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<sst xmlns="http://schemas.openxmlformats.org/spreadsheetml/2006/main" count="8437" uniqueCount="1744">
  <si>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</si>
  <si>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</si>
  <si>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</si>
  <si>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</si>
  <si>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</si>
  <si>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</si>
  <si>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</si>
  <si>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</si>
  <si>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</si>
  <si>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</si>
  <si>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</si>
  <si>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</si>
  <si>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</si>
  <si>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</si>
  <si>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</si>
  <si>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</si>
  <si>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</si>
  <si>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</si>
  <si>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</si>
  <si>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</si>
  <si>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</si>
  <si>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</si>
  <si>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</si>
  <si>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</si>
  <si>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</si>
  <si>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</si>
  <si>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</si>
  <si>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</si>
  <si>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</si>
  <si>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</si>
  <si>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</si>
  <si>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</si>
  <si>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</si>
  <si>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</si>
  <si>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</si>
  <si>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</si>
  <si>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</si>
  <si>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</si>
  <si>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</si>
  <si>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</si>
  <si>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</si>
  <si>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</si>
  <si>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</si>
  <si>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</si>
  <si>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</si>
  <si>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</si>
  <si>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</si>
  <si>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</si>
  <si>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</si>
  <si>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</si>
  <si>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</si>
  <si>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</si>
  <si>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</si>
  <si>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</si>
  <si>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</si>
  <si>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</si>
  <si>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</si>
  <si>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</si>
  <si>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</si>
  <si>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</si>
  <si>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</si>
  <si>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</si>
  <si>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</si>
  <si>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</si>
  <si>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</si>
  <si>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</si>
  <si>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</si>
  <si>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</si>
  <si>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</si>
  <si>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</si>
  <si>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</si>
  <si>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</si>
  <si>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</si>
  <si>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</si>
  <si>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</si>
  <si>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</si>
  <si>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</si>
  <si>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</si>
  <si>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</si>
  <si>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</si>
  <si>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</si>
  <si>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</si>
  <si>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</si>
  <si>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</si>
  <si>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</si>
  <si>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</si>
  <si>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</si>
  <si>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</si>
  <si>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</si>
  <si>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</si>
  <si>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</si>
  <si>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</si>
  <si>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</si>
  <si>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</si>
  <si>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</si>
  <si>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</si>
  <si>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</si>
  <si>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</si>
  <si>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</si>
  <si>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</si>
  <si>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</si>
  <si>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</si>
  <si>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</si>
  <si>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</si>
  <si>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</si>
  <si>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</si>
  <si>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</si>
  <si>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</si>
  <si>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</si>
  <si>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</si>
  <si>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</si>
  <si>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</si>
  <si>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</si>
  <si>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</si>
  <si>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</si>
  <si>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</si>
  <si>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</si>
  <si>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</si>
  <si>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</si>
  <si>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</si>
  <si>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</si>
  <si>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</si>
  <si>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</si>
  <si>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</si>
  <si>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</si>
  <si>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</si>
  <si>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</si>
  <si>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</si>
  <si>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</si>
  <si>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</si>
  <si>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</si>
  <si>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</si>
  <si>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</si>
  <si>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</si>
  <si>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</si>
  <si>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</si>
  <si>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</si>
  <si>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</si>
  <si>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</si>
  <si>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</si>
  <si>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</si>
  <si>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</si>
  <si>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</si>
  <si>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</si>
  <si>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</si>
  <si>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</si>
  <si>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</si>
  <si>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</si>
  <si>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</si>
  <si>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</si>
  <si>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</si>
  <si>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</si>
  <si>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</si>
  <si>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</si>
  <si>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</si>
  <si>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</si>
  <si>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</si>
  <si>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</si>
  <si>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</si>
  <si>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</si>
  <si>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</si>
  <si>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</si>
  <si>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</si>
  <si>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</si>
  <si>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</si>
  <si>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</si>
  <si>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</si>
  <si>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</si>
  <si>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</si>
  <si>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</si>
  <si>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</si>
  <si>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</si>
  <si>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</si>
  <si>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</si>
  <si>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</si>
  <si>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</si>
  <si>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</si>
  <si>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</si>
  <si>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</si>
  <si>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</si>
  <si>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</si>
  <si>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</si>
  <si>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</si>
  <si>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</si>
  <si>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</si>
  <si>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</si>
  <si>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</si>
  <si>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</si>
  <si>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</si>
  <si>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</si>
  <si>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</si>
  <si>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</si>
  <si>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</si>
  <si>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</si>
  <si>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</si>
  <si>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</si>
  <si>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</si>
  <si>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</si>
  <si>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</si>
  <si>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</si>
  <si>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</si>
  <si>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</si>
  <si>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</si>
  <si>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</si>
  <si>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</si>
  <si>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</si>
  <si>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</si>
  <si>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</si>
  <si>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</si>
  <si>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</si>
  <si>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</si>
  <si>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</si>
  <si>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</si>
  <si>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</si>
  <si>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</si>
  <si>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</si>
  <si>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</si>
  <si>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</si>
  <si>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</si>
  <si>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</si>
  <si>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</si>
  <si>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</si>
  <si>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</si>
  <si>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</si>
  <si>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</si>
  <si>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</si>
  <si>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</si>
  <si>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</si>
  <si>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</si>
  <si>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</si>
  <si>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</si>
  <si>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</si>
  <si>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</si>
  <si>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</si>
  <si>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</si>
  <si>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</si>
  <si>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</si>
  <si>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</si>
  <si>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</si>
  <si>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</si>
  <si>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</si>
  <si>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</si>
  <si>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</si>
  <si>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</si>
  <si>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</si>
  <si>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</si>
  <si>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</si>
  <si>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</si>
  <si>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</si>
  <si>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</si>
  <si>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</si>
  <si>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</si>
  <si>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</si>
  <si>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</si>
  <si>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</si>
  <si>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</si>
  <si>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</si>
  <si>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</si>
  <si>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</si>
  <si>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</si>
  <si>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</si>
  <si>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</si>
  <si>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</si>
  <si>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</si>
  <si>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</si>
  <si>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</si>
  <si>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</si>
  <si>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</si>
  <si>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</si>
  <si>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</si>
  <si>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</si>
  <si>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</si>
  <si>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</si>
  <si>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</si>
  <si>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</si>
  <si>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</si>
  <si>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</si>
  <si>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</si>
  <si>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</si>
  <si>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</si>
  <si>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</si>
  <si>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</si>
  <si>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</si>
  <si>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</si>
  <si>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</si>
  <si>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</si>
  <si>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</si>
  <si>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</si>
  <si>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</si>
  <si>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</si>
  <si>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</si>
  <si>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</si>
  <si>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</si>
  <si>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</si>
  <si>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</si>
  <si>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</si>
  <si>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</si>
  <si>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</si>
  <si>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</si>
  <si>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</si>
  <si>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</si>
  <si>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</si>
  <si>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</si>
  <si>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</si>
  <si>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</si>
  <si>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</si>
  <si>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</si>
  <si>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</si>
  <si>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</si>
  <si>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</si>
  <si>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</si>
  <si>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</si>
  <si>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</si>
  <si>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</si>
  <si>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</si>
  <si>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</si>
  <si>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</si>
  <si>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</si>
  <si>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</si>
  <si>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</si>
  <si>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</si>
  <si>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</si>
  <si>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</si>
  <si>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</si>
  <si>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</si>
  <si>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</si>
  <si>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</si>
  <si>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</si>
  <si>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</si>
  <si>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</si>
  <si>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</si>
  <si>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</si>
  <si>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</si>
  <si>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</si>
  <si>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</si>
  <si>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</si>
  <si>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</si>
  <si>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</si>
  <si>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</si>
  <si>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</si>
  <si>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</si>
  <si>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</si>
  <si>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</si>
  <si>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</si>
  <si>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</si>
  <si>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</si>
  <si>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</si>
  <si>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</si>
  <si>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</si>
  <si>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</si>
  <si>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</si>
  <si>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</si>
  <si>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</si>
  <si>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</si>
  <si>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</si>
  <si>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</si>
  <si>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</si>
  <si>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</si>
  <si>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</si>
  <si>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</si>
  <si>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</si>
  <si>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</si>
  <si>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</si>
  <si>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</si>
  <si>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</si>
  <si>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</si>
  <si>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</si>
  <si>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</si>
  <si>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</si>
  <si>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</si>
  <si>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</si>
  <si>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</si>
  <si>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</si>
  <si>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</si>
  <si>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</si>
  <si>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</si>
  <si>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</si>
  <si>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</si>
  <si>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</si>
  <si>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</si>
  <si>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</si>
  <si>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</si>
  <si>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</si>
  <si>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</si>
  <si>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</si>
  <si>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</si>
  <si>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</si>
  <si>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</si>
  <si>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</si>
  <si>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</si>
  <si>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</si>
  <si>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</si>
  <si>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</si>
  <si>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</si>
  <si>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</si>
  <si>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</si>
  <si>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</si>
  <si>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</si>
  <si>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</si>
  <si>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</si>
  <si>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</si>
  <si>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</si>
  <si>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</si>
  <si>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</si>
  <si>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</si>
  <si>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</si>
  <si>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</si>
  <si>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</si>
  <si>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</si>
  <si>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</si>
  <si>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</si>
  <si>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</si>
  <si>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</si>
  <si>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</si>
  <si>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</si>
  <si>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</si>
  <si>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</si>
  <si>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</si>
  <si>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</si>
  <si>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</si>
  <si>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</si>
  <si>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</si>
  <si>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</si>
  <si>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</si>
  <si>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</si>
  <si>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</si>
  <si>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</si>
  <si>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</si>
  <si>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</si>
  <si>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</si>
  <si>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</si>
  <si>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</si>
  <si>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</si>
  <si>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</si>
  <si>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</si>
  <si>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</si>
  <si>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</si>
  <si>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</si>
  <si>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</si>
  <si>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</si>
  <si>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</si>
  <si>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</si>
  <si>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</si>
  <si>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</si>
  <si>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</si>
  <si>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</si>
  <si>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</si>
  <si>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</si>
  <si>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</si>
  <si>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</si>
  <si>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</si>
  <si>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</si>
  <si>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</si>
  <si>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</si>
  <si>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</si>
  <si>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</si>
  <si>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</si>
  <si>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</si>
  <si>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</si>
  <si>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</si>
  <si>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</si>
  <si>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</si>
  <si>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</si>
  <si>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</si>
  <si>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</si>
  <si>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</si>
  <si>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</si>
  <si>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</si>
  <si>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</si>
  <si>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</si>
  <si>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</si>
  <si>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</si>
  <si>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</si>
  <si>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</si>
  <si>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</si>
  <si>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</si>
  <si>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</si>
  <si>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</si>
  <si>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</si>
  <si>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</si>
  <si>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</si>
  <si>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</si>
  <si>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</si>
  <si>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</si>
  <si>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</si>
  <si>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</si>
  <si>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</si>
  <si>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</si>
  <si>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</si>
  <si>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</si>
  <si>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</si>
  <si>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</si>
  <si>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</si>
  <si>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</si>
  <si>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</si>
  <si>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</si>
  <si>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</si>
  <si>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</si>
  <si>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</si>
  <si>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</si>
  <si>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</si>
  <si>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</si>
  <si>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</si>
  <si>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</si>
  <si>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</si>
  <si>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</si>
  <si>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</si>
  <si>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</si>
  <si>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</si>
  <si>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</si>
  <si>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</si>
  <si>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</si>
  <si>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</si>
  <si>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</si>
  <si>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</si>
  <si>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</si>
  <si>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</si>
  <si>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</si>
  <si>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</si>
  <si>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</si>
  <si>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</si>
  <si>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</si>
  <si>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</si>
  <si>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</si>
  <si>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</si>
  <si>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</si>
  <si>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</si>
  <si>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</si>
  <si>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</si>
  <si>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</si>
  <si>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</si>
  <si>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</si>
  <si>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</si>
  <si>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</si>
  <si>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</si>
  <si>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</si>
  <si>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</si>
  <si>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</si>
  <si>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</si>
  <si>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</si>
  <si>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</si>
  <si>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</si>
  <si>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</si>
  <si>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</si>
  <si>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</si>
  <si>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</si>
  <si>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</si>
  <si>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</si>
  <si>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</si>
  <si>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</si>
  <si>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</si>
  <si>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</si>
  <si>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</si>
  <si>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</si>
  <si>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</si>
  <si>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</si>
  <si>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</si>
  <si>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</si>
  <si>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</si>
  <si>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</si>
  <si>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</si>
  <si>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</si>
  <si>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</si>
  <si>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</si>
  <si>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</si>
  <si>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</si>
  <si>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</si>
  <si>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</si>
  <si>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</si>
  <si>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</si>
  <si>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</si>
  <si>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</si>
  <si>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</si>
  <si>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</si>
  <si>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</si>
  <si>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</si>
  <si>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</si>
  <si>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</si>
  <si>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</si>
  <si>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</si>
  <si>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</si>
  <si>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</si>
  <si>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</si>
  <si>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</si>
  <si>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</si>
  <si>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</si>
  <si>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</si>
  <si>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</si>
  <si>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</si>
  <si>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</si>
  <si>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</si>
  <si>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</si>
  <si>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</si>
  <si>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</si>
  <si>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</si>
  <si>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</si>
  <si>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</si>
  <si>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</si>
  <si>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</si>
  <si>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</si>
  <si>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</si>
  <si>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</si>
  <si>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</si>
  <si>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</si>
  <si>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</si>
  <si>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</si>
  <si>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</si>
  <si>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</si>
  <si>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</si>
  <si>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</si>
  <si>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</si>
  <si>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</si>
  <si>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</si>
  <si>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</si>
  <si>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</si>
  <si>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</si>
  <si>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</si>
  <si>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</si>
  <si>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</si>
  <si>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</si>
  <si>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</si>
  <si>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</si>
  <si>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</si>
  <si>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</si>
  <si>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</si>
  <si>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</si>
  <si>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</si>
  <si>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</si>
  <si>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</si>
  <si>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</si>
  <si>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</si>
  <si>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</si>
  <si>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</si>
  <si>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</si>
  <si>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</si>
  <si>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</si>
  <si>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</si>
  <si>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</si>
  <si>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</si>
  <si>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</si>
  <si>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</si>
  <si>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</si>
  <si>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</si>
  <si>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</si>
  <si>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</si>
  <si>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</si>
  <si>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</si>
  <si>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</si>
  <si>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</si>
  <si>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</si>
  <si>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</si>
  <si>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</si>
  <si>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</si>
  <si>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</si>
  <si>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</si>
  <si>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</si>
  <si>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</si>
  <si>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</si>
  <si>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</si>
  <si>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</si>
  <si>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</si>
  <si>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</si>
  <si>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</si>
  <si>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</si>
  <si>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</si>
  <si>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</si>
  <si>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</si>
  <si>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</si>
  <si>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</si>
  <si>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</si>
  <si>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</si>
  <si>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</si>
  <si>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</si>
  <si>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</si>
  <si>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</si>
  <si>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</si>
  <si>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</si>
  <si>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</si>
  <si>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</si>
  <si>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</si>
  <si>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</si>
  <si>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</si>
  <si>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</si>
  <si>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</si>
  <si>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</si>
  <si>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</si>
  <si>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</si>
  <si>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</si>
  <si>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</si>
  <si>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</si>
  <si>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</si>
  <si>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</si>
  <si>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</si>
  <si>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</si>
  <si>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</si>
  <si>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</si>
  <si>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</si>
  <si>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</si>
  <si>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</si>
  <si>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</si>
  <si>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</si>
  <si>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</si>
  <si>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</si>
  <si>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</si>
  <si>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</si>
  <si>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</si>
  <si>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</si>
  <si>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</si>
  <si>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</si>
  <si>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</si>
  <si>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</si>
  <si>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</si>
  <si>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</si>
  <si>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</si>
  <si>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</si>
  <si>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</si>
  <si>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</si>
  <si>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</si>
  <si>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</si>
  <si>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</si>
  <si>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</si>
  <si>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</si>
  <si>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</si>
  <si>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</si>
  <si>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</si>
  <si>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</si>
  <si>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</si>
  <si>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</si>
  <si>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</si>
  <si>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</si>
  <si>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</si>
  <si>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</si>
  <si>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</si>
  <si>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</si>
  <si>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</si>
  <si>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</si>
  <si>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</si>
  <si>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</si>
  <si>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</si>
  <si>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</si>
  <si>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</si>
  <si>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</si>
  <si>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</si>
  <si>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</si>
  <si>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</si>
  <si>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</si>
  <si>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</si>
  <si>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</si>
  <si>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</si>
  <si>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</si>
  <si>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</si>
  <si>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</si>
  <si>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</si>
  <si>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</si>
  <si>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</si>
  <si>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</si>
  <si>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</si>
  <si>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</si>
  <si>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</si>
  <si>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</si>
  <si>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</si>
  <si>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</si>
  <si>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</si>
  <si>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</si>
  <si>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</si>
  <si>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</si>
  <si>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</si>
  <si>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</si>
  <si>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</si>
  <si>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</si>
  <si>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</si>
  <si>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</si>
  <si>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</si>
  <si>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</si>
  <si>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</si>
  <si>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</si>
  <si>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</si>
  <si>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</si>
  <si>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</si>
  <si>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</si>
  <si>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</si>
  <si>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</si>
  <si>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</si>
  <si>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</si>
  <si>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</si>
  <si>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</si>
  <si>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</si>
  <si>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</si>
  <si>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</si>
  <si>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</si>
  <si>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</si>
  <si>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</si>
  <si>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</si>
  <si>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</si>
  <si>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</si>
  <si>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</si>
  <si>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</si>
  <si>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</si>
  <si>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</si>
  <si>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</si>
  <si>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</si>
  <si>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</si>
  <si>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</si>
  <si>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</si>
  <si>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</si>
  <si>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</si>
  <si>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</si>
  <si>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</si>
  <si>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</si>
  <si>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</si>
  <si>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</si>
  <si>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</si>
  <si>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</si>
  <si>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</si>
  <si>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</si>
  <si>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</si>
  <si>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</si>
  <si>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</si>
  <si>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</si>
  <si>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</si>
  <si>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</si>
  <si>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</si>
  <si>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</si>
  <si>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</si>
  <si>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</si>
  <si>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</si>
  <si>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</si>
  <si>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</si>
  <si>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</si>
  <si>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</si>
  <si>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</si>
  <si>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</si>
  <si>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</si>
  <si>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</si>
  <si>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</si>
  <si>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</si>
  <si>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</si>
  <si>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</si>
  <si>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</si>
  <si>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</si>
  <si>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</si>
  <si>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</si>
  <si>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</si>
  <si>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</si>
  <si>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</si>
  <si>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</si>
  <si>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</si>
  <si>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</si>
  <si>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</si>
  <si>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</si>
  <si>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</si>
  <si>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</si>
  <si>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</si>
  <si>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</si>
  <si>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</si>
  <si>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</si>
  <si>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</si>
  <si>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</si>
  <si>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</si>
  <si>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</si>
  <si>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</si>
  <si>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</si>
  <si>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</si>
  <si>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</si>
  <si>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</si>
  <si>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</si>
  <si>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</si>
  <si>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</si>
  <si>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</si>
  <si>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</si>
  <si>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</si>
  <si>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</si>
  <si>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</si>
  <si>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</si>
  <si>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</si>
  <si>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</si>
  <si>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</si>
  <si>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</si>
  <si>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</si>
  <si>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</si>
  <si>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</si>
  <si>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</si>
  <si>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</si>
  <si>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</si>
  <si>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</si>
  <si>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</si>
  <si>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</si>
  <si>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</si>
  <si>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</si>
  <si>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</si>
  <si>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</si>
  <si>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</si>
  <si>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</si>
  <si>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</si>
  <si>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</si>
  <si>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</si>
  <si>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</si>
  <si>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</si>
  <si>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</si>
  <si>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</si>
  <si>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</si>
  <si>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</si>
  <si>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</si>
  <si>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</si>
  <si>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</si>
  <si>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</si>
  <si>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</si>
  <si>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</si>
  <si>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</si>
  <si>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</si>
  <si>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</si>
  <si>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</si>
  <si>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</si>
  <si>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</si>
  <si>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</si>
  <si>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</si>
  <si>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</si>
  <si>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</si>
  <si>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</si>
  <si>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</si>
  <si>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</si>
  <si>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</si>
  <si>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</si>
  <si>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</si>
  <si>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</si>
  <si>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</si>
  <si>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</si>
  <si>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</si>
  <si>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</si>
  <si>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</si>
  <si>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</si>
  <si>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</si>
  <si>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</si>
  <si>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</si>
  <si>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</si>
  <si>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</si>
  <si>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</si>
  <si>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</si>
  <si>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</si>
  <si>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</si>
  <si>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</si>
  <si>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</si>
  <si>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</si>
  <si>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</si>
  <si>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</si>
  <si>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</si>
  <si>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</si>
  <si>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</si>
  <si>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</si>
  <si>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</si>
  <si>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</si>
  <si>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</si>
  <si>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</si>
  <si>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</si>
  <si>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</si>
  <si>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</si>
  <si>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</si>
  <si>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</si>
  <si>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</si>
  <si>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</si>
  <si>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</si>
  <si>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</si>
  <si>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</si>
  <si>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</si>
  <si>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</si>
  <si>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</si>
  <si>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</si>
  <si>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</si>
  <si>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</si>
  <si>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</si>
  <si>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</si>
  <si>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</si>
  <si>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</si>
  <si>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</si>
  <si>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</si>
  <si>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</si>
  <si>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</si>
  <si>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</si>
  <si>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</si>
  <si>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</si>
  <si>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</si>
  <si>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</si>
  <si>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</si>
  <si>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</si>
  <si>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</si>
  <si>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</si>
  <si>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</si>
  <si>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</si>
  <si>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</si>
  <si>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</si>
  <si>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</si>
  <si>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</si>
  <si>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</si>
  <si>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</si>
  <si>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</si>
  <si>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</si>
  <si>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</si>
  <si>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</si>
  <si>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</si>
  <si>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</si>
  <si>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</si>
  <si>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</si>
  <si>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</si>
  <si>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</si>
  <si>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</si>
  <si>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</si>
  <si>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</si>
  <si>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</si>
  <si>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</si>
  <si>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</si>
  <si>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</si>
  <si>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</si>
  <si>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</si>
  <si>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</si>
  <si>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</si>
  <si>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</si>
  <si>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</si>
  <si>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</si>
  <si>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</si>
  <si>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</si>
  <si>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</si>
  <si>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</si>
  <si>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</si>
  <si>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</si>
  <si>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</si>
  <si>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</si>
  <si>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</si>
  <si>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</si>
  <si>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</si>
  <si>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</si>
  <si>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</si>
  <si>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</si>
  <si>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</si>
  <si>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</si>
  <si>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</si>
  <si>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</si>
  <si>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</si>
  <si>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</si>
  <si>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</si>
  <si>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</si>
  <si>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</si>
  <si>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</si>
  <si>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</si>
  <si>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</si>
  <si>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</si>
  <si>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</si>
  <si>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</si>
  <si>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</si>
  <si>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</si>
  <si>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</si>
  <si>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</si>
  <si>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</si>
  <si>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</si>
  <si>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</si>
  <si>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</si>
  <si>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</si>
  <si>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</si>
  <si>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</si>
  <si>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</si>
  <si>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</si>
  <si>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</si>
  <si>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</si>
  <si>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</si>
  <si>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</si>
  <si>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</si>
  <si>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</si>
  <si>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</si>
  <si>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</si>
  <si>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</si>
  <si>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</si>
  <si>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</si>
  <si>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</si>
  <si>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</si>
  <si>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</si>
  <si>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</si>
  <si>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</si>
  <si>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</si>
  <si>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</si>
  <si>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</si>
  <si>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</si>
  <si>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</si>
  <si>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</si>
  <si>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</si>
  <si>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</si>
  <si>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</si>
  <si>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</si>
  <si>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</si>
  <si>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</si>
  <si>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</si>
  <si>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</si>
  <si>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</si>
  <si>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</si>
  <si>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</si>
  <si>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</si>
  <si>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</si>
  <si>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</si>
  <si>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</si>
  <si>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</si>
  <si>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</si>
  <si>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</si>
  <si>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</si>
  <si>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</si>
  <si>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</si>
  <si>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</si>
  <si>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</si>
  <si>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</si>
  <si>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</si>
  <si>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</si>
  <si>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</si>
  <si>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</si>
  <si>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</si>
  <si>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</si>
  <si>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</si>
  <si>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</si>
  <si>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</si>
  <si>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</si>
  <si>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</si>
  <si>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</si>
  <si>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</si>
  <si>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</si>
  <si>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</si>
  <si>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</si>
  <si>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</si>
  <si>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</si>
  <si>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</si>
  <si>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</si>
  <si>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</si>
  <si>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</si>
  <si>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</si>
  <si>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</si>
  <si>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</si>
  <si>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</si>
  <si>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</si>
  <si>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</si>
  <si>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</si>
  <si>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</si>
  <si>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</si>
  <si>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</si>
  <si>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</si>
  <si>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</si>
  <si>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</si>
  <si>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</si>
  <si>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</si>
  <si>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</si>
  <si>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</si>
  <si>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</si>
  <si>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</si>
  <si>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</si>
  <si>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</si>
  <si>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</si>
  <si>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</si>
  <si>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</si>
  <si>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</si>
  <si>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</si>
  <si>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</si>
  <si>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</si>
  <si>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</si>
  <si>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</si>
  <si>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</si>
  <si>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</si>
  <si>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</si>
  <si>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</si>
  <si>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</si>
  <si>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</si>
  <si>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</si>
  <si>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</si>
  <si>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</si>
  <si>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</si>
  <si>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</si>
  <si>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</si>
  <si>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</si>
  <si>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</si>
  <si>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</si>
  <si>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</si>
  <si>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</si>
  <si>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</si>
  <si>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</si>
  <si>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</si>
  <si>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</si>
  <si>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</si>
  <si>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</si>
  <si>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</si>
  <si>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</si>
  <si>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</si>
  <si>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</si>
  <si>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</si>
  <si>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</si>
  <si>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</si>
  <si>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</si>
  <si>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</si>
  <si>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</si>
  <si>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</si>
  <si>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</si>
  <si>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</si>
  <si>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</si>
  <si>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</si>
  <si>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</si>
  <si>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</si>
  <si>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</si>
  <si>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</si>
  <si>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</si>
  <si>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</si>
  <si>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</si>
  <si>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</si>
  <si>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</si>
  <si>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</si>
  <si>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</si>
  <si>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</si>
  <si>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</si>
  <si>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</si>
  <si>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</si>
  <si>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</si>
  <si>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</si>
  <si>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</si>
  <si>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</si>
  <si>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</si>
  <si>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</si>
  <si>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</si>
  <si>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</si>
  <si>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</si>
  <si>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</si>
  <si>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</si>
  <si>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</si>
  <si>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</si>
  <si>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</si>
  <si>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</si>
  <si>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</si>
  <si>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</si>
  <si>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</si>
  <si>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</si>
  <si>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</si>
  <si>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</si>
  <si>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</si>
  <si>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</si>
  <si>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</si>
  <si>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</si>
  <si>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</si>
  <si>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</si>
  <si>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</si>
  <si>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</si>
  <si>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</si>
  <si>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</si>
  <si>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</si>
  <si>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</si>
  <si>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</si>
  <si>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</si>
  <si>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</si>
  <si>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</si>
  <si>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</si>
  <si>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</si>
  <si>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</si>
  <si>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</si>
  <si>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</si>
  <si>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</si>
  <si>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</si>
  <si>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</si>
  <si>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</si>
  <si>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</si>
  <si>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</si>
  <si>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</si>
  <si>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</si>
  <si>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</si>
  <si>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</si>
  <si>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</si>
  <si>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</si>
  <si>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</si>
  <si>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</si>
  <si>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</si>
  <si>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</si>
  <si>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</si>
  <si>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</si>
  <si>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</si>
  <si>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</si>
  <si>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</si>
  <si>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</si>
  <si>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</si>
  <si>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</si>
  <si>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</si>
  <si>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</si>
  <si>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</si>
  <si>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</si>
  <si>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</si>
  <si>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</si>
  <si>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</si>
  <si>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</si>
  <si>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</si>
  <si>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</si>
  <si>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</si>
  <si>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</si>
  <si>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</si>
  <si>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</si>
  <si>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</si>
  <si>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</si>
  <si>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</si>
  <si>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</si>
  <si>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</si>
  <si>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</si>
  <si>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</si>
  <si>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</si>
  <si>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</si>
  <si>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</si>
  <si>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</si>
  <si>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</si>
  <si>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</si>
  <si>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</si>
  <si>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</si>
  <si>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</si>
  <si>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</si>
  <si>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</si>
  <si>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</si>
  <si>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</si>
  <si>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</si>
  <si>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</si>
  <si>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</si>
  <si>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</si>
  <si>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</si>
  <si>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</si>
  <si>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</si>
  <si>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</si>
  <si>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</si>
  <si>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</si>
  <si>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</si>
  <si>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</si>
  <si>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</si>
  <si>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</si>
  <si>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</si>
  <si>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</si>
  <si>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</si>
  <si>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</si>
  <si>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</si>
  <si>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</si>
  <si>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</si>
  <si>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</si>
  <si>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</si>
  <si>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</si>
  <si>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</si>
  <si>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</si>
  <si>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</si>
  <si>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</si>
  <si>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</si>
  <si>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</si>
  <si>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</si>
  <si>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</si>
  <si>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</si>
  <si>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</si>
  <si>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</si>
  <si>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</si>
  <si>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</si>
  <si>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</si>
  <si>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</si>
  <si>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</si>
  <si>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</si>
  <si>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</si>
  <si>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</si>
  <si>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</si>
  <si>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</si>
  <si>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</si>
  <si>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</si>
  <si>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</si>
  <si>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</si>
  <si>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</si>
  <si>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</si>
  <si>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</si>
  <si>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</si>
  <si>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</si>
  <si>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</si>
  <si>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</si>
  <si>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</si>
  <si>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</si>
  <si>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</si>
  <si>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</si>
  <si>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</si>
  <si>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</si>
  <si>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</si>
  <si>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</si>
  <si>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</si>
  <si>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</si>
  <si>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</si>
  <si>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</si>
  <si>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</si>
  <si>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</si>
  <si>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</si>
  <si>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</si>
  <si>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</si>
  <si>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</si>
  <si>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</si>
  <si>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</si>
  <si>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</si>
  <si>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</si>
  <si>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</si>
  <si>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</si>
  <si>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</si>
  <si>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</si>
  <si>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</si>
  <si>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</si>
  <si>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</si>
  <si>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</si>
  <si>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</si>
  <si>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</si>
  <si>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</si>
  <si>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</si>
  <si>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</si>
  <si>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</si>
  <si>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</si>
  <si>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</si>
  <si>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</si>
  <si>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</si>
  <si>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</si>
  <si>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</si>
  <si>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</si>
  <si>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</si>
  <si>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</si>
  <si>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</si>
  <si>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</si>
  <si>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</si>
  <si>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</si>
  <si>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</si>
  <si>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</si>
  <si>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</si>
  <si>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</si>
  <si>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</si>
  <si>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</si>
  <si>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</si>
  <si>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</si>
  <si>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</si>
  <si>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</si>
  <si>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</si>
  <si>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</si>
  <si>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</si>
  <si>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</si>
  <si>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</si>
  <si>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</si>
  <si>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</si>
  <si>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</si>
  <si>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</si>
  <si>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</si>
  <si>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</si>
  <si>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</si>
  <si>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</si>
  <si>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</si>
  <si>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</si>
  <si>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</si>
  <si>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</si>
  <si>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</si>
  <si>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</si>
  <si>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</si>
  <si>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</si>
  <si>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</si>
  <si>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</si>
  <si>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</si>
  <si>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</si>
  <si>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</si>
  <si>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</si>
  <si>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</si>
  <si>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</si>
  <si>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</si>
  <si>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</si>
  <si>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</si>
  <si>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</si>
  <si>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</si>
  <si>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</si>
  <si>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</si>
  <si>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</si>
  <si>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</si>
  <si>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</si>
  <si>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</si>
  <si>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</si>
  <si>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</si>
  <si>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</si>
  <si>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</si>
  <si>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</si>
  <si>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</si>
  <si>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</si>
  <si>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</si>
  <si>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</si>
  <si>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</si>
  <si>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</si>
  <si>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</si>
  <si>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</si>
  <si>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</si>
  <si>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</si>
  <si>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</si>
  <si>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</si>
  <si>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</si>
  <si>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</si>
  <si>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</si>
  <si>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</si>
  <si>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</si>
  <si>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</si>
  <si>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</si>
  <si>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</si>
  <si>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</si>
  <si>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</si>
  <si>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</si>
  <si>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</si>
  <si>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</si>
  <si>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</si>
  <si>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</si>
  <si>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</si>
  <si>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</si>
  <si>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</si>
  <si>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</si>
  <si>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</si>
  <si>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</si>
  <si>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</si>
  <si>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</si>
  <si>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</si>
  <si>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</si>
  <si>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</si>
  <si>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</si>
  <si>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</si>
  <si>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</si>
  <si>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</si>
  <si>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</si>
  <si>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</si>
  <si>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</si>
  <si>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</si>
  <si>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</si>
  <si>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</si>
  <si>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</si>
  <si>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</si>
  <si>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</si>
  <si>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</si>
  <si>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</si>
  <si>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</si>
  <si>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</si>
  <si>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</si>
  <si>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</si>
  <si>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</si>
  <si>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</si>
  <si>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</si>
  <si>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</si>
  <si>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</si>
  <si>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</si>
  <si>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</si>
  <si>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</si>
  <si>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</si>
  <si>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</si>
  <si>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</si>
  <si>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</si>
  <si>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</si>
  <si>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</si>
  <si>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</si>
  <si>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</si>
  <si>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</si>
  <si>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</si>
  <si>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</si>
  <si>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</si>
  <si>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</si>
  <si>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</si>
  <si>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</si>
  <si>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</si>
  <si>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</si>
  <si>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</si>
  <si>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</si>
  <si>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</si>
  <si>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</si>
  <si>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</si>
  <si>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</si>
  <si>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</si>
  <si>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</si>
  <si>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</si>
  <si>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</si>
  <si>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</si>
  <si>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</si>
  <si>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</si>
  <si>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</si>
  <si>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</si>
  <si>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</si>
  <si>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</si>
  <si>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</si>
  <si>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</si>
  <si>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</si>
  <si>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</si>
  <si>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</si>
  <si>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</si>
  <si>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</si>
  <si>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</si>
  <si>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</si>
  <si>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</si>
  <si>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</si>
  <si>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</si>
  <si>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</si>
  <si>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</si>
  <si>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</si>
  <si>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</si>
  <si>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</si>
  <si>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</si>
  <si>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</si>
  <si>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</si>
  <si>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</si>
  <si>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</si>
  <si>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</si>
  <si>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</si>
  <si>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</si>
  <si>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</si>
  <si>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</si>
  <si>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</si>
  <si>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</si>
  <si>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</si>
  <si>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</si>
  <si>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</si>
  <si>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</si>
  <si>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</si>
  <si>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</si>
  <si>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</si>
  <si>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</si>
  <si>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</si>
  <si>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</si>
  <si>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</si>
  <si>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</si>
  <si>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</si>
  <si>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</si>
  <si>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</si>
  <si>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</si>
  <si>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</si>
  <si>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</si>
  <si>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</si>
  <si>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</si>
  <si>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</si>
  <si>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</si>
  <si>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</si>
  <si>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</si>
  <si>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</si>
  <si>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</si>
  <si>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</si>
  <si>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</si>
  <si>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</si>
  <si>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</si>
  <si>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</si>
  <si>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</si>
  <si>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</si>
  <si>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</si>
  <si>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</si>
  <si>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</si>
  <si>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</si>
  <si>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</si>
  <si>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</si>
  <si>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</si>
  <si>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</si>
  <si>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</si>
  <si>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</si>
  <si>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</si>
  <si>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</si>
  <si>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</si>
  <si>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</si>
  <si>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</si>
  <si>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</si>
  <si>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</si>
  <si>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</si>
  <si>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</si>
  <si>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</si>
  <si>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</si>
  <si>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</si>
  <si>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</si>
  <si>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</si>
  <si>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</si>
  <si>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</si>
  <si>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</si>
  <si>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</si>
  <si>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</si>
  <si>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</si>
  <si>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</si>
  <si>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</si>
  <si>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</si>
  <si>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</si>
  <si>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</si>
  <si>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</si>
  <si>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</si>
  <si>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</si>
  <si>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</si>
  <si>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</si>
  <si>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</si>
  <si>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</si>
  <si>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</si>
  <si>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</si>
  <si>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</si>
  <si>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</si>
  <si>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</si>
  <si>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</si>
  <si>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</si>
  <si>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</si>
  <si>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</si>
  <si>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</si>
  <si>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</si>
  <si>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</si>
  <si>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</si>
  <si>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</si>
  <si>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</si>
  <si>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</si>
  <si>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</si>
  <si>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</si>
  <si>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</si>
  <si>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</si>
  <si>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</si>
  <si>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</si>
  <si>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</si>
  <si>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</si>
  <si>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</si>
  <si>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</si>
  <si>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</si>
  <si>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</si>
  <si>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</si>
  <si>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</si>
  <si>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</si>
  <si>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</si>
  <si>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</si>
  <si>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</si>
  <si>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</si>
  <si>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</si>
  <si>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</si>
  <si>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</si>
  <si>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</si>
  <si>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</si>
  <si>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</si>
  <si>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</si>
  <si>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</si>
  <si>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</si>
  <si>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</si>
  <si>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</si>
  <si>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</si>
  <si>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</si>
  <si>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</si>
  <si>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</si>
  <si>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</si>
  <si>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</si>
  <si>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</si>
  <si>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</si>
  <si>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</si>
  <si>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</si>
  <si>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</si>
  <si>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</si>
  <si>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</si>
  <si>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</si>
  <si>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</si>
  <si>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</si>
  <si>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</si>
  <si>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</si>
  <si>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</si>
  <si>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</si>
  <si>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</si>
  <si>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</si>
  <si>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Ohio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</si>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</sst>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6</v>
      </c>
      <c r="H6" s="9" t="s">
        <v>217</v>
      </c>
      <c r="I6" s="10" t="s">
        <v>217</v>
      </c>
      <c r="J6" s="10" t="s">
        <v>217</v>
      </c>
      <c r="K6" s="9" t="s">
        <v>217</v>
      </c>
    </row>
    <row r="7" spans="1:11" x14ac:dyDescent="0.2">
      <c r="A7" s="81" t="s">
        <v>12</v>
      </c>
      <c r="B7" s="29" t="s">
        <v>217</v>
      </c>
      <c r="C7" s="91">
        <v>76464581</v>
      </c>
      <c r="D7" s="31" t="str">
        <f>IF($B7="N/A","N/A",IF(C7&gt;15,"No",IF(C7&lt;-15,"No","Yes")))</f>
        <v>N/A</v>
      </c>
      <c r="E7" s="30">
        <v>81325855</v>
      </c>
      <c r="F7" s="31" t="str">
        <f>IF($B7="N/A","N/A",IF(E7&gt;15,"No",IF(E7&lt;-15,"No","Yes")))</f>
        <v>N/A</v>
      </c>
      <c r="G7" s="30">
        <v>84367385</v>
      </c>
      <c r="H7" s="31" t="str">
        <f>IF($B7="N/A","N/A",IF(G7&gt;15,"No",IF(G7&lt;-15,"No","Yes")))</f>
        <v>N/A</v>
      </c>
      <c r="I7" s="32">
        <v>6.3579999999999997</v>
      </c>
      <c r="J7" s="32">
        <v>3.74</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79.450225936999999</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18.294402215000002</v>
      </c>
      <c r="D11" s="9" t="str">
        <f>IF($B11="N/A","N/A",IF(C11&gt;15,"No",IF(C11&lt;-15,"No","Yes")))</f>
        <v>N/A</v>
      </c>
      <c r="E11" s="9">
        <v>19.031078124</v>
      </c>
      <c r="F11" s="9" t="str">
        <f>IF($B11="N/A","N/A",IF(E11&gt;15,"No",IF(E11&lt;-15,"No","Yes")))</f>
        <v>N/A</v>
      </c>
      <c r="G11" s="9">
        <v>20.549774063000001</v>
      </c>
      <c r="H11" s="9" t="str">
        <f>IF($B11="N/A","N/A",IF(G11&gt;15,"No",IF(G11&lt;-15,"No","Yes")))</f>
        <v>N/A</v>
      </c>
      <c r="I11" s="10">
        <v>4.0270000000000001</v>
      </c>
      <c r="J11" s="10">
        <v>7.98</v>
      </c>
      <c r="K11" s="9" t="str">
        <f t="shared" si="0"/>
        <v>Yes</v>
      </c>
    </row>
    <row r="12" spans="1:11" x14ac:dyDescent="0.2">
      <c r="A12" s="81" t="s">
        <v>854</v>
      </c>
      <c r="B12" s="92" t="s">
        <v>218</v>
      </c>
      <c r="C12" s="90" t="s">
        <v>217</v>
      </c>
      <c r="D12" s="9" t="str">
        <f>IF(OR($B12="N/A",$C12="N/A"),"N/A",IF(C12&gt;100,"No",IF(C12&lt;95,"No","Yes")))</f>
        <v>N/A</v>
      </c>
      <c r="E12" s="90">
        <v>50.096395268000002</v>
      </c>
      <c r="F12" s="9" t="str">
        <f>IF(OR($B12="N/A",$E12="N/A"),"N/A",IF(E12&gt;100,"No",IF(E12&lt;95,"No","Yes")))</f>
        <v>No</v>
      </c>
      <c r="G12" s="90">
        <v>46.683181541000003</v>
      </c>
      <c r="H12" s="9" t="str">
        <f>IF($B12="N/A","N/A",IF(G12&gt;100,"No",IF(G12&lt;95,"No","Yes")))</f>
        <v>No</v>
      </c>
      <c r="I12" s="93" t="s">
        <v>217</v>
      </c>
      <c r="J12" s="93">
        <v>-6.81</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0</v>
      </c>
      <c r="F15" s="9" t="str">
        <f>IF(OR($B15="N/A",$E15="N/A"),"N/A",IF(E15&gt;100,"No",IF(E15&lt;95,"No","Yes")))</f>
        <v>No</v>
      </c>
      <c r="G15" s="90">
        <v>0</v>
      </c>
      <c r="H15" s="9" t="str">
        <f>IF($B15="N/A","N/A",IF(G15&gt;100,"No",IF(G15&lt;95,"No","Yes")))</f>
        <v>No</v>
      </c>
      <c r="I15" s="93" t="s">
        <v>217</v>
      </c>
      <c r="J15" s="93" t="s">
        <v>1743</v>
      </c>
      <c r="K15" s="9" t="str">
        <f t="shared" si="0"/>
        <v>N/A</v>
      </c>
    </row>
    <row r="16" spans="1:11" x14ac:dyDescent="0.2">
      <c r="A16" s="81" t="s">
        <v>335</v>
      </c>
      <c r="B16" s="34" t="s">
        <v>217</v>
      </c>
      <c r="C16" s="79">
        <v>62475843</v>
      </c>
      <c r="D16" s="9" t="str">
        <f>IF($B16="N/A","N/A",IF(C16&gt;15,"No",IF(C16&lt;-15,"No","Yes")))</f>
        <v>N/A</v>
      </c>
      <c r="E16" s="35">
        <v>65848668</v>
      </c>
      <c r="F16" s="9" t="str">
        <f>IF($B16="N/A","N/A",IF(E16&gt;15,"No",IF(E16&lt;-15,"No","Yes")))</f>
        <v>N/A</v>
      </c>
      <c r="G16" s="35">
        <v>67030078</v>
      </c>
      <c r="H16" s="9" t="str">
        <f>IF($B16="N/A","N/A",IF(G16&gt;15,"No",IF(G16&lt;-15,"No","Yes")))</f>
        <v>N/A</v>
      </c>
      <c r="I16" s="10">
        <v>5.399</v>
      </c>
      <c r="J16" s="10">
        <v>1.794</v>
      </c>
      <c r="K16" s="9" t="str">
        <f t="shared" si="0"/>
        <v>Yes</v>
      </c>
    </row>
    <row r="17" spans="1:11" x14ac:dyDescent="0.2">
      <c r="A17" s="81" t="s">
        <v>442</v>
      </c>
      <c r="B17" s="34" t="s">
        <v>219</v>
      </c>
      <c r="C17" s="90">
        <v>10.209925459000001</v>
      </c>
      <c r="D17" s="9" t="str">
        <f>IF($B17="N/A","N/A",IF(C17&gt;20,"No",IF(C17&lt;5,"No","Yes")))</f>
        <v>Yes</v>
      </c>
      <c r="E17" s="9">
        <v>10.296528701</v>
      </c>
      <c r="F17" s="9" t="str">
        <f>IF($B17="N/A","N/A",IF(E17&gt;20,"No",IF(E17&lt;5,"No","Yes")))</f>
        <v>Yes</v>
      </c>
      <c r="G17" s="9">
        <v>10.922235537000001</v>
      </c>
      <c r="H17" s="9" t="str">
        <f>IF($B17="N/A","N/A",IF(G17&gt;20,"No",IF(G17&lt;5,"No","Yes")))</f>
        <v>Yes</v>
      </c>
      <c r="I17" s="10">
        <v>0.84819999999999995</v>
      </c>
      <c r="J17" s="10">
        <v>6.077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89.077764462999994</v>
      </c>
      <c r="H18" s="9" t="str">
        <f>IF($B18="N/A","N/A",IF(G18&gt;15,"No",IF(G18&lt;-15,"No","Yes")))</f>
        <v>N/A</v>
      </c>
      <c r="I18" s="10" t="s">
        <v>217</v>
      </c>
      <c r="J18" s="10" t="s">
        <v>217</v>
      </c>
      <c r="K18" s="9" t="str">
        <f t="shared" si="0"/>
        <v>N/A</v>
      </c>
    </row>
    <row r="19" spans="1:11" x14ac:dyDescent="0.2">
      <c r="A19" s="81" t="s">
        <v>444</v>
      </c>
      <c r="B19" s="34" t="s">
        <v>220</v>
      </c>
      <c r="C19" s="90">
        <v>0.75562805929999999</v>
      </c>
      <c r="D19" s="9" t="str">
        <f>IF($B19="N/A","N/A",IF(C19&gt;1,"Yes","No"))</f>
        <v>No</v>
      </c>
      <c r="E19" s="9">
        <v>1.5632738387</v>
      </c>
      <c r="F19" s="9" t="str">
        <f>IF($B19="N/A","N/A",IF(E19&gt;1,"Yes","No"))</f>
        <v>Yes</v>
      </c>
      <c r="G19" s="9">
        <v>0.58611001470000001</v>
      </c>
      <c r="H19" s="9" t="str">
        <f>IF($B19="N/A","N/A",IF(G19&gt;1,"Yes","No"))</f>
        <v>No</v>
      </c>
      <c r="I19" s="10">
        <v>106.9</v>
      </c>
      <c r="J19" s="10">
        <v>-62.5</v>
      </c>
      <c r="K19" s="9" t="str">
        <f t="shared" si="0"/>
        <v>No</v>
      </c>
    </row>
    <row r="20" spans="1:11" x14ac:dyDescent="0.2">
      <c r="A20" s="81" t="s">
        <v>856</v>
      </c>
      <c r="B20" s="34" t="s">
        <v>217</v>
      </c>
      <c r="C20" s="83">
        <v>86.230299627999997</v>
      </c>
      <c r="D20" s="9" t="str">
        <f>IF($B20="N/A","N/A",IF(C20&gt;15,"No",IF(C20&lt;-15,"No","Yes")))</f>
        <v>N/A</v>
      </c>
      <c r="E20" s="36">
        <v>100.67283501</v>
      </c>
      <c r="F20" s="9" t="str">
        <f>IF($B20="N/A","N/A",IF(E20&gt;15,"No",IF(E20&lt;-15,"No","Yes")))</f>
        <v>N/A</v>
      </c>
      <c r="G20" s="36">
        <v>125.1676916</v>
      </c>
      <c r="H20" s="9" t="str">
        <f>IF($B20="N/A","N/A",IF(G20&gt;15,"No",IF(G20&lt;-15,"No","Yes")))</f>
        <v>N/A</v>
      </c>
      <c r="I20" s="10">
        <v>16.75</v>
      </c>
      <c r="J20" s="10">
        <v>24.33</v>
      </c>
      <c r="K20" s="9" t="str">
        <f t="shared" si="0"/>
        <v>Yes</v>
      </c>
    </row>
    <row r="21" spans="1:11" x14ac:dyDescent="0.2">
      <c r="A21" s="81" t="s">
        <v>34</v>
      </c>
      <c r="B21" s="34" t="s">
        <v>217</v>
      </c>
      <c r="C21" s="94">
        <v>18.294402215000002</v>
      </c>
      <c r="D21" s="9" t="str">
        <f>IF($B21="N/A","N/A",IF(C21&gt;15,"No",IF(C21&lt;-15,"No","Yes")))</f>
        <v>N/A</v>
      </c>
      <c r="E21" s="95">
        <v>19.031078124</v>
      </c>
      <c r="F21" s="9" t="str">
        <f>IF($B21="N/A","N/A",IF(E21&gt;15,"No",IF(E21&lt;-15,"No","Yes")))</f>
        <v>N/A</v>
      </c>
      <c r="G21" s="95">
        <v>20.549774063000001</v>
      </c>
      <c r="H21" s="9" t="str">
        <f>IF($B21="N/A","N/A",IF(G21&gt;15,"No",IF(G21&lt;-15,"No","Yes")))</f>
        <v>N/A</v>
      </c>
      <c r="I21" s="10">
        <v>4.0270000000000001</v>
      </c>
      <c r="J21" s="10">
        <v>7.98</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283.07720439000002</v>
      </c>
      <c r="D24" s="9" t="str">
        <f>IF($B24="N/A","N/A",IF(C24&gt;300,"No",IF(C24&lt;75,"No","Yes")))</f>
        <v>Yes</v>
      </c>
      <c r="E24" s="36">
        <v>298.82520376999997</v>
      </c>
      <c r="F24" s="9" t="str">
        <f>IF($B24="N/A","N/A",IF(E24&gt;300,"No",IF(E24&lt;75,"No","Yes")))</f>
        <v>Yes</v>
      </c>
      <c r="G24" s="36">
        <v>263.57788720999997</v>
      </c>
      <c r="H24" s="9" t="str">
        <f>IF($B24="N/A","N/A",IF(G24&gt;300,"No",IF(G24&lt;75,"No","Yes")))</f>
        <v>Yes</v>
      </c>
      <c r="I24" s="10">
        <v>5.5629999999999997</v>
      </c>
      <c r="J24" s="10">
        <v>-11.8</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127973</v>
      </c>
      <c r="D27" s="34" t="s">
        <v>217</v>
      </c>
      <c r="E27" s="35">
        <v>105239</v>
      </c>
      <c r="F27" s="34" t="s">
        <v>217</v>
      </c>
      <c r="G27" s="35">
        <v>287340</v>
      </c>
      <c r="H27" s="9" t="str">
        <f>IF($B27="N/A","N/A",IF(G27&gt;15,"No",IF(G27&lt;-15,"No","Yes")))</f>
        <v>N/A</v>
      </c>
      <c r="I27" s="10">
        <v>-17.8</v>
      </c>
      <c r="J27" s="10">
        <v>173</v>
      </c>
      <c r="K27" s="9" t="str">
        <f t="shared" si="0"/>
        <v>No</v>
      </c>
    </row>
    <row r="28" spans="1:11" x14ac:dyDescent="0.2">
      <c r="A28" s="81" t="s">
        <v>350</v>
      </c>
      <c r="B28" s="34" t="s">
        <v>217</v>
      </c>
      <c r="C28" s="79" t="s">
        <v>217</v>
      </c>
      <c r="D28" s="34" t="s">
        <v>217</v>
      </c>
      <c r="E28" s="35" t="s">
        <v>217</v>
      </c>
      <c r="F28" s="34" t="s">
        <v>217</v>
      </c>
      <c r="G28" s="8">
        <v>0.34058184930000002</v>
      </c>
      <c r="H28" s="9" t="str">
        <f>IF($B28="N/A","N/A",IF(G28&gt;15,"No",IF(G28&lt;-15,"No","Yes")))</f>
        <v>N/A</v>
      </c>
      <c r="I28" s="10" t="s">
        <v>217</v>
      </c>
      <c r="J28" s="10" t="s">
        <v>217</v>
      </c>
      <c r="K28" s="9" t="str">
        <f t="shared" si="0"/>
        <v>N/A</v>
      </c>
    </row>
    <row r="29" spans="1:11" ht="25.5" x14ac:dyDescent="0.2">
      <c r="A29" s="81" t="s">
        <v>835</v>
      </c>
      <c r="B29" s="34" t="s">
        <v>217</v>
      </c>
      <c r="C29" s="36">
        <v>79.826416510000001</v>
      </c>
      <c r="D29" s="34" t="s">
        <v>217</v>
      </c>
      <c r="E29" s="36">
        <v>87.100190994000002</v>
      </c>
      <c r="F29" s="34" t="s">
        <v>217</v>
      </c>
      <c r="G29" s="36">
        <v>85.997549941000003</v>
      </c>
      <c r="H29" s="34" t="s">
        <v>217</v>
      </c>
      <c r="I29" s="10">
        <v>9.1120000000000001</v>
      </c>
      <c r="J29" s="10">
        <v>-1.27</v>
      </c>
      <c r="K29" s="9" t="str">
        <f t="shared" si="0"/>
        <v>Yes</v>
      </c>
    </row>
    <row r="30" spans="1:11" x14ac:dyDescent="0.2">
      <c r="A30" s="81" t="s">
        <v>27</v>
      </c>
      <c r="B30" s="34" t="s">
        <v>221</v>
      </c>
      <c r="C30" s="35">
        <v>0</v>
      </c>
      <c r="D30" s="9" t="str">
        <f>IF($B30="N/A","N/A",IF(C30="N/A","N/A",IF(C30=0,"Yes","No")))</f>
        <v>Yes</v>
      </c>
      <c r="E30" s="35">
        <v>11</v>
      </c>
      <c r="F30" s="9" t="str">
        <f>IF($B30="N/A","N/A",IF(E30="N/A","N/A",IF(E30=0,"Yes","No")))</f>
        <v>No</v>
      </c>
      <c r="G30" s="35">
        <v>0</v>
      </c>
      <c r="H30" s="9" t="str">
        <f>IF($B30="N/A","N/A",IF(G30=0,"Yes","No"))</f>
        <v>Yes</v>
      </c>
      <c r="I30" s="10" t="s">
        <v>1743</v>
      </c>
      <c r="J30" s="10">
        <v>-100</v>
      </c>
      <c r="K30" s="9" t="str">
        <f t="shared" si="0"/>
        <v>No</v>
      </c>
    </row>
    <row r="31" spans="1:11" x14ac:dyDescent="0.2">
      <c r="A31" s="81" t="s">
        <v>210</v>
      </c>
      <c r="B31" s="96" t="s">
        <v>217</v>
      </c>
      <c r="C31" s="79" t="s">
        <v>217</v>
      </c>
      <c r="D31" s="9" t="str">
        <f t="shared" ref="D31:F50" si="4">IF($B31="N/A","N/A",IF(C31&lt;0,"No","Yes"))</f>
        <v>N/A</v>
      </c>
      <c r="E31" s="79">
        <v>15477187</v>
      </c>
      <c r="F31" s="9" t="str">
        <f t="shared" si="4"/>
        <v>N/A</v>
      </c>
      <c r="G31" s="79">
        <v>17337307</v>
      </c>
      <c r="H31" s="9" t="str">
        <f t="shared" ref="H31:H50" si="5">IF($B31="N/A","N/A",IF(G31&lt;0,"No","Yes"))</f>
        <v>N/A</v>
      </c>
      <c r="I31" s="10" t="s">
        <v>217</v>
      </c>
      <c r="J31" s="10">
        <v>12.02</v>
      </c>
      <c r="K31" s="9" t="str">
        <f t="shared" si="0"/>
        <v>Yes</v>
      </c>
    </row>
    <row r="32" spans="1:11" ht="25.5" x14ac:dyDescent="0.2">
      <c r="A32" s="2" t="s">
        <v>659</v>
      </c>
      <c r="B32" s="96" t="s">
        <v>217</v>
      </c>
      <c r="C32" s="80" t="s">
        <v>217</v>
      </c>
      <c r="D32" s="9" t="str">
        <f t="shared" si="4"/>
        <v>N/A</v>
      </c>
      <c r="E32" s="80">
        <v>99.851872306999994</v>
      </c>
      <c r="F32" s="9" t="str">
        <f t="shared" si="4"/>
        <v>N/A</v>
      </c>
      <c r="G32" s="80">
        <v>99.921319960000005</v>
      </c>
      <c r="H32" s="9" t="str">
        <f t="shared" si="5"/>
        <v>N/A</v>
      </c>
      <c r="I32" s="10" t="s">
        <v>217</v>
      </c>
      <c r="J32" s="10">
        <v>6.9599999999999995E-2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9.3589358299999995E-2</v>
      </c>
      <c r="F35" s="9" t="str">
        <f t="shared" si="4"/>
        <v>N/A</v>
      </c>
      <c r="G35" s="80">
        <v>2.8251215699999999E-2</v>
      </c>
      <c r="H35" s="9" t="str">
        <f t="shared" si="5"/>
        <v>N/A</v>
      </c>
      <c r="I35" s="10" t="s">
        <v>217</v>
      </c>
      <c r="J35" s="10">
        <v>-69.8</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56097106</v>
      </c>
      <c r="D6" s="9" t="str">
        <f>IF($B6="N/A","N/A",IF(C6&gt;15,"No",IF(C6&lt;-15,"No","Yes")))</f>
        <v>N/A</v>
      </c>
      <c r="E6" s="35">
        <v>59068541</v>
      </c>
      <c r="F6" s="9" t="str">
        <f>IF($B6="N/A","N/A",IF(E6&gt;15,"No",IF(E6&lt;-15,"No","Yes")))</f>
        <v>N/A</v>
      </c>
      <c r="G6" s="35">
        <v>59708895</v>
      </c>
      <c r="H6" s="9" t="str">
        <f>IF($B6="N/A","N/A",IF(G6&gt;15,"No",IF(G6&lt;-15,"No","Yes")))</f>
        <v>N/A</v>
      </c>
      <c r="I6" s="10">
        <v>5.2969999999999997</v>
      </c>
      <c r="J6" s="10">
        <v>1.0840000000000001</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1743</v>
      </c>
      <c r="J9" s="10" t="s">
        <v>1743</v>
      </c>
      <c r="K9" s="9" t="str">
        <f t="shared" si="0"/>
        <v>N/A</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0</v>
      </c>
      <c r="D11" s="9" t="str">
        <f t="shared" si="1"/>
        <v>N/A</v>
      </c>
      <c r="E11" s="8">
        <v>0</v>
      </c>
      <c r="F11" s="9" t="str">
        <f t="shared" si="2"/>
        <v>N/A</v>
      </c>
      <c r="G11" s="8">
        <v>0</v>
      </c>
      <c r="H11" s="9" t="str">
        <f t="shared" si="3"/>
        <v>N/A</v>
      </c>
      <c r="I11" s="10" t="s">
        <v>1743</v>
      </c>
      <c r="J11" s="10" t="s">
        <v>1743</v>
      </c>
      <c r="K11" s="9" t="str">
        <f t="shared" si="0"/>
        <v>N/A</v>
      </c>
    </row>
    <row r="12" spans="1:11" x14ac:dyDescent="0.2">
      <c r="A12" s="81" t="s">
        <v>38</v>
      </c>
      <c r="B12" s="34" t="s">
        <v>217</v>
      </c>
      <c r="C12" s="80">
        <v>0</v>
      </c>
      <c r="D12" s="9" t="str">
        <f t="shared" si="1"/>
        <v>N/A</v>
      </c>
      <c r="E12" s="8">
        <v>0</v>
      </c>
      <c r="F12" s="9" t="str">
        <f t="shared" si="2"/>
        <v>N/A</v>
      </c>
      <c r="G12" s="8">
        <v>0</v>
      </c>
      <c r="H12" s="9" t="str">
        <f t="shared" si="3"/>
        <v>N/A</v>
      </c>
      <c r="I12" s="10" t="s">
        <v>1743</v>
      </c>
      <c r="J12" s="10" t="s">
        <v>1743</v>
      </c>
      <c r="K12" s="9" t="str">
        <f t="shared" si="0"/>
        <v>N/A</v>
      </c>
    </row>
    <row r="13" spans="1:11" x14ac:dyDescent="0.2">
      <c r="A13" s="81" t="s">
        <v>860</v>
      </c>
      <c r="B13" s="34" t="s">
        <v>217</v>
      </c>
      <c r="C13" s="80">
        <v>0</v>
      </c>
      <c r="D13" s="9" t="str">
        <f t="shared" si="1"/>
        <v>N/A</v>
      </c>
      <c r="E13" s="8">
        <v>0</v>
      </c>
      <c r="F13" s="9" t="str">
        <f t="shared" si="2"/>
        <v>N/A</v>
      </c>
      <c r="G13" s="8">
        <v>0</v>
      </c>
      <c r="H13" s="9" t="str">
        <f t="shared" si="3"/>
        <v>N/A</v>
      </c>
      <c r="I13" s="10" t="s">
        <v>1743</v>
      </c>
      <c r="J13" s="10" t="s">
        <v>1743</v>
      </c>
      <c r="K13" s="9" t="str">
        <f t="shared" si="0"/>
        <v>N/A</v>
      </c>
    </row>
    <row r="14" spans="1:11" x14ac:dyDescent="0.2">
      <c r="A14" s="81" t="s">
        <v>861</v>
      </c>
      <c r="B14" s="34" t="s">
        <v>217</v>
      </c>
      <c r="C14" s="80">
        <v>0</v>
      </c>
      <c r="D14" s="9" t="str">
        <f t="shared" si="1"/>
        <v>N/A</v>
      </c>
      <c r="E14" s="8">
        <v>0</v>
      </c>
      <c r="F14" s="9" t="str">
        <f t="shared" si="2"/>
        <v>N/A</v>
      </c>
      <c r="G14" s="8">
        <v>0</v>
      </c>
      <c r="H14" s="9" t="str">
        <f t="shared" si="3"/>
        <v>N/A</v>
      </c>
      <c r="I14" s="10" t="s">
        <v>1743</v>
      </c>
      <c r="J14" s="10" t="s">
        <v>1743</v>
      </c>
      <c r="K14" s="9" t="str">
        <f t="shared" si="0"/>
        <v>N/A</v>
      </c>
    </row>
    <row r="15" spans="1:11" x14ac:dyDescent="0.2">
      <c r="A15" s="81" t="s">
        <v>165</v>
      </c>
      <c r="B15" s="34" t="s">
        <v>217</v>
      </c>
      <c r="C15" s="80">
        <v>0</v>
      </c>
      <c r="D15" s="9" t="str">
        <f t="shared" si="1"/>
        <v>N/A</v>
      </c>
      <c r="E15" s="8">
        <v>0</v>
      </c>
      <c r="F15" s="9" t="str">
        <f t="shared" si="2"/>
        <v>N/A</v>
      </c>
      <c r="G15" s="8">
        <v>0</v>
      </c>
      <c r="H15" s="9" t="str">
        <f t="shared" si="3"/>
        <v>N/A</v>
      </c>
      <c r="I15" s="10" t="s">
        <v>1743</v>
      </c>
      <c r="J15" s="10" t="s">
        <v>1743</v>
      </c>
      <c r="K15" s="9" t="str">
        <f t="shared" si="0"/>
        <v>N/A</v>
      </c>
    </row>
    <row r="16" spans="1:11" x14ac:dyDescent="0.2">
      <c r="A16" s="81" t="s">
        <v>166</v>
      </c>
      <c r="B16" s="34" t="s">
        <v>250</v>
      </c>
      <c r="C16" s="80">
        <v>97.552888022000005</v>
      </c>
      <c r="D16" s="9" t="str">
        <f>IF($B16="N/A","N/A",IF(C16&gt;95,"Yes","No"))</f>
        <v>Yes</v>
      </c>
      <c r="E16" s="8">
        <v>96.817979641999997</v>
      </c>
      <c r="F16" s="9" t="str">
        <f>IF($B16="N/A","N/A",IF(E16&gt;95,"Yes","No"))</f>
        <v>Yes</v>
      </c>
      <c r="G16" s="8">
        <v>96.662517369</v>
      </c>
      <c r="H16" s="9" t="str">
        <f>IF($B16="N/A","N/A",IF(G16&gt;95,"Yes","No"))</f>
        <v>Yes</v>
      </c>
      <c r="I16" s="10">
        <v>-0.753</v>
      </c>
      <c r="J16" s="10">
        <v>-0.161</v>
      </c>
      <c r="K16" s="9" t="str">
        <f t="shared" ref="K16:K26" si="4">IF(J16="Div by 0", "N/A", IF(J16="N/A","N/A", IF(J16&gt;30, "No", IF(J16&lt;-30, "No", "Yes"))))</f>
        <v>Yes</v>
      </c>
    </row>
    <row r="17" spans="1:11" x14ac:dyDescent="0.2">
      <c r="A17" s="81" t="s">
        <v>862</v>
      </c>
      <c r="B17" s="59" t="s">
        <v>251</v>
      </c>
      <c r="C17" s="80">
        <v>6.0467504330999997</v>
      </c>
      <c r="D17" s="9" t="str">
        <f>IF($B17="N/A","N/A",IF(C17&gt;90,"No",IF(C17&lt;50,"No","Yes")))</f>
        <v>No</v>
      </c>
      <c r="E17" s="8">
        <v>5.8690208719000001</v>
      </c>
      <c r="F17" s="9" t="str">
        <f>IF($B17="N/A","N/A",IF(E17&gt;90,"No",IF(E17&lt;50,"No","Yes")))</f>
        <v>No</v>
      </c>
      <c r="G17" s="8">
        <v>4.9533624763999997</v>
      </c>
      <c r="H17" s="9" t="str">
        <f>IF($B17="N/A","N/A",IF(G17&gt;90,"No",IF(G17&lt;50,"No","Yes")))</f>
        <v>No</v>
      </c>
      <c r="I17" s="10">
        <v>-2.94</v>
      </c>
      <c r="J17" s="10">
        <v>-15.6</v>
      </c>
      <c r="K17" s="9" t="str">
        <f t="shared" si="4"/>
        <v>Yes</v>
      </c>
    </row>
    <row r="18" spans="1:11" x14ac:dyDescent="0.2">
      <c r="A18" s="81" t="s">
        <v>863</v>
      </c>
      <c r="B18" s="59" t="s">
        <v>228</v>
      </c>
      <c r="C18" s="80">
        <v>47.744099312000003</v>
      </c>
      <c r="D18" s="9" t="str">
        <f t="shared" ref="D18:D23" si="5">IF($B18="N/A","N/A",IF(C18&gt;5,"No",IF(C18&lt;=0,"No","Yes")))</f>
        <v>No</v>
      </c>
      <c r="E18" s="8">
        <v>46.256493790999997</v>
      </c>
      <c r="F18" s="9" t="str">
        <f t="shared" ref="F18:F23" si="6">IF($B18="N/A","N/A",IF(E18&gt;5,"No",IF(E18&lt;=0,"No","Yes")))</f>
        <v>No</v>
      </c>
      <c r="G18" s="8">
        <v>49.619817951999998</v>
      </c>
      <c r="H18" s="9" t="str">
        <f t="shared" ref="H18:H23" si="7">IF($B18="N/A","N/A",IF(G18&gt;5,"No",IF(G18&lt;=0,"No","Yes")))</f>
        <v>No</v>
      </c>
      <c r="I18" s="10">
        <v>-3.12</v>
      </c>
      <c r="J18" s="10">
        <v>7.2709999999999999</v>
      </c>
      <c r="K18" s="9" t="str">
        <f t="shared" si="4"/>
        <v>Yes</v>
      </c>
    </row>
    <row r="19" spans="1:11" x14ac:dyDescent="0.2">
      <c r="A19" s="81" t="s">
        <v>864</v>
      </c>
      <c r="B19" s="59" t="s">
        <v>228</v>
      </c>
      <c r="C19" s="80">
        <v>2.1038554110000001</v>
      </c>
      <c r="D19" s="9" t="str">
        <f t="shared" si="5"/>
        <v>Yes</v>
      </c>
      <c r="E19" s="8">
        <v>2.1047735037000002</v>
      </c>
      <c r="F19" s="9" t="str">
        <f t="shared" si="6"/>
        <v>Yes</v>
      </c>
      <c r="G19" s="8">
        <v>1.8246326614999999</v>
      </c>
      <c r="H19" s="9" t="str">
        <f t="shared" si="7"/>
        <v>Yes</v>
      </c>
      <c r="I19" s="10">
        <v>4.36E-2</v>
      </c>
      <c r="J19" s="10">
        <v>-13.3</v>
      </c>
      <c r="K19" s="9" t="str">
        <f t="shared" si="4"/>
        <v>Yes</v>
      </c>
    </row>
    <row r="20" spans="1:11" x14ac:dyDescent="0.2">
      <c r="A20" s="81" t="s">
        <v>865</v>
      </c>
      <c r="B20" s="59" t="s">
        <v>228</v>
      </c>
      <c r="C20" s="80">
        <v>1.3250202248</v>
      </c>
      <c r="D20" s="9" t="str">
        <f t="shared" si="5"/>
        <v>Yes</v>
      </c>
      <c r="E20" s="8">
        <v>0.81865404460000002</v>
      </c>
      <c r="F20" s="9" t="str">
        <f t="shared" si="6"/>
        <v>Yes</v>
      </c>
      <c r="G20" s="8">
        <v>0.11563268760000001</v>
      </c>
      <c r="H20" s="9" t="str">
        <f t="shared" si="7"/>
        <v>Yes</v>
      </c>
      <c r="I20" s="10">
        <v>-38.200000000000003</v>
      </c>
      <c r="J20" s="10">
        <v>-85.9</v>
      </c>
      <c r="K20" s="9" t="str">
        <f t="shared" si="4"/>
        <v>No</v>
      </c>
    </row>
    <row r="21" spans="1:11" x14ac:dyDescent="0.2">
      <c r="A21" s="81" t="s">
        <v>866</v>
      </c>
      <c r="B21" s="34" t="s">
        <v>217</v>
      </c>
      <c r="C21" s="80">
        <v>1.70650514E-2</v>
      </c>
      <c r="D21" s="9" t="str">
        <f t="shared" si="5"/>
        <v>N/A</v>
      </c>
      <c r="E21" s="8">
        <v>1.7457685300000001E-2</v>
      </c>
      <c r="F21" s="9" t="str">
        <f t="shared" si="6"/>
        <v>N/A</v>
      </c>
      <c r="G21" s="8">
        <v>1.3373216800000001E-2</v>
      </c>
      <c r="H21" s="9" t="str">
        <f t="shared" si="7"/>
        <v>N/A</v>
      </c>
      <c r="I21" s="10">
        <v>2.3010000000000002</v>
      </c>
      <c r="J21" s="10">
        <v>-23.4</v>
      </c>
      <c r="K21" s="9" t="str">
        <f t="shared" si="4"/>
        <v>Yes</v>
      </c>
    </row>
    <row r="22" spans="1:11" x14ac:dyDescent="0.2">
      <c r="A22" s="78" t="s">
        <v>1729</v>
      </c>
      <c r="B22" s="34" t="s">
        <v>217</v>
      </c>
      <c r="C22" s="80">
        <v>1.604361E-4</v>
      </c>
      <c r="D22" s="9" t="str">
        <f t="shared" si="5"/>
        <v>N/A</v>
      </c>
      <c r="E22" s="8">
        <v>1.1901428E-3</v>
      </c>
      <c r="F22" s="9" t="str">
        <f t="shared" si="6"/>
        <v>N/A</v>
      </c>
      <c r="G22" s="8">
        <v>8.5916849999999995E-4</v>
      </c>
      <c r="H22" s="9" t="str">
        <f t="shared" si="7"/>
        <v>N/A</v>
      </c>
      <c r="I22" s="10">
        <v>641.79999999999995</v>
      </c>
      <c r="J22" s="10">
        <v>-27.8</v>
      </c>
      <c r="K22" s="9" t="str">
        <f t="shared" si="4"/>
        <v>Yes</v>
      </c>
    </row>
    <row r="23" spans="1:11" x14ac:dyDescent="0.2">
      <c r="A23" s="81" t="s">
        <v>867</v>
      </c>
      <c r="B23" s="34" t="s">
        <v>217</v>
      </c>
      <c r="C23" s="80">
        <v>3.9930759999999999E-4</v>
      </c>
      <c r="D23" s="9" t="str">
        <f t="shared" si="5"/>
        <v>N/A</v>
      </c>
      <c r="E23" s="8">
        <v>3.2335319999999998E-4</v>
      </c>
      <c r="F23" s="9" t="str">
        <f t="shared" si="6"/>
        <v>N/A</v>
      </c>
      <c r="G23" s="8">
        <v>3.0648699999999998E-4</v>
      </c>
      <c r="H23" s="9" t="str">
        <f t="shared" si="7"/>
        <v>N/A</v>
      </c>
      <c r="I23" s="10">
        <v>-19</v>
      </c>
      <c r="J23" s="10">
        <v>-5.22</v>
      </c>
      <c r="K23" s="9" t="str">
        <f t="shared" si="4"/>
        <v>Yes</v>
      </c>
    </row>
    <row r="24" spans="1:11" x14ac:dyDescent="0.2">
      <c r="A24" s="81" t="s">
        <v>868</v>
      </c>
      <c r="B24" s="34" t="s">
        <v>236</v>
      </c>
      <c r="C24" s="80">
        <v>1.6934082125000001</v>
      </c>
      <c r="D24" s="9" t="str">
        <f>IF($B24="N/A","N/A",IF(C24&gt;10,"No",IF(C24&lt;1,"No","Yes")))</f>
        <v>Yes</v>
      </c>
      <c r="E24" s="8">
        <v>1.7139783424999999</v>
      </c>
      <c r="F24" s="9" t="str">
        <f>IF($B24="N/A","N/A",IF(E24&gt;10,"No",IF(E24&lt;1,"No","Yes")))</f>
        <v>Yes</v>
      </c>
      <c r="G24" s="8">
        <v>1.4101567279</v>
      </c>
      <c r="H24" s="9" t="str">
        <f>IF($B24="N/A","N/A",IF(G24&gt;10,"No",IF(G24&lt;1,"No","Yes")))</f>
        <v>Yes</v>
      </c>
      <c r="I24" s="10">
        <v>1.2150000000000001</v>
      </c>
      <c r="J24" s="10">
        <v>-17.7</v>
      </c>
      <c r="K24" s="9" t="str">
        <f t="shared" si="4"/>
        <v>Yes</v>
      </c>
    </row>
    <row r="25" spans="1:11" x14ac:dyDescent="0.2">
      <c r="A25" s="81" t="s">
        <v>869</v>
      </c>
      <c r="B25" s="84" t="s">
        <v>243</v>
      </c>
      <c r="C25" s="80">
        <v>8.3794964396000005</v>
      </c>
      <c r="D25" s="9" t="str">
        <f>IF($B25="N/A","N/A",IF(C25&gt;10,"No",IF(C25&lt;=0,"No","Yes")))</f>
        <v>Yes</v>
      </c>
      <c r="E25" s="8">
        <v>8.6305669883</v>
      </c>
      <c r="F25" s="9" t="str">
        <f>IF($B25="N/A","N/A",IF(E25&gt;10,"No",IF(E25&lt;=0,"No","Yes")))</f>
        <v>Yes</v>
      </c>
      <c r="G25" s="8">
        <v>7.4226830023000003</v>
      </c>
      <c r="H25" s="9" t="str">
        <f>IF($B25="N/A","N/A",IF(G25&gt;10,"No",IF(G25&lt;=0,"No","Yes")))</f>
        <v>Yes</v>
      </c>
      <c r="I25" s="10">
        <v>2.996</v>
      </c>
      <c r="J25" s="10">
        <v>-14</v>
      </c>
      <c r="K25" s="9" t="str">
        <f t="shared" si="4"/>
        <v>Yes</v>
      </c>
    </row>
    <row r="26" spans="1:11" x14ac:dyDescent="0.2">
      <c r="A26" s="81" t="s">
        <v>870</v>
      </c>
      <c r="B26" s="59" t="s">
        <v>252</v>
      </c>
      <c r="C26" s="80">
        <v>1.8218551239</v>
      </c>
      <c r="D26" s="9" t="str">
        <f>IF($B26="N/A","N/A",IF(C26&gt;=5,"No",IF(C26&lt;0,"No","Yes")))</f>
        <v>Yes</v>
      </c>
      <c r="E26" s="8">
        <v>1.9080562697000001</v>
      </c>
      <c r="F26" s="9" t="str">
        <f>IF($B26="N/A","N/A",IF(E26&gt;=5,"No",IF(E26&lt;0,"No","Yes")))</f>
        <v>Yes</v>
      </c>
      <c r="G26" s="8">
        <v>1.5717373432999999</v>
      </c>
      <c r="H26" s="9" t="str">
        <f>IF($B26="N/A","N/A",IF(G26&gt;=5,"No",IF(G26&lt;0,"No","Yes")))</f>
        <v>Yes</v>
      </c>
      <c r="I26" s="10">
        <v>4.7320000000000002</v>
      </c>
      <c r="J26" s="10">
        <v>-17.600000000000001</v>
      </c>
      <c r="K26" s="9" t="str">
        <f t="shared" si="4"/>
        <v>Yes</v>
      </c>
    </row>
    <row r="27" spans="1:11" x14ac:dyDescent="0.2">
      <c r="A27" s="81" t="s">
        <v>14</v>
      </c>
      <c r="B27" s="59" t="s">
        <v>253</v>
      </c>
      <c r="C27" s="80">
        <v>1.0895392714000001</v>
      </c>
      <c r="D27" s="9" t="str">
        <f>IF($B27="N/A","N/A",IF(C27&gt;15,"No",IF(C27&lt;=0,"No","Yes")))</f>
        <v>Yes</v>
      </c>
      <c r="E27" s="8">
        <v>1.3405646840000001</v>
      </c>
      <c r="F27" s="9" t="str">
        <f>IF($B27="N/A","N/A",IF(E27&gt;15,"No",IF(E27&lt;=0,"No","Yes")))</f>
        <v>Yes</v>
      </c>
      <c r="G27" s="8">
        <v>1.4022081635000001</v>
      </c>
      <c r="H27" s="9" t="str">
        <f>IF($B27="N/A","N/A",IF(G27&gt;15,"No",IF(G27&lt;=0,"No","Yes")))</f>
        <v>Yes</v>
      </c>
      <c r="I27" s="10">
        <v>23.04</v>
      </c>
      <c r="J27" s="10">
        <v>4.5979999999999999</v>
      </c>
      <c r="K27" s="9" t="str">
        <f>IF(J27="Div by 0", "N/A", IF(J27="N/A","N/A", IF(J27&gt;30, "No", IF(J27&lt;-30, "No", "Yes"))))</f>
        <v>Yes</v>
      </c>
    </row>
    <row r="28" spans="1:11" x14ac:dyDescent="0.2">
      <c r="A28" s="81" t="s">
        <v>871</v>
      </c>
      <c r="B28" s="34" t="s">
        <v>217</v>
      </c>
      <c r="C28" s="83">
        <v>52.643638742999997</v>
      </c>
      <c r="D28" s="9" t="str">
        <f>IF($B28="N/A","N/A",IF(C28&gt;15,"No",IF(C28&lt;-15,"No","Yes")))</f>
        <v>N/A</v>
      </c>
      <c r="E28" s="36">
        <v>53.386520461000003</v>
      </c>
      <c r="F28" s="9" t="str">
        <f>IF($B28="N/A","N/A",IF(E28&gt;15,"No",IF(E28&lt;-15,"No","Yes")))</f>
        <v>N/A</v>
      </c>
      <c r="G28" s="36">
        <v>53.889175543999997</v>
      </c>
      <c r="H28" s="9" t="str">
        <f>IF($B28="N/A","N/A",IF(G28&gt;15,"No",IF(G28&lt;-15,"No","Yes")))</f>
        <v>N/A</v>
      </c>
      <c r="I28" s="10">
        <v>1.411</v>
      </c>
      <c r="J28" s="10">
        <v>0.9415</v>
      </c>
      <c r="K28" s="9" t="str">
        <f>IF(J28="Div by 0", "N/A", IF(J28="N/A","N/A", IF(J28&gt;30, "No", IF(J28&lt;-30, "No", "Yes"))))</f>
        <v>Yes</v>
      </c>
    </row>
    <row r="29" spans="1:11" x14ac:dyDescent="0.2">
      <c r="A29" s="81" t="s">
        <v>377</v>
      </c>
      <c r="B29" s="34" t="s">
        <v>254</v>
      </c>
      <c r="C29" s="80">
        <v>5.1565387347999998</v>
      </c>
      <c r="D29" s="9" t="str">
        <f>IF($B29="N/A","N/A",IF(C29&gt;35,"No",IF(C29&lt;10,"No","Yes")))</f>
        <v>No</v>
      </c>
      <c r="E29" s="8">
        <v>5.2104638913999999</v>
      </c>
      <c r="F29" s="9" t="str">
        <f>IF($B29="N/A","N/A",IF(E29&gt;35,"No",IF(E29&lt;10,"No","Yes")))</f>
        <v>No</v>
      </c>
      <c r="G29" s="8">
        <v>4.4373790538</v>
      </c>
      <c r="H29" s="9" t="str">
        <f>IF($B29="N/A","N/A",IF(G29&gt;35,"No",IF(G29&lt;10,"No","Yes")))</f>
        <v>No</v>
      </c>
      <c r="I29" s="10">
        <v>1.046</v>
      </c>
      <c r="J29" s="10">
        <v>-14.8</v>
      </c>
      <c r="K29" s="9" t="str">
        <f t="shared" ref="K29:K54" si="8">IF(J29="Div by 0", "N/A", IF(J29="N/A","N/A", IF(J29&gt;30, "No", IF(J29&lt;-30, "No", "Yes"))))</f>
        <v>Yes</v>
      </c>
    </row>
    <row r="30" spans="1:11" x14ac:dyDescent="0.2">
      <c r="A30" s="81" t="s">
        <v>378</v>
      </c>
      <c r="B30" s="34" t="s">
        <v>255</v>
      </c>
      <c r="C30" s="80">
        <v>1.7766977141</v>
      </c>
      <c r="D30" s="9" t="str">
        <f>IF($B30="N/A","N/A",IF(C30&gt;20,"No",IF(C30&lt;2,"No","Yes")))</f>
        <v>No</v>
      </c>
      <c r="E30" s="8">
        <v>1.8551008394999999</v>
      </c>
      <c r="F30" s="9" t="str">
        <f>IF($B30="N/A","N/A",IF(E30&gt;20,"No",IF(E30&lt;2,"No","Yes")))</f>
        <v>No</v>
      </c>
      <c r="G30" s="8">
        <v>1.6254546327999999</v>
      </c>
      <c r="H30" s="9" t="str">
        <f>IF($B30="N/A","N/A",IF(G30&gt;20,"No",IF(G30&lt;2,"No","Yes")))</f>
        <v>No</v>
      </c>
      <c r="I30" s="10">
        <v>4.4130000000000003</v>
      </c>
      <c r="J30" s="10">
        <v>-12.4</v>
      </c>
      <c r="K30" s="9" t="str">
        <f t="shared" si="8"/>
        <v>Yes</v>
      </c>
    </row>
    <row r="31" spans="1:11" x14ac:dyDescent="0.2">
      <c r="A31" s="81" t="s">
        <v>379</v>
      </c>
      <c r="B31" s="34" t="s">
        <v>256</v>
      </c>
      <c r="C31" s="80">
        <v>0.54427941430000004</v>
      </c>
      <c r="D31" s="9" t="str">
        <f>IF($B31="N/A","N/A",IF(C31&gt;8,"No",IF(C31&lt;0.5,"No","Yes")))</f>
        <v>Yes</v>
      </c>
      <c r="E31" s="8">
        <v>0.54750294239999997</v>
      </c>
      <c r="F31" s="9" t="str">
        <f>IF($B31="N/A","N/A",IF(E31&gt;8,"No",IF(E31&lt;0.5,"No","Yes")))</f>
        <v>Yes</v>
      </c>
      <c r="G31" s="8">
        <v>0.4876275135</v>
      </c>
      <c r="H31" s="9" t="str">
        <f>IF($B31="N/A","N/A",IF(G31&gt;8,"No",IF(G31&lt;0.5,"No","Yes")))</f>
        <v>No</v>
      </c>
      <c r="I31" s="10">
        <v>0.59230000000000005</v>
      </c>
      <c r="J31" s="10">
        <v>-10.9</v>
      </c>
      <c r="K31" s="9" t="str">
        <f t="shared" si="8"/>
        <v>Yes</v>
      </c>
    </row>
    <row r="32" spans="1:11" x14ac:dyDescent="0.2">
      <c r="A32" s="81" t="s">
        <v>380</v>
      </c>
      <c r="B32" s="34" t="s">
        <v>257</v>
      </c>
      <c r="C32" s="80">
        <v>3.0313257158</v>
      </c>
      <c r="D32" s="9" t="str">
        <f>IF($B32="N/A","N/A",IF(C32&gt;25,"No",IF(C32&lt;3,"No","Yes")))</f>
        <v>Yes</v>
      </c>
      <c r="E32" s="8">
        <v>3.2394045418999999</v>
      </c>
      <c r="F32" s="9" t="str">
        <f>IF($B32="N/A","N/A",IF(E32&gt;25,"No",IF(E32&lt;3,"No","Yes")))</f>
        <v>Yes</v>
      </c>
      <c r="G32" s="8">
        <v>2.7933040796999999</v>
      </c>
      <c r="H32" s="9" t="str">
        <f>IF($B32="N/A","N/A",IF(G32&gt;25,"No",IF(G32&lt;3,"No","Yes")))</f>
        <v>No</v>
      </c>
      <c r="I32" s="10">
        <v>6.8639999999999999</v>
      </c>
      <c r="J32" s="10">
        <v>-13.8</v>
      </c>
      <c r="K32" s="9" t="str">
        <f t="shared" si="8"/>
        <v>Yes</v>
      </c>
    </row>
    <row r="33" spans="1:11" x14ac:dyDescent="0.2">
      <c r="A33" s="81" t="s">
        <v>381</v>
      </c>
      <c r="B33" s="34" t="s">
        <v>258</v>
      </c>
      <c r="C33" s="80">
        <v>1.2961666864000001</v>
      </c>
      <c r="D33" s="9" t="str">
        <f>IF($B33="N/A","N/A",IF(C33&gt;25,"No",IF(C33&lt;2,"No","Yes")))</f>
        <v>No</v>
      </c>
      <c r="E33" s="8">
        <v>1.5042660355999999</v>
      </c>
      <c r="F33" s="9" t="str">
        <f>IF($B33="N/A","N/A",IF(E33&gt;25,"No",IF(E33&lt;2,"No","Yes")))</f>
        <v>No</v>
      </c>
      <c r="G33" s="8">
        <v>1.4758638557999999</v>
      </c>
      <c r="H33" s="9" t="str">
        <f>IF($B33="N/A","N/A",IF(G33&gt;25,"No",IF(G33&lt;2,"No","Yes")))</f>
        <v>No</v>
      </c>
      <c r="I33" s="10">
        <v>16.05</v>
      </c>
      <c r="J33" s="10">
        <v>-1.89</v>
      </c>
      <c r="K33" s="9" t="str">
        <f t="shared" si="8"/>
        <v>Yes</v>
      </c>
    </row>
    <row r="34" spans="1:11" x14ac:dyDescent="0.2">
      <c r="A34" s="81" t="s">
        <v>382</v>
      </c>
      <c r="B34" s="34" t="s">
        <v>259</v>
      </c>
      <c r="C34" s="80">
        <v>6.7354134096999996</v>
      </c>
      <c r="D34" s="9" t="str">
        <f>IF($B34="N/A","N/A",IF(C34&gt;25,"No",IF(C34&lt;=0,"No","Yes")))</f>
        <v>Yes</v>
      </c>
      <c r="E34" s="8">
        <v>7.7433332913999999</v>
      </c>
      <c r="F34" s="9" t="str">
        <f>IF($B34="N/A","N/A",IF(E34&gt;25,"No",IF(E34&lt;=0,"No","Yes")))</f>
        <v>Yes</v>
      </c>
      <c r="G34" s="8">
        <v>8.9347625676</v>
      </c>
      <c r="H34" s="9" t="str">
        <f>IF($B34="N/A","N/A",IF(G34&gt;25,"No",IF(G34&lt;=0,"No","Yes")))</f>
        <v>Yes</v>
      </c>
      <c r="I34" s="10">
        <v>14.96</v>
      </c>
      <c r="J34" s="10">
        <v>15.39</v>
      </c>
      <c r="K34" s="9" t="str">
        <f t="shared" si="8"/>
        <v>Yes</v>
      </c>
    </row>
    <row r="35" spans="1:11" x14ac:dyDescent="0.2">
      <c r="A35" s="81" t="s">
        <v>383</v>
      </c>
      <c r="B35" s="34" t="s">
        <v>260</v>
      </c>
      <c r="C35" s="80">
        <v>8.9655088446000004</v>
      </c>
      <c r="D35" s="9" t="str">
        <f>IF($B35="N/A","N/A",IF(C35&gt;20,"No",IF(C35&lt;4,"No","Yes")))</f>
        <v>Yes</v>
      </c>
      <c r="E35" s="8">
        <v>9.4182637759999999</v>
      </c>
      <c r="F35" s="9" t="str">
        <f>IF($B35="N/A","N/A",IF(E35&gt;20,"No",IF(E35&lt;4,"No","Yes")))</f>
        <v>Yes</v>
      </c>
      <c r="G35" s="8">
        <v>7.6591017134000001</v>
      </c>
      <c r="H35" s="9" t="str">
        <f>IF($B35="N/A","N/A",IF(G35&gt;20,"No",IF(G35&lt;4,"No","Yes")))</f>
        <v>Yes</v>
      </c>
      <c r="I35" s="10">
        <v>5.05</v>
      </c>
      <c r="J35" s="10">
        <v>-18.7</v>
      </c>
      <c r="K35" s="9" t="str">
        <f t="shared" si="8"/>
        <v>Yes</v>
      </c>
    </row>
    <row r="36" spans="1:11" x14ac:dyDescent="0.2">
      <c r="A36" s="81" t="s">
        <v>384</v>
      </c>
      <c r="B36" s="34" t="s">
        <v>261</v>
      </c>
      <c r="C36" s="80">
        <v>0.35414304619999998</v>
      </c>
      <c r="D36" s="9" t="str">
        <f>IF($B36="N/A","N/A",IF(C36&gt;=3,"No",IF(C36&lt;0,"No","Yes")))</f>
        <v>Yes</v>
      </c>
      <c r="E36" s="8">
        <v>1.18506E-5</v>
      </c>
      <c r="F36" s="9" t="str">
        <f>IF($B36="N/A","N/A",IF(E36&gt;=3,"No",IF(E36&lt;0,"No","Yes")))</f>
        <v>Yes</v>
      </c>
      <c r="G36" s="8">
        <v>8.3739616999999993E-6</v>
      </c>
      <c r="H36" s="9" t="str">
        <f>IF($B36="N/A","N/A",IF(G36&gt;=3,"No",IF(G36&lt;0,"No","Yes")))</f>
        <v>Yes</v>
      </c>
      <c r="I36" s="10">
        <v>-100</v>
      </c>
      <c r="J36" s="10">
        <v>-29.3</v>
      </c>
      <c r="K36" s="9" t="str">
        <f t="shared" si="8"/>
        <v>Yes</v>
      </c>
    </row>
    <row r="37" spans="1:11" x14ac:dyDescent="0.2">
      <c r="A37" s="81" t="s">
        <v>385</v>
      </c>
      <c r="B37" s="34" t="s">
        <v>262</v>
      </c>
      <c r="C37" s="80">
        <v>41.420405893999998</v>
      </c>
      <c r="D37" s="9" t="str">
        <f>IF($B37="N/A","N/A",IF(C37&gt;=25,"No",IF(C37&lt;0,"No","Yes")))</f>
        <v>No</v>
      </c>
      <c r="E37" s="8">
        <v>39.658452035000003</v>
      </c>
      <c r="F37" s="9" t="str">
        <f>IF($B37="N/A","N/A",IF(E37&gt;=25,"No",IF(E37&lt;0,"No","Yes")))</f>
        <v>No</v>
      </c>
      <c r="G37" s="8">
        <v>42.432547110000002</v>
      </c>
      <c r="H37" s="9" t="str">
        <f>IF($B37="N/A","N/A",IF(G37&gt;=25,"No",IF(G37&lt;0,"No","Yes")))</f>
        <v>No</v>
      </c>
      <c r="I37" s="10">
        <v>-4.25</v>
      </c>
      <c r="J37" s="10">
        <v>6.9950000000000001</v>
      </c>
      <c r="K37" s="9" t="str">
        <f t="shared" si="8"/>
        <v>Yes</v>
      </c>
    </row>
    <row r="38" spans="1:11" x14ac:dyDescent="0.2">
      <c r="A38" s="81" t="s">
        <v>386</v>
      </c>
      <c r="B38" s="34" t="s">
        <v>225</v>
      </c>
      <c r="C38" s="80">
        <v>3.0505726979999999</v>
      </c>
      <c r="D38" s="9" t="str">
        <f>IF($B38="N/A","N/A",IF(C38&gt;3,"Yes","No"))</f>
        <v>Yes</v>
      </c>
      <c r="E38" s="8">
        <v>3.0543635739999999</v>
      </c>
      <c r="F38" s="9" t="str">
        <f>IF($B38="N/A","N/A",IF(E38&gt;3,"Yes","No"))</f>
        <v>Yes</v>
      </c>
      <c r="G38" s="8">
        <v>2.6762695910000001</v>
      </c>
      <c r="H38" s="9" t="str">
        <f>IF($B38="N/A","N/A",IF(G38&gt;3,"Yes","No"))</f>
        <v>No</v>
      </c>
      <c r="I38" s="10">
        <v>0.12429999999999999</v>
      </c>
      <c r="J38" s="10">
        <v>-12.4</v>
      </c>
      <c r="K38" s="9" t="str">
        <f t="shared" si="8"/>
        <v>Yes</v>
      </c>
    </row>
    <row r="39" spans="1:11" x14ac:dyDescent="0.2">
      <c r="A39" s="81" t="s">
        <v>387</v>
      </c>
      <c r="B39" s="34" t="s">
        <v>224</v>
      </c>
      <c r="C39" s="80">
        <v>4.7880723115999997</v>
      </c>
      <c r="D39" s="9" t="str">
        <f>IF($B39="N/A","N/A",IF(C39&gt;1,"Yes","No"))</f>
        <v>Yes</v>
      </c>
      <c r="E39" s="8">
        <v>3.8719493681000001</v>
      </c>
      <c r="F39" s="9" t="str">
        <f>IF($B39="N/A","N/A",IF(E39&gt;1,"Yes","No"))</f>
        <v>Yes</v>
      </c>
      <c r="G39" s="8">
        <v>2.3878385289000001</v>
      </c>
      <c r="H39" s="9" t="str">
        <f>IF($B39="N/A","N/A",IF(G39&gt;1,"Yes","No"))</f>
        <v>Yes</v>
      </c>
      <c r="I39" s="10">
        <v>-19.100000000000001</v>
      </c>
      <c r="J39" s="10">
        <v>-38.299999999999997</v>
      </c>
      <c r="K39" s="9" t="str">
        <f t="shared" si="8"/>
        <v>No</v>
      </c>
    </row>
    <row r="40" spans="1:11" x14ac:dyDescent="0.2">
      <c r="A40" s="81" t="s">
        <v>388</v>
      </c>
      <c r="B40" s="34" t="s">
        <v>217</v>
      </c>
      <c r="C40" s="80">
        <v>3.6918125999999998E-3</v>
      </c>
      <c r="D40" s="9" t="str">
        <f>IF($B40="N/A","N/A",IF(C40&gt;15,"No",IF(C40&lt;-15,"No","Yes")))</f>
        <v>N/A</v>
      </c>
      <c r="E40" s="8">
        <v>3.2030586000000002E-3</v>
      </c>
      <c r="F40" s="9" t="str">
        <f>IF($B40="N/A","N/A",IF(E40&gt;15,"No",IF(E40&lt;-15,"No","Yes")))</f>
        <v>N/A</v>
      </c>
      <c r="G40" s="8">
        <v>2.4770179000000001E-3</v>
      </c>
      <c r="H40" s="9" t="str">
        <f>IF($B40="N/A","N/A",IF(G40&gt;15,"No",IF(G40&lt;-15,"No","Yes")))</f>
        <v>N/A</v>
      </c>
      <c r="I40" s="10">
        <v>-13.2</v>
      </c>
      <c r="J40" s="10">
        <v>-22.7</v>
      </c>
      <c r="K40" s="9" t="str">
        <f t="shared" si="8"/>
        <v>Yes</v>
      </c>
    </row>
    <row r="41" spans="1:11" x14ac:dyDescent="0.2">
      <c r="A41" s="81" t="s">
        <v>389</v>
      </c>
      <c r="B41" s="34" t="s">
        <v>217</v>
      </c>
      <c r="C41" s="80">
        <v>3.0304600000000001E-5</v>
      </c>
      <c r="D41" s="9" t="str">
        <f>IF($B41="N/A","N/A",IF(C41&gt;15,"No",IF(C41&lt;-15,"No","Yes")))</f>
        <v>N/A</v>
      </c>
      <c r="E41" s="8">
        <v>4.4016700000000002E-5</v>
      </c>
      <c r="F41" s="9" t="str">
        <f>IF($B41="N/A","N/A",IF(E41&gt;15,"No",IF(E41&lt;-15,"No","Yes")))</f>
        <v>N/A</v>
      </c>
      <c r="G41" s="8">
        <v>1.8422699999999999E-5</v>
      </c>
      <c r="H41" s="9" t="str">
        <f>IF($B41="N/A","N/A",IF(G41&gt;15,"No",IF(G41&lt;-15,"No","Yes")))</f>
        <v>N/A</v>
      </c>
      <c r="I41" s="10">
        <v>45.25</v>
      </c>
      <c r="J41" s="10">
        <v>-58.1</v>
      </c>
      <c r="K41" s="9" t="str">
        <f t="shared" si="8"/>
        <v>No</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1.7826232E-6</v>
      </c>
      <c r="D43" s="9" t="str">
        <f>IF($B43="N/A","N/A",IF(C43&gt;0,"Yes","No"))</f>
        <v>Yes</v>
      </c>
      <c r="E43" s="8">
        <v>0</v>
      </c>
      <c r="F43" s="9" t="str">
        <f>IF($B43="N/A","N/A",IF(E43&gt;0,"Yes","No"))</f>
        <v>No</v>
      </c>
      <c r="G43" s="8">
        <v>0</v>
      </c>
      <c r="H43" s="9" t="str">
        <f>IF($B43="N/A","N/A",IF(G43&gt;0,"Yes","No"))</f>
        <v>No</v>
      </c>
      <c r="I43" s="10">
        <v>-100</v>
      </c>
      <c r="J43" s="10" t="s">
        <v>1743</v>
      </c>
      <c r="K43" s="9" t="str">
        <f t="shared" si="8"/>
        <v>N/A</v>
      </c>
    </row>
    <row r="44" spans="1:11" x14ac:dyDescent="0.2">
      <c r="A44" s="81" t="s">
        <v>392</v>
      </c>
      <c r="B44" s="34" t="s">
        <v>263</v>
      </c>
      <c r="C44" s="80">
        <v>1.4768622822999999</v>
      </c>
      <c r="D44" s="9" t="str">
        <f>IF($B44="N/A","N/A",IF(C44&gt;0,"Yes","No"))</f>
        <v>Yes</v>
      </c>
      <c r="E44" s="8">
        <v>1.6144786783</v>
      </c>
      <c r="F44" s="9" t="str">
        <f>IF($B44="N/A","N/A",IF(E44&gt;0,"Yes","No"))</f>
        <v>Yes</v>
      </c>
      <c r="G44" s="8">
        <v>1.7261096524999999</v>
      </c>
      <c r="H44" s="9" t="str">
        <f>IF($B44="N/A","N/A",IF(G44&gt;0,"Yes","No"))</f>
        <v>Yes</v>
      </c>
      <c r="I44" s="10">
        <v>9.3179999999999996</v>
      </c>
      <c r="J44" s="10">
        <v>6.9139999999999997</v>
      </c>
      <c r="K44" s="9" t="str">
        <f t="shared" si="8"/>
        <v>Yes</v>
      </c>
    </row>
    <row r="45" spans="1:11" x14ac:dyDescent="0.2">
      <c r="A45" s="81" t="s">
        <v>393</v>
      </c>
      <c r="B45" s="34" t="s">
        <v>224</v>
      </c>
      <c r="C45" s="80">
        <v>1.2493995680000001</v>
      </c>
      <c r="D45" s="9" t="str">
        <f>IF($B45="N/A","N/A",IF(C45&gt;1,"Yes","No"))</f>
        <v>Yes</v>
      </c>
      <c r="E45" s="8">
        <v>0.74957158670000001</v>
      </c>
      <c r="F45" s="9" t="str">
        <f>IF($B45="N/A","N/A",IF(E45&gt;1,"Yes","No"))</f>
        <v>No</v>
      </c>
      <c r="G45" s="8">
        <v>3.9955520899999999E-2</v>
      </c>
      <c r="H45" s="9" t="str">
        <f>IF($B45="N/A","N/A",IF(G45&gt;1,"Yes","No"))</f>
        <v>No</v>
      </c>
      <c r="I45" s="10">
        <v>-40</v>
      </c>
      <c r="J45" s="10">
        <v>-94.7</v>
      </c>
      <c r="K45" s="9" t="str">
        <f t="shared" si="8"/>
        <v>No</v>
      </c>
    </row>
    <row r="46" spans="1:11" x14ac:dyDescent="0.2">
      <c r="A46" s="81" t="s">
        <v>394</v>
      </c>
      <c r="B46" s="34" t="s">
        <v>263</v>
      </c>
      <c r="C46" s="80">
        <v>0.17725869850000001</v>
      </c>
      <c r="D46" s="9" t="str">
        <f>IF($B46="N/A","N/A",IF(C46&gt;0,"Yes","No"))</f>
        <v>Yes</v>
      </c>
      <c r="E46" s="8">
        <v>0.20111043540000001</v>
      </c>
      <c r="F46" s="9" t="str">
        <f>IF($B46="N/A","N/A",IF(E46&gt;0,"Yes","No"))</f>
        <v>Yes</v>
      </c>
      <c r="G46" s="8">
        <v>0.19532768110000001</v>
      </c>
      <c r="H46" s="9" t="str">
        <f>IF($B46="N/A","N/A",IF(G46&gt;0,"Yes","No"))</f>
        <v>Yes</v>
      </c>
      <c r="I46" s="10">
        <v>13.46</v>
      </c>
      <c r="J46" s="10">
        <v>-2.88</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0.18106816419999999</v>
      </c>
      <c r="D48" s="9" t="str">
        <f>IF($B48="N/A","N/A",IF(C48&gt;15,"No",IF(C48&lt;-15,"No","Yes")))</f>
        <v>N/A</v>
      </c>
      <c r="E48" s="8">
        <v>0.22810111390000001</v>
      </c>
      <c r="F48" s="9" t="str">
        <f>IF($B48="N/A","N/A",IF(E48&gt;15,"No",IF(E48&lt;-15,"No","Yes")))</f>
        <v>N/A</v>
      </c>
      <c r="G48" s="8">
        <v>0.22863930069999999</v>
      </c>
      <c r="H48" s="9" t="str">
        <f>IF($B48="N/A","N/A",IF(G48&gt;15,"No",IF(G48&lt;-15,"No","Yes")))</f>
        <v>N/A</v>
      </c>
      <c r="I48" s="10">
        <v>25.98</v>
      </c>
      <c r="J48" s="10">
        <v>0.2359</v>
      </c>
      <c r="K48" s="9" t="str">
        <f t="shared" si="8"/>
        <v>Yes</v>
      </c>
    </row>
    <row r="49" spans="1:11" x14ac:dyDescent="0.2">
      <c r="A49" s="81" t="s">
        <v>397</v>
      </c>
      <c r="B49" s="34" t="s">
        <v>217</v>
      </c>
      <c r="C49" s="80">
        <v>1.0718770412</v>
      </c>
      <c r="D49" s="9" t="str">
        <f>IF($B49="N/A","N/A",IF(C49&gt;15,"No",IF(C49&lt;-15,"No","Yes")))</f>
        <v>N/A</v>
      </c>
      <c r="E49" s="8">
        <v>1.1246561853999999</v>
      </c>
      <c r="F49" s="9" t="str">
        <f>IF($B49="N/A","N/A",IF(E49&gt;15,"No",IF(E49&lt;-15,"No","Yes")))</f>
        <v>N/A</v>
      </c>
      <c r="G49" s="8">
        <v>1.1750125336999999</v>
      </c>
      <c r="H49" s="9" t="str">
        <f>IF($B49="N/A","N/A",IF(G49&gt;15,"No",IF(G49&lt;-15,"No","Yes")))</f>
        <v>N/A</v>
      </c>
      <c r="I49" s="10">
        <v>4.9240000000000004</v>
      </c>
      <c r="J49" s="10">
        <v>4.4770000000000003</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2.0936391977</v>
      </c>
      <c r="D51" s="9" t="str">
        <f>IF($B51="N/A","N/A",IF(C51&gt;15,"No",IF(C51&lt;-15,"No","Yes")))</f>
        <v>N/A</v>
      </c>
      <c r="E51" s="8">
        <v>2.4796921935</v>
      </c>
      <c r="F51" s="9" t="str">
        <f>IF($B51="N/A","N/A",IF(E51&gt;15,"No",IF(E51&lt;-15,"No","Yes")))</f>
        <v>N/A</v>
      </c>
      <c r="G51" s="8">
        <v>2.9772197257999999</v>
      </c>
      <c r="H51" s="9" t="str">
        <f>IF($B51="N/A","N/A",IF(G51&gt;15,"No",IF(G51&lt;-15,"No","Yes")))</f>
        <v>N/A</v>
      </c>
      <c r="I51" s="10">
        <v>18.440000000000001</v>
      </c>
      <c r="J51" s="10">
        <v>20.059999999999999</v>
      </c>
      <c r="K51" s="9" t="str">
        <f t="shared" si="8"/>
        <v>Yes</v>
      </c>
    </row>
    <row r="52" spans="1:11" x14ac:dyDescent="0.2">
      <c r="A52" s="81" t="s">
        <v>400</v>
      </c>
      <c r="B52" s="34" t="s">
        <v>224</v>
      </c>
      <c r="C52" s="80">
        <v>11.783007131</v>
      </c>
      <c r="D52" s="9" t="str">
        <f>IF($B52="N/A","N/A",IF(C52&gt;1,"Yes","No"))</f>
        <v>Yes</v>
      </c>
      <c r="E52" s="8">
        <v>12.126571739999999</v>
      </c>
      <c r="F52" s="9" t="str">
        <f>IF($B52="N/A","N/A",IF(E52&gt;1,"Yes","No"))</f>
        <v>Yes</v>
      </c>
      <c r="G52" s="8">
        <v>12.767357359</v>
      </c>
      <c r="H52" s="9" t="str">
        <f>IF($B52="N/A","N/A",IF(G52&gt;1,"Yes","No"))</f>
        <v>Yes</v>
      </c>
      <c r="I52" s="10">
        <v>2.9159999999999999</v>
      </c>
      <c r="J52" s="10">
        <v>5.2839999999999998</v>
      </c>
      <c r="K52" s="9" t="str">
        <f t="shared" si="8"/>
        <v>Yes</v>
      </c>
    </row>
    <row r="53" spans="1:11" x14ac:dyDescent="0.2">
      <c r="A53" s="81" t="s">
        <v>401</v>
      </c>
      <c r="B53" s="34" t="s">
        <v>263</v>
      </c>
      <c r="C53" s="80">
        <v>4.8440395480999996</v>
      </c>
      <c r="D53" s="9" t="str">
        <f>IF($B53="N/A","N/A",IF(C53&gt;0,"Yes","No"))</f>
        <v>Yes</v>
      </c>
      <c r="E53" s="8">
        <v>5.3694588460999997</v>
      </c>
      <c r="F53" s="9" t="str">
        <f>IF($B53="N/A","N/A",IF(E53&gt;0,"Yes","No"))</f>
        <v>Yes</v>
      </c>
      <c r="G53" s="8">
        <v>5.9777257642999997</v>
      </c>
      <c r="H53" s="9" t="str">
        <f>IF($B53="N/A","N/A",IF(G53&gt;0,"Yes","No"))</f>
        <v>Yes</v>
      </c>
      <c r="I53" s="10">
        <v>10.85</v>
      </c>
      <c r="J53" s="10">
        <v>11.33</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60.188718504999997</v>
      </c>
      <c r="D55" s="9" t="str">
        <f>IF($B55="N/A","N/A",IF(C55&gt;15,"No",IF(C55&lt;-15,"No","Yes")))</f>
        <v>N/A</v>
      </c>
      <c r="E55" s="36">
        <v>63.965666935999998</v>
      </c>
      <c r="F55" s="9" t="str">
        <f>IF($B55="N/A","N/A",IF(E55&gt;15,"No",IF(E55&lt;-15,"No","Yes")))</f>
        <v>N/A</v>
      </c>
      <c r="G55" s="36">
        <v>65.300600019000001</v>
      </c>
      <c r="H55" s="9" t="str">
        <f>IF($B55="N/A","N/A",IF(G55&gt;15,"No",IF(G55&lt;-15,"No","Yes")))</f>
        <v>N/A</v>
      </c>
      <c r="I55" s="10">
        <v>6.2750000000000004</v>
      </c>
      <c r="J55" s="10">
        <v>2.0870000000000002</v>
      </c>
      <c r="K55" s="9" t="str">
        <f t="shared" ref="K55:K74" si="9">IF(J55="Div by 0", "N/A", IF(J55="N/A","N/A", IF(J55&gt;30, "No", IF(J55&lt;-30, "No", "Yes"))))</f>
        <v>Yes</v>
      </c>
    </row>
    <row r="56" spans="1:11" x14ac:dyDescent="0.2">
      <c r="A56" s="81" t="s">
        <v>873</v>
      </c>
      <c r="B56" s="34" t="s">
        <v>265</v>
      </c>
      <c r="C56" s="83">
        <v>58.695314603999996</v>
      </c>
      <c r="D56" s="9" t="str">
        <f>IF($B56="N/A","N/A",IF(C56&gt;90,"No",IF(C56&lt;20,"No","Yes")))</f>
        <v>Yes</v>
      </c>
      <c r="E56" s="36">
        <v>59.573809721000003</v>
      </c>
      <c r="F56" s="9" t="str">
        <f>IF($B56="N/A","N/A",IF(E56&gt;90,"No",IF(E56&lt;20,"No","Yes")))</f>
        <v>Yes</v>
      </c>
      <c r="G56" s="36">
        <v>59.184265770000003</v>
      </c>
      <c r="H56" s="9" t="str">
        <f>IF($B56="N/A","N/A",IF(G56&gt;90,"No",IF(G56&lt;20,"No","Yes")))</f>
        <v>Yes</v>
      </c>
      <c r="I56" s="10">
        <v>1.4970000000000001</v>
      </c>
      <c r="J56" s="10">
        <v>-0.65400000000000003</v>
      </c>
      <c r="K56" s="9" t="str">
        <f t="shared" si="9"/>
        <v>Yes</v>
      </c>
    </row>
    <row r="57" spans="1:11" x14ac:dyDescent="0.2">
      <c r="A57" s="81" t="s">
        <v>874</v>
      </c>
      <c r="B57" s="34" t="s">
        <v>266</v>
      </c>
      <c r="C57" s="83">
        <v>42.250554844</v>
      </c>
      <c r="D57" s="9" t="str">
        <f>IF($B57="N/A","N/A",IF(C57&gt;60,"No",IF(C57&lt;10,"No","Yes")))</f>
        <v>Yes</v>
      </c>
      <c r="E57" s="36">
        <v>44.472418302999998</v>
      </c>
      <c r="F57" s="9" t="str">
        <f>IF($B57="N/A","N/A",IF(E57&gt;60,"No",IF(E57&lt;10,"No","Yes")))</f>
        <v>Yes</v>
      </c>
      <c r="G57" s="36">
        <v>46.015380082</v>
      </c>
      <c r="H57" s="9" t="str">
        <f>IF($B57="N/A","N/A",IF(G57&gt;60,"No",IF(G57&lt;10,"No","Yes")))</f>
        <v>Yes</v>
      </c>
      <c r="I57" s="10">
        <v>5.2590000000000003</v>
      </c>
      <c r="J57" s="10">
        <v>3.4689999999999999</v>
      </c>
      <c r="K57" s="9" t="str">
        <f t="shared" si="9"/>
        <v>Yes</v>
      </c>
    </row>
    <row r="58" spans="1:11" ht="25.5" x14ac:dyDescent="0.2">
      <c r="A58" s="81" t="s">
        <v>875</v>
      </c>
      <c r="B58" s="34" t="s">
        <v>267</v>
      </c>
      <c r="C58" s="83">
        <v>31.584213543000001</v>
      </c>
      <c r="D58" s="9" t="str">
        <f>IF($B58="N/A","N/A",IF(C58&gt;100,"No",IF(C58&lt;10,"No","Yes")))</f>
        <v>Yes</v>
      </c>
      <c r="E58" s="36">
        <v>32.577204223000003</v>
      </c>
      <c r="F58" s="9" t="str">
        <f>IF($B58="N/A","N/A",IF(E58&gt;100,"No",IF(E58&lt;10,"No","Yes")))</f>
        <v>Yes</v>
      </c>
      <c r="G58" s="36">
        <v>31.320339197999999</v>
      </c>
      <c r="H58" s="9" t="str">
        <f>IF($B58="N/A","N/A",IF(G58&gt;100,"No",IF(G58&lt;10,"No","Yes")))</f>
        <v>Yes</v>
      </c>
      <c r="I58" s="10">
        <v>3.1440000000000001</v>
      </c>
      <c r="J58" s="10">
        <v>-3.86</v>
      </c>
      <c r="K58" s="9" t="str">
        <f t="shared" si="9"/>
        <v>Yes</v>
      </c>
    </row>
    <row r="59" spans="1:11" x14ac:dyDescent="0.2">
      <c r="A59" s="81" t="s">
        <v>876</v>
      </c>
      <c r="B59" s="34" t="s">
        <v>268</v>
      </c>
      <c r="C59" s="83">
        <v>108.10493470999999</v>
      </c>
      <c r="D59" s="9" t="str">
        <f>IF($B59="N/A","N/A",IF(C59&gt;100,"No",IF(C59&lt;20,"No","Yes")))</f>
        <v>No</v>
      </c>
      <c r="E59" s="36">
        <v>119.17743742</v>
      </c>
      <c r="F59" s="9" t="str">
        <f>IF($B59="N/A","N/A",IF(E59&gt;100,"No",IF(E59&lt;20,"No","Yes")))</f>
        <v>No</v>
      </c>
      <c r="G59" s="36">
        <v>126.58782889</v>
      </c>
      <c r="H59" s="9" t="str">
        <f>IF($B59="N/A","N/A",IF(G59&gt;100,"No",IF(G59&lt;20,"No","Yes")))</f>
        <v>No</v>
      </c>
      <c r="I59" s="10">
        <v>10.24</v>
      </c>
      <c r="J59" s="10">
        <v>6.218</v>
      </c>
      <c r="K59" s="9" t="str">
        <f t="shared" si="9"/>
        <v>Yes</v>
      </c>
    </row>
    <row r="60" spans="1:11" x14ac:dyDescent="0.2">
      <c r="A60" s="81" t="s">
        <v>877</v>
      </c>
      <c r="B60" s="34" t="s">
        <v>268</v>
      </c>
      <c r="C60" s="83">
        <v>72.191178249999993</v>
      </c>
      <c r="D60" s="9" t="str">
        <f>IF($B60="N/A","N/A",IF(C60&gt;100,"No",IF(C60&lt;20,"No","Yes")))</f>
        <v>Yes</v>
      </c>
      <c r="E60" s="36">
        <v>80.564939654</v>
      </c>
      <c r="F60" s="9" t="str">
        <f>IF($B60="N/A","N/A",IF(E60&gt;100,"No",IF(E60&lt;20,"No","Yes")))</f>
        <v>Yes</v>
      </c>
      <c r="G60" s="36">
        <v>70.482605972000002</v>
      </c>
      <c r="H60" s="9" t="str">
        <f>IF($B60="N/A","N/A",IF(G60&gt;100,"No",IF(G60&lt;20,"No","Yes")))</f>
        <v>Yes</v>
      </c>
      <c r="I60" s="10">
        <v>11.6</v>
      </c>
      <c r="J60" s="10">
        <v>-12.5</v>
      </c>
      <c r="K60" s="9" t="str">
        <f t="shared" si="9"/>
        <v>Yes</v>
      </c>
    </row>
    <row r="61" spans="1:11" ht="25.5" x14ac:dyDescent="0.2">
      <c r="A61" s="81" t="s">
        <v>878</v>
      </c>
      <c r="B61" s="34" t="s">
        <v>217</v>
      </c>
      <c r="C61" s="83">
        <v>43.856851575</v>
      </c>
      <c r="D61" s="9" t="str">
        <f>IF($B61="N/A","N/A",IF(C61&gt;15,"No",IF(C61&lt;-15,"No","Yes")))</f>
        <v>N/A</v>
      </c>
      <c r="E61" s="36">
        <v>44.220828339000001</v>
      </c>
      <c r="F61" s="9" t="str">
        <f>IF($B61="N/A","N/A",IF(E61&gt;15,"No",IF(E61&lt;-15,"No","Yes")))</f>
        <v>N/A</v>
      </c>
      <c r="G61" s="36">
        <v>42.693771218999998</v>
      </c>
      <c r="H61" s="9" t="str">
        <f>IF($B61="N/A","N/A",IF(G61&gt;15,"No",IF(G61&lt;-15,"No","Yes")))</f>
        <v>N/A</v>
      </c>
      <c r="I61" s="10">
        <v>0.82989999999999997</v>
      </c>
      <c r="J61" s="10">
        <v>-3.45</v>
      </c>
      <c r="K61" s="9" t="str">
        <f t="shared" si="9"/>
        <v>Yes</v>
      </c>
    </row>
    <row r="62" spans="1:11" x14ac:dyDescent="0.2">
      <c r="A62" s="81" t="s">
        <v>879</v>
      </c>
      <c r="B62" s="34" t="s">
        <v>269</v>
      </c>
      <c r="C62" s="83">
        <v>28.629401254000001</v>
      </c>
      <c r="D62" s="9" t="str">
        <f>IF($B62="N/A","N/A",IF(C62&gt;60,"No",IF(C62&lt;10,"No","Yes")))</f>
        <v>Yes</v>
      </c>
      <c r="E62" s="36">
        <v>28.459687903999999</v>
      </c>
      <c r="F62" s="9" t="str">
        <f>IF($B62="N/A","N/A",IF(E62&gt;60,"No",IF(E62&lt;10,"No","Yes")))</f>
        <v>Yes</v>
      </c>
      <c r="G62" s="36">
        <v>30.188359703</v>
      </c>
      <c r="H62" s="9" t="str">
        <f>IF($B62="N/A","N/A",IF(G62&gt;60,"No",IF(G62&lt;10,"No","Yes")))</f>
        <v>Yes</v>
      </c>
      <c r="I62" s="10">
        <v>-0.59299999999999997</v>
      </c>
      <c r="J62" s="10">
        <v>6.0739999999999998</v>
      </c>
      <c r="K62" s="9" t="str">
        <f t="shared" si="9"/>
        <v>Yes</v>
      </c>
    </row>
    <row r="63" spans="1:11" x14ac:dyDescent="0.2">
      <c r="A63" s="81" t="s">
        <v>880</v>
      </c>
      <c r="B63" s="34" t="s">
        <v>269</v>
      </c>
      <c r="C63" s="83">
        <v>9.6445757660999991</v>
      </c>
      <c r="D63" s="9" t="str">
        <f>IF($B63="N/A","N/A",IF(C63&gt;60,"No",IF(C63&lt;10,"No","Yes")))</f>
        <v>No</v>
      </c>
      <c r="E63" s="36">
        <v>87.428571429000002</v>
      </c>
      <c r="F63" s="9" t="str">
        <f>IF($B63="N/A","N/A",IF(E63&gt;60,"No",IF(E63&lt;10,"No","Yes")))</f>
        <v>No</v>
      </c>
      <c r="G63" s="36">
        <v>32.4</v>
      </c>
      <c r="H63" s="9" t="str">
        <f>IF($B63="N/A","N/A",IF(G63&gt;60,"No",IF(G63&lt;10,"No","Yes")))</f>
        <v>Yes</v>
      </c>
      <c r="I63" s="10">
        <v>806.5</v>
      </c>
      <c r="J63" s="10">
        <v>-62.9</v>
      </c>
      <c r="K63" s="9" t="str">
        <f t="shared" si="9"/>
        <v>No</v>
      </c>
    </row>
    <row r="64" spans="1:11" x14ac:dyDescent="0.2">
      <c r="A64" s="81" t="s">
        <v>881</v>
      </c>
      <c r="B64" s="34" t="s">
        <v>217</v>
      </c>
      <c r="C64" s="83">
        <v>57.595446635000002</v>
      </c>
      <c r="D64" s="9" t="str">
        <f t="shared" ref="D64:D74" si="10">IF($B64="N/A","N/A",IF(C64&gt;15,"No",IF(C64&lt;-15,"No","Yes")))</f>
        <v>N/A</v>
      </c>
      <c r="E64" s="36">
        <v>63.039570011999999</v>
      </c>
      <c r="F64" s="9" t="str">
        <f>IF($B64="N/A","N/A",IF(E64&gt;15,"No",IF(E64&lt;-15,"No","Yes")))</f>
        <v>N/A</v>
      </c>
      <c r="G64" s="36">
        <v>63.138035535</v>
      </c>
      <c r="H64" s="9" t="str">
        <f>IF($B64="N/A","N/A",IF(G64&gt;15,"No",IF(G64&lt;-15,"No","Yes")))</f>
        <v>N/A</v>
      </c>
      <c r="I64" s="10">
        <v>9.452</v>
      </c>
      <c r="J64" s="10">
        <v>0.15620000000000001</v>
      </c>
      <c r="K64" s="9" t="str">
        <f t="shared" si="9"/>
        <v>Yes</v>
      </c>
    </row>
    <row r="65" spans="1:11" ht="15.75" customHeight="1" x14ac:dyDescent="0.2">
      <c r="A65" s="81" t="s">
        <v>882</v>
      </c>
      <c r="B65" s="34" t="s">
        <v>217</v>
      </c>
      <c r="C65" s="83">
        <v>91.682515398999996</v>
      </c>
      <c r="D65" s="9" t="str">
        <f t="shared" si="10"/>
        <v>N/A</v>
      </c>
      <c r="E65" s="36">
        <v>92.149310374999999</v>
      </c>
      <c r="F65" s="9" t="str">
        <f t="shared" ref="F65:F73" si="11">IF($B65="N/A","N/A",IF(E65&gt;15,"No",IF(E65&lt;-15,"No","Yes")))</f>
        <v>N/A</v>
      </c>
      <c r="G65" s="36">
        <v>86.887461036999994</v>
      </c>
      <c r="H65" s="9" t="str">
        <f t="shared" ref="H65:H86" si="12">IF($B65="N/A","N/A",IF(G65&gt;15,"No",IF(G65&lt;-15,"No","Yes")))</f>
        <v>N/A</v>
      </c>
      <c r="I65" s="10">
        <v>0.5091</v>
      </c>
      <c r="J65" s="10">
        <v>-5.71</v>
      </c>
      <c r="K65" s="9" t="str">
        <f t="shared" si="9"/>
        <v>Yes</v>
      </c>
    </row>
    <row r="66" spans="1:11" ht="25.5" x14ac:dyDescent="0.2">
      <c r="A66" s="81" t="s">
        <v>883</v>
      </c>
      <c r="B66" s="34" t="s">
        <v>217</v>
      </c>
      <c r="C66" s="83">
        <v>21.336603908000001</v>
      </c>
      <c r="D66" s="9" t="str">
        <f t="shared" si="10"/>
        <v>N/A</v>
      </c>
      <c r="E66" s="36">
        <v>22.17819828</v>
      </c>
      <c r="F66" s="9" t="str">
        <f t="shared" si="11"/>
        <v>N/A</v>
      </c>
      <c r="G66" s="36">
        <v>22.101225879000001</v>
      </c>
      <c r="H66" s="9" t="str">
        <f t="shared" si="12"/>
        <v>N/A</v>
      </c>
      <c r="I66" s="10">
        <v>3.944</v>
      </c>
      <c r="J66" s="10">
        <v>-0.34699999999999998</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34</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44.747745561999999</v>
      </c>
      <c r="D69" s="9" t="str">
        <f t="shared" si="10"/>
        <v>N/A</v>
      </c>
      <c r="E69" s="36">
        <v>44.538913164</v>
      </c>
      <c r="F69" s="9" t="str">
        <f t="shared" si="11"/>
        <v>N/A</v>
      </c>
      <c r="G69" s="36">
        <v>46.983072669999999</v>
      </c>
      <c r="H69" s="9" t="str">
        <f t="shared" si="12"/>
        <v>N/A</v>
      </c>
      <c r="I69" s="10">
        <v>-0.46700000000000003</v>
      </c>
      <c r="J69" s="10">
        <v>5.4880000000000004</v>
      </c>
      <c r="K69" s="9" t="str">
        <f t="shared" si="9"/>
        <v>Yes</v>
      </c>
    </row>
    <row r="70" spans="1:11" ht="25.5" x14ac:dyDescent="0.2">
      <c r="A70" s="81" t="s">
        <v>887</v>
      </c>
      <c r="B70" s="34" t="s">
        <v>217</v>
      </c>
      <c r="C70" s="83">
        <v>23.742240078999998</v>
      </c>
      <c r="D70" s="9" t="str">
        <f t="shared" si="10"/>
        <v>N/A</v>
      </c>
      <c r="E70" s="36">
        <v>23.947910950000001</v>
      </c>
      <c r="F70" s="9" t="str">
        <f t="shared" si="11"/>
        <v>N/A</v>
      </c>
      <c r="G70" s="36">
        <v>35.858364420999997</v>
      </c>
      <c r="H70" s="9" t="str">
        <f t="shared" si="12"/>
        <v>N/A</v>
      </c>
      <c r="I70" s="10">
        <v>0.86629999999999996</v>
      </c>
      <c r="J70" s="10">
        <v>49.73</v>
      </c>
      <c r="K70" s="9" t="str">
        <f t="shared" si="9"/>
        <v>No</v>
      </c>
    </row>
    <row r="71" spans="1:11" x14ac:dyDescent="0.2">
      <c r="A71" s="81" t="s">
        <v>888</v>
      </c>
      <c r="B71" s="34" t="s">
        <v>217</v>
      </c>
      <c r="C71" s="83">
        <v>139.47355612000001</v>
      </c>
      <c r="D71" s="9" t="str">
        <f t="shared" si="10"/>
        <v>N/A</v>
      </c>
      <c r="E71" s="36">
        <v>147.21115721999999</v>
      </c>
      <c r="F71" s="9" t="str">
        <f t="shared" si="11"/>
        <v>N/A</v>
      </c>
      <c r="G71" s="36">
        <v>154.38117776000001</v>
      </c>
      <c r="H71" s="9" t="str">
        <f t="shared" si="12"/>
        <v>N/A</v>
      </c>
      <c r="I71" s="10">
        <v>5.548</v>
      </c>
      <c r="J71" s="10">
        <v>4.8710000000000004</v>
      </c>
      <c r="K71" s="9" t="str">
        <f t="shared" si="9"/>
        <v>Yes</v>
      </c>
    </row>
    <row r="72" spans="1:11" ht="25.5" x14ac:dyDescent="0.2">
      <c r="A72" s="81" t="s">
        <v>889</v>
      </c>
      <c r="B72" s="34" t="s">
        <v>217</v>
      </c>
      <c r="C72" s="83">
        <v>140.79085732999999</v>
      </c>
      <c r="D72" s="9" t="str">
        <f t="shared" si="10"/>
        <v>N/A</v>
      </c>
      <c r="E72" s="36">
        <v>135.64264247</v>
      </c>
      <c r="F72" s="9" t="str">
        <f t="shared" si="11"/>
        <v>N/A</v>
      </c>
      <c r="G72" s="36">
        <v>132.22566963</v>
      </c>
      <c r="H72" s="9" t="str">
        <f t="shared" si="12"/>
        <v>N/A</v>
      </c>
      <c r="I72" s="10">
        <v>-3.66</v>
      </c>
      <c r="J72" s="10">
        <v>-2.52</v>
      </c>
      <c r="K72" s="9" t="str">
        <f t="shared" si="9"/>
        <v>Yes</v>
      </c>
    </row>
    <row r="73" spans="1:11" x14ac:dyDescent="0.2">
      <c r="A73" s="81" t="s">
        <v>890</v>
      </c>
      <c r="B73" s="34" t="s">
        <v>217</v>
      </c>
      <c r="C73" s="83">
        <v>82.805835345000006</v>
      </c>
      <c r="D73" s="9" t="str">
        <f t="shared" si="10"/>
        <v>N/A</v>
      </c>
      <c r="E73" s="36">
        <v>83.131097647000004</v>
      </c>
      <c r="F73" s="9" t="str">
        <f t="shared" si="11"/>
        <v>N/A</v>
      </c>
      <c r="G73" s="36">
        <v>83.143930644999998</v>
      </c>
      <c r="H73" s="9" t="str">
        <f t="shared" si="12"/>
        <v>N/A</v>
      </c>
      <c r="I73" s="10">
        <v>0.39279999999999998</v>
      </c>
      <c r="J73" s="10">
        <v>1.54E-2</v>
      </c>
      <c r="K73" s="9" t="str">
        <f t="shared" si="9"/>
        <v>Yes</v>
      </c>
    </row>
    <row r="74" spans="1:11" x14ac:dyDescent="0.2">
      <c r="A74" s="81" t="s">
        <v>891</v>
      </c>
      <c r="B74" s="34" t="s">
        <v>217</v>
      </c>
      <c r="C74" s="83">
        <v>52.825035714999999</v>
      </c>
      <c r="D74" s="9" t="str">
        <f t="shared" si="10"/>
        <v>N/A</v>
      </c>
      <c r="E74" s="36">
        <v>53.777445950000001</v>
      </c>
      <c r="F74" s="9" t="str">
        <f>IF($B74="N/A","N/A",IF(E74&gt;15,"No",IF(E74&lt;-15,"No","Yes")))</f>
        <v>N/A</v>
      </c>
      <c r="G74" s="36">
        <v>54.078914130999998</v>
      </c>
      <c r="H74" s="9" t="str">
        <f t="shared" si="12"/>
        <v>N/A</v>
      </c>
      <c r="I74" s="10">
        <v>1.8029999999999999</v>
      </c>
      <c r="J74" s="10">
        <v>0.56059999999999999</v>
      </c>
      <c r="K74" s="9" t="str">
        <f t="shared" si="9"/>
        <v>Yes</v>
      </c>
    </row>
    <row r="75" spans="1:11" x14ac:dyDescent="0.2">
      <c r="A75" s="81" t="s">
        <v>892</v>
      </c>
      <c r="B75" s="34" t="s">
        <v>217</v>
      </c>
      <c r="C75" s="80">
        <v>2.5257987499999999E-2</v>
      </c>
      <c r="D75" s="9" t="str">
        <f t="shared" ref="D75:D80" si="13">IF($B75="N/A","N/A",IF(C75&gt;15,"No",IF(C75&lt;-15,"No","Yes")))</f>
        <v>N/A</v>
      </c>
      <c r="E75" s="8">
        <v>2.6455706799999999E-2</v>
      </c>
      <c r="F75" s="9" t="str">
        <f>IF($B75="N/A","N/A",IF(E75&gt;15,"No",IF(E75&lt;-15,"No","Yes")))</f>
        <v>N/A</v>
      </c>
      <c r="G75" s="8">
        <v>2.9472995599999999E-2</v>
      </c>
      <c r="H75" s="9" t="str">
        <f t="shared" si="12"/>
        <v>N/A</v>
      </c>
      <c r="I75" s="10">
        <v>4.742</v>
      </c>
      <c r="J75" s="10">
        <v>11.41</v>
      </c>
      <c r="K75" s="9" t="str">
        <f t="shared" ref="K75:K80" si="14">IF(J75="Div by 0", "N/A", IF(J75="N/A","N/A", IF(J75&gt;30, "No", IF(J75&lt;-30, "No", "Yes"))))</f>
        <v>Yes</v>
      </c>
    </row>
    <row r="76" spans="1:11" x14ac:dyDescent="0.2">
      <c r="A76" s="81" t="s">
        <v>893</v>
      </c>
      <c r="B76" s="34" t="s">
        <v>217</v>
      </c>
      <c r="C76" s="80">
        <v>5.7917426299999998E-2</v>
      </c>
      <c r="D76" s="9" t="str">
        <f t="shared" si="13"/>
        <v>N/A</v>
      </c>
      <c r="E76" s="8">
        <v>5.8750392999999998E-2</v>
      </c>
      <c r="F76" s="9" t="str">
        <f t="shared" ref="F76:F86" si="15">IF($B76="N/A","N/A",IF(E76&gt;15,"No",IF(E76&lt;-15,"No","Yes")))</f>
        <v>N/A</v>
      </c>
      <c r="G76" s="8">
        <v>5.37256635E-2</v>
      </c>
      <c r="H76" s="9" t="str">
        <f t="shared" si="12"/>
        <v>N/A</v>
      </c>
      <c r="I76" s="10">
        <v>1.4379999999999999</v>
      </c>
      <c r="J76" s="10">
        <v>-8.5500000000000007</v>
      </c>
      <c r="K76" s="9" t="str">
        <f t="shared" si="14"/>
        <v>Yes</v>
      </c>
    </row>
    <row r="77" spans="1:11" x14ac:dyDescent="0.2">
      <c r="A77" s="81" t="s">
        <v>894</v>
      </c>
      <c r="B77" s="34" t="s">
        <v>217</v>
      </c>
      <c r="C77" s="80">
        <v>0.8372053988</v>
      </c>
      <c r="D77" s="9" t="str">
        <f t="shared" si="13"/>
        <v>N/A</v>
      </c>
      <c r="E77" s="8">
        <v>1.0039591125</v>
      </c>
      <c r="F77" s="9" t="str">
        <f t="shared" si="15"/>
        <v>N/A</v>
      </c>
      <c r="G77" s="8">
        <v>1.0568726820000001</v>
      </c>
      <c r="H77" s="9" t="str">
        <f t="shared" si="12"/>
        <v>N/A</v>
      </c>
      <c r="I77" s="10">
        <v>19.920000000000002</v>
      </c>
      <c r="J77" s="10">
        <v>5.27</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46.306176649999998</v>
      </c>
      <c r="D79" s="9" t="str">
        <f t="shared" si="13"/>
        <v>N/A</v>
      </c>
      <c r="E79" s="8">
        <v>44.444414158999997</v>
      </c>
      <c r="F79" s="9" t="str">
        <f t="shared" si="15"/>
        <v>N/A</v>
      </c>
      <c r="G79" s="8">
        <v>47.393251876000001</v>
      </c>
      <c r="H79" s="9" t="str">
        <f t="shared" si="12"/>
        <v>N/A</v>
      </c>
      <c r="I79" s="10">
        <v>-4.0199999999999996</v>
      </c>
      <c r="J79" s="10">
        <v>6.6349999999999998</v>
      </c>
      <c r="K79" s="9" t="str">
        <f t="shared" si="14"/>
        <v>Yes</v>
      </c>
    </row>
    <row r="80" spans="1:11" ht="25.5" x14ac:dyDescent="0.2">
      <c r="A80" s="81" t="s">
        <v>897</v>
      </c>
      <c r="B80" s="34" t="s">
        <v>217</v>
      </c>
      <c r="C80" s="85" t="s">
        <v>217</v>
      </c>
      <c r="D80" s="9" t="str">
        <f t="shared" si="13"/>
        <v>N/A</v>
      </c>
      <c r="E80" s="85" t="s">
        <v>217</v>
      </c>
      <c r="F80" s="9" t="str">
        <f t="shared" si="15"/>
        <v>N/A</v>
      </c>
      <c r="G80" s="85">
        <v>43.004408304999998</v>
      </c>
      <c r="H80" s="9" t="str">
        <f t="shared" si="12"/>
        <v>N/A</v>
      </c>
      <c r="I80" s="10" t="s">
        <v>217</v>
      </c>
      <c r="J80" s="86" t="s">
        <v>217</v>
      </c>
      <c r="K80" s="9" t="str">
        <f t="shared" si="14"/>
        <v>N/A</v>
      </c>
    </row>
    <row r="81" spans="1:11" x14ac:dyDescent="0.2">
      <c r="A81" s="81" t="s">
        <v>898</v>
      </c>
      <c r="B81" s="34" t="s">
        <v>217</v>
      </c>
      <c r="C81" s="87">
        <v>114.71981085</v>
      </c>
      <c r="D81" s="9" t="str">
        <f t="shared" ref="D81:D86" si="16">IF($B81="N/A","N/A",IF(C81&gt;15,"No",IF(C81&lt;-15,"No","Yes")))</f>
        <v>N/A</v>
      </c>
      <c r="E81" s="88">
        <v>116.40295642</v>
      </c>
      <c r="F81" s="9" t="str">
        <f t="shared" si="15"/>
        <v>N/A</v>
      </c>
      <c r="G81" s="88">
        <v>114.87879304000001</v>
      </c>
      <c r="H81" s="9" t="str">
        <f>IF($B81="N/A","N/A",IF(G81&gt;15,"No",IF(G81&lt;-15,"No","Yes")))</f>
        <v>N/A</v>
      </c>
      <c r="I81" s="10">
        <v>1.4670000000000001</v>
      </c>
      <c r="J81" s="10">
        <v>-1.31</v>
      </c>
      <c r="K81" s="9" t="str">
        <f t="shared" ref="K81:K86" si="17">IF(J81="Div by 0", "N/A", IF(J81="N/A","N/A", IF(J81&gt;30, "No", IF(J81&lt;-30, "No", "Yes"))))</f>
        <v>Yes</v>
      </c>
    </row>
    <row r="82" spans="1:11" x14ac:dyDescent="0.2">
      <c r="A82" s="81" t="s">
        <v>899</v>
      </c>
      <c r="B82" s="34" t="s">
        <v>217</v>
      </c>
      <c r="C82" s="87">
        <v>42.596799015000002</v>
      </c>
      <c r="D82" s="9" t="str">
        <f t="shared" si="16"/>
        <v>N/A</v>
      </c>
      <c r="E82" s="88">
        <v>41.389044175000002</v>
      </c>
      <c r="F82" s="9" t="str">
        <f t="shared" si="15"/>
        <v>N/A</v>
      </c>
      <c r="G82" s="88">
        <v>42.231833909999999</v>
      </c>
      <c r="H82" s="9" t="str">
        <f t="shared" si="12"/>
        <v>N/A</v>
      </c>
      <c r="I82" s="10">
        <v>-2.84</v>
      </c>
      <c r="J82" s="10">
        <v>2.036</v>
      </c>
      <c r="K82" s="9" t="str">
        <f t="shared" si="17"/>
        <v>Yes</v>
      </c>
    </row>
    <row r="83" spans="1:11" x14ac:dyDescent="0.2">
      <c r="A83" s="81" t="s">
        <v>900</v>
      </c>
      <c r="B83" s="34" t="s">
        <v>217</v>
      </c>
      <c r="C83" s="87">
        <v>71.191388017999998</v>
      </c>
      <c r="D83" s="9" t="str">
        <f t="shared" si="16"/>
        <v>N/A</v>
      </c>
      <c r="E83" s="88">
        <v>71.158421919000006</v>
      </c>
      <c r="F83" s="9" t="str">
        <f t="shared" si="15"/>
        <v>N/A</v>
      </c>
      <c r="G83" s="88">
        <v>71.147527839000006</v>
      </c>
      <c r="H83" s="9" t="str">
        <f t="shared" si="12"/>
        <v>N/A</v>
      </c>
      <c r="I83" s="10">
        <v>-4.5999999999999999E-2</v>
      </c>
      <c r="J83" s="10">
        <v>-1.4999999999999999E-2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57.188306590000003</v>
      </c>
      <c r="D85" s="9" t="str">
        <f t="shared" si="16"/>
        <v>N/A</v>
      </c>
      <c r="E85" s="88">
        <v>63.453610028</v>
      </c>
      <c r="F85" s="9" t="str">
        <f t="shared" si="15"/>
        <v>N/A</v>
      </c>
      <c r="G85" s="88">
        <v>63.724594686000003</v>
      </c>
      <c r="H85" s="9" t="str">
        <f t="shared" si="12"/>
        <v>N/A</v>
      </c>
      <c r="I85" s="10">
        <v>10.96</v>
      </c>
      <c r="J85" s="10">
        <v>0.42709999999999998</v>
      </c>
      <c r="K85" s="9" t="str">
        <f t="shared" si="17"/>
        <v>Yes</v>
      </c>
    </row>
    <row r="86" spans="1:11" ht="25.5" x14ac:dyDescent="0.2">
      <c r="A86" s="81" t="s">
        <v>903</v>
      </c>
      <c r="B86" s="34" t="s">
        <v>217</v>
      </c>
      <c r="C86" s="89" t="s">
        <v>217</v>
      </c>
      <c r="D86" s="9" t="str">
        <f t="shared" si="16"/>
        <v>N/A</v>
      </c>
      <c r="E86" s="89" t="s">
        <v>217</v>
      </c>
      <c r="F86" s="9" t="str">
        <f t="shared" si="15"/>
        <v>N/A</v>
      </c>
      <c r="G86" s="89">
        <v>54.196654754000001</v>
      </c>
      <c r="H86" s="9" t="str">
        <f t="shared" si="12"/>
        <v>N/A</v>
      </c>
      <c r="I86" s="10" t="s">
        <v>217</v>
      </c>
      <c r="J86" s="10" t="s">
        <v>217</v>
      </c>
      <c r="K86" s="9" t="str">
        <f t="shared" si="17"/>
        <v>N/A</v>
      </c>
    </row>
    <row r="87" spans="1:11" x14ac:dyDescent="0.2">
      <c r="A87" s="81" t="s">
        <v>32</v>
      </c>
      <c r="B87" s="34" t="s">
        <v>270</v>
      </c>
      <c r="C87" s="80">
        <v>93.519286003999994</v>
      </c>
      <c r="D87" s="9" t="str">
        <f>IF($B87="N/A","N/A",IF(C87&gt;60,"Yes","No"))</f>
        <v>Yes</v>
      </c>
      <c r="E87" s="8">
        <v>93.629763092000005</v>
      </c>
      <c r="F87" s="9" t="str">
        <f>IF($B87="N/A","N/A",IF(E87&gt;60,"Yes","No"))</f>
        <v>Yes</v>
      </c>
      <c r="G87" s="8">
        <v>94.493907481999997</v>
      </c>
      <c r="H87" s="9" t="str">
        <f>IF($B87="N/A","N/A",IF(G87&gt;60,"Yes","No"))</f>
        <v>Yes</v>
      </c>
      <c r="I87" s="10">
        <v>0.1181</v>
      </c>
      <c r="J87" s="10">
        <v>0.92290000000000005</v>
      </c>
      <c r="K87" s="9" t="str">
        <f t="shared" ref="K87:K105" si="18">IF(J87="Div by 0", "N/A", IF(J87="N/A","N/A", IF(J87&gt;30, "No", IF(J87&lt;-30, "No", "Yes"))))</f>
        <v>Yes</v>
      </c>
    </row>
    <row r="88" spans="1:11" x14ac:dyDescent="0.2">
      <c r="A88" s="81" t="s">
        <v>39</v>
      </c>
      <c r="B88" s="34" t="s">
        <v>271</v>
      </c>
      <c r="C88" s="80">
        <v>99.892994091999995</v>
      </c>
      <c r="D88" s="9" t="str">
        <f>IF($B88="N/A","N/A",IF(C88&gt;100,"No",IF(C88&lt;85,"No","Yes")))</f>
        <v>Yes</v>
      </c>
      <c r="E88" s="8">
        <v>99.908703787999997</v>
      </c>
      <c r="F88" s="9" t="str">
        <f>IF($B88="N/A","N/A",IF(E88&gt;100,"No",IF(E88&lt;85,"No","Yes")))</f>
        <v>Yes</v>
      </c>
      <c r="G88" s="8">
        <v>99.839225420000005</v>
      </c>
      <c r="H88" s="9" t="str">
        <f>IF($B88="N/A","N/A",IF(G88&gt;100,"No",IF(G88&lt;85,"No","Yes")))</f>
        <v>Yes</v>
      </c>
      <c r="I88" s="10">
        <v>1.5699999999999999E-2</v>
      </c>
      <c r="J88" s="10">
        <v>-7.0000000000000007E-2</v>
      </c>
      <c r="K88" s="9" t="str">
        <f t="shared" si="18"/>
        <v>Yes</v>
      </c>
    </row>
    <row r="89" spans="1:11" x14ac:dyDescent="0.2">
      <c r="A89" s="81" t="s">
        <v>904</v>
      </c>
      <c r="B89" s="34" t="s">
        <v>217</v>
      </c>
      <c r="C89" s="80">
        <v>41.309118726000001</v>
      </c>
      <c r="D89" s="9" t="str">
        <f>IF($B89="N/A","N/A",IF(C89&gt;15,"No",IF(C89&lt;-15,"No","Yes")))</f>
        <v>N/A</v>
      </c>
      <c r="E89" s="8">
        <v>42.222138444999999</v>
      </c>
      <c r="F89" s="9" t="str">
        <f>IF($B89="N/A","N/A",IF(E89&gt;15,"No",IF(E89&lt;-15,"No","Yes")))</f>
        <v>N/A</v>
      </c>
      <c r="G89" s="8">
        <v>41.596431332000002</v>
      </c>
      <c r="H89" s="9" t="str">
        <f>IF($B89="N/A","N/A",IF(G89&gt;15,"No",IF(G89&lt;-15,"No","Yes")))</f>
        <v>N/A</v>
      </c>
      <c r="I89" s="10">
        <v>2.21</v>
      </c>
      <c r="J89" s="10">
        <v>-1.48</v>
      </c>
      <c r="K89" s="9" t="str">
        <f t="shared" si="18"/>
        <v>Yes</v>
      </c>
    </row>
    <row r="90" spans="1:11" x14ac:dyDescent="0.2">
      <c r="A90" s="81" t="s">
        <v>845</v>
      </c>
      <c r="B90" s="34" t="s">
        <v>272</v>
      </c>
      <c r="C90" s="80">
        <v>33.318344596000003</v>
      </c>
      <c r="D90" s="9" t="str">
        <f>IF($B90="N/A","N/A",IF(C90&gt;25,"No",IF(C90&lt;5,"No","Yes")))</f>
        <v>No</v>
      </c>
      <c r="E90" s="8">
        <v>31.614233134999999</v>
      </c>
      <c r="F90" s="9" t="str">
        <f>IF($B90="N/A","N/A",IF(E90&gt;25,"No",IF(E90&lt;5,"No","Yes")))</f>
        <v>No</v>
      </c>
      <c r="G90" s="8">
        <v>33.781638866999998</v>
      </c>
      <c r="H90" s="9" t="str">
        <f>IF($B90="N/A","N/A",IF(G90&gt;25,"No",IF(G90&lt;5,"No","Yes")))</f>
        <v>No</v>
      </c>
      <c r="I90" s="10">
        <v>-5.1100000000000003</v>
      </c>
      <c r="J90" s="10">
        <v>6.8559999999999999</v>
      </c>
      <c r="K90" s="9" t="str">
        <f t="shared" si="18"/>
        <v>Yes</v>
      </c>
    </row>
    <row r="91" spans="1:11" x14ac:dyDescent="0.2">
      <c r="A91" s="81" t="s">
        <v>846</v>
      </c>
      <c r="B91" s="34" t="s">
        <v>273</v>
      </c>
      <c r="C91" s="80">
        <v>37.444477737</v>
      </c>
      <c r="D91" s="9" t="str">
        <f>IF($B91="N/A","N/A",IF(C91&gt;70,"No",IF(C91&lt;40,"No","Yes")))</f>
        <v>No</v>
      </c>
      <c r="E91" s="8">
        <v>37.571542987000001</v>
      </c>
      <c r="F91" s="9" t="str">
        <f>IF($B91="N/A","N/A",IF(E91&gt;70,"No",IF(E91&lt;40,"No","Yes")))</f>
        <v>No</v>
      </c>
      <c r="G91" s="8">
        <v>36.802494406999998</v>
      </c>
      <c r="H91" s="9" t="str">
        <f>IF($B91="N/A","N/A",IF(G91&gt;70,"No",IF(G91&lt;40,"No","Yes")))</f>
        <v>No</v>
      </c>
      <c r="I91" s="10">
        <v>0.33929999999999999</v>
      </c>
      <c r="J91" s="10">
        <v>-2.0499999999999998</v>
      </c>
      <c r="K91" s="9" t="str">
        <f t="shared" si="18"/>
        <v>Yes</v>
      </c>
    </row>
    <row r="92" spans="1:11" x14ac:dyDescent="0.2">
      <c r="A92" s="81" t="s">
        <v>847</v>
      </c>
      <c r="B92" s="34" t="s">
        <v>274</v>
      </c>
      <c r="C92" s="80">
        <v>29.234714914000001</v>
      </c>
      <c r="D92" s="9" t="str">
        <f>IF($B92="N/A","N/A",IF(C92&gt;55,"No",IF(C92&lt;20,"No","Yes")))</f>
        <v>Yes</v>
      </c>
      <c r="E92" s="8">
        <v>30.808470405000001</v>
      </c>
      <c r="F92" s="9" t="str">
        <f>IF($B92="N/A","N/A",IF(E92&gt;55,"No",IF(E92&lt;20,"No","Yes")))</f>
        <v>Yes</v>
      </c>
      <c r="G92" s="8">
        <v>29.406306501</v>
      </c>
      <c r="H92" s="9" t="str">
        <f>IF($B92="N/A","N/A",IF(G92&gt;55,"No",IF(G92&lt;20,"No","Yes")))</f>
        <v>Yes</v>
      </c>
      <c r="I92" s="10">
        <v>5.383</v>
      </c>
      <c r="J92" s="10">
        <v>-4.55</v>
      </c>
      <c r="K92" s="9" t="str">
        <f t="shared" si="18"/>
        <v>Yes</v>
      </c>
    </row>
    <row r="93" spans="1:11" x14ac:dyDescent="0.2">
      <c r="A93" s="81" t="s">
        <v>167</v>
      </c>
      <c r="B93" s="34" t="s">
        <v>250</v>
      </c>
      <c r="C93" s="80">
        <v>97.959570321000001</v>
      </c>
      <c r="D93" s="9" t="str">
        <f>IF($B93="N/A","N/A",IF(C93&gt;95,"Yes","No"))</f>
        <v>Yes</v>
      </c>
      <c r="E93" s="8">
        <v>97.850561435000003</v>
      </c>
      <c r="F93" s="9" t="str">
        <f>IF($B93="N/A","N/A",IF(E93&gt;95,"Yes","No"))</f>
        <v>Yes</v>
      </c>
      <c r="G93" s="8">
        <v>98.232347122999997</v>
      </c>
      <c r="H93" s="9" t="str">
        <f>IF($B93="N/A","N/A",IF(G93&gt;95,"Yes","No"))</f>
        <v>Yes</v>
      </c>
      <c r="I93" s="10">
        <v>-0.111</v>
      </c>
      <c r="J93" s="10">
        <v>0.39019999999999999</v>
      </c>
      <c r="K93" s="9" t="str">
        <f t="shared" si="18"/>
        <v>Yes</v>
      </c>
    </row>
    <row r="94" spans="1:11" x14ac:dyDescent="0.2">
      <c r="A94" s="81" t="s">
        <v>41</v>
      </c>
      <c r="B94" s="34" t="s">
        <v>217</v>
      </c>
      <c r="C94" s="80">
        <v>99.992413932999995</v>
      </c>
      <c r="D94" s="9" t="str">
        <f>IF($B94="N/A","N/A",IF(C94&gt;15,"No",IF(C94&lt;-15,"No","Yes")))</f>
        <v>N/A</v>
      </c>
      <c r="E94" s="8">
        <v>99.989809085000005</v>
      </c>
      <c r="F94" s="9" t="str">
        <f>IF($B94="N/A","N/A",IF(E94&gt;15,"No",IF(E94&lt;-15,"No","Yes")))</f>
        <v>N/A</v>
      </c>
      <c r="G94" s="8">
        <v>99.981892866999999</v>
      </c>
      <c r="H94" s="9" t="str">
        <f>IF($B94="N/A","N/A",IF(G94&gt;15,"No",IF(G94&lt;-15,"No","Yes")))</f>
        <v>N/A</v>
      </c>
      <c r="I94" s="10">
        <v>-3.0000000000000001E-3</v>
      </c>
      <c r="J94" s="10">
        <v>-8.0000000000000002E-3</v>
      </c>
      <c r="K94" s="9" t="str">
        <f t="shared" si="18"/>
        <v>Yes</v>
      </c>
    </row>
    <row r="95" spans="1:11" x14ac:dyDescent="0.2">
      <c r="A95" s="81" t="s">
        <v>42</v>
      </c>
      <c r="B95" s="34" t="s">
        <v>217</v>
      </c>
      <c r="C95" s="80">
        <v>99.999708869000003</v>
      </c>
      <c r="D95" s="9" t="str">
        <f>IF($B95="N/A","N/A",IF(C95&gt;15,"No",IF(C95&lt;-15,"No","Yes")))</f>
        <v>N/A</v>
      </c>
      <c r="E95" s="8">
        <v>99.999868820000003</v>
      </c>
      <c r="F95" s="9" t="str">
        <f>IF($B95="N/A","N/A",IF(E95&gt;15,"No",IF(E95&lt;-15,"No","Yes")))</f>
        <v>N/A</v>
      </c>
      <c r="G95" s="8">
        <v>99.999962511000007</v>
      </c>
      <c r="H95" s="9" t="str">
        <f>IF($B95="N/A","N/A",IF(G95&gt;15,"No",IF(G95&lt;-15,"No","Yes")))</f>
        <v>N/A</v>
      </c>
      <c r="I95" s="10">
        <v>2.0000000000000001E-4</v>
      </c>
      <c r="J95" s="10">
        <v>1E-4</v>
      </c>
      <c r="K95" s="9" t="str">
        <f t="shared" si="18"/>
        <v>Yes</v>
      </c>
    </row>
    <row r="96" spans="1:11" x14ac:dyDescent="0.2">
      <c r="A96" s="81" t="s">
        <v>905</v>
      </c>
      <c r="B96" s="34" t="s">
        <v>217</v>
      </c>
      <c r="C96" s="80">
        <v>99.999865262</v>
      </c>
      <c r="D96" s="9" t="str">
        <f>IF($B96="N/A","N/A",IF(C96&gt;15,"No",IF(C96&lt;-15,"No","Yes")))</f>
        <v>N/A</v>
      </c>
      <c r="E96" s="8">
        <v>99.999908581</v>
      </c>
      <c r="F96" s="9" t="str">
        <f>IF($B96="N/A","N/A",IF(E96&gt;15,"No",IF(E96&lt;-15,"No","Yes")))</f>
        <v>N/A</v>
      </c>
      <c r="G96" s="8">
        <v>99.999816241000005</v>
      </c>
      <c r="H96" s="9" t="str">
        <f>IF($B96="N/A","N/A",IF(G96&gt;15,"No",IF(G96&lt;-15,"No","Yes")))</f>
        <v>N/A</v>
      </c>
      <c r="I96" s="10">
        <v>0</v>
      </c>
      <c r="J96" s="10">
        <v>0</v>
      </c>
      <c r="K96" s="9" t="str">
        <f t="shared" si="18"/>
        <v>Yes</v>
      </c>
    </row>
    <row r="97" spans="1:11" x14ac:dyDescent="0.2">
      <c r="A97" s="81" t="s">
        <v>906</v>
      </c>
      <c r="B97" s="34" t="s">
        <v>217</v>
      </c>
      <c r="C97" s="80">
        <v>99.999850867999996</v>
      </c>
      <c r="D97" s="9" t="str">
        <f>IF($B97="N/A","N/A",IF(C97&gt;15,"No",IF(C97&lt;-15,"No","Yes")))</f>
        <v>N/A</v>
      </c>
      <c r="E97" s="8">
        <v>99.999908938999994</v>
      </c>
      <c r="F97" s="9" t="str">
        <f>IF($B97="N/A","N/A",IF(E97&gt;15,"No",IF(E97&lt;-15,"No","Yes")))</f>
        <v>N/A</v>
      </c>
      <c r="G97" s="8">
        <v>99.999850393000003</v>
      </c>
      <c r="H97" s="9" t="str">
        <f>IF($B97="N/A","N/A",IF(G97&gt;15,"No",IF(G97&lt;-15,"No","Yes")))</f>
        <v>N/A</v>
      </c>
      <c r="I97" s="10">
        <v>1E-4</v>
      </c>
      <c r="J97" s="10">
        <v>0</v>
      </c>
      <c r="K97" s="9" t="str">
        <f t="shared" si="18"/>
        <v>Yes</v>
      </c>
    </row>
    <row r="98" spans="1:11" x14ac:dyDescent="0.2">
      <c r="A98" s="81" t="s">
        <v>43</v>
      </c>
      <c r="B98" s="34" t="s">
        <v>227</v>
      </c>
      <c r="C98" s="80">
        <v>97.870908135999997</v>
      </c>
      <c r="D98" s="9" t="str">
        <f>IF($B98="N/A","N/A",IF(C98&gt;100,"No",IF(C98&lt;98,"No","Yes")))</f>
        <v>No</v>
      </c>
      <c r="E98" s="8">
        <v>97.747135772999997</v>
      </c>
      <c r="F98" s="9" t="str">
        <f>IF($B98="N/A","N/A",IF(E98&gt;100,"No",IF(E98&lt;98,"No","Yes")))</f>
        <v>No</v>
      </c>
      <c r="G98" s="8">
        <v>98.147511917000003</v>
      </c>
      <c r="H98" s="9" t="str">
        <f>IF($B98="N/A","N/A",IF(G98&gt;100,"No",IF(G98&lt;98,"No","Yes")))</f>
        <v>Yes</v>
      </c>
      <c r="I98" s="10">
        <v>-0.126</v>
      </c>
      <c r="J98" s="10">
        <v>0.40960000000000002</v>
      </c>
      <c r="K98" s="9" t="str">
        <f t="shared" si="18"/>
        <v>Yes</v>
      </c>
    </row>
    <row r="99" spans="1:11" x14ac:dyDescent="0.2">
      <c r="A99" s="81" t="s">
        <v>44</v>
      </c>
      <c r="B99" s="34" t="s">
        <v>217</v>
      </c>
      <c r="C99" s="80">
        <v>30.742786805000001</v>
      </c>
      <c r="D99" s="9" t="str">
        <f>IF($B99="N/A","N/A",IF(C99&gt;15,"No",IF(C99&lt;-15,"No","Yes")))</f>
        <v>N/A</v>
      </c>
      <c r="E99" s="8">
        <v>21.247377048000001</v>
      </c>
      <c r="F99" s="9" t="str">
        <f>IF($B99="N/A","N/A",IF(E99&gt;15,"No",IF(E99&lt;-15,"No","Yes")))</f>
        <v>N/A</v>
      </c>
      <c r="G99" s="8">
        <v>17.783327626999998</v>
      </c>
      <c r="H99" s="9" t="str">
        <f>IF($B99="N/A","N/A",IF(G99&gt;15,"No",IF(G99&lt;-15,"No","Yes")))</f>
        <v>N/A</v>
      </c>
      <c r="I99" s="10">
        <v>-30.9</v>
      </c>
      <c r="J99" s="10">
        <v>-16.3</v>
      </c>
      <c r="K99" s="9" t="str">
        <f t="shared" si="18"/>
        <v>Yes</v>
      </c>
    </row>
    <row r="100" spans="1:11" x14ac:dyDescent="0.2">
      <c r="A100" s="81" t="s">
        <v>45</v>
      </c>
      <c r="B100" s="34" t="s">
        <v>217</v>
      </c>
      <c r="C100" s="80">
        <v>18.089367897999999</v>
      </c>
      <c r="D100" s="9" t="str">
        <f>IF($B100="N/A","N/A",IF(C100&gt;15,"No",IF(C100&lt;-15,"No","Yes")))</f>
        <v>N/A</v>
      </c>
      <c r="E100" s="8">
        <v>28.768333459000001</v>
      </c>
      <c r="F100" s="9" t="str">
        <f>IF($B100="N/A","N/A",IF(E100&gt;15,"No",IF(E100&lt;-15,"No","Yes")))</f>
        <v>N/A</v>
      </c>
      <c r="G100" s="8">
        <v>28.720282076</v>
      </c>
      <c r="H100" s="9" t="str">
        <f>IF($B100="N/A","N/A",IF(G100&gt;15,"No",IF(G100&lt;-15,"No","Yes")))</f>
        <v>N/A</v>
      </c>
      <c r="I100" s="10">
        <v>59.03</v>
      </c>
      <c r="J100" s="10">
        <v>-0.16700000000000001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46.503609701999999</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51.167845297</v>
      </c>
      <c r="D103" s="9" t="str">
        <f>IF($B103="N/A","N/A",IF(C103&gt;15,"No",IF(C103&lt;-15,"No","Yes")))</f>
        <v>N/A</v>
      </c>
      <c r="E103" s="8">
        <v>49.984289492999999</v>
      </c>
      <c r="F103" s="9" t="str">
        <f>IF($B103="N/A","N/A",IF(E103&gt;15,"No",IF(E103&lt;-15,"No","Yes")))</f>
        <v>N/A</v>
      </c>
      <c r="G103" s="8">
        <v>53.496390298000001</v>
      </c>
      <c r="H103" s="9" t="str">
        <f>IF($B103="N/A","N/A",IF(G103&gt;15,"No",IF(G103&lt;-15,"No","Yes")))</f>
        <v>N/A</v>
      </c>
      <c r="I103" s="10">
        <v>-2.31</v>
      </c>
      <c r="J103" s="10">
        <v>7.0259999999999998</v>
      </c>
      <c r="K103" s="9" t="str">
        <f t="shared" si="18"/>
        <v>Yes</v>
      </c>
    </row>
    <row r="104" spans="1:11" x14ac:dyDescent="0.2">
      <c r="A104" s="81" t="s">
        <v>33</v>
      </c>
      <c r="B104" s="34" t="s">
        <v>227</v>
      </c>
      <c r="C104" s="80">
        <v>67.130675671999995</v>
      </c>
      <c r="D104" s="9" t="str">
        <f>IF($B104="N/A","N/A",IF(C104&gt;100,"No",IF(C104&lt;98,"No","Yes")))</f>
        <v>No</v>
      </c>
      <c r="E104" s="8">
        <v>100</v>
      </c>
      <c r="F104" s="9" t="str">
        <f>IF($B104="N/A","N/A",IF(E104&gt;100,"No",IF(E104&lt;98,"No","Yes")))</f>
        <v>Yes</v>
      </c>
      <c r="G104" s="8">
        <v>100</v>
      </c>
      <c r="H104" s="9" t="str">
        <f>IF($B104="N/A","N/A",IF(G104&gt;100,"No",IF(G104&lt;98,"No","Yes")))</f>
        <v>Yes</v>
      </c>
      <c r="I104" s="10">
        <v>48.96</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0</v>
      </c>
      <c r="D106" s="9" t="str">
        <f>IF($B106="N/A","N/A",IF(C106&gt;15,"No",IF(C106&lt;-15,"No","Yes")))</f>
        <v>N/A</v>
      </c>
      <c r="E106" s="8">
        <v>0</v>
      </c>
      <c r="F106" s="9" t="str">
        <f>IF($B106="N/A","N/A",IF(E106&gt;15,"No",IF(E106&lt;-15,"No","Yes")))</f>
        <v>N/A</v>
      </c>
      <c r="G106" s="8">
        <v>0</v>
      </c>
      <c r="H106" s="9" t="str">
        <f>IF($B106="N/A","N/A",IF(G106&gt;15,"No",IF(G106&lt;-15,"No","Yes")))</f>
        <v>N/A</v>
      </c>
      <c r="I106" s="10" t="s">
        <v>1743</v>
      </c>
      <c r="J106" s="10" t="s">
        <v>1743</v>
      </c>
      <c r="K106" s="9" t="str">
        <f>IF(J106="Div by 0", "N/A", IF(J106="N/A","N/A", IF(J106&gt;30, "No", IF(J106&lt;-30, "No", "Yes"))))</f>
        <v>N/A</v>
      </c>
    </row>
    <row r="107" spans="1:11" x14ac:dyDescent="0.2">
      <c r="A107" s="81" t="s">
        <v>907</v>
      </c>
      <c r="B107" s="34" t="s">
        <v>217</v>
      </c>
      <c r="C107" s="90">
        <v>35.355859533999997</v>
      </c>
      <c r="D107" s="9" t="str">
        <f t="shared" ref="D107:D130" si="19">IF($B107="N/A","N/A",IF(C107&gt;15,"No",IF(C107&lt;-15,"No","Yes")))</f>
        <v>N/A</v>
      </c>
      <c r="E107" s="9">
        <v>36.504300995000001</v>
      </c>
      <c r="F107" s="9" t="str">
        <f t="shared" ref="F107:F130" si="20">IF($B107="N/A","N/A",IF(E107&gt;15,"No",IF(E107&lt;-15,"No","Yes")))</f>
        <v>N/A</v>
      </c>
      <c r="G107" s="8">
        <v>33.608816576000002</v>
      </c>
      <c r="H107" s="9" t="str">
        <f t="shared" ref="H107:H130" si="21">IF($B107="N/A","N/A",IF(G107&gt;15,"No",IF(G107&lt;-15,"No","Yes")))</f>
        <v>N/A</v>
      </c>
      <c r="I107" s="10">
        <v>3.2480000000000002</v>
      </c>
      <c r="J107" s="10">
        <v>-7.93</v>
      </c>
      <c r="K107" s="9" t="str">
        <f t="shared" ref="K107:K130" si="22">IF(J107="Div by 0", "N/A", IF(J107="N/A","N/A", IF(J107&gt;30, "No", IF(J107&lt;-30, "No", "Yes"))))</f>
        <v>Yes</v>
      </c>
    </row>
    <row r="108" spans="1:11" x14ac:dyDescent="0.2">
      <c r="A108" s="81" t="s">
        <v>908</v>
      </c>
      <c r="B108" s="34" t="s">
        <v>217</v>
      </c>
      <c r="C108" s="90">
        <v>18.342111979999999</v>
      </c>
      <c r="D108" s="34" t="s">
        <v>217</v>
      </c>
      <c r="E108" s="9">
        <v>19.051393193999999</v>
      </c>
      <c r="F108" s="34" t="s">
        <v>217</v>
      </c>
      <c r="G108" s="8">
        <v>19.004230442000001</v>
      </c>
      <c r="H108" s="34" t="s">
        <v>217</v>
      </c>
      <c r="I108" s="10">
        <v>3.867</v>
      </c>
      <c r="J108" s="10">
        <v>-0.248</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1.0716524306999999</v>
      </c>
      <c r="D110" s="9" t="str">
        <f t="shared" si="19"/>
        <v>N/A</v>
      </c>
      <c r="E110" s="9">
        <v>1.1246443347999999</v>
      </c>
      <c r="F110" s="9" t="str">
        <f t="shared" si="20"/>
        <v>N/A</v>
      </c>
      <c r="G110" s="8">
        <v>1.1747596401</v>
      </c>
      <c r="H110" s="9" t="str">
        <f t="shared" si="21"/>
        <v>N/A</v>
      </c>
      <c r="I110" s="10">
        <v>4.9450000000000003</v>
      </c>
      <c r="J110" s="10">
        <v>4.4560000000000004</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6.7353224960000002</v>
      </c>
      <c r="D112" s="9" t="str">
        <f t="shared" si="19"/>
        <v>N/A</v>
      </c>
      <c r="E112" s="9">
        <v>7.7432791171000002</v>
      </c>
      <c r="F112" s="9" t="str">
        <f t="shared" si="20"/>
        <v>N/A</v>
      </c>
      <c r="G112" s="8">
        <v>8.9344510562000004</v>
      </c>
      <c r="H112" s="9" t="str">
        <f t="shared" si="21"/>
        <v>N/A</v>
      </c>
      <c r="I112" s="10">
        <v>14.97</v>
      </c>
      <c r="J112" s="10">
        <v>15.38</v>
      </c>
      <c r="K112" s="9" t="str">
        <f t="shared" si="22"/>
        <v>Yes</v>
      </c>
    </row>
    <row r="113" spans="1:11" x14ac:dyDescent="0.2">
      <c r="A113" s="81" t="s">
        <v>913</v>
      </c>
      <c r="B113" s="34" t="s">
        <v>217</v>
      </c>
      <c r="C113" s="90">
        <v>2.0717842379000002</v>
      </c>
      <c r="D113" s="9" t="str">
        <f t="shared" si="19"/>
        <v>N/A</v>
      </c>
      <c r="E113" s="9">
        <v>2.4621244666000002</v>
      </c>
      <c r="F113" s="9" t="str">
        <f t="shared" si="20"/>
        <v>N/A</v>
      </c>
      <c r="G113" s="8">
        <v>2.9548880447000001</v>
      </c>
      <c r="H113" s="9" t="str">
        <f t="shared" si="21"/>
        <v>N/A</v>
      </c>
      <c r="I113" s="10">
        <v>18.84</v>
      </c>
      <c r="J113" s="10">
        <v>20.010000000000002</v>
      </c>
      <c r="K113" s="9" t="str">
        <f t="shared" si="22"/>
        <v>Yes</v>
      </c>
    </row>
    <row r="114" spans="1:11" x14ac:dyDescent="0.2">
      <c r="A114" s="81" t="s">
        <v>914</v>
      </c>
      <c r="B114" s="34" t="s">
        <v>217</v>
      </c>
      <c r="C114" s="90">
        <v>1.4441814521</v>
      </c>
      <c r="D114" s="9" t="str">
        <f t="shared" si="19"/>
        <v>N/A</v>
      </c>
      <c r="E114" s="9">
        <v>1.5761994188999999</v>
      </c>
      <c r="F114" s="9" t="str">
        <f t="shared" si="20"/>
        <v>N/A</v>
      </c>
      <c r="G114" s="8">
        <v>1.6708817003000001</v>
      </c>
      <c r="H114" s="9" t="str">
        <f t="shared" si="21"/>
        <v>N/A</v>
      </c>
      <c r="I114" s="10">
        <v>9.141</v>
      </c>
      <c r="J114" s="10">
        <v>6.0069999999999997</v>
      </c>
      <c r="K114" s="9" t="str">
        <f t="shared" si="22"/>
        <v>Yes</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4.7046776352000004</v>
      </c>
      <c r="D116" s="9" t="str">
        <f t="shared" si="19"/>
        <v>N/A</v>
      </c>
      <c r="E116" s="9">
        <v>3.7940652707</v>
      </c>
      <c r="F116" s="9" t="str">
        <f t="shared" si="20"/>
        <v>N/A</v>
      </c>
      <c r="G116" s="8">
        <v>2.3123288414999998</v>
      </c>
      <c r="H116" s="9" t="str">
        <f t="shared" si="21"/>
        <v>N/A</v>
      </c>
      <c r="I116" s="10">
        <v>-19.399999999999999</v>
      </c>
      <c r="J116" s="10">
        <v>-39.1</v>
      </c>
      <c r="K116" s="9" t="str">
        <f t="shared" si="22"/>
        <v>No</v>
      </c>
    </row>
    <row r="117" spans="1:11" x14ac:dyDescent="0.2">
      <c r="A117" s="81" t="s">
        <v>917</v>
      </c>
      <c r="B117" s="34" t="s">
        <v>217</v>
      </c>
      <c r="C117" s="90">
        <v>0.1745437635</v>
      </c>
      <c r="D117" s="9" t="str">
        <f t="shared" si="19"/>
        <v>N/A</v>
      </c>
      <c r="E117" s="9">
        <v>0.197934464</v>
      </c>
      <c r="F117" s="9" t="str">
        <f t="shared" si="20"/>
        <v>N/A</v>
      </c>
      <c r="G117" s="8">
        <v>0.19268988309999999</v>
      </c>
      <c r="H117" s="9" t="str">
        <f t="shared" si="21"/>
        <v>N/A</v>
      </c>
      <c r="I117" s="10">
        <v>13.4</v>
      </c>
      <c r="J117" s="10">
        <v>-2.65</v>
      </c>
      <c r="K117" s="9" t="str">
        <f t="shared" si="22"/>
        <v>Yes</v>
      </c>
    </row>
    <row r="118" spans="1:11" x14ac:dyDescent="0.2">
      <c r="A118" s="81" t="s">
        <v>918</v>
      </c>
      <c r="B118" s="34" t="s">
        <v>217</v>
      </c>
      <c r="C118" s="90">
        <v>2.1399499646</v>
      </c>
      <c r="D118" s="9" t="str">
        <f t="shared" si="19"/>
        <v>N/A</v>
      </c>
      <c r="E118" s="9">
        <v>2.1531461221999999</v>
      </c>
      <c r="F118" s="9" t="str">
        <f t="shared" si="20"/>
        <v>N/A</v>
      </c>
      <c r="G118" s="8">
        <v>1.7642312758000001</v>
      </c>
      <c r="H118" s="9" t="str">
        <f t="shared" si="21"/>
        <v>N/A</v>
      </c>
      <c r="I118" s="10">
        <v>0.61670000000000003</v>
      </c>
      <c r="J118" s="10">
        <v>-18.100000000000001</v>
      </c>
      <c r="K118" s="9" t="str">
        <f t="shared" si="22"/>
        <v>Yes</v>
      </c>
    </row>
    <row r="119" spans="1:11" x14ac:dyDescent="0.2">
      <c r="A119" s="81" t="s">
        <v>919</v>
      </c>
      <c r="B119" s="34" t="s">
        <v>217</v>
      </c>
      <c r="C119" s="90">
        <v>46.302028485999998</v>
      </c>
      <c r="D119" s="9" t="str">
        <f t="shared" si="19"/>
        <v>N/A</v>
      </c>
      <c r="E119" s="9">
        <v>44.444305811</v>
      </c>
      <c r="F119" s="9" t="str">
        <f t="shared" si="20"/>
        <v>N/A</v>
      </c>
      <c r="G119" s="8">
        <v>47.386952981999997</v>
      </c>
      <c r="H119" s="9" t="str">
        <f t="shared" si="21"/>
        <v>N/A</v>
      </c>
      <c r="I119" s="10">
        <v>-4.01</v>
      </c>
      <c r="J119" s="10">
        <v>6.6210000000000004</v>
      </c>
      <c r="K119" s="9" t="str">
        <f t="shared" si="22"/>
        <v>Yes</v>
      </c>
    </row>
    <row r="120" spans="1:11" x14ac:dyDescent="0.2">
      <c r="A120" s="81" t="s">
        <v>920</v>
      </c>
      <c r="B120" s="34" t="s">
        <v>217</v>
      </c>
      <c r="C120" s="90">
        <v>40.765853411000002</v>
      </c>
      <c r="D120" s="9" t="str">
        <f t="shared" si="19"/>
        <v>N/A</v>
      </c>
      <c r="E120" s="9">
        <v>38.371877171999998</v>
      </c>
      <c r="F120" s="9" t="str">
        <f t="shared" si="20"/>
        <v>N/A</v>
      </c>
      <c r="G120" s="8">
        <v>40.654137042999999</v>
      </c>
      <c r="H120" s="9" t="str">
        <f t="shared" si="21"/>
        <v>N/A</v>
      </c>
      <c r="I120" s="10">
        <v>-5.87</v>
      </c>
      <c r="J120" s="10">
        <v>5.9480000000000004</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4.8436277621999997</v>
      </c>
      <c r="D123" s="9" t="str">
        <f t="shared" si="19"/>
        <v>N/A</v>
      </c>
      <c r="E123" s="9">
        <v>5.3694216013</v>
      </c>
      <c r="F123" s="9" t="str">
        <f t="shared" si="20"/>
        <v>N/A</v>
      </c>
      <c r="G123" s="8">
        <v>5.9774594722999996</v>
      </c>
      <c r="H123" s="9" t="str">
        <f t="shared" si="21"/>
        <v>N/A</v>
      </c>
      <c r="I123" s="10">
        <v>10.86</v>
      </c>
      <c r="J123" s="10">
        <v>11.32</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1.8824500500000001E-2</v>
      </c>
      <c r="D125" s="9" t="str">
        <f t="shared" si="19"/>
        <v>N/A</v>
      </c>
      <c r="E125" s="9">
        <v>1.56293009E-2</v>
      </c>
      <c r="F125" s="9" t="str">
        <f t="shared" si="20"/>
        <v>N/A</v>
      </c>
      <c r="G125" s="8">
        <v>1.54801056E-2</v>
      </c>
      <c r="H125" s="9" t="str">
        <f t="shared" si="21"/>
        <v>N/A</v>
      </c>
      <c r="I125" s="10">
        <v>-17</v>
      </c>
      <c r="J125" s="10">
        <v>-0.95499999999999996</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0.67372281199999995</v>
      </c>
      <c r="D130" s="9" t="str">
        <f t="shared" si="19"/>
        <v>N/A</v>
      </c>
      <c r="E130" s="9">
        <v>0.68737773629999999</v>
      </c>
      <c r="F130" s="9" t="str">
        <f t="shared" si="20"/>
        <v>N/A</v>
      </c>
      <c r="G130" s="8">
        <v>0.73987636180000005</v>
      </c>
      <c r="H130" s="9" t="str">
        <f t="shared" si="21"/>
        <v>N/A</v>
      </c>
      <c r="I130" s="10">
        <v>2.0270000000000001</v>
      </c>
      <c r="J130" s="10">
        <v>7.6379999999999999</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6378737</v>
      </c>
      <c r="D6" s="9" t="str">
        <f>IF($B6="N/A","N/A",IF(C6&gt;15,"No",IF(C6&lt;-15,"No","Yes")))</f>
        <v>N/A</v>
      </c>
      <c r="E6" s="35">
        <v>6780127</v>
      </c>
      <c r="F6" s="9" t="str">
        <f>IF($B6="N/A","N/A",IF(E6&gt;15,"No",IF(E6&lt;-15,"No","Yes")))</f>
        <v>N/A</v>
      </c>
      <c r="G6" s="35">
        <v>7321183</v>
      </c>
      <c r="H6" s="9" t="str">
        <f>IF($B6="N/A","N/A",IF(G6&gt;15,"No",IF(G6&lt;-15,"No","Yes")))</f>
        <v>N/A</v>
      </c>
      <c r="I6" s="10">
        <v>6.2930000000000001</v>
      </c>
      <c r="J6" s="10">
        <v>7.98</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42.114960375000003</v>
      </c>
      <c r="D9" s="9" t="str">
        <f t="shared" ref="D9:D17" si="1">IF($B9="N/A","N/A",IF(C9&gt;15,"No",IF(C9&lt;-15,"No","Yes")))</f>
        <v>N/A</v>
      </c>
      <c r="E9" s="36">
        <v>42.325797731999998</v>
      </c>
      <c r="F9" s="9" t="str">
        <f>IF($B9="N/A","N/A",IF(E9&gt;15,"No",IF(E9&lt;-15,"No","Yes")))</f>
        <v>N/A</v>
      </c>
      <c r="G9" s="36">
        <v>42.524904239999998</v>
      </c>
      <c r="H9" s="9" t="str">
        <f>IF($B9="N/A","N/A",IF(G9&gt;15,"No",IF(G9&lt;-15,"No","Yes")))</f>
        <v>N/A</v>
      </c>
      <c r="I9" s="10">
        <v>0.50060000000000004</v>
      </c>
      <c r="J9" s="10">
        <v>0.47039999999999998</v>
      </c>
      <c r="K9" s="9" t="str">
        <f t="shared" si="0"/>
        <v>Yes</v>
      </c>
    </row>
    <row r="10" spans="1:11" x14ac:dyDescent="0.2">
      <c r="A10" s="81" t="s">
        <v>16</v>
      </c>
      <c r="B10" s="34" t="s">
        <v>217</v>
      </c>
      <c r="C10" s="80">
        <v>0</v>
      </c>
      <c r="D10" s="9" t="str">
        <f t="shared" si="1"/>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81" t="s">
        <v>36</v>
      </c>
      <c r="B11" s="34" t="s">
        <v>217</v>
      </c>
      <c r="C11" s="80">
        <v>0</v>
      </c>
      <c r="D11" s="9" t="str">
        <f t="shared" si="1"/>
        <v>N/A</v>
      </c>
      <c r="E11" s="8">
        <v>0</v>
      </c>
      <c r="F11" s="9" t="str">
        <f>IF($B11="N/A","N/A",IF(E11&gt;15,"No",IF(E11&lt;-15,"No","Yes")))</f>
        <v>N/A</v>
      </c>
      <c r="G11" s="8">
        <v>0</v>
      </c>
      <c r="H11" s="9" t="str">
        <f>IF($B11="N/A","N/A",IF(G11&gt;15,"No",IF(G11&lt;-15,"No","Yes")))</f>
        <v>N/A</v>
      </c>
      <c r="I11" s="10" t="s">
        <v>1743</v>
      </c>
      <c r="J11" s="10" t="s">
        <v>1743</v>
      </c>
      <c r="K11" s="9" t="str">
        <f t="shared" si="0"/>
        <v>N/A</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0</v>
      </c>
      <c r="D13" s="9" t="str">
        <f t="shared" si="1"/>
        <v>N/A</v>
      </c>
      <c r="E13" s="8">
        <v>0</v>
      </c>
      <c r="F13" s="9" t="str">
        <f>IF($B13="N/A","N/A",IF(E13&gt;15,"No",IF(E13&lt;-15,"No","Yes")))</f>
        <v>N/A</v>
      </c>
      <c r="G13" s="8">
        <v>0</v>
      </c>
      <c r="H13" s="9" t="str">
        <f>IF($B13="N/A","N/A",IF(G13&gt;15,"No",IF(G13&lt;-15,"No","Yes")))</f>
        <v>N/A</v>
      </c>
      <c r="I13" s="10" t="s">
        <v>1743</v>
      </c>
      <c r="J13" s="10" t="s">
        <v>1743</v>
      </c>
      <c r="K13" s="9" t="str">
        <f t="shared" si="0"/>
        <v>N/A</v>
      </c>
    </row>
    <row r="14" spans="1:11" x14ac:dyDescent="0.2">
      <c r="A14" s="81" t="s">
        <v>676</v>
      </c>
      <c r="B14" s="34" t="s">
        <v>217</v>
      </c>
      <c r="C14" s="80">
        <v>59.927929306000003</v>
      </c>
      <c r="D14" s="9" t="str">
        <f t="shared" si="1"/>
        <v>N/A</v>
      </c>
      <c r="E14" s="8">
        <v>59.358017924999999</v>
      </c>
      <c r="F14" s="9" t="str">
        <f t="shared" ref="F14:F33" si="2">IF($B14="N/A","N/A",IF(E14&gt;15,"No",IF(E14&lt;-15,"No","Yes")))</f>
        <v>N/A</v>
      </c>
      <c r="G14" s="8">
        <v>59.605544623</v>
      </c>
      <c r="H14" s="9" t="str">
        <f t="shared" ref="H14:H33" si="3">IF($B14="N/A","N/A",IF(G14&gt;15,"No",IF(G14&lt;-15,"No","Yes")))</f>
        <v>N/A</v>
      </c>
      <c r="I14" s="10">
        <v>-0.95099999999999996</v>
      </c>
      <c r="J14" s="10">
        <v>0.41699999999999998</v>
      </c>
      <c r="K14" s="9" t="str">
        <f t="shared" ref="K14:K30" si="4">IF(J14="Div by 0", "N/A", IF(J14="N/A","N/A", IF(J14&gt;30, "No", IF(J14&lt;-30, "No", "Yes"))))</f>
        <v>Yes</v>
      </c>
    </row>
    <row r="15" spans="1:11" x14ac:dyDescent="0.2">
      <c r="A15" s="81" t="s">
        <v>677</v>
      </c>
      <c r="B15" s="34" t="s">
        <v>217</v>
      </c>
      <c r="C15" s="80">
        <v>6.9777136131999997</v>
      </c>
      <c r="D15" s="9" t="str">
        <f t="shared" si="1"/>
        <v>N/A</v>
      </c>
      <c r="E15" s="8">
        <v>7.0167712197999998</v>
      </c>
      <c r="F15" s="9" t="str">
        <f t="shared" si="2"/>
        <v>N/A</v>
      </c>
      <c r="G15" s="8">
        <v>7.0308582642999999</v>
      </c>
      <c r="H15" s="9" t="str">
        <f t="shared" si="3"/>
        <v>N/A</v>
      </c>
      <c r="I15" s="10">
        <v>0.55969999999999998</v>
      </c>
      <c r="J15" s="10">
        <v>0.20080000000000001</v>
      </c>
      <c r="K15" s="9" t="str">
        <f t="shared" si="4"/>
        <v>Yes</v>
      </c>
    </row>
    <row r="16" spans="1:11" x14ac:dyDescent="0.2">
      <c r="A16" s="81" t="s">
        <v>380</v>
      </c>
      <c r="B16" s="34" t="s">
        <v>217</v>
      </c>
      <c r="C16" s="80">
        <v>10.693511897</v>
      </c>
      <c r="D16" s="9" t="str">
        <f t="shared" si="1"/>
        <v>N/A</v>
      </c>
      <c r="E16" s="8">
        <v>11.255364391000001</v>
      </c>
      <c r="F16" s="9" t="str">
        <f t="shared" si="2"/>
        <v>N/A</v>
      </c>
      <c r="G16" s="8">
        <v>11.539255336</v>
      </c>
      <c r="H16" s="9" t="str">
        <f t="shared" si="3"/>
        <v>N/A</v>
      </c>
      <c r="I16" s="10">
        <v>5.2539999999999996</v>
      </c>
      <c r="J16" s="10">
        <v>2.5219999999999998</v>
      </c>
      <c r="K16" s="9" t="str">
        <f t="shared" si="4"/>
        <v>Yes</v>
      </c>
    </row>
    <row r="17" spans="1:11" x14ac:dyDescent="0.2">
      <c r="A17" s="81" t="s">
        <v>381</v>
      </c>
      <c r="B17" s="34" t="s">
        <v>217</v>
      </c>
      <c r="C17" s="80">
        <v>2.0485716843000001</v>
      </c>
      <c r="D17" s="9" t="str">
        <f t="shared" si="1"/>
        <v>N/A</v>
      </c>
      <c r="E17" s="8">
        <v>2.0831025732000001</v>
      </c>
      <c r="F17" s="9" t="str">
        <f t="shared" si="2"/>
        <v>N/A</v>
      </c>
      <c r="G17" s="8">
        <v>1.8173838845000001</v>
      </c>
      <c r="H17" s="9" t="str">
        <f t="shared" si="3"/>
        <v>N/A</v>
      </c>
      <c r="I17" s="10">
        <v>1.6859999999999999</v>
      </c>
      <c r="J17" s="10">
        <v>-12.8</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1.5249100253000001</v>
      </c>
      <c r="D19" s="9" t="str">
        <f t="shared" si="5"/>
        <v>N/A</v>
      </c>
      <c r="E19" s="8">
        <v>1.5696903612999999</v>
      </c>
      <c r="F19" s="9" t="str">
        <f t="shared" si="2"/>
        <v>N/A</v>
      </c>
      <c r="G19" s="8">
        <v>1.5622202039999999</v>
      </c>
      <c r="H19" s="9" t="str">
        <f t="shared" si="3"/>
        <v>N/A</v>
      </c>
      <c r="I19" s="10">
        <v>2.9369999999999998</v>
      </c>
      <c r="J19" s="10">
        <v>-0.47599999999999998</v>
      </c>
      <c r="K19" s="9" t="str">
        <f t="shared" si="4"/>
        <v>Yes</v>
      </c>
    </row>
    <row r="20" spans="1:11" x14ac:dyDescent="0.2">
      <c r="A20" s="81" t="s">
        <v>385</v>
      </c>
      <c r="B20" s="34" t="s">
        <v>217</v>
      </c>
      <c r="C20" s="80">
        <v>10.130579141</v>
      </c>
      <c r="D20" s="9" t="str">
        <f t="shared" si="5"/>
        <v>N/A</v>
      </c>
      <c r="E20" s="8">
        <v>10.164603111</v>
      </c>
      <c r="F20" s="9" t="str">
        <f t="shared" si="2"/>
        <v>N/A</v>
      </c>
      <c r="G20" s="8">
        <v>10.617956142000001</v>
      </c>
      <c r="H20" s="9" t="str">
        <f t="shared" si="3"/>
        <v>N/A</v>
      </c>
      <c r="I20" s="10">
        <v>0.33589999999999998</v>
      </c>
      <c r="J20" s="10">
        <v>4.46</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4.2730245814999996</v>
      </c>
      <c r="D22" s="9" t="str">
        <f t="shared" si="5"/>
        <v>N/A</v>
      </c>
      <c r="E22" s="8">
        <v>3.5562608192999998</v>
      </c>
      <c r="F22" s="9" t="str">
        <f t="shared" si="2"/>
        <v>N/A</v>
      </c>
      <c r="G22" s="8">
        <v>2.1896871037999999</v>
      </c>
      <c r="H22" s="9" t="str">
        <f t="shared" si="3"/>
        <v>N/A</v>
      </c>
      <c r="I22" s="10">
        <v>-16.8</v>
      </c>
      <c r="J22" s="10">
        <v>-38.4</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1.5716434147</v>
      </c>
      <c r="D25" s="9" t="str">
        <f t="shared" si="5"/>
        <v>N/A</v>
      </c>
      <c r="E25" s="8">
        <v>1.5845425903999999</v>
      </c>
      <c r="F25" s="9" t="str">
        <f t="shared" si="2"/>
        <v>N/A</v>
      </c>
      <c r="G25" s="8">
        <v>1.7843154583</v>
      </c>
      <c r="H25" s="9" t="str">
        <f t="shared" si="3"/>
        <v>N/A</v>
      </c>
      <c r="I25" s="10">
        <v>0.82069999999999999</v>
      </c>
      <c r="J25" s="10">
        <v>12.61</v>
      </c>
      <c r="K25" s="9" t="str">
        <f t="shared" si="4"/>
        <v>Yes</v>
      </c>
    </row>
    <row r="26" spans="1:11" x14ac:dyDescent="0.2">
      <c r="A26" s="81" t="s">
        <v>393</v>
      </c>
      <c r="B26" s="34" t="s">
        <v>217</v>
      </c>
      <c r="C26" s="80">
        <v>0.42800008839999998</v>
      </c>
      <c r="D26" s="9" t="str">
        <f t="shared" si="5"/>
        <v>N/A</v>
      </c>
      <c r="E26" s="8">
        <v>0.46308867079999999</v>
      </c>
      <c r="F26" s="9" t="str">
        <f t="shared" si="2"/>
        <v>N/A</v>
      </c>
      <c r="G26" s="8">
        <v>0.4646790006</v>
      </c>
      <c r="H26" s="9" t="str">
        <f t="shared" si="3"/>
        <v>N/A</v>
      </c>
      <c r="I26" s="10">
        <v>8.1980000000000004</v>
      </c>
      <c r="J26" s="10">
        <v>0.34339999999999998</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90.532263674999996</v>
      </c>
      <c r="D31" s="9" t="str">
        <f t="shared" si="5"/>
        <v>N/A</v>
      </c>
      <c r="E31" s="8">
        <v>91.827837443000007</v>
      </c>
      <c r="F31" s="9" t="str">
        <f t="shared" si="2"/>
        <v>N/A</v>
      </c>
      <c r="G31" s="8">
        <v>95.762365181000007</v>
      </c>
      <c r="H31" s="9" t="str">
        <f t="shared" si="3"/>
        <v>N/A</v>
      </c>
      <c r="I31" s="10">
        <v>1.431</v>
      </c>
      <c r="J31" s="10">
        <v>4.2850000000000001</v>
      </c>
      <c r="K31" s="9" t="str">
        <f t="shared" ref="K31:K43" si="6">IF(J31="Div by 0", "N/A", IF(J31="N/A","N/A", IF(J31&gt;30, "No", IF(J31&lt;-30, "No", "Yes"))))</f>
        <v>Yes</v>
      </c>
    </row>
    <row r="32" spans="1:11" x14ac:dyDescent="0.2">
      <c r="A32" s="81" t="s">
        <v>39</v>
      </c>
      <c r="B32" s="34" t="s">
        <v>271</v>
      </c>
      <c r="C32" s="80">
        <v>90.785664066999999</v>
      </c>
      <c r="D32" s="9" t="str">
        <f>IF($B32="N/A","N/A",IF(C32&gt;100,"No",IF(C32&lt;85,"No","Yes")))</f>
        <v>Yes</v>
      </c>
      <c r="E32" s="8">
        <v>92.249022807000003</v>
      </c>
      <c r="F32" s="9" t="str">
        <f>IF($B32="N/A","N/A",IF(E32&gt;100,"No",IF(E32&lt;85,"No","Yes")))</f>
        <v>Yes</v>
      </c>
      <c r="G32" s="8">
        <v>96.008214620999993</v>
      </c>
      <c r="H32" s="9" t="str">
        <f>IF($B32="N/A","N/A",IF(G32&gt;100,"No",IF(G32&lt;85,"No","Yes")))</f>
        <v>Yes</v>
      </c>
      <c r="I32" s="10">
        <v>1.6120000000000001</v>
      </c>
      <c r="J32" s="10">
        <v>4.0750000000000002</v>
      </c>
      <c r="K32" s="9" t="str">
        <f t="shared" si="6"/>
        <v>Yes</v>
      </c>
    </row>
    <row r="33" spans="1:11" x14ac:dyDescent="0.2">
      <c r="A33" s="81" t="s">
        <v>904</v>
      </c>
      <c r="B33" s="34" t="s">
        <v>217</v>
      </c>
      <c r="C33" s="80">
        <v>55.095877530000003</v>
      </c>
      <c r="D33" s="9" t="str">
        <f t="shared" si="5"/>
        <v>N/A</v>
      </c>
      <c r="E33" s="8">
        <v>56.524255209000003</v>
      </c>
      <c r="F33" s="9" t="str">
        <f t="shared" si="2"/>
        <v>N/A</v>
      </c>
      <c r="G33" s="8">
        <v>58.801061998000002</v>
      </c>
      <c r="H33" s="9" t="str">
        <f t="shared" si="3"/>
        <v>N/A</v>
      </c>
      <c r="I33" s="10">
        <v>2.593</v>
      </c>
      <c r="J33" s="10">
        <v>4.0279999999999996</v>
      </c>
      <c r="K33" s="9" t="str">
        <f t="shared" si="6"/>
        <v>Yes</v>
      </c>
    </row>
    <row r="34" spans="1:11" x14ac:dyDescent="0.2">
      <c r="A34" s="81" t="s">
        <v>845</v>
      </c>
      <c r="B34" s="34" t="s">
        <v>272</v>
      </c>
      <c r="C34" s="80">
        <v>7.6706007031999999</v>
      </c>
      <c r="D34" s="9" t="str">
        <f>IF($B34="N/A","N/A",IF(C34&gt;25,"No",IF(C34&lt;5,"No","Yes")))</f>
        <v>Yes</v>
      </c>
      <c r="E34" s="8">
        <v>7.3531603696000003</v>
      </c>
      <c r="F34" s="9" t="str">
        <f>IF($B34="N/A","N/A",IF(E34&gt;25,"No",IF(E34&lt;5,"No","Yes")))</f>
        <v>Yes</v>
      </c>
      <c r="G34" s="8">
        <v>7.0816344404000002</v>
      </c>
      <c r="H34" s="9" t="str">
        <f>IF($B34="N/A","N/A",IF(G34&gt;25,"No",IF(G34&lt;5,"No","Yes")))</f>
        <v>Yes</v>
      </c>
      <c r="I34" s="10">
        <v>-4.1399999999999997</v>
      </c>
      <c r="J34" s="10">
        <v>-3.69</v>
      </c>
      <c r="K34" s="9" t="str">
        <f t="shared" si="6"/>
        <v>Yes</v>
      </c>
    </row>
    <row r="35" spans="1:11" x14ac:dyDescent="0.2">
      <c r="A35" s="81" t="s">
        <v>846</v>
      </c>
      <c r="B35" s="34" t="s">
        <v>273</v>
      </c>
      <c r="C35" s="80">
        <v>43.032460780000001</v>
      </c>
      <c r="D35" s="9" t="str">
        <f>IF($B35="N/A","N/A",IF(C35&gt;70,"No",IF(C35&lt;40,"No","Yes")))</f>
        <v>Yes</v>
      </c>
      <c r="E35" s="8">
        <v>42.419841556000002</v>
      </c>
      <c r="F35" s="9" t="str">
        <f>IF($B35="N/A","N/A",IF(E35&gt;70,"No",IF(E35&lt;40,"No","Yes")))</f>
        <v>Yes</v>
      </c>
      <c r="G35" s="8">
        <v>42.016232350000003</v>
      </c>
      <c r="H35" s="9" t="str">
        <f>IF($B35="N/A","N/A",IF(G35&gt;70,"No",IF(G35&lt;40,"No","Yes")))</f>
        <v>Yes</v>
      </c>
      <c r="I35" s="10">
        <v>-1.42</v>
      </c>
      <c r="J35" s="10">
        <v>-0.95099999999999996</v>
      </c>
      <c r="K35" s="9" t="str">
        <f t="shared" si="6"/>
        <v>Yes</v>
      </c>
    </row>
    <row r="36" spans="1:11" x14ac:dyDescent="0.2">
      <c r="A36" s="81" t="s">
        <v>847</v>
      </c>
      <c r="B36" s="34" t="s">
        <v>274</v>
      </c>
      <c r="C36" s="80">
        <v>49.295328075</v>
      </c>
      <c r="D36" s="9" t="str">
        <f>IF($B36="N/A","N/A",IF(C36&gt;55,"No",IF(C36&lt;20,"No","Yes")))</f>
        <v>Yes</v>
      </c>
      <c r="E36" s="8">
        <v>50.225777395999998</v>
      </c>
      <c r="F36" s="9" t="str">
        <f>IF($B36="N/A","N/A",IF(E36&gt;55,"No",IF(E36&lt;20,"No","Yes")))</f>
        <v>Yes</v>
      </c>
      <c r="G36" s="8">
        <v>50.901049188999998</v>
      </c>
      <c r="H36" s="9" t="str">
        <f>IF($B36="N/A","N/A",IF(G36&gt;55,"No",IF(G36&lt;20,"No","Yes")))</f>
        <v>Yes</v>
      </c>
      <c r="I36" s="10">
        <v>1.8879999999999999</v>
      </c>
      <c r="J36" s="10">
        <v>1.3440000000000001</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94.171369661</v>
      </c>
      <c r="D44" s="9" t="str">
        <f t="shared" si="7"/>
        <v>N/A</v>
      </c>
      <c r="E44" s="8">
        <v>94.861733416000007</v>
      </c>
      <c r="F44" s="9" t="str">
        <f t="shared" si="8"/>
        <v>N/A</v>
      </c>
      <c r="G44" s="8">
        <v>96.034370401999993</v>
      </c>
      <c r="H44" s="9" t="str">
        <f t="shared" si="9"/>
        <v>N/A</v>
      </c>
      <c r="I44" s="10">
        <v>0.73309999999999997</v>
      </c>
      <c r="J44" s="10">
        <v>1.236</v>
      </c>
      <c r="K44" s="9" t="str">
        <f>IF(J44="Div by 0", "N/A", IF(J44="N/A","N/A", IF(J44&gt;30, "No", IF(J44&lt;-30, "No", "Yes"))))</f>
        <v>Yes</v>
      </c>
    </row>
    <row r="45" spans="1:11" x14ac:dyDescent="0.2">
      <c r="A45" s="81" t="s">
        <v>908</v>
      </c>
      <c r="B45" s="34" t="s">
        <v>217</v>
      </c>
      <c r="C45" s="80">
        <v>5.8286303386</v>
      </c>
      <c r="D45" s="9" t="str">
        <f t="shared" si="7"/>
        <v>N/A</v>
      </c>
      <c r="E45" s="8">
        <v>5.1382665841000001</v>
      </c>
      <c r="F45" s="9" t="str">
        <f t="shared" si="8"/>
        <v>N/A</v>
      </c>
      <c r="G45" s="8">
        <v>3.9656295984000001</v>
      </c>
      <c r="H45" s="9" t="str">
        <f t="shared" si="9"/>
        <v>N/A</v>
      </c>
      <c r="I45" s="10">
        <v>-11.8</v>
      </c>
      <c r="J45" s="10">
        <v>-22.8</v>
      </c>
      <c r="K45" s="9" t="str">
        <f>IF(J45="Div by 0", "N/A", IF(J45="N/A","N/A", IF(J45&gt;30, "No", IF(J45&lt;-30, "No", "Yes"))))</f>
        <v>Yes</v>
      </c>
    </row>
    <row r="46" spans="1:11" x14ac:dyDescent="0.2">
      <c r="A46" s="81" t="s">
        <v>931</v>
      </c>
      <c r="B46" s="34" t="s">
        <v>217</v>
      </c>
      <c r="C46" s="80">
        <v>1.4219115799999999E-2</v>
      </c>
      <c r="D46" s="9" t="str">
        <f t="shared" si="7"/>
        <v>N/A</v>
      </c>
      <c r="E46" s="8">
        <v>2.4011349599999999E-2</v>
      </c>
      <c r="F46" s="9" t="str">
        <f t="shared" si="8"/>
        <v>N/A</v>
      </c>
      <c r="G46" s="8">
        <v>2.0283607200000001E-2</v>
      </c>
      <c r="H46" s="9" t="str">
        <f t="shared" si="9"/>
        <v>N/A</v>
      </c>
      <c r="I46" s="10">
        <v>68.87</v>
      </c>
      <c r="J46" s="10">
        <v>-15.5</v>
      </c>
      <c r="K46" s="9" t="str">
        <f>IF(J46="Div by 0", "N/A", IF(J46="N/A","N/A", IF(J46&gt;30, "No", IF(J46&lt;-30, "No", "Yes"))))</f>
        <v>Yes</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6</v>
      </c>
      <c r="H6" s="9" t="s">
        <v>217</v>
      </c>
      <c r="I6" s="10" t="s">
        <v>217</v>
      </c>
      <c r="J6" s="10" t="s">
        <v>217</v>
      </c>
      <c r="K6" s="9" t="s">
        <v>217</v>
      </c>
    </row>
    <row r="7" spans="1:11" x14ac:dyDescent="0.2">
      <c r="A7" s="3" t="s">
        <v>12</v>
      </c>
      <c r="B7" s="29" t="s">
        <v>217</v>
      </c>
      <c r="C7" s="30">
        <v>8186473</v>
      </c>
      <c r="D7" s="31" t="str">
        <f>IF($B7="N/A","N/A",IF(C7&gt;15,"No",IF(C7&lt;-15,"No","Yes")))</f>
        <v>N/A</v>
      </c>
      <c r="E7" s="30">
        <v>8215824</v>
      </c>
      <c r="F7" s="31" t="str">
        <f>IF($B7="N/A","N/A",IF(E7&gt;15,"No",IF(E7&lt;-15,"No","Yes")))</f>
        <v>N/A</v>
      </c>
      <c r="G7" s="30">
        <v>26646535</v>
      </c>
      <c r="H7" s="31" t="str">
        <f>IF($B7="N/A","N/A",IF(G7&gt;15,"No",IF(G7&lt;-15,"No","Yes")))</f>
        <v>N/A</v>
      </c>
      <c r="I7" s="32">
        <v>0.35849999999999999</v>
      </c>
      <c r="J7" s="32">
        <v>224.3</v>
      </c>
      <c r="K7" s="31" t="str">
        <f t="shared" ref="K7:K22" si="0">IF(J7="Div by 0", "N/A", IF(J7="N/A","N/A", IF(J7&gt;30, "No", IF(J7&lt;-30, "No", "Yes"))))</f>
        <v>No</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99.987937911000003</v>
      </c>
      <c r="F11" s="9" t="str">
        <f>IF(OR($B11="N/A",$E11="N/A"),"N/A",IF(E11&gt;100,"No",IF(E11&lt;95,"No","Yes")))</f>
        <v>Yes</v>
      </c>
      <c r="G11" s="9">
        <v>99.976586073999997</v>
      </c>
      <c r="H11" s="9" t="str">
        <f>IF($B11="N/A","N/A",IF(G11&gt;100,"No",IF(G11&lt;95,"No","Yes")))</f>
        <v>Yes</v>
      </c>
      <c r="I11" s="10" t="s">
        <v>217</v>
      </c>
      <c r="J11" s="10">
        <v>-1.0999999999999999E-2</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8186473</v>
      </c>
      <c r="D14" s="9" t="str">
        <f>IF($B14="N/A","N/A",IF(C14&gt;15,"No",IF(C14&lt;-15,"No","Yes")))</f>
        <v>N/A</v>
      </c>
      <c r="E14" s="35">
        <v>8215824</v>
      </c>
      <c r="F14" s="9" t="str">
        <f>IF($B14="N/A","N/A",IF(E14&gt;15,"No",IF(E14&lt;-15,"No","Yes")))</f>
        <v>N/A</v>
      </c>
      <c r="G14" s="35">
        <v>26646535</v>
      </c>
      <c r="H14" s="9" t="str">
        <f>IF($B14="N/A","N/A",IF(G14&gt;15,"No",IF(G14&lt;-15,"No","Yes")))</f>
        <v>N/A</v>
      </c>
      <c r="I14" s="10">
        <v>0.35849999999999999</v>
      </c>
      <c r="J14" s="10">
        <v>224.3</v>
      </c>
      <c r="K14" s="9" t="str">
        <f t="shared" si="0"/>
        <v>No</v>
      </c>
    </row>
    <row r="15" spans="1:11" ht="14.25" customHeight="1" x14ac:dyDescent="0.2">
      <c r="A15" s="3" t="s">
        <v>444</v>
      </c>
      <c r="B15" s="34" t="s">
        <v>217</v>
      </c>
      <c r="C15" s="9">
        <v>0.35894578780000003</v>
      </c>
      <c r="D15" s="9" t="str">
        <f>IF($B15="N/A","N/A",IF(C15&gt;15,"No",IF(C15&lt;-15,"No","Yes")))</f>
        <v>N/A</v>
      </c>
      <c r="E15" s="9">
        <v>1.26828423E-2</v>
      </c>
      <c r="F15" s="9" t="str">
        <f>IF($B15="N/A","N/A",IF(E15&gt;15,"No",IF(E15&lt;-15,"No","Yes")))</f>
        <v>N/A</v>
      </c>
      <c r="G15" s="9">
        <v>8.5301898000000008E-3</v>
      </c>
      <c r="H15" s="9" t="str">
        <f>IF($B15="N/A","N/A",IF(G15&gt;15,"No",IF(G15&lt;-15,"No","Yes")))</f>
        <v>N/A</v>
      </c>
      <c r="I15" s="10">
        <v>-96.5</v>
      </c>
      <c r="J15" s="10">
        <v>-32.700000000000003</v>
      </c>
      <c r="K15" s="9" t="str">
        <f t="shared" si="0"/>
        <v>No</v>
      </c>
    </row>
    <row r="16" spans="1:11" ht="12.75" customHeight="1" x14ac:dyDescent="0.2">
      <c r="A16" s="3" t="s">
        <v>856</v>
      </c>
      <c r="B16" s="34" t="s">
        <v>217</v>
      </c>
      <c r="C16" s="36">
        <v>88.903760422000005</v>
      </c>
      <c r="D16" s="9" t="str">
        <f>IF($B16="N/A","N/A",IF(C16&gt;15,"No",IF(C16&lt;-15,"No","Yes")))</f>
        <v>N/A</v>
      </c>
      <c r="E16" s="36">
        <v>139.13051823000001</v>
      </c>
      <c r="F16" s="9" t="str">
        <f>IF($B16="N/A","N/A",IF(E16&gt;15,"No",IF(E16&lt;-15,"No","Yes")))</f>
        <v>N/A</v>
      </c>
      <c r="G16" s="36">
        <v>118.71931368</v>
      </c>
      <c r="H16" s="9" t="str">
        <f>IF($B16="N/A","N/A",IF(G16&gt;15,"No",IF(G16&lt;-15,"No","Yes")))</f>
        <v>N/A</v>
      </c>
      <c r="I16" s="10">
        <v>56.5</v>
      </c>
      <c r="J16" s="10">
        <v>-14.7</v>
      </c>
      <c r="K16" s="9" t="str">
        <f t="shared" si="0"/>
        <v>Yes</v>
      </c>
    </row>
    <row r="17" spans="1:11" x14ac:dyDescent="0.2">
      <c r="A17" s="3" t="s">
        <v>131</v>
      </c>
      <c r="B17" s="34" t="s">
        <v>217</v>
      </c>
      <c r="C17" s="35">
        <v>9752</v>
      </c>
      <c r="D17" s="9" t="str">
        <f>IF($B17="N/A","N/A",IF(C17&gt;15,"No",IF(C17&lt;-15,"No","Yes")))</f>
        <v>N/A</v>
      </c>
      <c r="E17" s="35">
        <v>3505</v>
      </c>
      <c r="F17" s="9" t="str">
        <f>IF($B17="N/A","N/A",IF(E17&gt;15,"No",IF(E17&lt;-15,"No","Yes")))</f>
        <v>N/A</v>
      </c>
      <c r="G17" s="35">
        <v>16267</v>
      </c>
      <c r="H17" s="9" t="str">
        <f>IF($B17="N/A","N/A",IF(G17&gt;15,"No",IF(G17&lt;-15,"No","Yes")))</f>
        <v>N/A</v>
      </c>
      <c r="I17" s="10">
        <v>-64.099999999999994</v>
      </c>
      <c r="J17" s="10">
        <v>364.1</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6.1047336899999999E-2</v>
      </c>
      <c r="H18" s="9" t="str">
        <f>IF($B18="N/A","N/A",IF(G18&gt;15,"No",IF(G18&lt;-15,"No","Yes")))</f>
        <v>N/A</v>
      </c>
      <c r="I18" s="10" t="s">
        <v>217</v>
      </c>
      <c r="J18" s="10" t="s">
        <v>217</v>
      </c>
      <c r="K18" s="9" t="str">
        <f t="shared" si="0"/>
        <v>N/A</v>
      </c>
    </row>
    <row r="19" spans="1:11" ht="27.75" customHeight="1" x14ac:dyDescent="0.2">
      <c r="A19" s="3" t="s">
        <v>835</v>
      </c>
      <c r="B19" s="34" t="s">
        <v>217</v>
      </c>
      <c r="C19" s="36">
        <v>31.079368335000002</v>
      </c>
      <c r="D19" s="9" t="str">
        <f>IF($B19="N/A","N/A",IF(C19&gt;60,"No",IF(C19&lt;15,"No","Yes")))</f>
        <v>N/A</v>
      </c>
      <c r="E19" s="36">
        <v>54.649358059999997</v>
      </c>
      <c r="F19" s="9" t="str">
        <f>IF($B19="N/A","N/A",IF(E19&gt;60,"No",IF(E19&lt;15,"No","Yes")))</f>
        <v>N/A</v>
      </c>
      <c r="G19" s="36">
        <v>49.323354029999997</v>
      </c>
      <c r="H19" s="9" t="str">
        <f>IF($B19="N/A","N/A",IF(G19&gt;60,"No",IF(G19&lt;15,"No","Yes")))</f>
        <v>N/A</v>
      </c>
      <c r="I19" s="10">
        <v>75.84</v>
      </c>
      <c r="J19" s="10">
        <v>-9.75</v>
      </c>
      <c r="K19" s="9" t="str">
        <f t="shared" si="0"/>
        <v>Yes</v>
      </c>
    </row>
    <row r="20" spans="1:11" x14ac:dyDescent="0.2">
      <c r="A20" s="3" t="s">
        <v>27</v>
      </c>
      <c r="B20" s="34" t="s">
        <v>221</v>
      </c>
      <c r="C20" s="35">
        <v>0</v>
      </c>
      <c r="D20" s="9" t="str">
        <f>IF($B20="N/A","N/A",IF(C20="N/A","N/A",IF(C20=0,"Yes","No")))</f>
        <v>Yes</v>
      </c>
      <c r="E20" s="35">
        <v>0</v>
      </c>
      <c r="F20" s="9" t="str">
        <f>IF($B20="N/A","N/A",IF(E20="N/A","N/A",IF(E20=0,"Yes","No")))</f>
        <v>Yes</v>
      </c>
      <c r="G20" s="35">
        <v>11</v>
      </c>
      <c r="H20" s="9" t="str">
        <f>IF($B20="N/A","N/A",IF(G20=0,"Yes","No"))</f>
        <v>No</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8186473</v>
      </c>
      <c r="D6" s="9" t="str">
        <f>IF($B6="N/A","N/A",IF(C6&gt;15,"No",IF(C6&lt;-15,"No","Yes")))</f>
        <v>N/A</v>
      </c>
      <c r="E6" s="35">
        <v>8215824</v>
      </c>
      <c r="F6" s="9" t="str">
        <f>IF($B6="N/A","N/A",IF(E6&gt;15,"No",IF(E6&lt;-15,"No","Yes")))</f>
        <v>N/A</v>
      </c>
      <c r="G6" s="35">
        <v>26646535</v>
      </c>
      <c r="H6" s="9" t="str">
        <f>IF($B6="N/A","N/A",IF(G6&gt;15,"No",IF(G6&lt;-15,"No","Yes")))</f>
        <v>N/A</v>
      </c>
      <c r="I6" s="10">
        <v>0.35849999999999999</v>
      </c>
      <c r="J6" s="10">
        <v>224.3</v>
      </c>
      <c r="K6" s="9" t="str">
        <f t="shared" ref="K6:K18" si="0">IF(J6="Div by 0", "N/A", IF(J6="N/A","N/A", IF(J6&gt;30, "No", IF(J6&lt;-30, "No", "Yes"))))</f>
        <v>No</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61.023016382999998</v>
      </c>
      <c r="D9" s="9" t="str">
        <f>IF($B9="N/A","N/A",IF(C9&gt;60,"No",IF(C9&lt;15,"No","Yes")))</f>
        <v>No</v>
      </c>
      <c r="E9" s="36">
        <v>63.121845477999997</v>
      </c>
      <c r="F9" s="9" t="str">
        <f>IF($B9="N/A","N/A",IF(E9&gt;60,"No",IF(E9&lt;15,"No","Yes")))</f>
        <v>No</v>
      </c>
      <c r="G9" s="36">
        <v>56.629065955000002</v>
      </c>
      <c r="H9" s="9" t="str">
        <f>IF($B9="N/A","N/A",IF(G9&gt;60,"No",IF(G9&lt;15,"No","Yes")))</f>
        <v>Yes</v>
      </c>
      <c r="I9" s="10">
        <v>3.4390000000000001</v>
      </c>
      <c r="J9" s="10">
        <v>-10.3</v>
      </c>
      <c r="K9" s="9" t="str">
        <f t="shared" si="0"/>
        <v>Yes</v>
      </c>
    </row>
    <row r="10" spans="1:11" x14ac:dyDescent="0.2">
      <c r="A10" s="3" t="s">
        <v>14</v>
      </c>
      <c r="B10" s="34" t="s">
        <v>276</v>
      </c>
      <c r="C10" s="9">
        <v>0</v>
      </c>
      <c r="D10" s="9" t="str">
        <f>IF($B10="N/A","N/A",IF(C10&gt;15,"No",IF(C10&lt;=0,"No","Yes")))</f>
        <v>No</v>
      </c>
      <c r="E10" s="9">
        <v>0</v>
      </c>
      <c r="F10" s="9" t="str">
        <f>IF($B10="N/A","N/A",IF(E10&gt;15,"No",IF(E10&lt;=0,"No","Yes")))</f>
        <v>No</v>
      </c>
      <c r="G10" s="9">
        <v>0</v>
      </c>
      <c r="H10" s="9" t="str">
        <f>IF($B10="N/A","N/A",IF(G10&gt;15,"No",IF(G10&lt;=0,"No","Yes")))</f>
        <v>No</v>
      </c>
      <c r="I10" s="10" t="s">
        <v>1743</v>
      </c>
      <c r="J10" s="10" t="s">
        <v>1743</v>
      </c>
      <c r="K10" s="9" t="str">
        <f t="shared" si="0"/>
        <v>N/A</v>
      </c>
    </row>
    <row r="11" spans="1:11" x14ac:dyDescent="0.2">
      <c r="A11" s="3" t="s">
        <v>871</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x14ac:dyDescent="0.2">
      <c r="A12" s="3" t="s">
        <v>932</v>
      </c>
      <c r="B12" s="34" t="s">
        <v>217</v>
      </c>
      <c r="C12" s="9">
        <v>0.51401867450000005</v>
      </c>
      <c r="D12" s="9" t="str">
        <f>IF($B12="N/A","N/A",IF(C12&gt;15,"No",IF(C12&lt;-15,"No","Yes")))</f>
        <v>N/A</v>
      </c>
      <c r="E12" s="9">
        <v>0.50522017019999998</v>
      </c>
      <c r="F12" s="9" t="str">
        <f>IF($B12="N/A","N/A",IF(E12&gt;15,"No",IF(E12&lt;-15,"No","Yes")))</f>
        <v>N/A</v>
      </c>
      <c r="G12" s="9">
        <v>1.5863601027000001</v>
      </c>
      <c r="H12" s="9" t="str">
        <f>IF($B12="N/A","N/A",IF(G12&gt;15,"No",IF(G12&lt;-15,"No","Yes")))</f>
        <v>N/A</v>
      </c>
      <c r="I12" s="10">
        <v>-1.71</v>
      </c>
      <c r="J12" s="10">
        <v>214</v>
      </c>
      <c r="K12" s="9" t="str">
        <f t="shared" si="0"/>
        <v>No</v>
      </c>
    </row>
    <row r="13" spans="1:11" x14ac:dyDescent="0.2">
      <c r="A13" s="3" t="s">
        <v>51</v>
      </c>
      <c r="B13" s="34" t="s">
        <v>277</v>
      </c>
      <c r="C13" s="9">
        <v>99.977755987999998</v>
      </c>
      <c r="D13" s="9" t="str">
        <f>IF($B13="N/A","N/A",IF(C13&gt;99,"No",IF(C13&lt;95,"No","Yes")))</f>
        <v>No</v>
      </c>
      <c r="E13" s="9">
        <v>99.987998769000001</v>
      </c>
      <c r="F13" s="9" t="str">
        <f>IF($B13="N/A","N/A",IF(E13&gt;99,"No",IF(E13&lt;95,"No","Yes")))</f>
        <v>No</v>
      </c>
      <c r="G13" s="9">
        <v>99.997583175000003</v>
      </c>
      <c r="H13" s="9" t="str">
        <f>IF($B13="N/A","N/A",IF(G13&gt;99,"No",IF(G13&lt;95,"No","Yes")))</f>
        <v>No</v>
      </c>
      <c r="I13" s="10">
        <v>1.0200000000000001E-2</v>
      </c>
      <c r="J13" s="10">
        <v>9.5999999999999992E-3</v>
      </c>
      <c r="K13" s="9" t="str">
        <f t="shared" si="0"/>
        <v>Yes</v>
      </c>
    </row>
    <row r="14" spans="1:11" x14ac:dyDescent="0.2">
      <c r="A14" s="3" t="s">
        <v>52</v>
      </c>
      <c r="B14" s="34" t="s">
        <v>278</v>
      </c>
      <c r="C14" s="9">
        <v>2.2244011599999999E-2</v>
      </c>
      <c r="D14" s="9" t="str">
        <f>IF($B14="N/A","N/A",IF(C14&gt;6,"No",IF(C14&lt;=0,"No","Yes")))</f>
        <v>Yes</v>
      </c>
      <c r="E14" s="9">
        <v>1.20012308E-2</v>
      </c>
      <c r="F14" s="9" t="str">
        <f>IF($B14="N/A","N/A",IF(E14&gt;6,"No",IF(E14&lt;=0,"No","Yes")))</f>
        <v>Yes</v>
      </c>
      <c r="G14" s="9">
        <v>2.4168245999999999E-3</v>
      </c>
      <c r="H14" s="9" t="str">
        <f>IF($B14="N/A","N/A",IF(G14&gt;6,"No",IF(G14&lt;=0,"No","Yes")))</f>
        <v>Yes</v>
      </c>
      <c r="I14" s="10">
        <v>-46</v>
      </c>
      <c r="J14" s="10">
        <v>-79.900000000000006</v>
      </c>
      <c r="K14" s="9" t="str">
        <f t="shared" si="0"/>
        <v>No</v>
      </c>
    </row>
    <row r="15" spans="1:11" x14ac:dyDescent="0.2">
      <c r="A15" s="3" t="s">
        <v>168</v>
      </c>
      <c r="B15" s="34" t="s">
        <v>217</v>
      </c>
      <c r="C15" s="9">
        <v>99.999975563999996</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99.999996246999999</v>
      </c>
      <c r="H16" s="9" t="str">
        <f>IF($B16="N/A","N/A",IF(G16&gt;98,"Yes","No"))</f>
        <v>Yes</v>
      </c>
      <c r="I16" s="10">
        <v>0</v>
      </c>
      <c r="J16" s="10">
        <v>0</v>
      </c>
      <c r="K16" s="9" t="str">
        <f t="shared" si="0"/>
        <v>Yes</v>
      </c>
    </row>
    <row r="17" spans="1:11" x14ac:dyDescent="0.2">
      <c r="A17" s="3" t="s">
        <v>21</v>
      </c>
      <c r="B17" s="34" t="s">
        <v>279</v>
      </c>
      <c r="C17" s="9">
        <v>99.955685349000007</v>
      </c>
      <c r="D17" s="9" t="str">
        <f>IF($B17="N/A","N/A",IF(C17&gt;98,"Yes","No"))</f>
        <v>Yes</v>
      </c>
      <c r="E17" s="9">
        <v>99.934959156000005</v>
      </c>
      <c r="F17" s="9" t="str">
        <f>IF($B17="N/A","N/A",IF(E17&gt;98,"Yes","No"))</f>
        <v>Yes</v>
      </c>
      <c r="G17" s="9">
        <v>99.846978282999999</v>
      </c>
      <c r="H17" s="9" t="str">
        <f>IF($B17="N/A","N/A",IF(G17&gt;98,"Yes","No"))</f>
        <v>Yes</v>
      </c>
      <c r="I17" s="10">
        <v>-2.1000000000000001E-2</v>
      </c>
      <c r="J17" s="10">
        <v>-8.7999999999999995E-2</v>
      </c>
      <c r="K17" s="9" t="str">
        <f t="shared" si="0"/>
        <v>Yes</v>
      </c>
    </row>
    <row r="18" spans="1:11" x14ac:dyDescent="0.2">
      <c r="A18" s="3" t="s">
        <v>53</v>
      </c>
      <c r="B18" s="34" t="s">
        <v>279</v>
      </c>
      <c r="C18" s="9">
        <v>0</v>
      </c>
      <c r="D18" s="9" t="str">
        <f>IF($B18="N/A","N/A",IF(C18&gt;98,"Yes","No"))</f>
        <v>No</v>
      </c>
      <c r="E18" s="9">
        <v>0</v>
      </c>
      <c r="F18" s="9" t="str">
        <f>IF($B18="N/A","N/A",IF(E18&gt;98,"Yes","No"))</f>
        <v>No</v>
      </c>
      <c r="G18" s="9">
        <v>0</v>
      </c>
      <c r="H18" s="9" t="str">
        <f>IF($B18="N/A","N/A",IF(G18&gt;98,"Yes","No"))</f>
        <v>No</v>
      </c>
      <c r="I18" s="10" t="s">
        <v>1743</v>
      </c>
      <c r="J18" s="10" t="s">
        <v>1743</v>
      </c>
      <c r="K18" s="9" t="str">
        <f t="shared" si="0"/>
        <v>N/A</v>
      </c>
    </row>
    <row r="19" spans="1:11" ht="12.75" customHeight="1" x14ac:dyDescent="0.2">
      <c r="A19" s="3" t="s">
        <v>678</v>
      </c>
      <c r="B19" s="34" t="s">
        <v>227</v>
      </c>
      <c r="C19" s="9">
        <v>99.379378641000002</v>
      </c>
      <c r="D19" s="9" t="str">
        <f>IF($B19="N/A","N/A",IF(C19&gt;100,"No",IF(C19&lt;98,"No","Yes")))</f>
        <v>Yes</v>
      </c>
      <c r="E19" s="9">
        <v>99.520559349999999</v>
      </c>
      <c r="F19" s="9" t="str">
        <f>IF($B19="N/A","N/A",IF(E19&gt;100,"No",IF(E19&lt;98,"No","Yes")))</f>
        <v>Yes</v>
      </c>
      <c r="G19" s="9">
        <v>99.460826707999999</v>
      </c>
      <c r="H19" s="9" t="str">
        <f>IF($B19="N/A","N/A",IF(G19&gt;100,"No",IF(G19&lt;98,"No","Yes")))</f>
        <v>Yes</v>
      </c>
      <c r="I19" s="10">
        <v>0.1421</v>
      </c>
      <c r="J19" s="10">
        <v>-0.06</v>
      </c>
      <c r="K19" s="9" t="str">
        <f>IF(J19="Div by 0", "N/A", IF(J19="N/A","N/A", IF(J19&gt;30, "No", IF(J19&lt;-30, "No", "Yes"))))</f>
        <v>Yes</v>
      </c>
    </row>
    <row r="20" spans="1:11" x14ac:dyDescent="0.2">
      <c r="A20" s="3" t="s">
        <v>679</v>
      </c>
      <c r="B20" s="34" t="s">
        <v>227</v>
      </c>
      <c r="C20" s="9">
        <v>99.975398440999996</v>
      </c>
      <c r="D20" s="9" t="str">
        <f>IF($B20="N/A","N/A",IF(C20&gt;100,"No",IF(C20&lt;98,"No","Yes")))</f>
        <v>Yes</v>
      </c>
      <c r="E20" s="9">
        <v>99.985649644000006</v>
      </c>
      <c r="F20" s="9" t="str">
        <f>IF($B20="N/A","N/A",IF(E20&gt;100,"No",IF(E20&lt;98,"No","Yes")))</f>
        <v>Yes</v>
      </c>
      <c r="G20" s="9">
        <v>99.993199865999998</v>
      </c>
      <c r="H20" s="9" t="str">
        <f>IF($B20="N/A","N/A",IF(G20&gt;100,"No",IF(G20&lt;98,"No","Yes")))</f>
        <v>Yes</v>
      </c>
      <c r="I20" s="10">
        <v>1.03E-2</v>
      </c>
      <c r="J20" s="10">
        <v>7.6E-3</v>
      </c>
      <c r="K20" s="9" t="str">
        <f>IF(J20="Div by 0", "N/A", IF(J20="N/A","N/A", IF(J20&gt;30, "No", IF(J20&lt;-30, "No", "Yes"))))</f>
        <v>Yes</v>
      </c>
    </row>
    <row r="21" spans="1:11" x14ac:dyDescent="0.2">
      <c r="A21" s="3" t="s">
        <v>680</v>
      </c>
      <c r="B21" s="34" t="s">
        <v>227</v>
      </c>
      <c r="C21" s="9">
        <v>99.975398440999996</v>
      </c>
      <c r="D21" s="9" t="str">
        <f>IF($B21="N/A","N/A",IF(C21&gt;100,"No",IF(C21&lt;98,"No","Yes")))</f>
        <v>Yes</v>
      </c>
      <c r="E21" s="9">
        <v>99.985649644000006</v>
      </c>
      <c r="F21" s="9" t="str">
        <f>IF($B21="N/A","N/A",IF(E21&gt;100,"No",IF(E21&lt;98,"No","Yes")))</f>
        <v>Yes</v>
      </c>
      <c r="G21" s="9">
        <v>99.993199865999998</v>
      </c>
      <c r="H21" s="9" t="str">
        <f>IF($B21="N/A","N/A",IF(G21&gt;100,"No",IF(G21&lt;98,"No","Yes")))</f>
        <v>Yes</v>
      </c>
      <c r="I21" s="10">
        <v>1.03E-2</v>
      </c>
      <c r="J21" s="10">
        <v>7.6E-3</v>
      </c>
      <c r="K21" s="9" t="str">
        <f>IF(J21="Div by 0", "N/A", IF(J21="N/A","N/A", IF(J21&gt;30, "No", IF(J21&lt;-30, "No", "Yes"))))</f>
        <v>Yes</v>
      </c>
    </row>
    <row r="22" spans="1:11" ht="13.5" customHeight="1" x14ac:dyDescent="0.2">
      <c r="A22" s="3" t="s">
        <v>1724</v>
      </c>
      <c r="B22" s="34" t="s">
        <v>217</v>
      </c>
      <c r="C22" s="9">
        <v>72.122353545999999</v>
      </c>
      <c r="D22" s="9" t="str">
        <f>IF($B22="N/A","N/A",IF(C22&gt;15,"No",IF(C22&lt;-15,"No","Yes")))</f>
        <v>N/A</v>
      </c>
      <c r="E22" s="9">
        <v>69.584475033000004</v>
      </c>
      <c r="F22" s="9" t="str">
        <f>IF($B22="N/A","N/A",IF(E22&gt;15,"No",IF(E22&lt;-15,"No","Yes")))</f>
        <v>N/A</v>
      </c>
      <c r="G22" s="9">
        <v>65.097233091999996</v>
      </c>
      <c r="H22" s="9" t="str">
        <f>IF($B22="N/A","N/A",IF(G22&gt;15,"No",IF(G22&lt;-15,"No","Yes")))</f>
        <v>N/A</v>
      </c>
      <c r="I22" s="10">
        <v>-3.52</v>
      </c>
      <c r="J22" s="10">
        <v>-6.45</v>
      </c>
      <c r="K22" s="9" t="str">
        <f t="shared" ref="K22:K31" si="1">IF(J22="Div by 0", "N/A", IF(J22="N/A","N/A", IF(J22&gt;30, "No", IF(J22&lt;-30, "No", "Yes"))))</f>
        <v>Yes</v>
      </c>
    </row>
    <row r="23" spans="1:11" x14ac:dyDescent="0.2">
      <c r="A23" s="3" t="s">
        <v>933</v>
      </c>
      <c r="B23" s="34" t="s">
        <v>217</v>
      </c>
      <c r="C23" s="9">
        <v>27.826916427</v>
      </c>
      <c r="D23" s="9" t="str">
        <f>IF($B23="N/A","N/A",IF(C23&gt;15,"No",IF(C23&lt;-15,"No","Yes")))</f>
        <v>N/A</v>
      </c>
      <c r="E23" s="9">
        <v>30.384730734000001</v>
      </c>
      <c r="F23" s="9" t="str">
        <f>IF($B23="N/A","N/A",IF(E23&gt;15,"No",IF(E23&lt;-15,"No","Yes")))</f>
        <v>N/A</v>
      </c>
      <c r="G23" s="9">
        <v>34.765518293</v>
      </c>
      <c r="H23" s="9" t="str">
        <f>IF($B23="N/A","N/A",IF(G23&gt;15,"No",IF(G23&lt;-15,"No","Yes")))</f>
        <v>N/A</v>
      </c>
      <c r="I23" s="10">
        <v>9.1920000000000002</v>
      </c>
      <c r="J23" s="10">
        <v>14.42</v>
      </c>
      <c r="K23" s="9" t="str">
        <f t="shared" si="1"/>
        <v>Yes</v>
      </c>
    </row>
    <row r="24" spans="1:11" ht="25.5" x14ac:dyDescent="0.2">
      <c r="A24" s="3" t="s">
        <v>934</v>
      </c>
      <c r="B24" s="34" t="s">
        <v>217</v>
      </c>
      <c r="C24" s="9">
        <v>4.2753449999999998E-4</v>
      </c>
      <c r="D24" s="9" t="str">
        <f>IF($B24="N/A","N/A",IF(C24&gt;15,"No",IF(C24&lt;-15,"No","Yes")))</f>
        <v>N/A</v>
      </c>
      <c r="E24" s="9">
        <v>6.08582E-5</v>
      </c>
      <c r="F24" s="9" t="str">
        <f>IF($B24="N/A","N/A",IF(E24&gt;15,"No",IF(E24&lt;-15,"No","Yes")))</f>
        <v>N/A</v>
      </c>
      <c r="G24" s="9">
        <v>2.1578791000000002E-3</v>
      </c>
      <c r="H24" s="9" t="str">
        <f>IF($B24="N/A","N/A",IF(G24&gt;15,"No",IF(G24&lt;-15,"No","Yes")))</f>
        <v>N/A</v>
      </c>
      <c r="I24" s="10">
        <v>-85.8</v>
      </c>
      <c r="J24" s="10">
        <v>3446</v>
      </c>
      <c r="K24" s="9" t="str">
        <f t="shared" si="1"/>
        <v>No</v>
      </c>
    </row>
    <row r="25" spans="1:11" x14ac:dyDescent="0.2">
      <c r="A25" s="3" t="s">
        <v>170</v>
      </c>
      <c r="B25" s="34" t="s">
        <v>217</v>
      </c>
      <c r="C25" s="9">
        <v>99.975398440999996</v>
      </c>
      <c r="D25" s="9" t="str">
        <f t="shared" ref="D25:D27" si="2">IF($B25="N/A","N/A",IF(C25&gt;15,"No",IF(C25&lt;-15,"No","Yes")))</f>
        <v>N/A</v>
      </c>
      <c r="E25" s="9">
        <v>99.985649644000006</v>
      </c>
      <c r="F25" s="9" t="str">
        <f t="shared" ref="F25:F27" si="3">IF($B25="N/A","N/A",IF(E25&gt;15,"No",IF(E25&lt;-15,"No","Yes")))</f>
        <v>N/A</v>
      </c>
      <c r="G25" s="9">
        <v>99.993199865999998</v>
      </c>
      <c r="H25" s="9" t="str">
        <f t="shared" ref="H25:H27" si="4">IF($B25="N/A","N/A",IF(G25&gt;15,"No",IF(G25&lt;-15,"No","Yes")))</f>
        <v>N/A</v>
      </c>
      <c r="I25" s="10">
        <v>1.03E-2</v>
      </c>
      <c r="J25" s="10">
        <v>7.6E-3</v>
      </c>
      <c r="K25" s="9" t="str">
        <f t="shared" si="1"/>
        <v>Yes</v>
      </c>
    </row>
    <row r="26" spans="1:11" x14ac:dyDescent="0.2">
      <c r="A26" s="3" t="s">
        <v>171</v>
      </c>
      <c r="B26" s="34" t="s">
        <v>217</v>
      </c>
      <c r="C26" s="9">
        <v>99.975398440999996</v>
      </c>
      <c r="D26" s="9" t="str">
        <f t="shared" si="2"/>
        <v>N/A</v>
      </c>
      <c r="E26" s="9">
        <v>99.985649644000006</v>
      </c>
      <c r="F26" s="9" t="str">
        <f t="shared" si="3"/>
        <v>N/A</v>
      </c>
      <c r="G26" s="9">
        <v>99.993199865999998</v>
      </c>
      <c r="H26" s="9" t="str">
        <f t="shared" si="4"/>
        <v>N/A</v>
      </c>
      <c r="I26" s="10">
        <v>1.03E-2</v>
      </c>
      <c r="J26" s="10">
        <v>7.6E-3</v>
      </c>
      <c r="K26" s="9" t="str">
        <f t="shared" si="1"/>
        <v>Yes</v>
      </c>
    </row>
    <row r="27" spans="1:11" x14ac:dyDescent="0.2">
      <c r="A27" s="3" t="s">
        <v>172</v>
      </c>
      <c r="B27" s="34" t="s">
        <v>217</v>
      </c>
      <c r="C27" s="9">
        <v>99.975398440999996</v>
      </c>
      <c r="D27" s="9" t="str">
        <f t="shared" si="2"/>
        <v>N/A</v>
      </c>
      <c r="E27" s="9">
        <v>99.985649644000006</v>
      </c>
      <c r="F27" s="9" t="str">
        <f t="shared" si="3"/>
        <v>N/A</v>
      </c>
      <c r="G27" s="9">
        <v>99.993199865999998</v>
      </c>
      <c r="H27" s="9" t="str">
        <f t="shared" si="4"/>
        <v>N/A</v>
      </c>
      <c r="I27" s="10">
        <v>1.03E-2</v>
      </c>
      <c r="J27" s="10">
        <v>7.6E-3</v>
      </c>
      <c r="K27" s="9" t="str">
        <f t="shared" si="1"/>
        <v>Yes</v>
      </c>
    </row>
    <row r="28" spans="1:11" x14ac:dyDescent="0.2">
      <c r="A28" s="3" t="s">
        <v>54</v>
      </c>
      <c r="B28" s="34" t="s">
        <v>217</v>
      </c>
      <c r="C28" s="9">
        <v>21.696364234000001</v>
      </c>
      <c r="D28" s="9" t="str">
        <f>IF($B28="N/A","N/A",IF(C28&gt;15,"No",IF(C28&lt;-15,"No","Yes")))</f>
        <v>N/A</v>
      </c>
      <c r="E28" s="9">
        <v>17.633374326999999</v>
      </c>
      <c r="F28" s="9" t="str">
        <f>IF($B28="N/A","N/A",IF(E28&gt;15,"No",IF(E28&lt;-15,"No","Yes")))</f>
        <v>N/A</v>
      </c>
      <c r="G28" s="9">
        <v>10.950973551000001</v>
      </c>
      <c r="H28" s="9" t="str">
        <f>IF($B28="N/A","N/A",IF(G28&gt;15,"No",IF(G28&lt;-15,"No","Yes")))</f>
        <v>N/A</v>
      </c>
      <c r="I28" s="10">
        <v>-18.7</v>
      </c>
      <c r="J28" s="10">
        <v>-37.9</v>
      </c>
      <c r="K28" s="9" t="str">
        <f t="shared" si="1"/>
        <v>No</v>
      </c>
    </row>
    <row r="29" spans="1:11" x14ac:dyDescent="0.2">
      <c r="A29" s="3" t="s">
        <v>55</v>
      </c>
      <c r="B29" s="34" t="s">
        <v>217</v>
      </c>
      <c r="C29" s="9">
        <v>78.279034206999995</v>
      </c>
      <c r="D29" s="9" t="str">
        <f>IF($B29="N/A","N/A",IF(C29&gt;15,"No",IF(C29&lt;-15,"No","Yes")))</f>
        <v>N/A</v>
      </c>
      <c r="E29" s="9">
        <v>82.352275316999993</v>
      </c>
      <c r="F29" s="9" t="str">
        <f>IF($B29="N/A","N/A",IF(E29&gt;15,"No",IF(E29&lt;-15,"No","Yes")))</f>
        <v>N/A</v>
      </c>
      <c r="G29" s="9">
        <v>89.042226315999997</v>
      </c>
      <c r="H29" s="9" t="str">
        <f>IF($B29="N/A","N/A",IF(G29&gt;15,"No",IF(G29&lt;-15,"No","Yes")))</f>
        <v>N/A</v>
      </c>
      <c r="I29" s="10">
        <v>5.2030000000000003</v>
      </c>
      <c r="J29" s="10">
        <v>8.1240000000000006</v>
      </c>
      <c r="K29" s="9" t="str">
        <f t="shared" si="1"/>
        <v>Yes</v>
      </c>
    </row>
    <row r="30" spans="1:11" x14ac:dyDescent="0.2">
      <c r="A30" s="3" t="s">
        <v>56</v>
      </c>
      <c r="B30" s="34" t="s">
        <v>217</v>
      </c>
      <c r="C30" s="9">
        <v>71.244808355999993</v>
      </c>
      <c r="D30" s="9" t="str">
        <f>IF($B30="N/A","N/A",IF(C30&gt;15,"No",IF(C30&lt;-15,"No","Yes")))</f>
        <v>N/A</v>
      </c>
      <c r="E30" s="9">
        <v>73.784138998000003</v>
      </c>
      <c r="F30" s="9" t="str">
        <f>IF($B30="N/A","N/A",IF(E30&gt;15,"No",IF(E30&lt;-15,"No","Yes")))</f>
        <v>N/A</v>
      </c>
      <c r="G30" s="9">
        <v>73.990498201999998</v>
      </c>
      <c r="H30" s="9" t="str">
        <f>IF($B30="N/A","N/A",IF(G30&gt;15,"No",IF(G30&lt;-15,"No","Yes")))</f>
        <v>N/A</v>
      </c>
      <c r="I30" s="10">
        <v>3.5640000000000001</v>
      </c>
      <c r="J30" s="10">
        <v>0.2797</v>
      </c>
      <c r="K30" s="9" t="str">
        <f t="shared" si="1"/>
        <v>Yes</v>
      </c>
    </row>
    <row r="31" spans="1:11" x14ac:dyDescent="0.2">
      <c r="A31" s="3" t="s">
        <v>57</v>
      </c>
      <c r="B31" s="34" t="s">
        <v>217</v>
      </c>
      <c r="C31" s="9">
        <v>22.540329638999999</v>
      </c>
      <c r="D31" s="9" t="str">
        <f>IF($B31="N/A","N/A",IF(C31&gt;15,"No",IF(C31&lt;-15,"No","Yes")))</f>
        <v>N/A</v>
      </c>
      <c r="E31" s="9">
        <v>19.671429183000001</v>
      </c>
      <c r="F31" s="9" t="str">
        <f>IF($B31="N/A","N/A",IF(E31&gt;15,"No",IF(E31&lt;-15,"No","Yes")))</f>
        <v>N/A</v>
      </c>
      <c r="G31" s="9">
        <v>20.473299812</v>
      </c>
      <c r="H31" s="9" t="str">
        <f>IF($B31="N/A","N/A",IF(G31&gt;15,"No",IF(G31&lt;-15,"No","Yes")))</f>
        <v>N/A</v>
      </c>
      <c r="I31" s="10">
        <v>-12.7</v>
      </c>
      <c r="J31" s="10">
        <v>4.0759999999999996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2212338</v>
      </c>
      <c r="D7" s="74" t="str">
        <f>IF($B7="N/A","N/A",IF(C7&gt;10,"No",IF(C7&lt;-10,"No","Yes")))</f>
        <v>N/A</v>
      </c>
      <c r="E7" s="30">
        <v>2367035</v>
      </c>
      <c r="F7" s="74" t="str">
        <f>IF($B7="N/A","N/A",IF(E7&gt;10,"No",IF(E7&lt;-10,"No","Yes")))</f>
        <v>N/A</v>
      </c>
      <c r="G7" s="30">
        <v>2471701</v>
      </c>
      <c r="H7" s="74" t="str">
        <f>IF($B7="N/A","N/A",IF(G7&gt;10,"No",IF(G7&lt;-10,"No","Yes")))</f>
        <v>N/A</v>
      </c>
      <c r="I7" s="75">
        <v>6.992</v>
      </c>
      <c r="J7" s="75">
        <v>4.4219999999999997</v>
      </c>
      <c r="K7" s="76" t="s">
        <v>732</v>
      </c>
      <c r="L7" s="31" t="str">
        <f>IF(J7="Div by 0", "N/A", IF(K7="N/A","N/A", IF(J7&gt;VALUE(MID(K7,1,2)), "No", IF(J7&lt;-1*VALUE(MID(K7,1,2)), "No", "Yes"))))</f>
        <v>Yes</v>
      </c>
    </row>
    <row r="8" spans="1:12" x14ac:dyDescent="0.2">
      <c r="A8" s="3" t="s">
        <v>58</v>
      </c>
      <c r="B8" s="34" t="s">
        <v>217</v>
      </c>
      <c r="C8" s="46">
        <v>12343341162</v>
      </c>
      <c r="D8" s="43" t="str">
        <f>IF($B8="N/A","N/A",IF(C8&gt;10,"No",IF(C8&lt;-10,"No","Yes")))</f>
        <v>N/A</v>
      </c>
      <c r="E8" s="46">
        <v>13581718511</v>
      </c>
      <c r="F8" s="43" t="str">
        <f>IF($B8="N/A","N/A",IF(E8&gt;10,"No",IF(E8&lt;-10,"No","Yes")))</f>
        <v>N/A</v>
      </c>
      <c r="G8" s="46">
        <v>14694387513</v>
      </c>
      <c r="H8" s="43" t="str">
        <f>IF($B8="N/A","N/A",IF(G8&gt;10,"No",IF(G8&lt;-10,"No","Yes")))</f>
        <v>N/A</v>
      </c>
      <c r="I8" s="12">
        <v>10.029999999999999</v>
      </c>
      <c r="J8" s="12">
        <v>8.1920000000000002</v>
      </c>
      <c r="K8" s="44" t="s">
        <v>732</v>
      </c>
      <c r="L8" s="9" t="str">
        <f>IF(J8="Div by 0", "N/A", IF(K8="N/A","N/A", IF(J8&gt;VALUE(MID(K8,1,2)), "No", IF(J8&lt;-1*VALUE(MID(K8,1,2)), "No", "Yes"))))</f>
        <v>Yes</v>
      </c>
    </row>
    <row r="9" spans="1:12" x14ac:dyDescent="0.2">
      <c r="A9" s="58" t="s">
        <v>937</v>
      </c>
      <c r="B9" s="9" t="s">
        <v>217</v>
      </c>
      <c r="C9" s="8">
        <v>6.2744029166999997</v>
      </c>
      <c r="D9" s="43" t="str">
        <f>IF($B9="N/A","N/A",IF(C9&gt;10,"No",IF(C9&lt;-10,"No","Yes")))</f>
        <v>N/A</v>
      </c>
      <c r="E9" s="8">
        <v>6.0321457013000002</v>
      </c>
      <c r="F9" s="43" t="str">
        <f>IF($B9="N/A","N/A",IF(E9&gt;10,"No",IF(E9&lt;-10,"No","Yes")))</f>
        <v>N/A</v>
      </c>
      <c r="G9" s="8">
        <v>4.9755613643999999</v>
      </c>
      <c r="H9" s="43" t="str">
        <f>IF($B9="N/A","N/A",IF(G9&gt;10,"No",IF(G9&lt;-10,"No","Yes")))</f>
        <v>N/A</v>
      </c>
      <c r="I9" s="12">
        <v>-3.86</v>
      </c>
      <c r="J9" s="12">
        <v>-17.5</v>
      </c>
      <c r="K9" s="9" t="s">
        <v>217</v>
      </c>
      <c r="L9" s="9" t="str">
        <f>IF(J9="Div by 0", "N/A", IF(K9="N/A","N/A", IF(J9&gt;VALUE(MID(K9,1,2)), "No", IF(J9&lt;-1*VALUE(MID(K9,1,2)), "No", "Yes"))))</f>
        <v>N/A</v>
      </c>
    </row>
    <row r="10" spans="1:12" x14ac:dyDescent="0.2">
      <c r="A10" s="58" t="s">
        <v>938</v>
      </c>
      <c r="B10" s="9" t="s">
        <v>217</v>
      </c>
      <c r="C10" s="8">
        <v>19.347360123000001</v>
      </c>
      <c r="D10" s="43" t="str">
        <f t="shared" ref="D10:D19" si="0">IF($B10="N/A","N/A",IF(C10&gt;10,"No",IF(C10&lt;-10,"No","Yes")))</f>
        <v>N/A</v>
      </c>
      <c r="E10" s="8">
        <v>18.265593876000001</v>
      </c>
      <c r="F10" s="43" t="str">
        <f t="shared" ref="F10:F19" si="1">IF($B10="N/A","N/A",IF(E10&gt;10,"No",IF(E10&lt;-10,"No","Yes")))</f>
        <v>N/A</v>
      </c>
      <c r="G10" s="8">
        <v>17.660105328</v>
      </c>
      <c r="H10" s="43" t="str">
        <f t="shared" ref="H10:H19" si="2">IF($B10="N/A","N/A",IF(G10&gt;10,"No",IF(G10&lt;-10,"No","Yes")))</f>
        <v>N/A</v>
      </c>
      <c r="I10" s="12">
        <v>-5.59</v>
      </c>
      <c r="J10" s="12">
        <v>-3.31</v>
      </c>
      <c r="K10" s="9" t="s">
        <v>217</v>
      </c>
      <c r="L10" s="9" t="str">
        <f t="shared" ref="L10:L26" si="3">IF(J10="Div by 0", "N/A", IF(K10="N/A","N/A", IF(J10&gt;VALUE(MID(K10,1,2)), "No", IF(J10&lt;-1*VALUE(MID(K10,1,2)), "No", "Yes"))))</f>
        <v>N/A</v>
      </c>
    </row>
    <row r="11" spans="1:12" x14ac:dyDescent="0.2">
      <c r="A11" s="58" t="s">
        <v>939</v>
      </c>
      <c r="B11" s="9" t="s">
        <v>217</v>
      </c>
      <c r="C11" s="8">
        <v>47.085165105999998</v>
      </c>
      <c r="D11" s="43" t="str">
        <f t="shared" si="0"/>
        <v>N/A</v>
      </c>
      <c r="E11" s="8">
        <v>47.579440101000003</v>
      </c>
      <c r="F11" s="43" t="str">
        <f t="shared" si="1"/>
        <v>N/A</v>
      </c>
      <c r="G11" s="8">
        <v>18.841073415</v>
      </c>
      <c r="H11" s="43" t="str">
        <f t="shared" si="2"/>
        <v>N/A</v>
      </c>
      <c r="I11" s="12">
        <v>1.05</v>
      </c>
      <c r="J11" s="12">
        <v>-60.4</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27.293071854000001</v>
      </c>
      <c r="D13" s="43" t="str">
        <f t="shared" si="0"/>
        <v>N/A</v>
      </c>
      <c r="E13" s="8">
        <v>28.122820321999999</v>
      </c>
      <c r="F13" s="43" t="str">
        <f t="shared" si="1"/>
        <v>N/A</v>
      </c>
      <c r="G13" s="8">
        <v>58.523259893000002</v>
      </c>
      <c r="H13" s="43" t="str">
        <f t="shared" si="2"/>
        <v>N/A</v>
      </c>
      <c r="I13" s="12">
        <v>3.04</v>
      </c>
      <c r="J13" s="12">
        <v>108.1</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76.183365221000003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18.841073415</v>
      </c>
      <c r="H18" s="43" t="str">
        <f t="shared" si="2"/>
        <v>N/A</v>
      </c>
      <c r="I18" s="12" t="s">
        <v>217</v>
      </c>
      <c r="J18" s="12" t="s">
        <v>217</v>
      </c>
      <c r="K18" s="9" t="s">
        <v>217</v>
      </c>
      <c r="L18" s="9" t="str">
        <f t="shared" si="3"/>
        <v>N/A</v>
      </c>
    </row>
    <row r="19" spans="1:12" ht="12.75" customHeight="1" x14ac:dyDescent="0.2">
      <c r="A19" s="16" t="s">
        <v>132</v>
      </c>
      <c r="B19" s="1" t="s">
        <v>217</v>
      </c>
      <c r="C19" s="35">
        <v>13234</v>
      </c>
      <c r="D19" s="43" t="str">
        <f t="shared" si="0"/>
        <v>N/A</v>
      </c>
      <c r="E19" s="35">
        <v>7531</v>
      </c>
      <c r="F19" s="43" t="str">
        <f t="shared" si="1"/>
        <v>N/A</v>
      </c>
      <c r="G19" s="35">
        <v>18941</v>
      </c>
      <c r="H19" s="43" t="str">
        <f t="shared" si="2"/>
        <v>N/A</v>
      </c>
      <c r="I19" s="12">
        <v>-43.1</v>
      </c>
      <c r="J19" s="12">
        <v>151.5</v>
      </c>
      <c r="K19" s="35" t="s">
        <v>217</v>
      </c>
      <c r="L19" s="9" t="str">
        <f t="shared" si="3"/>
        <v>N/A</v>
      </c>
    </row>
    <row r="20" spans="1:12" ht="12.75" customHeight="1" x14ac:dyDescent="0.2">
      <c r="A20" s="16" t="s">
        <v>133</v>
      </c>
      <c r="B20" s="47" t="s">
        <v>280</v>
      </c>
      <c r="C20" s="8">
        <v>0.5981906924</v>
      </c>
      <c r="D20" s="43" t="str">
        <f>IF($B20="N/A","N/A",IF(C20&gt;=2,"No",IF(C20&lt;0,"No","Yes")))</f>
        <v>Yes</v>
      </c>
      <c r="E20" s="8">
        <v>0.31816175089999998</v>
      </c>
      <c r="F20" s="43" t="str">
        <f>IF($B20="N/A","N/A",IF(E20&gt;=2,"No",IF(E20&lt;0,"No","Yes")))</f>
        <v>Yes</v>
      </c>
      <c r="G20" s="8">
        <v>0.76631437219999998</v>
      </c>
      <c r="H20" s="43" t="str">
        <f>IF($B20="N/A","N/A",IF(G20&gt;=2,"No",IF(G20&lt;0,"No","Yes")))</f>
        <v>Yes</v>
      </c>
      <c r="I20" s="12">
        <v>-46.8</v>
      </c>
      <c r="J20" s="12">
        <v>140.9</v>
      </c>
      <c r="K20" s="9" t="s">
        <v>217</v>
      </c>
      <c r="L20" s="9" t="str">
        <f t="shared" si="3"/>
        <v>N/A</v>
      </c>
    </row>
    <row r="21" spans="1:12" ht="25.5" x14ac:dyDescent="0.2">
      <c r="A21" s="2" t="s">
        <v>134</v>
      </c>
      <c r="B21" s="47" t="s">
        <v>217</v>
      </c>
      <c r="C21" s="46">
        <v>41478579</v>
      </c>
      <c r="D21" s="43" t="str">
        <f t="shared" ref="D21:D26" si="4">IF($B21="N/A","N/A",IF(C21&gt;10,"No",IF(C21&lt;-10,"No","Yes")))</f>
        <v>N/A</v>
      </c>
      <c r="E21" s="46">
        <v>50878003</v>
      </c>
      <c r="F21" s="43" t="str">
        <f t="shared" ref="F21:F26" si="5">IF($B21="N/A","N/A",IF(E21&gt;10,"No",IF(E21&lt;-10,"No","Yes")))</f>
        <v>N/A</v>
      </c>
      <c r="G21" s="46">
        <v>111164626</v>
      </c>
      <c r="H21" s="43" t="str">
        <f t="shared" ref="H21:H26" si="6">IF($B21="N/A","N/A",IF(G21&gt;10,"No",IF(G21&lt;-10,"No","Yes")))</f>
        <v>N/A</v>
      </c>
      <c r="I21" s="12">
        <v>22.66</v>
      </c>
      <c r="J21" s="12">
        <v>118.5</v>
      </c>
      <c r="K21" s="9" t="s">
        <v>217</v>
      </c>
      <c r="L21" s="9" t="str">
        <f t="shared" si="3"/>
        <v>N/A</v>
      </c>
    </row>
    <row r="22" spans="1:12" ht="13.5" customHeight="1" x14ac:dyDescent="0.2">
      <c r="A22" s="2" t="s">
        <v>1725</v>
      </c>
      <c r="B22" s="47" t="s">
        <v>217</v>
      </c>
      <c r="C22" s="46">
        <v>3134.2435393999999</v>
      </c>
      <c r="D22" s="43" t="str">
        <f t="shared" si="4"/>
        <v>N/A</v>
      </c>
      <c r="E22" s="46">
        <v>6755.8097197999996</v>
      </c>
      <c r="F22" s="43" t="str">
        <f t="shared" si="5"/>
        <v>N/A</v>
      </c>
      <c r="G22" s="46">
        <v>5868.9945620999997</v>
      </c>
      <c r="H22" s="43" t="str">
        <f t="shared" si="6"/>
        <v>N/A</v>
      </c>
      <c r="I22" s="12">
        <v>115.5</v>
      </c>
      <c r="J22" s="12">
        <v>-13.1</v>
      </c>
      <c r="K22" s="9" t="s">
        <v>217</v>
      </c>
      <c r="L22" s="9" t="str">
        <f t="shared" si="3"/>
        <v>N/A</v>
      </c>
    </row>
    <row r="23" spans="1:12" ht="12.75" customHeight="1" x14ac:dyDescent="0.2">
      <c r="A23" s="16" t="s">
        <v>135</v>
      </c>
      <c r="B23" s="34" t="s">
        <v>217</v>
      </c>
      <c r="C23" s="1">
        <v>10496</v>
      </c>
      <c r="D23" s="43" t="str">
        <f t="shared" si="4"/>
        <v>N/A</v>
      </c>
      <c r="E23" s="1">
        <v>7198</v>
      </c>
      <c r="F23" s="43" t="str">
        <f t="shared" si="5"/>
        <v>N/A</v>
      </c>
      <c r="G23" s="1">
        <v>16222</v>
      </c>
      <c r="H23" s="43" t="str">
        <f t="shared" si="6"/>
        <v>N/A</v>
      </c>
      <c r="I23" s="12">
        <v>-31.4</v>
      </c>
      <c r="J23" s="12">
        <v>125.4</v>
      </c>
      <c r="K23" s="35" t="s">
        <v>217</v>
      </c>
      <c r="L23" s="9" t="str">
        <f t="shared" si="3"/>
        <v>N/A</v>
      </c>
    </row>
    <row r="24" spans="1:12" ht="12.75" customHeight="1" x14ac:dyDescent="0.2">
      <c r="A24" s="16" t="s">
        <v>136</v>
      </c>
      <c r="B24" s="34" t="s">
        <v>217</v>
      </c>
      <c r="C24" s="13">
        <v>0.47443021819999998</v>
      </c>
      <c r="D24" s="43" t="str">
        <f t="shared" si="4"/>
        <v>N/A</v>
      </c>
      <c r="E24" s="13">
        <v>0.30409351779999999</v>
      </c>
      <c r="F24" s="43" t="str">
        <f t="shared" si="5"/>
        <v>N/A</v>
      </c>
      <c r="G24" s="13">
        <v>0.65630915710000004</v>
      </c>
      <c r="H24" s="43" t="str">
        <f t="shared" si="6"/>
        <v>N/A</v>
      </c>
      <c r="I24" s="12">
        <v>-35.9</v>
      </c>
      <c r="J24" s="12">
        <v>115.8</v>
      </c>
      <c r="K24" s="9" t="s">
        <v>217</v>
      </c>
      <c r="L24" s="9" t="str">
        <f t="shared" si="3"/>
        <v>N/A</v>
      </c>
    </row>
    <row r="25" spans="1:12" ht="25.5" x14ac:dyDescent="0.2">
      <c r="A25" s="2" t="s">
        <v>137</v>
      </c>
      <c r="B25" s="34" t="s">
        <v>217</v>
      </c>
      <c r="C25" s="14">
        <v>39360986</v>
      </c>
      <c r="D25" s="43" t="str">
        <f t="shared" si="4"/>
        <v>N/A</v>
      </c>
      <c r="E25" s="14">
        <v>50599954</v>
      </c>
      <c r="F25" s="43" t="str">
        <f t="shared" si="5"/>
        <v>N/A</v>
      </c>
      <c r="G25" s="14">
        <v>109077755</v>
      </c>
      <c r="H25" s="43" t="str">
        <f t="shared" si="6"/>
        <v>N/A</v>
      </c>
      <c r="I25" s="12">
        <v>28.55</v>
      </c>
      <c r="J25" s="12">
        <v>115.6</v>
      </c>
      <c r="K25" s="9" t="s">
        <v>217</v>
      </c>
      <c r="L25" s="9" t="str">
        <f t="shared" si="3"/>
        <v>N/A</v>
      </c>
    </row>
    <row r="26" spans="1:12" ht="25.5" x14ac:dyDescent="0.2">
      <c r="A26" s="2" t="s">
        <v>947</v>
      </c>
      <c r="B26" s="34" t="s">
        <v>217</v>
      </c>
      <c r="C26" s="14">
        <v>3750.0939404999999</v>
      </c>
      <c r="D26" s="43" t="str">
        <f t="shared" si="4"/>
        <v>N/A</v>
      </c>
      <c r="E26" s="14">
        <v>7029.7240899999997</v>
      </c>
      <c r="F26" s="43" t="str">
        <f t="shared" si="5"/>
        <v>N/A</v>
      </c>
      <c r="G26" s="14">
        <v>6724.0633091</v>
      </c>
      <c r="H26" s="43" t="str">
        <f t="shared" si="6"/>
        <v>N/A</v>
      </c>
      <c r="I26" s="12">
        <v>87.45</v>
      </c>
      <c r="J26" s="12">
        <v>-4.3499999999999996</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2199104</v>
      </c>
      <c r="D6" s="43" t="str">
        <f>IF($B6="N/A","N/A",IF(C6&gt;10,"No",IF(C6&lt;-10,"No","Yes")))</f>
        <v>N/A</v>
      </c>
      <c r="E6" s="35">
        <v>2359504</v>
      </c>
      <c r="F6" s="43" t="str">
        <f>IF($B6="N/A","N/A",IF(E6&gt;10,"No",IF(E6&lt;-10,"No","Yes")))</f>
        <v>N/A</v>
      </c>
      <c r="G6" s="35">
        <v>2452760</v>
      </c>
      <c r="H6" s="43" t="str">
        <f>IF($B6="N/A","N/A",IF(G6&gt;10,"No",IF(G6&lt;-10,"No","Yes")))</f>
        <v>N/A</v>
      </c>
      <c r="I6" s="12">
        <v>7.2939999999999996</v>
      </c>
      <c r="J6" s="12">
        <v>3.952</v>
      </c>
      <c r="K6" s="49" t="s">
        <v>732</v>
      </c>
      <c r="L6" s="9" t="str">
        <f>IF(J6="Div by 0", "N/A", IF(K6="N/A","N/A", IF(J6&gt;VALUE(MID(K6,1,2)), "No", IF(J6&lt;-1*VALUE(MID(K6,1,2)), "No", "Yes"))))</f>
        <v>Yes</v>
      </c>
    </row>
    <row r="7" spans="1:12" x14ac:dyDescent="0.2">
      <c r="A7" s="16" t="s">
        <v>59</v>
      </c>
      <c r="B7" s="35" t="s">
        <v>217</v>
      </c>
      <c r="C7" s="35">
        <v>1816317.27</v>
      </c>
      <c r="D7" s="43" t="str">
        <f>IF($B7="N/A","N/A",IF(C7&gt;10,"No",IF(C7&lt;-10,"No","Yes")))</f>
        <v>N/A</v>
      </c>
      <c r="E7" s="35">
        <v>1940287.76</v>
      </c>
      <c r="F7" s="43" t="str">
        <f>IF($B7="N/A","N/A",IF(E7&gt;10,"No",IF(E7&lt;-10,"No","Yes")))</f>
        <v>N/A</v>
      </c>
      <c r="G7" s="35">
        <v>2087100.52</v>
      </c>
      <c r="H7" s="43" t="str">
        <f>IF($B7="N/A","N/A",IF(G7&gt;10,"No",IF(G7&lt;-10,"No","Yes")))</f>
        <v>N/A</v>
      </c>
      <c r="I7" s="12">
        <v>6.8250000000000002</v>
      </c>
      <c r="J7" s="12">
        <v>7.5670000000000002</v>
      </c>
      <c r="K7" s="49" t="s">
        <v>733</v>
      </c>
      <c r="L7" s="9" t="str">
        <f>IF(J7="Div by 0", "N/A", IF(K7="N/A","N/A", IF(J7&gt;VALUE(MID(K7,1,2)), "No", IF(J7&lt;-1*VALUE(MID(K7,1,2)), "No", "Yes"))))</f>
        <v>Yes</v>
      </c>
    </row>
    <row r="8" spans="1:12" x14ac:dyDescent="0.2">
      <c r="A8" s="66" t="s">
        <v>143</v>
      </c>
      <c r="B8" s="35" t="s">
        <v>217</v>
      </c>
      <c r="C8" s="35">
        <v>270198</v>
      </c>
      <c r="D8" s="43" t="str">
        <f>IF($B8="N/A","N/A",IF(C8&gt;10,"No",IF(C8&lt;-10,"No","Yes")))</f>
        <v>N/A</v>
      </c>
      <c r="E8" s="35">
        <v>278174</v>
      </c>
      <c r="F8" s="43" t="str">
        <f>IF($B8="N/A","N/A",IF(E8&gt;10,"No",IF(E8&lt;-10,"No","Yes")))</f>
        <v>N/A</v>
      </c>
      <c r="G8" s="35">
        <v>266476</v>
      </c>
      <c r="H8" s="43" t="str">
        <f>IF($B8="N/A","N/A",IF(G8&gt;10,"No",IF(G8&lt;-10,"No","Yes")))</f>
        <v>N/A</v>
      </c>
      <c r="I8" s="12">
        <v>2.952</v>
      </c>
      <c r="J8" s="12">
        <v>-4.21</v>
      </c>
      <c r="K8" s="35" t="s">
        <v>217</v>
      </c>
      <c r="L8" s="9" t="str">
        <f>IF(J8="Div by 0", "N/A", IF(K8="N/A","N/A", IF(J8&gt;VALUE(MID(K8,1,2)), "No", IF(J8&lt;-1*VALUE(MID(K8,1,2)), "No", "Yes"))))</f>
        <v>N/A</v>
      </c>
    </row>
    <row r="9" spans="1:12" x14ac:dyDescent="0.2">
      <c r="A9" s="16" t="s">
        <v>681</v>
      </c>
      <c r="B9" s="35" t="s">
        <v>217</v>
      </c>
      <c r="C9" s="35">
        <v>249211</v>
      </c>
      <c r="D9" s="43" t="str">
        <f t="shared" ref="D9:D11" si="0">IF($B9="N/A","N/A",IF(C9&gt;10,"No",IF(C9&lt;-10,"No","Yes")))</f>
        <v>N/A</v>
      </c>
      <c r="E9" s="35">
        <v>254367</v>
      </c>
      <c r="F9" s="43" t="str">
        <f t="shared" ref="F9:F11" si="1">IF($B9="N/A","N/A",IF(E9&gt;10,"No",IF(E9&lt;-10,"No","Yes")))</f>
        <v>N/A</v>
      </c>
      <c r="G9" s="35">
        <v>239873</v>
      </c>
      <c r="H9" s="43" t="str">
        <f t="shared" ref="H9:H11" si="2">IF($B9="N/A","N/A",IF(G9&gt;10,"No",IF(G9&lt;-10,"No","Yes")))</f>
        <v>N/A</v>
      </c>
      <c r="I9" s="12">
        <v>2.069</v>
      </c>
      <c r="J9" s="12">
        <v>-5.7</v>
      </c>
      <c r="K9" s="35" t="s">
        <v>217</v>
      </c>
      <c r="L9" s="9" t="str">
        <f t="shared" ref="L9:L11" si="3">IF(J9="Div by 0", "N/A", IF(K9="N/A","N/A", IF(J9&gt;VALUE(MID(K9,1,2)), "No", IF(J9&lt;-1*VALUE(MID(K9,1,2)), "No", "Yes"))))</f>
        <v>N/A</v>
      </c>
    </row>
    <row r="10" spans="1:12" x14ac:dyDescent="0.2">
      <c r="A10" s="16" t="s">
        <v>424</v>
      </c>
      <c r="B10" s="35" t="s">
        <v>217</v>
      </c>
      <c r="C10" s="35">
        <v>20987</v>
      </c>
      <c r="D10" s="43" t="str">
        <f t="shared" si="0"/>
        <v>N/A</v>
      </c>
      <c r="E10" s="35">
        <v>23807</v>
      </c>
      <c r="F10" s="43" t="str">
        <f t="shared" si="1"/>
        <v>N/A</v>
      </c>
      <c r="G10" s="35">
        <v>26603</v>
      </c>
      <c r="H10" s="43" t="str">
        <f t="shared" si="2"/>
        <v>N/A</v>
      </c>
      <c r="I10" s="12">
        <v>13.44</v>
      </c>
      <c r="J10" s="12">
        <v>11.74</v>
      </c>
      <c r="K10" s="35" t="s">
        <v>217</v>
      </c>
      <c r="L10" s="9" t="str">
        <f t="shared" si="3"/>
        <v>N/A</v>
      </c>
    </row>
    <row r="11" spans="1:12" x14ac:dyDescent="0.2">
      <c r="A11" s="16" t="s">
        <v>173</v>
      </c>
      <c r="B11" s="35" t="s">
        <v>217</v>
      </c>
      <c r="C11" s="8">
        <v>12.286731323</v>
      </c>
      <c r="D11" s="43" t="str">
        <f t="shared" si="0"/>
        <v>N/A</v>
      </c>
      <c r="E11" s="8">
        <v>11.789511694</v>
      </c>
      <c r="F11" s="43" t="str">
        <f t="shared" si="1"/>
        <v>N/A</v>
      </c>
      <c r="G11" s="8">
        <v>10.864332426000001</v>
      </c>
      <c r="H11" s="43" t="str">
        <f t="shared" si="2"/>
        <v>N/A</v>
      </c>
      <c r="I11" s="12">
        <v>-4.05</v>
      </c>
      <c r="J11" s="12">
        <v>-7.85</v>
      </c>
      <c r="K11" s="35" t="s">
        <v>217</v>
      </c>
      <c r="L11" s="9" t="str">
        <f t="shared" si="3"/>
        <v>N/A</v>
      </c>
    </row>
    <row r="12" spans="1:12" x14ac:dyDescent="0.2">
      <c r="A12" s="16" t="s">
        <v>144</v>
      </c>
      <c r="B12" s="35" t="s">
        <v>217</v>
      </c>
      <c r="C12" s="35">
        <v>143286.91667000001</v>
      </c>
      <c r="D12" s="43" t="str">
        <f>IF($B12="N/A","N/A",IF(C12&gt;10,"No",IF(C12&lt;-10,"No","Yes")))</f>
        <v>N/A</v>
      </c>
      <c r="E12" s="35">
        <v>149444.66667000001</v>
      </c>
      <c r="F12" s="43" t="str">
        <f>IF($B12="N/A","N/A",IF(E12&gt;10,"No",IF(E12&lt;-10,"No","Yes")))</f>
        <v>N/A</v>
      </c>
      <c r="G12" s="35">
        <v>153048</v>
      </c>
      <c r="H12" s="43" t="str">
        <f>IF($B12="N/A","N/A",IF(G12&gt;10,"No",IF(G12&lt;-10,"No","Yes")))</f>
        <v>N/A</v>
      </c>
      <c r="I12" s="12">
        <v>4.2969999999999997</v>
      </c>
      <c r="J12" s="12">
        <v>2.411</v>
      </c>
      <c r="K12" s="35" t="s">
        <v>217</v>
      </c>
      <c r="L12" s="9" t="str">
        <f>IF(J12="Div by 0", "N/A", IF(K12="N/A","N/A", IF(J12&gt;VALUE(MID(K12,1,2)), "No", IF(J12&lt;-1*VALUE(MID(K12,1,2)), "No", "Yes"))))</f>
        <v>N/A</v>
      </c>
    </row>
    <row r="13" spans="1:12" s="104" customFormat="1" ht="12.75" customHeight="1" x14ac:dyDescent="0.2">
      <c r="A13" s="2" t="s">
        <v>1656</v>
      </c>
      <c r="B13" s="47" t="s">
        <v>281</v>
      </c>
      <c r="C13" s="13">
        <v>97.211773522000001</v>
      </c>
      <c r="D13" s="11" t="str">
        <f>IF($B13="N/A","N/A",IF(C13&gt;=95,"Yes","No"))</f>
        <v>Yes</v>
      </c>
      <c r="E13" s="13">
        <v>98.180846482999996</v>
      </c>
      <c r="F13" s="11" t="str">
        <f>IF($B13="N/A","N/A",IF(E13&gt;=95,"Yes","No"))</f>
        <v>Yes</v>
      </c>
      <c r="G13" s="13">
        <v>98.725476606000001</v>
      </c>
      <c r="H13" s="11" t="str">
        <f>IF($B13="N/A","N/A",IF(G13&gt;=95,"Yes","No"))</f>
        <v>Yes</v>
      </c>
      <c r="I13" s="56">
        <v>0.99690000000000001</v>
      </c>
      <c r="J13" s="56">
        <v>0.55469999999999997</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97.124556182999996</v>
      </c>
      <c r="D14" s="11" t="str">
        <f>IF($B14="N/A","N/A",IF(C14&gt;95,"Yes","No"))</f>
        <v>Yes</v>
      </c>
      <c r="E14" s="68">
        <v>98.054082553000001</v>
      </c>
      <c r="F14" s="11" t="str">
        <f>IF($B14="N/A","N/A",IF(E14&gt;95,"Yes","No"))</f>
        <v>Yes</v>
      </c>
      <c r="G14" s="68">
        <v>98.615029598999996</v>
      </c>
      <c r="H14" s="11" t="str">
        <f>IF($B14="N/A","N/A",IF(G14&gt;95,"Yes","No"))</f>
        <v>Yes</v>
      </c>
      <c r="I14" s="128">
        <v>0.95699999999999996</v>
      </c>
      <c r="J14" s="128">
        <v>0.57210000000000005</v>
      </c>
      <c r="K14" s="127" t="s">
        <v>733</v>
      </c>
      <c r="L14" s="11" t="str">
        <f t="shared" si="4"/>
        <v>Yes</v>
      </c>
    </row>
    <row r="15" spans="1:12" s="104" customFormat="1" ht="12.75" customHeight="1" x14ac:dyDescent="0.2">
      <c r="A15" s="2" t="s">
        <v>1659</v>
      </c>
      <c r="B15" s="127" t="s">
        <v>217</v>
      </c>
      <c r="C15" s="68">
        <v>1.0367858900000001E-2</v>
      </c>
      <c r="D15" s="129" t="str">
        <f t="shared" ref="D15:D19" si="5">IF($B15="N/A","N/A",IF(C15&gt;10,"No",IF(C15&lt;-10,"No","Yes")))</f>
        <v>N/A</v>
      </c>
      <c r="E15" s="68">
        <v>8.2644487999999992E-3</v>
      </c>
      <c r="F15" s="129" t="str">
        <f t="shared" ref="F15:F19" si="6">IF($B15="N/A","N/A",IF(E15&gt;10,"No",IF(E15&lt;-10,"No","Yes")))</f>
        <v>N/A</v>
      </c>
      <c r="G15" s="68">
        <v>8.3171610999999996E-3</v>
      </c>
      <c r="H15" s="129" t="str">
        <f t="shared" ref="H15:H19" si="7">IF($B15="N/A","N/A",IF(G15&gt;10,"No",IF(G15&lt;-10,"No","Yes")))</f>
        <v>N/A</v>
      </c>
      <c r="I15" s="128">
        <v>-20.3</v>
      </c>
      <c r="J15" s="128">
        <v>0.63780000000000003</v>
      </c>
      <c r="K15" s="127" t="s">
        <v>217</v>
      </c>
      <c r="L15" s="11" t="str">
        <f t="shared" si="4"/>
        <v>N/A</v>
      </c>
    </row>
    <row r="16" spans="1:12" s="104" customFormat="1" ht="12.75" customHeight="1" x14ac:dyDescent="0.2">
      <c r="A16" s="2" t="s">
        <v>1660</v>
      </c>
      <c r="B16" s="127" t="s">
        <v>217</v>
      </c>
      <c r="C16" s="68">
        <v>2.1372341E-3</v>
      </c>
      <c r="D16" s="129" t="str">
        <f t="shared" si="5"/>
        <v>N/A</v>
      </c>
      <c r="E16" s="68">
        <v>2.0767075999999999E-3</v>
      </c>
      <c r="F16" s="129" t="str">
        <f t="shared" si="6"/>
        <v>N/A</v>
      </c>
      <c r="G16" s="68">
        <v>2.2016014999999998E-3</v>
      </c>
      <c r="H16" s="129" t="str">
        <f t="shared" si="7"/>
        <v>N/A</v>
      </c>
      <c r="I16" s="128">
        <v>-2.83</v>
      </c>
      <c r="J16" s="128">
        <v>6.0140000000000002</v>
      </c>
      <c r="K16" s="127" t="s">
        <v>217</v>
      </c>
      <c r="L16" s="11" t="str">
        <f t="shared" si="4"/>
        <v>N/A</v>
      </c>
    </row>
    <row r="17" spans="1:14" s="104" customFormat="1" ht="12.75" customHeight="1" x14ac:dyDescent="0.2">
      <c r="A17" s="2" t="s">
        <v>1661</v>
      </c>
      <c r="B17" s="127" t="s">
        <v>217</v>
      </c>
      <c r="C17" s="68">
        <v>9.09461E-5</v>
      </c>
      <c r="D17" s="129" t="str">
        <f t="shared" si="5"/>
        <v>N/A</v>
      </c>
      <c r="E17" s="68">
        <v>1.271454E-4</v>
      </c>
      <c r="F17" s="129" t="str">
        <f t="shared" si="6"/>
        <v>N/A</v>
      </c>
      <c r="G17" s="68">
        <v>1.2231119999999999E-4</v>
      </c>
      <c r="H17" s="129" t="str">
        <f t="shared" si="7"/>
        <v>N/A</v>
      </c>
      <c r="I17" s="128">
        <v>39.799999999999997</v>
      </c>
      <c r="J17" s="128">
        <v>-3.8</v>
      </c>
      <c r="K17" s="127" t="s">
        <v>217</v>
      </c>
      <c r="L17" s="11" t="str">
        <f t="shared" si="4"/>
        <v>N/A</v>
      </c>
    </row>
    <row r="18" spans="1:14" s="104" customFormat="1" ht="25.5" x14ac:dyDescent="0.2">
      <c r="A18" s="2" t="s">
        <v>1662</v>
      </c>
      <c r="B18" s="47" t="s">
        <v>217</v>
      </c>
      <c r="C18" s="13">
        <v>7.4302988900000005E-2</v>
      </c>
      <c r="D18" s="11" t="str">
        <f t="shared" si="5"/>
        <v>N/A</v>
      </c>
      <c r="E18" s="13">
        <v>0.1160837193</v>
      </c>
      <c r="F18" s="11" t="str">
        <f t="shared" si="6"/>
        <v>N/A</v>
      </c>
      <c r="G18" s="13">
        <v>9.9520540099999999E-2</v>
      </c>
      <c r="H18" s="11" t="str">
        <f t="shared" si="7"/>
        <v>N/A</v>
      </c>
      <c r="I18" s="56">
        <v>56.23</v>
      </c>
      <c r="J18" s="56">
        <v>-14.3</v>
      </c>
      <c r="K18" s="47" t="s">
        <v>217</v>
      </c>
      <c r="L18" s="11" t="str">
        <f t="shared" si="4"/>
        <v>N/A</v>
      </c>
    </row>
    <row r="19" spans="1:14" s="104" customFormat="1" ht="27.75" customHeight="1" x14ac:dyDescent="0.2">
      <c r="A19" s="2" t="s">
        <v>1663</v>
      </c>
      <c r="B19" s="47" t="s">
        <v>217</v>
      </c>
      <c r="C19" s="13">
        <v>3.183115E-4</v>
      </c>
      <c r="D19" s="11" t="str">
        <f t="shared" si="5"/>
        <v>N/A</v>
      </c>
      <c r="E19" s="13">
        <v>2.119089E-4</v>
      </c>
      <c r="F19" s="11" t="str">
        <f t="shared" si="6"/>
        <v>N/A</v>
      </c>
      <c r="G19" s="13">
        <v>2.8539279999999998E-4</v>
      </c>
      <c r="H19" s="11" t="str">
        <f t="shared" si="7"/>
        <v>N/A</v>
      </c>
      <c r="I19" s="56">
        <v>-33.4</v>
      </c>
      <c r="J19" s="56">
        <v>34.68</v>
      </c>
      <c r="K19" s="47" t="s">
        <v>217</v>
      </c>
      <c r="L19" s="11" t="str">
        <f t="shared" si="4"/>
        <v>N/A</v>
      </c>
    </row>
    <row r="20" spans="1:14" s="104" customFormat="1" x14ac:dyDescent="0.2">
      <c r="A20" s="2" t="s">
        <v>1664</v>
      </c>
      <c r="B20" s="47" t="s">
        <v>217</v>
      </c>
      <c r="C20" s="1">
        <v>63234</v>
      </c>
      <c r="D20" s="11" t="str">
        <f>IF($B20="N/A","N/A",IF(C20&gt;0,"No",IF(C20&lt;0,"No","Yes")))</f>
        <v>N/A</v>
      </c>
      <c r="E20" s="1">
        <v>45914</v>
      </c>
      <c r="F20" s="11" t="str">
        <f>IF($B20="N/A","N/A",IF(E20&gt;0,"No",IF(E20&lt;0,"No","Yes")))</f>
        <v>N/A</v>
      </c>
      <c r="G20" s="1">
        <v>33970</v>
      </c>
      <c r="H20" s="11" t="str">
        <f>IF($B20="N/A","N/A",IF(G20&gt;0,"No",IF(G20&lt;0,"No","Yes")))</f>
        <v>N/A</v>
      </c>
      <c r="I20" s="56">
        <v>-27.4</v>
      </c>
      <c r="J20" s="56">
        <v>-26</v>
      </c>
      <c r="K20" s="47" t="s">
        <v>217</v>
      </c>
      <c r="L20" s="11" t="str">
        <f t="shared" si="4"/>
        <v>N/A</v>
      </c>
    </row>
    <row r="21" spans="1:14" s="104" customFormat="1" x14ac:dyDescent="0.2">
      <c r="A21" s="2" t="s">
        <v>1665</v>
      </c>
      <c r="B21" s="47" t="s">
        <v>282</v>
      </c>
      <c r="C21" s="13">
        <v>2.8754438170999999</v>
      </c>
      <c r="D21" s="11" t="str">
        <f>IF($B21="N/A","N/A",IF(C21&gt;=5,"No",IF(C21&lt;0,"No","Yes")))</f>
        <v>Yes</v>
      </c>
      <c r="E21" s="13">
        <v>1.9459174471</v>
      </c>
      <c r="F21" s="11" t="str">
        <f>IF($B21="N/A","N/A",IF(E21&gt;=5,"No",IF(E21&lt;0,"No","Yes")))</f>
        <v>Yes</v>
      </c>
      <c r="G21" s="13">
        <v>1.3849704007000001</v>
      </c>
      <c r="H21" s="11" t="str">
        <f>IF($B21="N/A","N/A",IF(G21&gt;=5,"No",IF(G21&lt;0,"No","Yes")))</f>
        <v>Yes</v>
      </c>
      <c r="I21" s="56">
        <v>-32.299999999999997</v>
      </c>
      <c r="J21" s="56">
        <v>-28.8</v>
      </c>
      <c r="K21" s="11" t="s">
        <v>217</v>
      </c>
      <c r="L21" s="11" t="str">
        <f t="shared" si="4"/>
        <v>N/A</v>
      </c>
    </row>
    <row r="22" spans="1:14" s="104" customFormat="1" ht="12.75" customHeight="1" x14ac:dyDescent="0.2">
      <c r="A22" s="4" t="s">
        <v>1666</v>
      </c>
      <c r="B22" s="127" t="s">
        <v>217</v>
      </c>
      <c r="C22" s="68">
        <v>93.753360533999995</v>
      </c>
      <c r="D22" s="129" t="str">
        <f t="shared" ref="D22:D25" si="8">IF($B22="N/A","N/A",IF(C22&gt;10,"No",IF(C22&lt;-10,"No","Yes")))</f>
        <v>N/A</v>
      </c>
      <c r="E22" s="68">
        <v>94.435248508000001</v>
      </c>
      <c r="F22" s="129" t="str">
        <f t="shared" ref="F22:F25" si="9">IF($B22="N/A","N/A",IF(E22&gt;10,"No",IF(E22&lt;-10,"No","Yes")))</f>
        <v>N/A</v>
      </c>
      <c r="G22" s="68">
        <v>92.602296143999993</v>
      </c>
      <c r="H22" s="129" t="str">
        <f t="shared" ref="H22:H25" si="10">IF($B22="N/A","N/A",IF(G22&gt;10,"No",IF(G22&lt;-10,"No","Yes")))</f>
        <v>N/A</v>
      </c>
      <c r="I22" s="56">
        <v>0.72729999999999995</v>
      </c>
      <c r="J22" s="56">
        <v>-1.94</v>
      </c>
      <c r="K22" s="127" t="s">
        <v>217</v>
      </c>
      <c r="L22" s="11" t="str">
        <f t="shared" si="4"/>
        <v>N/A</v>
      </c>
    </row>
    <row r="23" spans="1:14" s="104" customFormat="1" ht="12.75" customHeight="1" x14ac:dyDescent="0.2">
      <c r="A23" s="4" t="s">
        <v>1667</v>
      </c>
      <c r="B23" s="127" t="s">
        <v>217</v>
      </c>
      <c r="C23" s="68">
        <v>44.733845715999998</v>
      </c>
      <c r="D23" s="129" t="str">
        <f t="shared" si="8"/>
        <v>N/A</v>
      </c>
      <c r="E23" s="68">
        <v>26.614975823999998</v>
      </c>
      <c r="F23" s="129" t="str">
        <f t="shared" si="9"/>
        <v>N/A</v>
      </c>
      <c r="G23" s="68">
        <v>38.478068884000002</v>
      </c>
      <c r="H23" s="129" t="str">
        <f t="shared" si="10"/>
        <v>N/A</v>
      </c>
      <c r="I23" s="56">
        <v>-40.5</v>
      </c>
      <c r="J23" s="56">
        <v>44.57</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0</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12717</v>
      </c>
      <c r="D26" s="43" t="str">
        <f>IF($B26="N/A","N/A",IF(C26&gt;0,"No",IF(C26&lt;0,"No","Yes")))</f>
        <v>No</v>
      </c>
      <c r="E26" s="1">
        <v>13800</v>
      </c>
      <c r="F26" s="43" t="str">
        <f>IF($B26="N/A","N/A",IF(E26&gt;0,"No",IF(E26&lt;0,"No","Yes")))</f>
        <v>No</v>
      </c>
      <c r="G26" s="1">
        <v>17317</v>
      </c>
      <c r="H26" s="43" t="str">
        <f>IF($B26="N/A","N/A",IF(G26&gt;0,"No",IF(G26&lt;0,"No","Yes")))</f>
        <v>No</v>
      </c>
      <c r="I26" s="12">
        <v>8.516</v>
      </c>
      <c r="J26" s="12">
        <v>25.49</v>
      </c>
      <c r="K26" s="44" t="s">
        <v>217</v>
      </c>
      <c r="L26" s="9" t="str">
        <f t="shared" ref="L26:L74" si="11">IF(J26="Div by 0", "N/A", IF(K26="N/A","N/A", IF(J26&gt;VALUE(MID(K26,1,2)), "No", IF(J26&lt;-1*VALUE(MID(K26,1,2)), "No", "Yes"))))</f>
        <v>N/A</v>
      </c>
    </row>
    <row r="27" spans="1:14" x14ac:dyDescent="0.2">
      <c r="A27" s="6" t="s">
        <v>149</v>
      </c>
      <c r="B27" s="47" t="s">
        <v>283</v>
      </c>
      <c r="C27" s="8">
        <v>1.1799805739</v>
      </c>
      <c r="D27" s="43" t="str">
        <f>IF($B27="N/A","N/A",IF(C27&gt;=10,"No",IF(C27&lt;0,"No","Yes")))</f>
        <v>Yes</v>
      </c>
      <c r="E27" s="8">
        <v>1.1855457757000001</v>
      </c>
      <c r="F27" s="43" t="str">
        <f>IF($B27="N/A","N/A",IF(E27&gt;=10,"No",IF(E27&lt;0,"No","Yes")))</f>
        <v>Yes</v>
      </c>
      <c r="G27" s="8">
        <v>1.482044717</v>
      </c>
      <c r="H27" s="43" t="str">
        <f>IF($B27="N/A","N/A",IF(G27&gt;=10,"No",IF(G27&lt;0,"No","Yes")))</f>
        <v>Yes</v>
      </c>
      <c r="I27" s="12">
        <v>0.47160000000000002</v>
      </c>
      <c r="J27" s="12">
        <v>25.01</v>
      </c>
      <c r="K27" s="44" t="s">
        <v>217</v>
      </c>
      <c r="L27" s="9" t="str">
        <f t="shared" si="11"/>
        <v>N/A</v>
      </c>
    </row>
    <row r="28" spans="1:14" x14ac:dyDescent="0.2">
      <c r="A28" s="2" t="s">
        <v>425</v>
      </c>
      <c r="B28" s="34" t="s">
        <v>217</v>
      </c>
      <c r="C28" s="13">
        <v>95.294616363000003</v>
      </c>
      <c r="D28" s="70" t="str">
        <f t="shared" ref="D28:D31" si="12">IF($B28="N/A","N/A",IF(C28&gt;10,"No",IF(C28&lt;-10,"No","Yes")))</f>
        <v>N/A</v>
      </c>
      <c r="E28" s="13">
        <v>96.493046867000004</v>
      </c>
      <c r="F28" s="43" t="str">
        <f t="shared" ref="F28:F31" si="13">IF($B28="N/A","N/A",IF(E28&gt;10,"No",IF(E28&lt;-10,"No","Yes")))</f>
        <v>N/A</v>
      </c>
      <c r="G28" s="13">
        <v>96.839151604999998</v>
      </c>
      <c r="H28" s="43" t="str">
        <f t="shared" ref="H28:H31" si="14">IF($B28="N/A","N/A",IF(G28&gt;10,"No",IF(G28&lt;-10,"No","Yes")))</f>
        <v>N/A</v>
      </c>
      <c r="I28" s="12">
        <v>1.258</v>
      </c>
      <c r="J28" s="12">
        <v>0.35870000000000002</v>
      </c>
      <c r="K28" s="44" t="s">
        <v>217</v>
      </c>
      <c r="L28" s="9" t="str">
        <f t="shared" si="11"/>
        <v>N/A</v>
      </c>
    </row>
    <row r="29" spans="1:14" x14ac:dyDescent="0.2">
      <c r="A29" s="2" t="s">
        <v>426</v>
      </c>
      <c r="B29" s="34" t="s">
        <v>217</v>
      </c>
      <c r="C29" s="13">
        <v>1.0173802459000001</v>
      </c>
      <c r="D29" s="70" t="str">
        <f t="shared" si="12"/>
        <v>N/A</v>
      </c>
      <c r="E29" s="13">
        <v>2.0913023272000002</v>
      </c>
      <c r="F29" s="43" t="str">
        <f t="shared" si="13"/>
        <v>N/A</v>
      </c>
      <c r="G29" s="13">
        <v>1.5928034992</v>
      </c>
      <c r="H29" s="43" t="str">
        <f t="shared" si="14"/>
        <v>N/A</v>
      </c>
      <c r="I29" s="12">
        <v>105.6</v>
      </c>
      <c r="J29" s="12">
        <v>-23.8</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15.572296717</v>
      </c>
      <c r="D32" s="70" t="str">
        <f>IF($B32="N/A","N/A",IF(C32&gt;10,"No",IF(C32&lt;-10,"No","Yes")))</f>
        <v>N/A</v>
      </c>
      <c r="E32" s="68">
        <v>14.964373867999999</v>
      </c>
      <c r="F32" s="70" t="str">
        <f>IF($B32="N/A","N/A",IF(E32&gt;10,"No",IF(E32&lt;-10,"No","Yes")))</f>
        <v>N/A</v>
      </c>
      <c r="G32" s="68">
        <v>15.041178101</v>
      </c>
      <c r="H32" s="70" t="str">
        <f>IF($B32="N/A","N/A",IF(G32&gt;10,"No",IF(G32&lt;-10,"No","Yes")))</f>
        <v>N/A</v>
      </c>
      <c r="I32" s="12">
        <v>-3.9</v>
      </c>
      <c r="J32" s="12">
        <v>0.51319999999999999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99.992633362999996</v>
      </c>
      <c r="D35" s="43" t="str">
        <f>IF($B35="N/A","N/A",IF(C35&gt;=95,"Yes","No"))</f>
        <v>Yes</v>
      </c>
      <c r="E35" s="13">
        <v>99.995041330999996</v>
      </c>
      <c r="F35" s="43" t="str">
        <f>IF($B35="N/A","N/A",IF(E35&gt;=95,"Yes","No"))</f>
        <v>Yes</v>
      </c>
      <c r="G35" s="13">
        <v>99.994862929999996</v>
      </c>
      <c r="H35" s="43" t="str">
        <f>IF($B35="N/A","N/A",IF(G35&gt;=95,"Yes","No"))</f>
        <v>Yes</v>
      </c>
      <c r="I35" s="12">
        <v>2.3999999999999998E-3</v>
      </c>
      <c r="J35" s="12">
        <v>0</v>
      </c>
      <c r="K35" s="44" t="s">
        <v>733</v>
      </c>
      <c r="L35" s="9" t="str">
        <f t="shared" si="11"/>
        <v>Yes</v>
      </c>
    </row>
    <row r="36" spans="1:14" x14ac:dyDescent="0.2">
      <c r="A36" s="2" t="s">
        <v>23</v>
      </c>
      <c r="B36" s="34" t="s">
        <v>217</v>
      </c>
      <c r="C36" s="13">
        <v>66.599624211000005</v>
      </c>
      <c r="D36" s="43" t="str">
        <f t="shared" ref="D36:D41" si="15">IF($B36="N/A","N/A",IF(C36&gt;10,"No",IF(C36&lt;-10,"No","Yes")))</f>
        <v>N/A</v>
      </c>
      <c r="E36" s="13">
        <v>67.259474873000002</v>
      </c>
      <c r="F36" s="43" t="str">
        <f t="shared" ref="F36:F41" si="16">IF($B36="N/A","N/A",IF(E36&gt;10,"No",IF(E36&lt;-10,"No","Yes")))</f>
        <v>N/A</v>
      </c>
      <c r="G36" s="13">
        <v>67.673804204000007</v>
      </c>
      <c r="H36" s="43" t="str">
        <f t="shared" ref="H36:H41" si="17">IF($B36="N/A","N/A",IF(G36&gt;10,"No",IF(G36&lt;-10,"No","Yes")))</f>
        <v>N/A</v>
      </c>
      <c r="I36" s="12">
        <v>0.99080000000000001</v>
      </c>
      <c r="J36" s="12">
        <v>0.61599999999999999</v>
      </c>
      <c r="K36" s="44" t="s">
        <v>733</v>
      </c>
      <c r="L36" s="9" t="str">
        <f t="shared" si="11"/>
        <v>Yes</v>
      </c>
    </row>
    <row r="37" spans="1:14" x14ac:dyDescent="0.2">
      <c r="A37" s="2" t="s">
        <v>24</v>
      </c>
      <c r="B37" s="34" t="s">
        <v>217</v>
      </c>
      <c r="C37" s="13">
        <v>29.222174121999998</v>
      </c>
      <c r="D37" s="43" t="str">
        <f t="shared" si="15"/>
        <v>N/A</v>
      </c>
      <c r="E37" s="13">
        <v>28.531716835000001</v>
      </c>
      <c r="F37" s="43" t="str">
        <f t="shared" si="16"/>
        <v>N/A</v>
      </c>
      <c r="G37" s="13">
        <v>28.107438151</v>
      </c>
      <c r="H37" s="43" t="str">
        <f t="shared" si="17"/>
        <v>N/A</v>
      </c>
      <c r="I37" s="12">
        <v>-2.36</v>
      </c>
      <c r="J37" s="12">
        <v>-1.49</v>
      </c>
      <c r="K37" s="44" t="s">
        <v>733</v>
      </c>
      <c r="L37" s="9" t="str">
        <f t="shared" si="11"/>
        <v>Yes</v>
      </c>
    </row>
    <row r="38" spans="1:14" x14ac:dyDescent="0.2">
      <c r="A38" s="2" t="s">
        <v>25</v>
      </c>
      <c r="B38" s="34" t="s">
        <v>217</v>
      </c>
      <c r="C38" s="13">
        <v>9.6175533300000005E-2</v>
      </c>
      <c r="D38" s="43" t="str">
        <f t="shared" si="15"/>
        <v>N/A</v>
      </c>
      <c r="E38" s="13">
        <v>9.2858499100000005E-2</v>
      </c>
      <c r="F38" s="43" t="str">
        <f t="shared" si="16"/>
        <v>N/A</v>
      </c>
      <c r="G38" s="13">
        <v>9.0999527100000005E-2</v>
      </c>
      <c r="H38" s="43" t="str">
        <f t="shared" si="17"/>
        <v>N/A</v>
      </c>
      <c r="I38" s="12">
        <v>-3.45</v>
      </c>
      <c r="J38" s="12">
        <v>-2</v>
      </c>
      <c r="K38" s="44" t="s">
        <v>733</v>
      </c>
      <c r="L38" s="9" t="str">
        <f t="shared" si="11"/>
        <v>Yes</v>
      </c>
    </row>
    <row r="39" spans="1:14" x14ac:dyDescent="0.2">
      <c r="A39" s="2" t="s">
        <v>26</v>
      </c>
      <c r="B39" s="47" t="s">
        <v>217</v>
      </c>
      <c r="C39" s="13">
        <v>0.73534494049999999</v>
      </c>
      <c r="D39" s="11" t="str">
        <f t="shared" si="15"/>
        <v>N/A</v>
      </c>
      <c r="E39" s="13">
        <v>0.77427289799999999</v>
      </c>
      <c r="F39" s="11" t="str">
        <f t="shared" si="16"/>
        <v>N/A</v>
      </c>
      <c r="G39" s="13">
        <v>0.80015981999999997</v>
      </c>
      <c r="H39" s="11" t="str">
        <f t="shared" si="17"/>
        <v>N/A</v>
      </c>
      <c r="I39" s="12">
        <v>5.2939999999999996</v>
      </c>
      <c r="J39" s="12">
        <v>3.343</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3.3466811937999998</v>
      </c>
      <c r="D42" s="11" t="str">
        <f>IF($B42="N/A","N/A",IF(C42&gt;=5,"No",IF(C42&lt;0,"No","Yes")))</f>
        <v>Yes</v>
      </c>
      <c r="E42" s="13">
        <v>3.3416768948</v>
      </c>
      <c r="F42" s="11" t="str">
        <f>IF($B42="N/A","N/A",IF(E42&gt;=5,"No",IF(E42&lt;0,"No","Yes")))</f>
        <v>Yes</v>
      </c>
      <c r="G42" s="13">
        <v>3.3275982973999998</v>
      </c>
      <c r="H42" s="11" t="str">
        <f>IF($B42="N/A","N/A",IF(G42&gt;=5,"No",IF(G42&lt;0,"No","Yes")))</f>
        <v>Yes</v>
      </c>
      <c r="I42" s="12">
        <v>-0.15</v>
      </c>
      <c r="J42" s="12">
        <v>-0.42099999999999999</v>
      </c>
      <c r="K42" s="44" t="s">
        <v>733</v>
      </c>
      <c r="L42" s="9" t="str">
        <f t="shared" si="11"/>
        <v>Yes</v>
      </c>
    </row>
    <row r="43" spans="1:14" x14ac:dyDescent="0.2">
      <c r="A43" s="2" t="s">
        <v>63</v>
      </c>
      <c r="B43" s="47" t="s">
        <v>217</v>
      </c>
      <c r="C43" s="13">
        <v>3.2563262128999999</v>
      </c>
      <c r="D43" s="11" t="str">
        <f>IF($B43="N/A","N/A",IF(C43&gt;10,"No",IF(C43&lt;-10,"No","Yes")))</f>
        <v>N/A</v>
      </c>
      <c r="E43" s="13">
        <v>3.2535227742999999</v>
      </c>
      <c r="F43" s="11" t="str">
        <f>IF($B43="N/A","N/A",IF(E43&gt;10,"No",IF(E43&lt;-10,"No","Yes")))</f>
        <v>N/A</v>
      </c>
      <c r="G43" s="13">
        <v>3.2336225314</v>
      </c>
      <c r="H43" s="11" t="str">
        <f>IF($B43="N/A","N/A",IF(G43&gt;10,"No",IF(G43&lt;-10,"No","Yes")))</f>
        <v>N/A</v>
      </c>
      <c r="I43" s="12">
        <v>-8.5999999999999993E-2</v>
      </c>
      <c r="J43" s="12">
        <v>-0.61199999999999999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3.4373544861999998</v>
      </c>
      <c r="D45" s="43" t="str">
        <f>IF($B45="N/A","N/A",IF(C45&gt;8,"No",IF(C45&lt;2,"No","Yes")))</f>
        <v>Yes</v>
      </c>
      <c r="E45" s="8">
        <v>3.4578877595000002</v>
      </c>
      <c r="F45" s="43" t="str">
        <f>IF($B45="N/A","N/A",IF(E45&gt;8,"No",IF(E45&lt;2,"No","Yes")))</f>
        <v>Yes</v>
      </c>
      <c r="G45" s="8">
        <v>3.0361714966000002</v>
      </c>
      <c r="H45" s="43" t="str">
        <f>IF($B45="N/A","N/A",IF(G45&gt;8,"No",IF(G45&lt;2,"No","Yes")))</f>
        <v>Yes</v>
      </c>
      <c r="I45" s="12">
        <v>0.59740000000000004</v>
      </c>
      <c r="J45" s="12">
        <v>-12.2</v>
      </c>
      <c r="K45" s="44" t="s">
        <v>733</v>
      </c>
      <c r="L45" s="9" t="str">
        <f t="shared" si="11"/>
        <v>No</v>
      </c>
    </row>
    <row r="46" spans="1:14" x14ac:dyDescent="0.2">
      <c r="A46" s="3" t="s">
        <v>174</v>
      </c>
      <c r="B46" s="34" t="s">
        <v>217</v>
      </c>
      <c r="C46" s="8">
        <v>16.486987427999999</v>
      </c>
      <c r="D46" s="11" t="str">
        <f t="shared" ref="D46:D53" si="18">IF($B46="N/A","N/A",IF(C46&gt;10,"No",IF(C46&lt;-10,"No","Yes")))</f>
        <v>N/A</v>
      </c>
      <c r="E46" s="8">
        <v>16.413746279000001</v>
      </c>
      <c r="F46" s="11" t="str">
        <f t="shared" ref="F46:F53" si="19">IF($B46="N/A","N/A",IF(E46&gt;10,"No",IF(E46&lt;-10,"No","Yes")))</f>
        <v>N/A</v>
      </c>
      <c r="G46" s="8">
        <v>16.37975179</v>
      </c>
      <c r="H46" s="11" t="str">
        <f t="shared" ref="H46:H53" si="20">IF($B46="N/A","N/A",IF(G46&gt;10,"No",IF(G46&lt;-10,"No","Yes")))</f>
        <v>N/A</v>
      </c>
      <c r="I46" s="12">
        <v>-0.44400000000000001</v>
      </c>
      <c r="J46" s="12">
        <v>-0.20699999999999999</v>
      </c>
      <c r="K46" s="44" t="s">
        <v>733</v>
      </c>
      <c r="L46" s="9" t="str">
        <f>IF(J46="Div by 0", "N/A", IF(OR(J46="N/A",K46="N/A"),"N/A", IF(J46&gt;VALUE(MID(K46,1,2)), "No", IF(J46&lt;-1*VALUE(MID(K46,1,2)), "No", "Yes"))))</f>
        <v>Yes</v>
      </c>
    </row>
    <row r="47" spans="1:14" x14ac:dyDescent="0.2">
      <c r="A47" s="3" t="s">
        <v>175</v>
      </c>
      <c r="B47" s="34" t="s">
        <v>217</v>
      </c>
      <c r="C47" s="8">
        <v>33.168735994000002</v>
      </c>
      <c r="D47" s="11" t="str">
        <f t="shared" si="18"/>
        <v>N/A</v>
      </c>
      <c r="E47" s="8">
        <v>33.156926200999997</v>
      </c>
      <c r="F47" s="11" t="str">
        <f t="shared" si="19"/>
        <v>N/A</v>
      </c>
      <c r="G47" s="8">
        <v>32.995645721999999</v>
      </c>
      <c r="H47" s="11" t="str">
        <f t="shared" si="20"/>
        <v>N/A</v>
      </c>
      <c r="I47" s="12">
        <v>-3.5999999999999997E-2</v>
      </c>
      <c r="J47" s="12">
        <v>-0.48599999999999999</v>
      </c>
      <c r="K47" s="44" t="s">
        <v>733</v>
      </c>
      <c r="L47" s="9" t="str">
        <f>IF(J47="Div by 0", "N/A", IF(OR(J47="N/A",K47="N/A"),"N/A", IF(J47&gt;VALUE(MID(K47,1,2)), "No", IF(J47&lt;-1*VALUE(MID(K47,1,2)), "No", "Yes"))))</f>
        <v>Yes</v>
      </c>
    </row>
    <row r="48" spans="1:14" x14ac:dyDescent="0.2">
      <c r="A48" s="3" t="s">
        <v>176</v>
      </c>
      <c r="B48" s="34" t="s">
        <v>217</v>
      </c>
      <c r="C48" s="8">
        <v>3.4700041471</v>
      </c>
      <c r="D48" s="11" t="str">
        <f t="shared" si="18"/>
        <v>N/A</v>
      </c>
      <c r="E48" s="8">
        <v>3.711924201</v>
      </c>
      <c r="F48" s="11" t="str">
        <f t="shared" si="19"/>
        <v>N/A</v>
      </c>
      <c r="G48" s="8">
        <v>3.9090249352000002</v>
      </c>
      <c r="H48" s="11" t="str">
        <f t="shared" si="20"/>
        <v>N/A</v>
      </c>
      <c r="I48" s="12">
        <v>6.9720000000000004</v>
      </c>
      <c r="J48" s="12">
        <v>5.31</v>
      </c>
      <c r="K48" s="44" t="s">
        <v>733</v>
      </c>
      <c r="L48" s="9" t="str">
        <f t="shared" ref="L48:L57" si="21">IF(J48="Div by 0", "N/A", IF(OR(J48="N/A",K48="N/A"),"N/A", IF(J48&gt;VALUE(MID(K48,1,2)), "No", IF(J48&lt;-1*VALUE(MID(K48,1,2)), "No", "Yes"))))</f>
        <v>Yes</v>
      </c>
    </row>
    <row r="49" spans="1:12" x14ac:dyDescent="0.2">
      <c r="A49" s="3" t="s">
        <v>177</v>
      </c>
      <c r="B49" s="34" t="s">
        <v>217</v>
      </c>
      <c r="C49" s="8">
        <v>24.654723014000002</v>
      </c>
      <c r="D49" s="11" t="str">
        <f t="shared" si="18"/>
        <v>N/A</v>
      </c>
      <c r="E49" s="8">
        <v>25.003390542999998</v>
      </c>
      <c r="F49" s="11" t="str">
        <f t="shared" si="19"/>
        <v>N/A</v>
      </c>
      <c r="G49" s="8">
        <v>25.420505879</v>
      </c>
      <c r="H49" s="11" t="str">
        <f t="shared" si="20"/>
        <v>N/A</v>
      </c>
      <c r="I49" s="12">
        <v>1.4139999999999999</v>
      </c>
      <c r="J49" s="12">
        <v>1.6679999999999999</v>
      </c>
      <c r="K49" s="44" t="s">
        <v>733</v>
      </c>
      <c r="L49" s="9" t="str">
        <f t="shared" si="21"/>
        <v>Yes</v>
      </c>
    </row>
    <row r="50" spans="1:12" x14ac:dyDescent="0.2">
      <c r="A50" s="3" t="s">
        <v>178</v>
      </c>
      <c r="B50" s="34" t="s">
        <v>217</v>
      </c>
      <c r="C50" s="8">
        <v>10.693537004</v>
      </c>
      <c r="D50" s="11" t="str">
        <f t="shared" si="18"/>
        <v>N/A</v>
      </c>
      <c r="E50" s="8">
        <v>10.65969797</v>
      </c>
      <c r="F50" s="11" t="str">
        <f t="shared" si="19"/>
        <v>N/A</v>
      </c>
      <c r="G50" s="8">
        <v>10.832205352000001</v>
      </c>
      <c r="H50" s="11" t="str">
        <f t="shared" si="20"/>
        <v>N/A</v>
      </c>
      <c r="I50" s="12">
        <v>-0.316</v>
      </c>
      <c r="J50" s="12">
        <v>1.6180000000000001</v>
      </c>
      <c r="K50" s="44" t="s">
        <v>733</v>
      </c>
      <c r="L50" s="9" t="str">
        <f t="shared" si="21"/>
        <v>Yes</v>
      </c>
    </row>
    <row r="51" spans="1:12" x14ac:dyDescent="0.2">
      <c r="A51" s="3" t="s">
        <v>179</v>
      </c>
      <c r="B51" s="34" t="s">
        <v>217</v>
      </c>
      <c r="C51" s="8">
        <v>3.3454534210000002</v>
      </c>
      <c r="D51" s="11" t="str">
        <f t="shared" si="18"/>
        <v>N/A</v>
      </c>
      <c r="E51" s="8">
        <v>3.1941458883</v>
      </c>
      <c r="F51" s="11" t="str">
        <f t="shared" si="19"/>
        <v>N/A</v>
      </c>
      <c r="G51" s="8">
        <v>3.1696945481999999</v>
      </c>
      <c r="H51" s="11" t="str">
        <f t="shared" si="20"/>
        <v>N/A</v>
      </c>
      <c r="I51" s="12">
        <v>-4.5199999999999996</v>
      </c>
      <c r="J51" s="12">
        <v>-0.76600000000000001</v>
      </c>
      <c r="K51" s="44" t="s">
        <v>733</v>
      </c>
      <c r="L51" s="9" t="str">
        <f t="shared" si="21"/>
        <v>Yes</v>
      </c>
    </row>
    <row r="52" spans="1:12" x14ac:dyDescent="0.2">
      <c r="A52" s="3" t="s">
        <v>180</v>
      </c>
      <c r="B52" s="34" t="s">
        <v>217</v>
      </c>
      <c r="C52" s="8">
        <v>2.6570366839999999</v>
      </c>
      <c r="D52" s="11" t="str">
        <f t="shared" si="18"/>
        <v>N/A</v>
      </c>
      <c r="E52" s="8">
        <v>2.4471668622</v>
      </c>
      <c r="F52" s="11" t="str">
        <f t="shared" si="19"/>
        <v>N/A</v>
      </c>
      <c r="G52" s="8">
        <v>2.3560804970999998</v>
      </c>
      <c r="H52" s="11" t="str">
        <f t="shared" si="20"/>
        <v>N/A</v>
      </c>
      <c r="I52" s="12">
        <v>-7.9</v>
      </c>
      <c r="J52" s="12">
        <v>-3.72</v>
      </c>
      <c r="K52" s="44" t="s">
        <v>733</v>
      </c>
      <c r="L52" s="9" t="str">
        <f t="shared" si="21"/>
        <v>Yes</v>
      </c>
    </row>
    <row r="53" spans="1:12" x14ac:dyDescent="0.2">
      <c r="A53" s="3" t="s">
        <v>950</v>
      </c>
      <c r="B53" s="34" t="s">
        <v>217</v>
      </c>
      <c r="C53" s="8">
        <v>2.0860314019000001</v>
      </c>
      <c r="D53" s="11" t="str">
        <f t="shared" si="18"/>
        <v>N/A</v>
      </c>
      <c r="E53" s="8">
        <v>1.9545209502000001</v>
      </c>
      <c r="F53" s="11" t="str">
        <f t="shared" si="19"/>
        <v>N/A</v>
      </c>
      <c r="G53" s="8">
        <v>1.9009197802</v>
      </c>
      <c r="H53" s="11" t="str">
        <f t="shared" si="20"/>
        <v>N/A</v>
      </c>
      <c r="I53" s="12">
        <v>-6.3</v>
      </c>
      <c r="J53" s="12">
        <v>-2.74</v>
      </c>
      <c r="K53" s="44" t="s">
        <v>733</v>
      </c>
      <c r="L53" s="9" t="str">
        <f t="shared" si="21"/>
        <v>Yes</v>
      </c>
    </row>
    <row r="54" spans="1:12" x14ac:dyDescent="0.2">
      <c r="A54" s="2" t="s">
        <v>212</v>
      </c>
      <c r="B54" s="34" t="s">
        <v>217</v>
      </c>
      <c r="C54" s="35" t="s">
        <v>217</v>
      </c>
      <c r="D54" s="9" t="str">
        <f t="shared" ref="D54:D57" si="22">IF($B54="N/A","N/A",IF(C54&lt;0,"No","Yes"))</f>
        <v>N/A</v>
      </c>
      <c r="E54" s="35">
        <v>1249113</v>
      </c>
      <c r="F54" s="9" t="str">
        <f t="shared" ref="F54:F57" si="23">IF($B54="N/A","N/A",IF(E54&lt;0,"No","Yes"))</f>
        <v>N/A</v>
      </c>
      <c r="G54" s="35">
        <v>1283272</v>
      </c>
      <c r="H54" s="9" t="str">
        <f t="shared" ref="H54:H57" si="24">IF($B54="N/A","N/A",IF(G54&lt;0,"No","Yes"))</f>
        <v>N/A</v>
      </c>
      <c r="I54" s="12" t="s">
        <v>217</v>
      </c>
      <c r="J54" s="12">
        <v>2.7349999999999999</v>
      </c>
      <c r="K54" s="44" t="s">
        <v>733</v>
      </c>
      <c r="L54" s="9" t="str">
        <f t="shared" si="21"/>
        <v>Yes</v>
      </c>
    </row>
    <row r="55" spans="1:12" x14ac:dyDescent="0.2">
      <c r="A55" s="2" t="s">
        <v>213</v>
      </c>
      <c r="B55" s="34" t="s">
        <v>217</v>
      </c>
      <c r="C55" s="35" t="s">
        <v>217</v>
      </c>
      <c r="D55" s="9" t="str">
        <f t="shared" si="22"/>
        <v>N/A</v>
      </c>
      <c r="E55" s="35">
        <v>87252</v>
      </c>
      <c r="F55" s="9" t="str">
        <f t="shared" si="23"/>
        <v>N/A</v>
      </c>
      <c r="G55" s="35">
        <v>95489</v>
      </c>
      <c r="H55" s="9" t="str">
        <f t="shared" si="24"/>
        <v>N/A</v>
      </c>
      <c r="I55" s="12" t="s">
        <v>217</v>
      </c>
      <c r="J55" s="12">
        <v>9.44</v>
      </c>
      <c r="K55" s="44" t="s">
        <v>733</v>
      </c>
      <c r="L55" s="9" t="str">
        <f t="shared" si="21"/>
        <v>Yes</v>
      </c>
    </row>
    <row r="56" spans="1:12" x14ac:dyDescent="0.2">
      <c r="A56" s="2" t="s">
        <v>214</v>
      </c>
      <c r="B56" s="34" t="s">
        <v>217</v>
      </c>
      <c r="C56" s="35" t="s">
        <v>217</v>
      </c>
      <c r="D56" s="9" t="str">
        <f t="shared" si="22"/>
        <v>N/A</v>
      </c>
      <c r="E56" s="35">
        <v>816094</v>
      </c>
      <c r="F56" s="9" t="str">
        <f t="shared" si="23"/>
        <v>N/A</v>
      </c>
      <c r="G56" s="35">
        <v>863983</v>
      </c>
      <c r="H56" s="9" t="str">
        <f t="shared" si="24"/>
        <v>N/A</v>
      </c>
      <c r="I56" s="12" t="s">
        <v>217</v>
      </c>
      <c r="J56" s="12">
        <v>5.8680000000000003</v>
      </c>
      <c r="K56" s="44" t="s">
        <v>733</v>
      </c>
      <c r="L56" s="9" t="str">
        <f t="shared" si="21"/>
        <v>Yes</v>
      </c>
    </row>
    <row r="57" spans="1:12" x14ac:dyDescent="0.2">
      <c r="A57" s="2" t="s">
        <v>951</v>
      </c>
      <c r="B57" s="34" t="s">
        <v>217</v>
      </c>
      <c r="C57" s="35" t="s">
        <v>217</v>
      </c>
      <c r="D57" s="9" t="str">
        <f t="shared" si="22"/>
        <v>N/A</v>
      </c>
      <c r="E57" s="35">
        <v>117705</v>
      </c>
      <c r="F57" s="9" t="str">
        <f t="shared" si="23"/>
        <v>N/A</v>
      </c>
      <c r="G57" s="35">
        <v>121926</v>
      </c>
      <c r="H57" s="9" t="str">
        <f t="shared" si="24"/>
        <v>N/A</v>
      </c>
      <c r="I57" s="12" t="s">
        <v>217</v>
      </c>
      <c r="J57" s="12">
        <v>3.5859999999999999</v>
      </c>
      <c r="K57" s="44" t="s">
        <v>733</v>
      </c>
      <c r="L57" s="9" t="str">
        <f t="shared" si="21"/>
        <v>Yes</v>
      </c>
    </row>
    <row r="58" spans="1:12" x14ac:dyDescent="0.2">
      <c r="A58" s="2" t="s">
        <v>952</v>
      </c>
      <c r="B58" s="34" t="s">
        <v>217</v>
      </c>
      <c r="C58" s="8">
        <v>99.999909054</v>
      </c>
      <c r="D58" s="43" t="str">
        <f>IF($B58="N/A","N/A",IF(C58&gt;10,"No",IF(C58&lt;-10,"No","Yes")))</f>
        <v>N/A</v>
      </c>
      <c r="E58" s="8">
        <v>99.999491418999995</v>
      </c>
      <c r="F58" s="43" t="str">
        <f>IF($B58="N/A","N/A",IF(E58&gt;10,"No",IF(E58&lt;-10,"No","Yes")))</f>
        <v>N/A</v>
      </c>
      <c r="G58" s="8">
        <v>100</v>
      </c>
      <c r="H58" s="43" t="str">
        <f>IF($B58="N/A","N/A",IF(G58&gt;10,"No",IF(G58&lt;-10,"No","Yes")))</f>
        <v>N/A</v>
      </c>
      <c r="I58" s="12">
        <v>0</v>
      </c>
      <c r="J58" s="12">
        <v>5.0000000000000001E-4</v>
      </c>
      <c r="K58" s="34" t="s">
        <v>217</v>
      </c>
      <c r="L58" s="9" t="str">
        <f t="shared" si="11"/>
        <v>N/A</v>
      </c>
    </row>
    <row r="59" spans="1:12" x14ac:dyDescent="0.2">
      <c r="A59" s="2" t="s">
        <v>953</v>
      </c>
      <c r="B59" s="34" t="s">
        <v>217</v>
      </c>
      <c r="C59" s="8">
        <v>99.998726754000003</v>
      </c>
      <c r="D59" s="43" t="str">
        <f>IF($B59="N/A","N/A",IF(C59&gt;10,"No",IF(C59&lt;-10,"No","Yes")))</f>
        <v>N/A</v>
      </c>
      <c r="E59" s="8">
        <v>99.999152363999997</v>
      </c>
      <c r="F59" s="43" t="str">
        <f>IF($B59="N/A","N/A",IF(E59&gt;10,"No",IF(E59&lt;-10,"No","Yes")))</f>
        <v>N/A</v>
      </c>
      <c r="G59" s="8">
        <v>99.999021510000006</v>
      </c>
      <c r="H59" s="43" t="str">
        <f>IF($B59="N/A","N/A",IF(G59&gt;10,"No",IF(G59&lt;-10,"No","Yes")))</f>
        <v>N/A</v>
      </c>
      <c r="I59" s="12">
        <v>4.0000000000000002E-4</v>
      </c>
      <c r="J59" s="12">
        <v>0</v>
      </c>
      <c r="K59" s="34" t="s">
        <v>217</v>
      </c>
      <c r="L59" s="9" t="str">
        <f t="shared" si="11"/>
        <v>N/A</v>
      </c>
    </row>
    <row r="60" spans="1:12" x14ac:dyDescent="0.2">
      <c r="A60" s="2" t="s">
        <v>181</v>
      </c>
      <c r="B60" s="34" t="s">
        <v>217</v>
      </c>
      <c r="C60" s="8">
        <v>57.766344838999999</v>
      </c>
      <c r="D60" s="43" t="str">
        <f t="shared" ref="D60:D61" si="25">IF($B60="N/A","N/A",IF(C60&gt;10,"No",IF(C60&lt;-10,"No","Yes")))</f>
        <v>N/A</v>
      </c>
      <c r="E60" s="8">
        <v>57.332727556000002</v>
      </c>
      <c r="F60" s="43" t="str">
        <f t="shared" ref="F60:F61" si="26">IF($B60="N/A","N/A",IF(E60&gt;10,"No",IF(E60&lt;-10,"No","Yes")))</f>
        <v>N/A</v>
      </c>
      <c r="G60" s="8">
        <v>57.112477372000001</v>
      </c>
      <c r="H60" s="43" t="str">
        <f t="shared" ref="H60:H61" si="27">IF($B60="N/A","N/A",IF(G60&gt;10,"No",IF(G60&lt;-10,"No","Yes")))</f>
        <v>N/A</v>
      </c>
      <c r="I60" s="12">
        <v>-0.751</v>
      </c>
      <c r="J60" s="12">
        <v>-0.38400000000000001</v>
      </c>
      <c r="K60" s="44" t="s">
        <v>733</v>
      </c>
      <c r="L60" s="9" t="str">
        <f>IF(J60="Div by 0", "N/A", IF(OR(J60="N/A",K60="N/A"),"N/A", IF(J60&gt;VALUE(MID(K60,1,2)), "No", IF(J60&lt;-1*VALUE(MID(K60,1,2)), "No", "Yes"))))</f>
        <v>Yes</v>
      </c>
    </row>
    <row r="61" spans="1:12" x14ac:dyDescent="0.2">
      <c r="A61" s="6" t="s">
        <v>182</v>
      </c>
      <c r="B61" s="34" t="s">
        <v>217</v>
      </c>
      <c r="C61" s="8">
        <v>42.232381916000001</v>
      </c>
      <c r="D61" s="43" t="str">
        <f t="shared" si="25"/>
        <v>N/A</v>
      </c>
      <c r="E61" s="8">
        <v>42.666424808000002</v>
      </c>
      <c r="F61" s="43" t="str">
        <f t="shared" si="26"/>
        <v>N/A</v>
      </c>
      <c r="G61" s="8">
        <v>42.886544137999998</v>
      </c>
      <c r="H61" s="43" t="str">
        <f t="shared" si="27"/>
        <v>N/A</v>
      </c>
      <c r="I61" s="12">
        <v>1.028</v>
      </c>
      <c r="J61" s="12">
        <v>0.51590000000000003</v>
      </c>
      <c r="K61" s="44" t="s">
        <v>733</v>
      </c>
      <c r="L61" s="9" t="str">
        <f>IF(J61="Div by 0", "N/A", IF(OR(J61="N/A",K61="N/A"),"N/A", IF(J61&gt;VALUE(MID(K61,1,2)), "No", IF(J61&lt;-1*VALUE(MID(K61,1,2)), "No", "Yes"))))</f>
        <v>Yes</v>
      </c>
    </row>
    <row r="62" spans="1:12" x14ac:dyDescent="0.2">
      <c r="A62" s="7" t="s">
        <v>682</v>
      </c>
      <c r="B62" s="34" t="s">
        <v>286</v>
      </c>
      <c r="C62" s="8">
        <v>62.833181150000001</v>
      </c>
      <c r="D62" s="43" t="str">
        <f>IF($B62="N/A","N/A",IF(C62&gt;70,"No",IF(C62&lt;40,"No","Yes")))</f>
        <v>Yes</v>
      </c>
      <c r="E62" s="8">
        <v>63.296820009999998</v>
      </c>
      <c r="F62" s="43" t="str">
        <f>IF($B62="N/A","N/A",IF(E62&gt;70,"No",IF(E62&lt;40,"No","Yes")))</f>
        <v>Yes</v>
      </c>
      <c r="G62" s="8">
        <v>68.090029192000003</v>
      </c>
      <c r="H62" s="43" t="str">
        <f>IF($B62="N/A","N/A",IF(G62&gt;70,"No",IF(G62&lt;40,"No","Yes")))</f>
        <v>Yes</v>
      </c>
      <c r="I62" s="12">
        <v>0.7379</v>
      </c>
      <c r="J62" s="12">
        <v>7.5730000000000004</v>
      </c>
      <c r="K62" s="44" t="s">
        <v>733</v>
      </c>
      <c r="L62" s="9" t="str">
        <f t="shared" si="11"/>
        <v>Yes</v>
      </c>
    </row>
    <row r="63" spans="1:12" x14ac:dyDescent="0.2">
      <c r="A63" s="2" t="s">
        <v>683</v>
      </c>
      <c r="B63" s="34" t="s">
        <v>217</v>
      </c>
      <c r="C63" s="8">
        <v>70.123241418000006</v>
      </c>
      <c r="D63" s="43" t="str">
        <f>IF($B63="N/A","N/A",IF(C63&gt;10,"No",IF(C63&lt;-10,"No","Yes")))</f>
        <v>N/A</v>
      </c>
      <c r="E63" s="8">
        <v>70.171272107999997</v>
      </c>
      <c r="F63" s="43" t="str">
        <f>IF($B63="N/A","N/A",IF(E63&gt;10,"No",IF(E63&lt;-10,"No","Yes")))</f>
        <v>N/A</v>
      </c>
      <c r="G63" s="8">
        <v>71.458106517999994</v>
      </c>
      <c r="H63" s="43" t="str">
        <f>IF($B63="N/A","N/A",IF(G63&gt;10,"No",IF(G63&lt;-10,"No","Yes")))</f>
        <v>N/A</v>
      </c>
      <c r="I63" s="12">
        <v>6.8500000000000005E-2</v>
      </c>
      <c r="J63" s="12">
        <v>1.8340000000000001</v>
      </c>
      <c r="K63" s="34" t="s">
        <v>217</v>
      </c>
      <c r="L63" s="9" t="str">
        <f t="shared" si="11"/>
        <v>N/A</v>
      </c>
    </row>
    <row r="64" spans="1:12" x14ac:dyDescent="0.2">
      <c r="A64" s="2" t="s">
        <v>684</v>
      </c>
      <c r="B64" s="34" t="s">
        <v>217</v>
      </c>
      <c r="C64" s="8">
        <v>75.582066272999995</v>
      </c>
      <c r="D64" s="43" t="str">
        <f t="shared" ref="D64:D70" si="28">IF($B64="N/A","N/A",IF(C64&gt;10,"No",IF(C64&lt;-10,"No","Yes")))</f>
        <v>N/A</v>
      </c>
      <c r="E64" s="8">
        <v>74.712816355000001</v>
      </c>
      <c r="F64" s="43" t="str">
        <f t="shared" ref="F64:F70" si="29">IF($B64="N/A","N/A",IF(E64&gt;10,"No",IF(E64&lt;-10,"No","Yes")))</f>
        <v>N/A</v>
      </c>
      <c r="G64" s="8">
        <v>76.629978676999997</v>
      </c>
      <c r="H64" s="43" t="str">
        <f t="shared" ref="H64:H70" si="30">IF($B64="N/A","N/A",IF(G64&gt;10,"No",IF(G64&lt;-10,"No","Yes")))</f>
        <v>N/A</v>
      </c>
      <c r="I64" s="12">
        <v>-1.1499999999999999</v>
      </c>
      <c r="J64" s="12">
        <v>2.5659999999999998</v>
      </c>
      <c r="K64" s="34" t="s">
        <v>217</v>
      </c>
      <c r="L64" s="9" t="str">
        <f t="shared" si="11"/>
        <v>N/A</v>
      </c>
    </row>
    <row r="65" spans="1:12" x14ac:dyDescent="0.2">
      <c r="A65" s="2" t="s">
        <v>427</v>
      </c>
      <c r="B65" s="34" t="s">
        <v>217</v>
      </c>
      <c r="C65" s="8">
        <v>64.498335816999997</v>
      </c>
      <c r="D65" s="43" t="str">
        <f t="shared" si="28"/>
        <v>N/A</v>
      </c>
      <c r="E65" s="8">
        <v>65.342874369</v>
      </c>
      <c r="F65" s="43" t="str">
        <f t="shared" si="29"/>
        <v>N/A</v>
      </c>
      <c r="G65" s="8">
        <v>70.313590656000002</v>
      </c>
      <c r="H65" s="43" t="str">
        <f t="shared" si="30"/>
        <v>N/A</v>
      </c>
      <c r="I65" s="12">
        <v>1.3089999999999999</v>
      </c>
      <c r="J65" s="12">
        <v>7.6070000000000002</v>
      </c>
      <c r="K65" s="34" t="s">
        <v>217</v>
      </c>
      <c r="L65" s="9" t="str">
        <f t="shared" si="11"/>
        <v>N/A</v>
      </c>
    </row>
    <row r="66" spans="1:12" x14ac:dyDescent="0.2">
      <c r="A66" s="2" t="s">
        <v>685</v>
      </c>
      <c r="B66" s="34" t="s">
        <v>217</v>
      </c>
      <c r="C66" s="8">
        <v>45.765615427999997</v>
      </c>
      <c r="D66" s="43" t="str">
        <f t="shared" si="28"/>
        <v>N/A</v>
      </c>
      <c r="E66" s="8">
        <v>47.908238943000001</v>
      </c>
      <c r="F66" s="43" t="str">
        <f t="shared" si="29"/>
        <v>N/A</v>
      </c>
      <c r="G66" s="8">
        <v>55.862694810000001</v>
      </c>
      <c r="H66" s="43" t="str">
        <f t="shared" si="30"/>
        <v>N/A</v>
      </c>
      <c r="I66" s="12">
        <v>4.6820000000000004</v>
      </c>
      <c r="J66" s="12">
        <v>16.600000000000001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1.1929403974999999</v>
      </c>
      <c r="D68" s="43" t="str">
        <f t="shared" si="28"/>
        <v>N/A</v>
      </c>
      <c r="E68" s="8">
        <v>0.93913805610000001</v>
      </c>
      <c r="F68" s="43" t="str">
        <f t="shared" si="29"/>
        <v>N/A</v>
      </c>
      <c r="G68" s="8">
        <v>0.89544023880000001</v>
      </c>
      <c r="H68" s="43" t="str">
        <f t="shared" si="30"/>
        <v>N/A</v>
      </c>
      <c r="I68" s="12">
        <v>-21.3</v>
      </c>
      <c r="J68" s="12">
        <v>-4.6500000000000004</v>
      </c>
      <c r="K68" s="34" t="s">
        <v>217</v>
      </c>
      <c r="L68" s="9" t="str">
        <f t="shared" si="11"/>
        <v>N/A</v>
      </c>
    </row>
    <row r="69" spans="1:12" x14ac:dyDescent="0.2">
      <c r="A69" s="3" t="s">
        <v>151</v>
      </c>
      <c r="B69" s="34" t="s">
        <v>217</v>
      </c>
      <c r="C69" s="8">
        <v>1.4228067431</v>
      </c>
      <c r="D69" s="43" t="str">
        <f t="shared" si="28"/>
        <v>N/A</v>
      </c>
      <c r="E69" s="8">
        <v>1.2688259904999999</v>
      </c>
      <c r="F69" s="43" t="str">
        <f t="shared" si="29"/>
        <v>N/A</v>
      </c>
      <c r="G69" s="8">
        <v>1.2678370488999999</v>
      </c>
      <c r="H69" s="43" t="str">
        <f t="shared" si="30"/>
        <v>N/A</v>
      </c>
      <c r="I69" s="12">
        <v>-10.8</v>
      </c>
      <c r="J69" s="12">
        <v>-7.8E-2</v>
      </c>
      <c r="K69" s="34" t="s">
        <v>217</v>
      </c>
      <c r="L69" s="9" t="str">
        <f t="shared" si="11"/>
        <v>N/A</v>
      </c>
    </row>
    <row r="70" spans="1:12" x14ac:dyDescent="0.2">
      <c r="A70" s="3" t="s">
        <v>152</v>
      </c>
      <c r="B70" s="34" t="s">
        <v>217</v>
      </c>
      <c r="C70" s="8">
        <v>1.5363529873999999</v>
      </c>
      <c r="D70" s="43" t="str">
        <f t="shared" si="28"/>
        <v>N/A</v>
      </c>
      <c r="E70" s="8">
        <v>1.3543524402</v>
      </c>
      <c r="F70" s="43" t="str">
        <f t="shared" si="29"/>
        <v>N/A</v>
      </c>
      <c r="G70" s="8">
        <v>1.3460754415</v>
      </c>
      <c r="H70" s="43" t="str">
        <f t="shared" si="30"/>
        <v>N/A</v>
      </c>
      <c r="I70" s="12">
        <v>-11.8</v>
      </c>
      <c r="J70" s="12">
        <v>-0.61099999999999999</v>
      </c>
      <c r="K70" s="34" t="s">
        <v>217</v>
      </c>
      <c r="L70" s="9" t="str">
        <f t="shared" si="11"/>
        <v>N/A</v>
      </c>
    </row>
    <row r="71" spans="1:12" x14ac:dyDescent="0.2">
      <c r="A71" s="2" t="s">
        <v>954</v>
      </c>
      <c r="B71" s="47" t="s">
        <v>217</v>
      </c>
      <c r="C71" s="1">
        <v>14310</v>
      </c>
      <c r="D71" s="11" t="str">
        <f>IF($B71="N/A","N/A",IF(C71&gt;10,"No",IF(C71&lt;-10,"No","Yes")))</f>
        <v>N/A</v>
      </c>
      <c r="E71" s="1">
        <v>14598</v>
      </c>
      <c r="F71" s="11" t="str">
        <f>IF($B71="N/A","N/A",IF(E71&gt;10,"No",IF(E71&lt;-10,"No","Yes")))</f>
        <v>N/A</v>
      </c>
      <c r="G71" s="1">
        <v>15593</v>
      </c>
      <c r="H71" s="11" t="str">
        <f>IF($B71="N/A","N/A",IF(G71&gt;10,"No",IF(G71&lt;-10,"No","Yes")))</f>
        <v>N/A</v>
      </c>
      <c r="I71" s="12">
        <v>2.0129999999999999</v>
      </c>
      <c r="J71" s="12">
        <v>6.8159999999999998</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42.86</v>
      </c>
      <c r="J72" s="12">
        <v>10</v>
      </c>
      <c r="K72" s="34" t="s">
        <v>217</v>
      </c>
      <c r="L72" s="9" t="str">
        <f t="shared" si="11"/>
        <v>N/A</v>
      </c>
    </row>
    <row r="73" spans="1:12" x14ac:dyDescent="0.2">
      <c r="A73" s="3" t="s">
        <v>206</v>
      </c>
      <c r="B73" s="47" t="s">
        <v>221</v>
      </c>
      <c r="C73" s="1">
        <v>3717</v>
      </c>
      <c r="D73" s="43" t="str">
        <f t="shared" si="31"/>
        <v>No</v>
      </c>
      <c r="E73" s="1">
        <v>2654</v>
      </c>
      <c r="F73" s="43" t="str">
        <f t="shared" si="32"/>
        <v>No</v>
      </c>
      <c r="G73" s="1">
        <v>2624</v>
      </c>
      <c r="H73" s="43" t="str">
        <f t="shared" si="33"/>
        <v>No</v>
      </c>
      <c r="I73" s="12">
        <v>-28.6</v>
      </c>
      <c r="J73" s="12">
        <v>-1.1299999999999999</v>
      </c>
      <c r="K73" s="34" t="s">
        <v>217</v>
      </c>
      <c r="L73" s="9" t="str">
        <f t="shared" si="11"/>
        <v>N/A</v>
      </c>
    </row>
    <row r="74" spans="1:12" x14ac:dyDescent="0.2">
      <c r="A74" s="3" t="s">
        <v>207</v>
      </c>
      <c r="B74" s="67" t="s">
        <v>217</v>
      </c>
      <c r="C74" s="13">
        <v>96.529459240999998</v>
      </c>
      <c r="D74" s="11" t="str">
        <f>IF($B74="N/A","N/A",IF(C74&gt;10,"No",IF(C74&lt;-10,"No","Yes")))</f>
        <v>N/A</v>
      </c>
      <c r="E74" s="13">
        <v>95.139412207999996</v>
      </c>
      <c r="F74" s="11" t="str">
        <f>IF($B74="N/A","N/A",IF(E74&gt;10,"No",IF(E74&lt;-10,"No","Yes")))</f>
        <v>N/A</v>
      </c>
      <c r="G74" s="13">
        <v>93.902439024000003</v>
      </c>
      <c r="H74" s="11" t="str">
        <f>IF($B74="N/A","N/A",IF(G74&gt;10,"No",IF(G74&lt;-10,"No","Yes")))</f>
        <v>N/A</v>
      </c>
      <c r="I74" s="12">
        <v>-1.44</v>
      </c>
      <c r="J74" s="12">
        <v>-1.3</v>
      </c>
      <c r="K74" s="67" t="s">
        <v>217</v>
      </c>
      <c r="L74" s="9" t="str">
        <f t="shared" si="11"/>
        <v>N/A</v>
      </c>
    </row>
    <row r="75" spans="1:12" x14ac:dyDescent="0.2">
      <c r="A75" s="2" t="s">
        <v>65</v>
      </c>
      <c r="B75" s="47" t="s">
        <v>217</v>
      </c>
      <c r="C75" s="1">
        <v>311679</v>
      </c>
      <c r="D75" s="11" t="str">
        <f>IF($B75="N/A","N/A",IF(C75&gt;10,"No",IF(C75&lt;-10,"No","Yes")))</f>
        <v>N/A</v>
      </c>
      <c r="E75" s="1">
        <v>322448</v>
      </c>
      <c r="F75" s="11" t="str">
        <f>IF($B75="N/A","N/A",IF(E75&gt;10,"No",IF(E75&lt;-10,"No","Yes")))</f>
        <v>N/A</v>
      </c>
      <c r="G75" s="1">
        <v>335322</v>
      </c>
      <c r="H75" s="11" t="str">
        <f>IF($B75="N/A","N/A",IF(G75&gt;10,"No",IF(G75&lt;-10,"No","Yes")))</f>
        <v>N/A</v>
      </c>
      <c r="I75" s="12">
        <v>3.4550000000000001</v>
      </c>
      <c r="J75" s="12">
        <v>3.9929999999999999</v>
      </c>
      <c r="K75" s="47" t="s">
        <v>733</v>
      </c>
      <c r="L75" s="9" t="str">
        <f t="shared" ref="L75:L107" si="34">IF(J75="Div by 0", "N/A", IF(K75="N/A","N/A", IF(J75&gt;VALUE(MID(K75,1,2)), "No", IF(J75&lt;-1*VALUE(MID(K75,1,2)), "No", "Yes"))))</f>
        <v>Yes</v>
      </c>
    </row>
    <row r="76" spans="1:12" x14ac:dyDescent="0.2">
      <c r="A76" s="4" t="s">
        <v>66</v>
      </c>
      <c r="B76" s="47" t="s">
        <v>217</v>
      </c>
      <c r="C76" s="1">
        <v>270344.55</v>
      </c>
      <c r="D76" s="11" t="str">
        <f>IF($B76="N/A","N/A",IF(C76&gt;10,"No",IF(C76&lt;-10,"No","Yes")))</f>
        <v>N/A</v>
      </c>
      <c r="E76" s="1">
        <v>277433.77</v>
      </c>
      <c r="F76" s="11" t="str">
        <f>IF($B76="N/A","N/A",IF(E76&gt;10,"No",IF(E76&lt;-10,"No","Yes")))</f>
        <v>N/A</v>
      </c>
      <c r="G76" s="1">
        <v>292307.51</v>
      </c>
      <c r="H76" s="11" t="str">
        <f>IF($B76="N/A","N/A",IF(G76&gt;10,"No",IF(G76&lt;-10,"No","Yes")))</f>
        <v>N/A</v>
      </c>
      <c r="I76" s="12">
        <v>2.6219999999999999</v>
      </c>
      <c r="J76" s="12">
        <v>5.3609999999999998</v>
      </c>
      <c r="K76" s="47" t="s">
        <v>734</v>
      </c>
      <c r="L76" s="9" t="str">
        <f t="shared" si="34"/>
        <v>Yes</v>
      </c>
    </row>
    <row r="77" spans="1:12" x14ac:dyDescent="0.2">
      <c r="A77" s="3" t="s">
        <v>67</v>
      </c>
      <c r="B77" s="34" t="s">
        <v>287</v>
      </c>
      <c r="C77" s="8">
        <v>91.618271257999993</v>
      </c>
      <c r="D77" s="43" t="str">
        <f>IF($B77="N/A","N/A",IF(C77&gt;=90,"Yes","No"))</f>
        <v>Yes</v>
      </c>
      <c r="E77" s="8">
        <v>92.125496584999993</v>
      </c>
      <c r="F77" s="43" t="str">
        <f>IF($B77="N/A","N/A",IF(E77&gt;=90,"Yes","No"))</f>
        <v>Yes</v>
      </c>
      <c r="G77" s="8">
        <v>92.278723533000004</v>
      </c>
      <c r="H77" s="43" t="str">
        <f>IF($B77="N/A","N/A",IF(G77&gt;=90,"Yes","No"))</f>
        <v>Yes</v>
      </c>
      <c r="I77" s="12">
        <v>0.55359999999999998</v>
      </c>
      <c r="J77" s="12">
        <v>0.1663</v>
      </c>
      <c r="K77" s="44" t="s">
        <v>733</v>
      </c>
      <c r="L77" s="9" t="str">
        <f t="shared" si="34"/>
        <v>Yes</v>
      </c>
    </row>
    <row r="78" spans="1:12" x14ac:dyDescent="0.2">
      <c r="A78" s="2" t="s">
        <v>955</v>
      </c>
      <c r="B78" s="34" t="s">
        <v>287</v>
      </c>
      <c r="C78" s="8">
        <v>91.642656161999994</v>
      </c>
      <c r="D78" s="43" t="str">
        <f>IF($B78="N/A","N/A",IF(C78&gt;=90,"Yes","No"))</f>
        <v>Yes</v>
      </c>
      <c r="E78" s="8">
        <v>92.190215417000005</v>
      </c>
      <c r="F78" s="43" t="str">
        <f>IF($B78="N/A","N/A",IF(E78&gt;=90,"Yes","No"))</f>
        <v>Yes</v>
      </c>
      <c r="G78" s="8">
        <v>92.343813577000006</v>
      </c>
      <c r="H78" s="43" t="str">
        <f>IF($B78="N/A","N/A",IF(G78&gt;=90,"Yes","No"))</f>
        <v>Yes</v>
      </c>
      <c r="I78" s="12">
        <v>0.59750000000000003</v>
      </c>
      <c r="J78" s="12">
        <v>0.1666</v>
      </c>
      <c r="K78" s="44" t="s">
        <v>733</v>
      </c>
      <c r="L78" s="9" t="str">
        <f t="shared" si="34"/>
        <v>Yes</v>
      </c>
    </row>
    <row r="79" spans="1:12" x14ac:dyDescent="0.2">
      <c r="A79" s="6" t="s">
        <v>956</v>
      </c>
      <c r="B79" s="47" t="s">
        <v>288</v>
      </c>
      <c r="C79" s="13">
        <v>38.149876302000003</v>
      </c>
      <c r="D79" s="43" t="str">
        <f>IF($B79="N/A","N/A",IF(C79&gt;55,"No",IF(C79&lt;30,"No","Yes")))</f>
        <v>Yes</v>
      </c>
      <c r="E79" s="13">
        <v>39.629141337</v>
      </c>
      <c r="F79" s="43" t="str">
        <f>IF($B79="N/A","N/A",IF(E79&gt;55,"No",IF(E79&lt;30,"No","Yes")))</f>
        <v>Yes</v>
      </c>
      <c r="G79" s="13">
        <v>41.231012634000002</v>
      </c>
      <c r="H79" s="43" t="str">
        <f>IF($B79="N/A","N/A",IF(G79&gt;55,"No",IF(G79&lt;30,"No","Yes")))</f>
        <v>Yes</v>
      </c>
      <c r="I79" s="12">
        <v>3.8780000000000001</v>
      </c>
      <c r="J79" s="12">
        <v>4.0419999999999998</v>
      </c>
      <c r="K79" s="47" t="s">
        <v>733</v>
      </c>
      <c r="L79" s="9" t="str">
        <f t="shared" si="34"/>
        <v>Yes</v>
      </c>
    </row>
    <row r="80" spans="1:12" ht="25.5" x14ac:dyDescent="0.2">
      <c r="A80" s="2" t="s">
        <v>957</v>
      </c>
      <c r="B80" s="47" t="s">
        <v>282</v>
      </c>
      <c r="C80" s="13">
        <v>3.3207242066</v>
      </c>
      <c r="D80" s="43" t="str">
        <f>IF($B80="N/A","N/A",IF(C80&gt;=5,"No",IF(C80&lt;0,"No","Yes")))</f>
        <v>Yes</v>
      </c>
      <c r="E80" s="13">
        <v>1.8409169851</v>
      </c>
      <c r="F80" s="43" t="str">
        <f>IF($B80="N/A","N/A",IF(E80&gt;=5,"No",IF(E80&lt;0,"No","Yes")))</f>
        <v>Yes</v>
      </c>
      <c r="G80" s="13">
        <v>2.0672666869</v>
      </c>
      <c r="H80" s="43" t="str">
        <f>IF($B80="N/A","N/A",IF(G80&gt;=5,"No",IF(G80&lt;0,"No","Yes")))</f>
        <v>Yes</v>
      </c>
      <c r="I80" s="12">
        <v>-44.6</v>
      </c>
      <c r="J80" s="12">
        <v>12.3</v>
      </c>
      <c r="K80" s="47" t="s">
        <v>217</v>
      </c>
      <c r="L80" s="9" t="str">
        <f t="shared" si="34"/>
        <v>N/A</v>
      </c>
    </row>
    <row r="81" spans="1:12" ht="25.5" x14ac:dyDescent="0.2">
      <c r="A81" s="2" t="s">
        <v>958</v>
      </c>
      <c r="B81" s="47" t="s">
        <v>217</v>
      </c>
      <c r="C81" s="13">
        <v>17.397065570999999</v>
      </c>
      <c r="D81" s="47" t="s">
        <v>217</v>
      </c>
      <c r="E81" s="13">
        <v>16.889855107999999</v>
      </c>
      <c r="F81" s="47" t="s">
        <v>217</v>
      </c>
      <c r="G81" s="13">
        <v>17.716105713000001</v>
      </c>
      <c r="H81" s="47" t="s">
        <v>217</v>
      </c>
      <c r="I81" s="12">
        <v>-2.92</v>
      </c>
      <c r="J81" s="12">
        <v>4.8920000000000003</v>
      </c>
      <c r="K81" s="47" t="s">
        <v>217</v>
      </c>
      <c r="L81" s="9" t="str">
        <f t="shared" si="34"/>
        <v>N/A</v>
      </c>
    </row>
    <row r="82" spans="1:12" ht="25.5" x14ac:dyDescent="0.2">
      <c r="A82" s="2" t="s">
        <v>959</v>
      </c>
      <c r="B82" s="47" t="s">
        <v>217</v>
      </c>
      <c r="C82" s="13">
        <v>35.384161268</v>
      </c>
      <c r="D82" s="47" t="s">
        <v>217</v>
      </c>
      <c r="E82" s="13">
        <v>35.223974097999999</v>
      </c>
      <c r="F82" s="47" t="s">
        <v>217</v>
      </c>
      <c r="G82" s="13">
        <v>34.794615325000002</v>
      </c>
      <c r="H82" s="47" t="s">
        <v>217</v>
      </c>
      <c r="I82" s="12">
        <v>-0.45300000000000001</v>
      </c>
      <c r="J82" s="12">
        <v>-1.22</v>
      </c>
      <c r="K82" s="47" t="s">
        <v>217</v>
      </c>
      <c r="L82" s="9" t="str">
        <f t="shared" si="34"/>
        <v>N/A</v>
      </c>
    </row>
    <row r="83" spans="1:12" ht="25.5" x14ac:dyDescent="0.2">
      <c r="A83" s="2" t="s">
        <v>960</v>
      </c>
      <c r="B83" s="47" t="s">
        <v>217</v>
      </c>
      <c r="C83" s="13">
        <v>7.9517708924999999</v>
      </c>
      <c r="D83" s="47" t="s">
        <v>217</v>
      </c>
      <c r="E83" s="13">
        <v>7.7469855604999998</v>
      </c>
      <c r="F83" s="47" t="s">
        <v>217</v>
      </c>
      <c r="G83" s="13">
        <v>8.3788120076000006</v>
      </c>
      <c r="H83" s="47" t="s">
        <v>217</v>
      </c>
      <c r="I83" s="12">
        <v>-2.58</v>
      </c>
      <c r="J83" s="12">
        <v>8.1560000000000006</v>
      </c>
      <c r="K83" s="47" t="s">
        <v>217</v>
      </c>
      <c r="L83" s="9" t="str">
        <f t="shared" si="34"/>
        <v>N/A</v>
      </c>
    </row>
    <row r="84" spans="1:12" ht="25.5" x14ac:dyDescent="0.2">
      <c r="A84" s="2" t="s">
        <v>961</v>
      </c>
      <c r="B84" s="47" t="s">
        <v>217</v>
      </c>
      <c r="C84" s="13">
        <v>7.2086986931999997</v>
      </c>
      <c r="D84" s="47" t="s">
        <v>217</v>
      </c>
      <c r="E84" s="13">
        <v>7.2576043269000001</v>
      </c>
      <c r="F84" s="47" t="s">
        <v>217</v>
      </c>
      <c r="G84" s="13">
        <v>7.0922874133000002</v>
      </c>
      <c r="H84" s="47" t="s">
        <v>217</v>
      </c>
      <c r="I84" s="12">
        <v>0.6784</v>
      </c>
      <c r="J84" s="12">
        <v>-2.2799999999999998</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4.7475126653000004</v>
      </c>
      <c r="D86" s="47" t="s">
        <v>217</v>
      </c>
      <c r="E86" s="13">
        <v>5.2777502108999998</v>
      </c>
      <c r="F86" s="47" t="s">
        <v>217</v>
      </c>
      <c r="G86" s="13">
        <v>5.5054544587000001</v>
      </c>
      <c r="H86" s="47" t="s">
        <v>217</v>
      </c>
      <c r="I86" s="12">
        <v>11.17</v>
      </c>
      <c r="J86" s="12">
        <v>4.3140000000000001</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23.990066703</v>
      </c>
      <c r="D88" s="47" t="s">
        <v>217</v>
      </c>
      <c r="E88" s="13">
        <v>25.762913709999999</v>
      </c>
      <c r="F88" s="47" t="s">
        <v>217</v>
      </c>
      <c r="G88" s="13">
        <v>24.445458394999999</v>
      </c>
      <c r="H88" s="47" t="s">
        <v>217</v>
      </c>
      <c r="I88" s="12">
        <v>7.39</v>
      </c>
      <c r="J88" s="12">
        <v>-5.1100000000000003</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69.903650872</v>
      </c>
      <c r="D91" s="47" t="s">
        <v>217</v>
      </c>
      <c r="E91" s="13">
        <v>70.085409119999994</v>
      </c>
      <c r="F91" s="47" t="s">
        <v>217</v>
      </c>
      <c r="G91" s="13">
        <v>68.399627820000006</v>
      </c>
      <c r="H91" s="47" t="s">
        <v>217</v>
      </c>
      <c r="I91" s="12">
        <v>0.26</v>
      </c>
      <c r="J91" s="12">
        <v>-2.41</v>
      </c>
      <c r="K91" s="47" t="s">
        <v>217</v>
      </c>
      <c r="L91" s="9" t="str">
        <f t="shared" si="34"/>
        <v>N/A</v>
      </c>
    </row>
    <row r="92" spans="1:12" x14ac:dyDescent="0.2">
      <c r="A92" s="2" t="s">
        <v>969</v>
      </c>
      <c r="B92" s="47" t="s">
        <v>217</v>
      </c>
      <c r="C92" s="13">
        <v>30.096349128</v>
      </c>
      <c r="D92" s="47" t="s">
        <v>217</v>
      </c>
      <c r="E92" s="13">
        <v>29.914590879999999</v>
      </c>
      <c r="F92" s="47" t="s">
        <v>217</v>
      </c>
      <c r="G92" s="13">
        <v>31.600372180000001</v>
      </c>
      <c r="H92" s="47" t="s">
        <v>217</v>
      </c>
      <c r="I92" s="12">
        <v>-0.60399999999999998</v>
      </c>
      <c r="J92" s="12">
        <v>5.6349999999999998</v>
      </c>
      <c r="K92" s="47" t="s">
        <v>217</v>
      </c>
      <c r="L92" s="9" t="str">
        <f t="shared" si="34"/>
        <v>N/A</v>
      </c>
    </row>
    <row r="93" spans="1:12" x14ac:dyDescent="0.2">
      <c r="A93" s="6" t="s">
        <v>68</v>
      </c>
      <c r="B93" s="47" t="s">
        <v>217</v>
      </c>
      <c r="C93" s="1">
        <v>4920</v>
      </c>
      <c r="D93" s="11" t="str">
        <f>IF($B93="N/A","N/A",IF(C93&gt;10,"No",IF(C93&lt;-10,"No","Yes")))</f>
        <v>N/A</v>
      </c>
      <c r="E93" s="1">
        <v>3776</v>
      </c>
      <c r="F93" s="11" t="str">
        <f>IF($B93="N/A","N/A",IF(E93&gt;10,"No",IF(E93&lt;-10,"No","Yes")))</f>
        <v>N/A</v>
      </c>
      <c r="G93" s="1">
        <v>3869</v>
      </c>
      <c r="H93" s="11" t="str">
        <f>IF($B93="N/A","N/A",IF(G93&gt;10,"No",IF(G93&lt;-10,"No","Yes")))</f>
        <v>N/A</v>
      </c>
      <c r="I93" s="12">
        <v>-23.3</v>
      </c>
      <c r="J93" s="12">
        <v>2.4630000000000001</v>
      </c>
      <c r="K93" s="47" t="s">
        <v>733</v>
      </c>
      <c r="L93" s="9" t="str">
        <f t="shared" si="34"/>
        <v>Yes</v>
      </c>
    </row>
    <row r="94" spans="1:12" x14ac:dyDescent="0.2">
      <c r="A94" s="2" t="s">
        <v>109</v>
      </c>
      <c r="B94" s="47" t="s">
        <v>217</v>
      </c>
      <c r="C94" s="13">
        <v>0.40650406500000003</v>
      </c>
      <c r="D94" s="43" t="str">
        <f>IF($B94="N/A","N/A",IF(C94&gt;10,"No",IF(C94&lt;-10,"No","Yes")))</f>
        <v>N/A</v>
      </c>
      <c r="E94" s="13">
        <v>0.29131355930000002</v>
      </c>
      <c r="F94" s="43" t="str">
        <f>IF($B94="N/A","N/A",IF(E94&gt;10,"No",IF(E94&lt;-10,"No","Yes")))</f>
        <v>N/A</v>
      </c>
      <c r="G94" s="13">
        <v>0.38769707930000002</v>
      </c>
      <c r="H94" s="43" t="str">
        <f>IF($B94="N/A","N/A",IF(G94&gt;10,"No",IF(G94&lt;-10,"No","Yes")))</f>
        <v>N/A</v>
      </c>
      <c r="I94" s="12">
        <v>-28.3</v>
      </c>
      <c r="J94" s="12">
        <v>33.090000000000003</v>
      </c>
      <c r="K94" s="47" t="s">
        <v>733</v>
      </c>
      <c r="L94" s="9" t="str">
        <f t="shared" si="34"/>
        <v>No</v>
      </c>
    </row>
    <row r="95" spans="1:12" x14ac:dyDescent="0.2">
      <c r="A95" s="2" t="s">
        <v>110</v>
      </c>
      <c r="B95" s="47" t="s">
        <v>217</v>
      </c>
      <c r="C95" s="13">
        <v>6.9105691056999996</v>
      </c>
      <c r="D95" s="43" t="str">
        <f>IF($B95="N/A","N/A",IF(C95&gt;10,"No",IF(C95&lt;-10,"No","Yes")))</f>
        <v>N/A</v>
      </c>
      <c r="E95" s="13">
        <v>11.016949153000001</v>
      </c>
      <c r="F95" s="43" t="str">
        <f>IF($B95="N/A","N/A",IF(E95&gt;10,"No",IF(E95&lt;-10,"No","Yes")))</f>
        <v>N/A</v>
      </c>
      <c r="G95" s="13">
        <v>11.062289997000001</v>
      </c>
      <c r="H95" s="43" t="str">
        <f>IF($B95="N/A","N/A",IF(G95&gt;10,"No",IF(G95&lt;-10,"No","Yes")))</f>
        <v>N/A</v>
      </c>
      <c r="I95" s="12">
        <v>59.42</v>
      </c>
      <c r="J95" s="12">
        <v>0.41160000000000002</v>
      </c>
      <c r="K95" s="47" t="s">
        <v>733</v>
      </c>
      <c r="L95" s="9" t="str">
        <f t="shared" si="34"/>
        <v>Yes</v>
      </c>
    </row>
    <row r="96" spans="1:12" x14ac:dyDescent="0.2">
      <c r="A96" s="4" t="s">
        <v>7</v>
      </c>
      <c r="B96" s="47" t="s">
        <v>217</v>
      </c>
      <c r="C96" s="13">
        <v>0.52297395719999995</v>
      </c>
      <c r="D96" s="11" t="str">
        <f>IF($B96="N/A","N/A",IF(C96&gt;10,"No",IF(C96&lt;-10,"No","Yes")))</f>
        <v>N/A</v>
      </c>
      <c r="E96" s="13">
        <v>0.56071056419999998</v>
      </c>
      <c r="F96" s="11" t="str">
        <f>IF($B96="N/A","N/A",IF(E96&gt;10,"No",IF(E96&lt;-10,"No","Yes")))</f>
        <v>N/A</v>
      </c>
      <c r="G96" s="13">
        <v>0.59077543379999997</v>
      </c>
      <c r="H96" s="11" t="str">
        <f>IF($B96="N/A","N/A",IF(G96&gt;10,"No",IF(G96&lt;-10,"No","Yes")))</f>
        <v>N/A</v>
      </c>
      <c r="I96" s="12">
        <v>7.2160000000000002</v>
      </c>
      <c r="J96" s="12">
        <v>5.3620000000000001</v>
      </c>
      <c r="K96" s="47" t="s">
        <v>734</v>
      </c>
      <c r="L96" s="9" t="str">
        <f t="shared" si="34"/>
        <v>Yes</v>
      </c>
    </row>
    <row r="97" spans="1:12" x14ac:dyDescent="0.2">
      <c r="A97" s="4" t="s">
        <v>184</v>
      </c>
      <c r="B97" s="47" t="s">
        <v>217</v>
      </c>
      <c r="C97" s="13">
        <v>62.943926283000003</v>
      </c>
      <c r="D97" s="11" t="str">
        <f t="shared" ref="D97:D98" si="35">IF($B97="N/A","N/A",IF(C97&gt;10,"No",IF(C97&lt;-10,"No","Yes")))</f>
        <v>N/A</v>
      </c>
      <c r="E97" s="13">
        <v>62.638627003000003</v>
      </c>
      <c r="F97" s="11" t="str">
        <f t="shared" ref="F97:F98" si="36">IF($B97="N/A","N/A",IF(E97&gt;10,"No",IF(E97&lt;-10,"No","Yes")))</f>
        <v>N/A</v>
      </c>
      <c r="G97" s="13">
        <v>62.329044918000001</v>
      </c>
      <c r="H97" s="11" t="str">
        <f t="shared" ref="H97:H98" si="37">IF($B97="N/A","N/A",IF(G97&gt;10,"No",IF(G97&lt;-10,"No","Yes")))</f>
        <v>N/A</v>
      </c>
      <c r="I97" s="12">
        <v>-0.48499999999999999</v>
      </c>
      <c r="J97" s="12">
        <v>-0.49399999999999999</v>
      </c>
      <c r="K97" s="47" t="s">
        <v>733</v>
      </c>
      <c r="L97" s="9" t="str">
        <f>IF(J97="Div by 0", "N/A", IF(OR(J97="N/A",K97="N/A"),"N/A", IF(J97&gt;VALUE(MID(K97,1,2)), "No", IF(J97&lt;-1*VALUE(MID(K97,1,2)), "No", "Yes"))))</f>
        <v>Yes</v>
      </c>
    </row>
    <row r="98" spans="1:12" x14ac:dyDescent="0.2">
      <c r="A98" s="4" t="s">
        <v>185</v>
      </c>
      <c r="B98" s="47" t="s">
        <v>217</v>
      </c>
      <c r="C98" s="13">
        <v>37.056073716999997</v>
      </c>
      <c r="D98" s="11" t="str">
        <f t="shared" si="35"/>
        <v>N/A</v>
      </c>
      <c r="E98" s="13">
        <v>37.361372996999997</v>
      </c>
      <c r="F98" s="11" t="str">
        <f t="shared" si="36"/>
        <v>N/A</v>
      </c>
      <c r="G98" s="13">
        <v>37.670955081999999</v>
      </c>
      <c r="H98" s="11" t="str">
        <f t="shared" si="37"/>
        <v>N/A</v>
      </c>
      <c r="I98" s="12">
        <v>0.82389999999999997</v>
      </c>
      <c r="J98" s="12">
        <v>0.8286</v>
      </c>
      <c r="K98" s="47" t="s">
        <v>733</v>
      </c>
      <c r="L98" s="9" t="str">
        <f>IF(J98="Div by 0", "N/A", IF(OR(J98="N/A",K98="N/A"),"N/A", IF(J98&gt;VALUE(MID(K98,1,2)), "No", IF(J98&lt;-1*VALUE(MID(K98,1,2)), "No", "Yes"))))</f>
        <v>Yes</v>
      </c>
    </row>
    <row r="99" spans="1:12" x14ac:dyDescent="0.2">
      <c r="A99" s="2" t="s">
        <v>8</v>
      </c>
      <c r="B99" s="47" t="s">
        <v>289</v>
      </c>
      <c r="C99" s="13">
        <v>8.5276839312000003</v>
      </c>
      <c r="D99" s="43" t="str">
        <f>IF($B99="N/A","N/A",IF(C99&gt;10,"No",IF(C99&lt;5,"No","Yes")))</f>
        <v>Yes</v>
      </c>
      <c r="E99" s="13">
        <v>7.6930233711999998</v>
      </c>
      <c r="F99" s="43" t="str">
        <f>IF($B99="N/A","N/A",IF(E99&gt;10,"No",IF(E99&lt;5,"No","Yes")))</f>
        <v>Yes</v>
      </c>
      <c r="G99" s="13">
        <v>7.6770984308000001</v>
      </c>
      <c r="H99" s="43" t="str">
        <f t="shared" ref="H99:H102" si="38">IF($B99="N/A","N/A",IF(G99&gt;10,"No",IF(G99&lt;5,"No","Yes")))</f>
        <v>Yes</v>
      </c>
      <c r="I99" s="12">
        <v>-9.7899999999999991</v>
      </c>
      <c r="J99" s="12">
        <v>-0.20699999999999999</v>
      </c>
      <c r="K99" s="47" t="s">
        <v>734</v>
      </c>
      <c r="L99" s="9" t="str">
        <f t="shared" si="34"/>
        <v>Yes</v>
      </c>
    </row>
    <row r="100" spans="1:12" x14ac:dyDescent="0.2">
      <c r="A100" s="2" t="s">
        <v>153</v>
      </c>
      <c r="B100" s="47" t="s">
        <v>289</v>
      </c>
      <c r="C100" s="13">
        <v>6.7146005986999997</v>
      </c>
      <c r="D100" s="43" t="str">
        <f>IF($B100="N/A","N/A",IF(C100&gt;10,"No",IF(C100&lt;5,"No","Yes")))</f>
        <v>Yes</v>
      </c>
      <c r="E100" s="13">
        <v>5.450491242</v>
      </c>
      <c r="F100" s="43" t="str">
        <f t="shared" ref="F100:F102" si="39">IF($B100="N/A","N/A",IF(E100&gt;10,"No",IF(E100&lt;5,"No","Yes")))</f>
        <v>Yes</v>
      </c>
      <c r="G100" s="13">
        <v>5.2182678141999999</v>
      </c>
      <c r="H100" s="43" t="str">
        <f t="shared" si="38"/>
        <v>Yes</v>
      </c>
      <c r="I100" s="12">
        <v>-18.8</v>
      </c>
      <c r="J100" s="12">
        <v>-4.26</v>
      </c>
      <c r="K100" s="47" t="s">
        <v>734</v>
      </c>
      <c r="L100" s="9" t="str">
        <f t="shared" si="34"/>
        <v>Yes</v>
      </c>
    </row>
    <row r="101" spans="1:12" x14ac:dyDescent="0.2">
      <c r="A101" s="2" t="s">
        <v>154</v>
      </c>
      <c r="B101" s="47" t="s">
        <v>289</v>
      </c>
      <c r="C101" s="13">
        <v>7.9966889010999997</v>
      </c>
      <c r="D101" s="43" t="str">
        <f>IF($B101="N/A","N/A",IF(C101&gt;10,"No",IF(C101&lt;5,"No","Yes")))</f>
        <v>Yes</v>
      </c>
      <c r="E101" s="13">
        <v>7.2647372600000004</v>
      </c>
      <c r="F101" s="43" t="str">
        <f t="shared" si="39"/>
        <v>Yes</v>
      </c>
      <c r="G101" s="13">
        <v>7.2759914350999999</v>
      </c>
      <c r="H101" s="43" t="str">
        <f t="shared" si="38"/>
        <v>Yes</v>
      </c>
      <c r="I101" s="12">
        <v>-9.15</v>
      </c>
      <c r="J101" s="12">
        <v>0.15490000000000001</v>
      </c>
      <c r="K101" s="47" t="s">
        <v>734</v>
      </c>
      <c r="L101" s="9" t="str">
        <f t="shared" si="34"/>
        <v>Yes</v>
      </c>
    </row>
    <row r="102" spans="1:12" x14ac:dyDescent="0.2">
      <c r="A102" s="2" t="s">
        <v>155</v>
      </c>
      <c r="B102" s="47" t="s">
        <v>289</v>
      </c>
      <c r="C102" s="13">
        <v>8.5414801767000004</v>
      </c>
      <c r="D102" s="43" t="str">
        <f>IF($B102="N/A","N/A",IF(C102&gt;10,"No",IF(C102&lt;5,"No","Yes")))</f>
        <v>Yes</v>
      </c>
      <c r="E102" s="13">
        <v>7.7069791097999998</v>
      </c>
      <c r="F102" s="43" t="str">
        <f t="shared" si="39"/>
        <v>Yes</v>
      </c>
      <c r="G102" s="13">
        <v>7.6902201465999998</v>
      </c>
      <c r="H102" s="43" t="str">
        <f t="shared" si="38"/>
        <v>Yes</v>
      </c>
      <c r="I102" s="12">
        <v>-9.77</v>
      </c>
      <c r="J102" s="12">
        <v>-0.217</v>
      </c>
      <c r="K102" s="47" t="s">
        <v>734</v>
      </c>
      <c r="L102" s="9" t="str">
        <f t="shared" si="34"/>
        <v>Yes</v>
      </c>
    </row>
    <row r="103" spans="1:12" x14ac:dyDescent="0.2">
      <c r="A103" s="2" t="s">
        <v>970</v>
      </c>
      <c r="B103" s="47" t="s">
        <v>217</v>
      </c>
      <c r="C103" s="1">
        <v>6989</v>
      </c>
      <c r="D103" s="11" t="str">
        <f t="shared" ref="D103:D114" si="40">IF($B103="N/A","N/A",IF(C103&gt;10,"No",IF(C103&lt;-10,"No","Yes")))</f>
        <v>N/A</v>
      </c>
      <c r="E103" s="1">
        <v>8353</v>
      </c>
      <c r="F103" s="11" t="str">
        <f t="shared" ref="F103:F114" si="41">IF($B103="N/A","N/A",IF(E103&gt;10,"No",IF(E103&lt;-10,"No","Yes")))</f>
        <v>N/A</v>
      </c>
      <c r="G103" s="1">
        <v>9211</v>
      </c>
      <c r="H103" s="11" t="str">
        <f t="shared" ref="H103:H114" si="42">IF($B103="N/A","N/A",IF(G103&gt;10,"No",IF(G103&lt;-10,"No","Yes")))</f>
        <v>N/A</v>
      </c>
      <c r="I103" s="12">
        <v>19.52</v>
      </c>
      <c r="J103" s="12">
        <v>10.27</v>
      </c>
      <c r="K103" s="44" t="s">
        <v>733</v>
      </c>
      <c r="L103" s="9" t="str">
        <f t="shared" si="34"/>
        <v>No</v>
      </c>
    </row>
    <row r="104" spans="1:12" x14ac:dyDescent="0.2">
      <c r="A104" s="2" t="s">
        <v>971</v>
      </c>
      <c r="B104" s="47" t="s">
        <v>217</v>
      </c>
      <c r="C104" s="1">
        <v>2150</v>
      </c>
      <c r="D104" s="11" t="str">
        <f t="shared" si="40"/>
        <v>N/A</v>
      </c>
      <c r="E104" s="1">
        <v>1832</v>
      </c>
      <c r="F104" s="11" t="str">
        <f t="shared" si="41"/>
        <v>N/A</v>
      </c>
      <c r="G104" s="1">
        <v>1767</v>
      </c>
      <c r="H104" s="11" t="str">
        <f t="shared" si="42"/>
        <v>N/A</v>
      </c>
      <c r="I104" s="12">
        <v>-14.8</v>
      </c>
      <c r="J104" s="12">
        <v>-3.55</v>
      </c>
      <c r="K104" s="44" t="s">
        <v>733</v>
      </c>
      <c r="L104" s="9" t="str">
        <f t="shared" si="34"/>
        <v>Yes</v>
      </c>
    </row>
    <row r="105" spans="1:12" x14ac:dyDescent="0.2">
      <c r="A105" s="2" t="s">
        <v>1</v>
      </c>
      <c r="B105" s="47" t="s">
        <v>217</v>
      </c>
      <c r="C105" s="13">
        <v>95.380824501999996</v>
      </c>
      <c r="D105" s="11" t="str">
        <f t="shared" si="40"/>
        <v>N/A</v>
      </c>
      <c r="E105" s="13">
        <v>96.289944425000002</v>
      </c>
      <c r="F105" s="11" t="str">
        <f t="shared" si="41"/>
        <v>N/A</v>
      </c>
      <c r="G105" s="13">
        <v>96.744621588000001</v>
      </c>
      <c r="H105" s="11" t="str">
        <f t="shared" si="42"/>
        <v>N/A</v>
      </c>
      <c r="I105" s="12">
        <v>0.95309999999999995</v>
      </c>
      <c r="J105" s="12">
        <v>0.47220000000000001</v>
      </c>
      <c r="K105" s="47" t="s">
        <v>734</v>
      </c>
      <c r="L105" s="9" t="str">
        <f t="shared" si="34"/>
        <v>Yes</v>
      </c>
    </row>
    <row r="106" spans="1:12" x14ac:dyDescent="0.2">
      <c r="A106" s="2" t="s">
        <v>69</v>
      </c>
      <c r="B106" s="47" t="s">
        <v>217</v>
      </c>
      <c r="C106" s="13">
        <v>95.478367340999995</v>
      </c>
      <c r="D106" s="11" t="str">
        <f t="shared" si="40"/>
        <v>N/A</v>
      </c>
      <c r="E106" s="13">
        <v>95.748586888000006</v>
      </c>
      <c r="F106" s="11" t="str">
        <f t="shared" si="41"/>
        <v>N/A</v>
      </c>
      <c r="G106" s="13">
        <v>95.664691774999994</v>
      </c>
      <c r="H106" s="11" t="str">
        <f t="shared" si="42"/>
        <v>N/A</v>
      </c>
      <c r="I106" s="12">
        <v>0.28299999999999997</v>
      </c>
      <c r="J106" s="12">
        <v>-8.7999999999999995E-2</v>
      </c>
      <c r="K106" s="47" t="s">
        <v>734</v>
      </c>
      <c r="L106" s="9" t="str">
        <f t="shared" si="34"/>
        <v>Yes</v>
      </c>
    </row>
    <row r="107" spans="1:12" x14ac:dyDescent="0.2">
      <c r="A107" s="4" t="s">
        <v>70</v>
      </c>
      <c r="B107" s="47" t="s">
        <v>217</v>
      </c>
      <c r="C107" s="1">
        <v>292530</v>
      </c>
      <c r="D107" s="11" t="str">
        <f t="shared" si="40"/>
        <v>N/A</v>
      </c>
      <c r="E107" s="1">
        <v>304076</v>
      </c>
      <c r="F107" s="11" t="str">
        <f t="shared" si="41"/>
        <v>N/A</v>
      </c>
      <c r="G107" s="1">
        <v>315716</v>
      </c>
      <c r="H107" s="11" t="str">
        <f t="shared" si="42"/>
        <v>N/A</v>
      </c>
      <c r="I107" s="12">
        <v>3.9470000000000001</v>
      </c>
      <c r="J107" s="12">
        <v>3.8279999999999998</v>
      </c>
      <c r="K107" s="47" t="s">
        <v>733</v>
      </c>
      <c r="L107" s="9" t="str">
        <f t="shared" si="34"/>
        <v>Yes</v>
      </c>
    </row>
    <row r="108" spans="1:12" x14ac:dyDescent="0.2">
      <c r="A108" s="2" t="s">
        <v>688</v>
      </c>
      <c r="B108" s="47" t="s">
        <v>217</v>
      </c>
      <c r="C108" s="13">
        <v>3.4300755478</v>
      </c>
      <c r="D108" s="11" t="str">
        <f t="shared" si="40"/>
        <v>N/A</v>
      </c>
      <c r="E108" s="13">
        <v>2.8907246872000001</v>
      </c>
      <c r="F108" s="11" t="str">
        <f t="shared" si="41"/>
        <v>N/A</v>
      </c>
      <c r="G108" s="13">
        <v>2.5069999620000001</v>
      </c>
      <c r="H108" s="11" t="str">
        <f t="shared" si="42"/>
        <v>N/A</v>
      </c>
      <c r="I108" s="12">
        <v>-15.7</v>
      </c>
      <c r="J108" s="12">
        <v>-13.3</v>
      </c>
      <c r="K108" s="47" t="s">
        <v>734</v>
      </c>
      <c r="L108" s="9" t="str">
        <f t="shared" ref="L108:L114" si="43">IF(J108="Div by 0", "N/A", IF(K108="N/A","N/A", IF(J108&gt;VALUE(MID(K108,1,2)), "No", IF(J108&lt;-1*VALUE(MID(K108,1,2)), "No", "Yes"))))</f>
        <v>Yes</v>
      </c>
    </row>
    <row r="109" spans="1:12" x14ac:dyDescent="0.2">
      <c r="A109" s="2" t="s">
        <v>687</v>
      </c>
      <c r="B109" s="47" t="s">
        <v>217</v>
      </c>
      <c r="C109" s="13">
        <v>0.690185622</v>
      </c>
      <c r="D109" s="11" t="str">
        <f t="shared" si="40"/>
        <v>N/A</v>
      </c>
      <c r="E109" s="13">
        <v>0.70377142559999994</v>
      </c>
      <c r="F109" s="11" t="str">
        <f t="shared" si="41"/>
        <v>N/A</v>
      </c>
      <c r="G109" s="13">
        <v>0.72280150519999997</v>
      </c>
      <c r="H109" s="11" t="str">
        <f t="shared" si="42"/>
        <v>N/A</v>
      </c>
      <c r="I109" s="12">
        <v>1.968</v>
      </c>
      <c r="J109" s="12">
        <v>2.7040000000000002</v>
      </c>
      <c r="K109" s="47" t="s">
        <v>734</v>
      </c>
      <c r="L109" s="9" t="str">
        <f t="shared" si="43"/>
        <v>Yes</v>
      </c>
    </row>
    <row r="110" spans="1:12" x14ac:dyDescent="0.2">
      <c r="A110" s="2" t="s">
        <v>686</v>
      </c>
      <c r="B110" s="47" t="s">
        <v>217</v>
      </c>
      <c r="C110" s="13">
        <v>95.879738829999994</v>
      </c>
      <c r="D110" s="11" t="str">
        <f t="shared" si="40"/>
        <v>N/A</v>
      </c>
      <c r="E110" s="13">
        <v>96.405503886999995</v>
      </c>
      <c r="F110" s="11" t="str">
        <f t="shared" si="41"/>
        <v>N/A</v>
      </c>
      <c r="G110" s="13">
        <v>96.770198532999999</v>
      </c>
      <c r="H110" s="11" t="str">
        <f t="shared" si="42"/>
        <v>N/A</v>
      </c>
      <c r="I110" s="12">
        <v>0.5484</v>
      </c>
      <c r="J110" s="12">
        <v>0.37830000000000003</v>
      </c>
      <c r="K110" s="47" t="s">
        <v>734</v>
      </c>
      <c r="L110" s="9" t="str">
        <f t="shared" si="43"/>
        <v>Yes</v>
      </c>
    </row>
    <row r="111" spans="1:12" ht="25.5" x14ac:dyDescent="0.2">
      <c r="A111" s="4" t="s">
        <v>972</v>
      </c>
      <c r="B111" s="47" t="s">
        <v>217</v>
      </c>
      <c r="C111" s="13">
        <v>40.386744053999998</v>
      </c>
      <c r="D111" s="11" t="str">
        <f t="shared" si="40"/>
        <v>N/A</v>
      </c>
      <c r="E111" s="13">
        <v>39.409145039999999</v>
      </c>
      <c r="F111" s="11" t="str">
        <f t="shared" si="41"/>
        <v>N/A</v>
      </c>
      <c r="G111" s="13">
        <v>38.434400367000002</v>
      </c>
      <c r="H111" s="11" t="str">
        <f t="shared" si="42"/>
        <v>N/A</v>
      </c>
      <c r="I111" s="12">
        <v>-2.42</v>
      </c>
      <c r="J111" s="12">
        <v>-2.4700000000000002</v>
      </c>
      <c r="K111" s="47" t="s">
        <v>734</v>
      </c>
      <c r="L111" s="9" t="str">
        <f t="shared" si="43"/>
        <v>Yes</v>
      </c>
    </row>
    <row r="112" spans="1:12" ht="25.5" x14ac:dyDescent="0.2">
      <c r="A112" s="4" t="s">
        <v>973</v>
      </c>
      <c r="B112" s="47" t="s">
        <v>217</v>
      </c>
      <c r="C112" s="13">
        <v>57.988186564000003</v>
      </c>
      <c r="D112" s="11" t="str">
        <f t="shared" si="40"/>
        <v>N/A</v>
      </c>
      <c r="E112" s="13">
        <v>58.980052598</v>
      </c>
      <c r="F112" s="11" t="str">
        <f t="shared" si="41"/>
        <v>N/A</v>
      </c>
      <c r="G112" s="13">
        <v>59.952821467</v>
      </c>
      <c r="H112" s="11" t="str">
        <f t="shared" si="42"/>
        <v>N/A</v>
      </c>
      <c r="I112" s="12">
        <v>1.71</v>
      </c>
      <c r="J112" s="12">
        <v>1.649</v>
      </c>
      <c r="K112" s="47" t="s">
        <v>734</v>
      </c>
      <c r="L112" s="9" t="str">
        <f t="shared" si="43"/>
        <v>Yes</v>
      </c>
    </row>
    <row r="113" spans="1:12" ht="25.5" x14ac:dyDescent="0.2">
      <c r="A113" s="4" t="s">
        <v>974</v>
      </c>
      <c r="B113" s="47" t="s">
        <v>217</v>
      </c>
      <c r="C113" s="13">
        <v>0.6445734233</v>
      </c>
      <c r="D113" s="11" t="str">
        <f t="shared" si="40"/>
        <v>N/A</v>
      </c>
      <c r="E113" s="13">
        <v>0.64537537840000003</v>
      </c>
      <c r="F113" s="11" t="str">
        <f t="shared" si="41"/>
        <v>N/A</v>
      </c>
      <c r="G113" s="13">
        <v>0.61612420300000004</v>
      </c>
      <c r="H113" s="11" t="str">
        <f t="shared" si="42"/>
        <v>N/A</v>
      </c>
      <c r="I113" s="12">
        <v>0.1244</v>
      </c>
      <c r="J113" s="12">
        <v>-4.53</v>
      </c>
      <c r="K113" s="47" t="s">
        <v>734</v>
      </c>
      <c r="L113" s="9" t="str">
        <f t="shared" si="43"/>
        <v>Yes</v>
      </c>
    </row>
    <row r="114" spans="1:12" ht="25.5" x14ac:dyDescent="0.2">
      <c r="A114" s="4" t="s">
        <v>975</v>
      </c>
      <c r="B114" s="47" t="s">
        <v>217</v>
      </c>
      <c r="C114" s="13">
        <v>0.98049595899999997</v>
      </c>
      <c r="D114" s="11" t="str">
        <f t="shared" si="40"/>
        <v>N/A</v>
      </c>
      <c r="E114" s="13">
        <v>0.96542698360000001</v>
      </c>
      <c r="F114" s="11" t="str">
        <f t="shared" si="41"/>
        <v>N/A</v>
      </c>
      <c r="G114" s="13">
        <v>0.99665396250000005</v>
      </c>
      <c r="H114" s="11" t="str">
        <f t="shared" si="42"/>
        <v>N/A</v>
      </c>
      <c r="I114" s="12">
        <v>-1.54</v>
      </c>
      <c r="J114" s="12">
        <v>3.2349999999999999</v>
      </c>
      <c r="K114" s="47" t="s">
        <v>734</v>
      </c>
      <c r="L114" s="9" t="str">
        <f t="shared" si="43"/>
        <v>Yes</v>
      </c>
    </row>
    <row r="115" spans="1:12" x14ac:dyDescent="0.2">
      <c r="A115" s="2" t="s">
        <v>976</v>
      </c>
      <c r="B115" s="47" t="s">
        <v>290</v>
      </c>
      <c r="C115" s="13">
        <v>99.999437254</v>
      </c>
      <c r="D115" s="43" t="str">
        <f>IF($B115="N/A","N/A",IF(C115&gt;=99,"Yes","No"))</f>
        <v>Yes</v>
      </c>
      <c r="E115" s="13">
        <v>99.998882401000003</v>
      </c>
      <c r="F115" s="43" t="str">
        <f>IF($B115="N/A","N/A",IF(E115&gt;=99,"Yes","No"))</f>
        <v>Yes</v>
      </c>
      <c r="G115" s="13">
        <v>100</v>
      </c>
      <c r="H115" s="43" t="str">
        <f>IF($B115="N/A","N/A",IF(G115&gt;=99,"Yes","No"))</f>
        <v>Yes</v>
      </c>
      <c r="I115" s="12">
        <v>-1E-3</v>
      </c>
      <c r="J115" s="12">
        <v>1.1000000000000001E-3</v>
      </c>
      <c r="K115" s="47" t="s">
        <v>733</v>
      </c>
      <c r="L115" s="9" t="str">
        <f t="shared" ref="L115:L149" si="44">IF(J115="Div by 0", "N/A", IF(K115="N/A","N/A", IF(J115&gt;VALUE(MID(K115,1,2)), "No", IF(J115&lt;-1*VALUE(MID(K115,1,2)), "No", "Yes"))))</f>
        <v>Yes</v>
      </c>
    </row>
    <row r="116" spans="1:12" x14ac:dyDescent="0.2">
      <c r="A116" s="2" t="s">
        <v>977</v>
      </c>
      <c r="B116" s="47" t="s">
        <v>217</v>
      </c>
      <c r="C116" s="13">
        <v>4.4789529000000003E-3</v>
      </c>
      <c r="D116" s="43" t="str">
        <f>IF($B116="N/A","N/A",IF(C116&gt;10,"No",IF(C116&lt;-10,"No","Yes")))</f>
        <v>N/A</v>
      </c>
      <c r="E116" s="13">
        <v>2.5642553200000001E-2</v>
      </c>
      <c r="F116" s="43" t="str">
        <f>IF($B116="N/A","N/A",IF(E116&gt;10,"No",IF(E116&lt;-10,"No","Yes")))</f>
        <v>N/A</v>
      </c>
      <c r="G116" s="13">
        <v>3.01718783E-2</v>
      </c>
      <c r="H116" s="43" t="str">
        <f>IF($B116="N/A","N/A",IF(G116&gt;10,"No",IF(G116&lt;-10,"No","Yes")))</f>
        <v>N/A</v>
      </c>
      <c r="I116" s="12">
        <v>472.5</v>
      </c>
      <c r="J116" s="12">
        <v>17.66</v>
      </c>
      <c r="K116" s="47" t="s">
        <v>733</v>
      </c>
      <c r="L116" s="9" t="str">
        <f t="shared" si="44"/>
        <v>No</v>
      </c>
    </row>
    <row r="117" spans="1:12" x14ac:dyDescent="0.2">
      <c r="A117" s="3" t="s">
        <v>978</v>
      </c>
      <c r="B117" s="47" t="s">
        <v>284</v>
      </c>
      <c r="C117" s="8">
        <v>99.158194551999998</v>
      </c>
      <c r="D117" s="43" t="str">
        <f>IF($B117="N/A","N/A",IF(C117&gt;=98,"Yes","No"))</f>
        <v>Yes</v>
      </c>
      <c r="E117" s="8">
        <v>99.439834353999998</v>
      </c>
      <c r="F117" s="43" t="str">
        <f>IF($B117="N/A","N/A",IF(E117&gt;=98,"Yes","No"))</f>
        <v>Yes</v>
      </c>
      <c r="G117" s="8">
        <v>99.255572727000001</v>
      </c>
      <c r="H117" s="43" t="str">
        <f>IF($B117="N/A","N/A",IF(G117&gt;=98,"Yes","No"))</f>
        <v>Yes</v>
      </c>
      <c r="I117" s="12">
        <v>0.28399999999999997</v>
      </c>
      <c r="J117" s="12">
        <v>-0.185</v>
      </c>
      <c r="K117" s="44" t="s">
        <v>733</v>
      </c>
      <c r="L117" s="9" t="str">
        <f t="shared" si="44"/>
        <v>Yes</v>
      </c>
    </row>
    <row r="118" spans="1:12" x14ac:dyDescent="0.2">
      <c r="A118" s="3" t="s">
        <v>979</v>
      </c>
      <c r="B118" s="47" t="s">
        <v>291</v>
      </c>
      <c r="C118" s="8">
        <v>95.872077058000002</v>
      </c>
      <c r="D118" s="43" t="str">
        <f>IF($B118="N/A","N/A",IF(C118&gt;=80,"Yes","No"))</f>
        <v>Yes</v>
      </c>
      <c r="E118" s="8">
        <v>95.964993108000002</v>
      </c>
      <c r="F118" s="43" t="str">
        <f>IF($B118="N/A","N/A",IF(E118&gt;=80,"Yes","No"))</f>
        <v>Yes</v>
      </c>
      <c r="G118" s="8">
        <v>96.560280607999999</v>
      </c>
      <c r="H118" s="43" t="str">
        <f>IF($B118="N/A","N/A",IF(G118&gt;=80,"Yes","No"))</f>
        <v>Yes</v>
      </c>
      <c r="I118" s="12">
        <v>9.69E-2</v>
      </c>
      <c r="J118" s="12">
        <v>0.62029999999999996</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177700</v>
      </c>
      <c r="D123" s="43" t="str">
        <f t="shared" ref="D123:D149" si="47">IF($B123="N/A","N/A",IF(C123&gt;10,"No",IF(C123&lt;-10,"No","Yes")))</f>
        <v>N/A</v>
      </c>
      <c r="E123" s="35">
        <v>178955</v>
      </c>
      <c r="F123" s="43" t="str">
        <f t="shared" ref="F123:F149" si="48">IF($B123="N/A","N/A",IF(E123&gt;10,"No",IF(E123&lt;-10,"No","Yes")))</f>
        <v>N/A</v>
      </c>
      <c r="G123" s="35">
        <v>181866</v>
      </c>
      <c r="H123" s="43" t="str">
        <f t="shared" ref="H123:H149" si="49">IF($B123="N/A","N/A",IF(G123&gt;10,"No",IF(G123&lt;-10,"No","Yes")))</f>
        <v>N/A</v>
      </c>
      <c r="I123" s="12">
        <v>0.70620000000000005</v>
      </c>
      <c r="J123" s="12">
        <v>1.627</v>
      </c>
      <c r="K123" s="44" t="s">
        <v>733</v>
      </c>
      <c r="L123" s="9" t="str">
        <f t="shared" si="44"/>
        <v>Yes</v>
      </c>
    </row>
    <row r="124" spans="1:12" x14ac:dyDescent="0.2">
      <c r="A124" s="2" t="s">
        <v>984</v>
      </c>
      <c r="B124" s="34" t="s">
        <v>217</v>
      </c>
      <c r="C124" s="35">
        <v>37535</v>
      </c>
      <c r="D124" s="43" t="str">
        <f t="shared" si="47"/>
        <v>N/A</v>
      </c>
      <c r="E124" s="35">
        <v>41297</v>
      </c>
      <c r="F124" s="43" t="str">
        <f t="shared" si="48"/>
        <v>N/A</v>
      </c>
      <c r="G124" s="35">
        <v>42346</v>
      </c>
      <c r="H124" s="43" t="str">
        <f t="shared" si="49"/>
        <v>N/A</v>
      </c>
      <c r="I124" s="12">
        <v>10.02</v>
      </c>
      <c r="J124" s="12">
        <v>2.54</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42184</v>
      </c>
      <c r="D126" s="43" t="str">
        <f t="shared" si="47"/>
        <v>N/A</v>
      </c>
      <c r="E126" s="35">
        <v>41437</v>
      </c>
      <c r="F126" s="43" t="str">
        <f t="shared" si="48"/>
        <v>N/A</v>
      </c>
      <c r="G126" s="35">
        <v>44292</v>
      </c>
      <c r="H126" s="43" t="str">
        <f t="shared" si="49"/>
        <v>N/A</v>
      </c>
      <c r="I126" s="12">
        <v>-1.77</v>
      </c>
      <c r="J126" s="12">
        <v>6.89</v>
      </c>
      <c r="K126" s="44" t="s">
        <v>733</v>
      </c>
      <c r="L126" s="9" t="str">
        <f t="shared" si="44"/>
        <v>Yes</v>
      </c>
    </row>
    <row r="127" spans="1:12" x14ac:dyDescent="0.2">
      <c r="A127" s="2" t="s">
        <v>987</v>
      </c>
      <c r="B127" s="34" t="s">
        <v>217</v>
      </c>
      <c r="C127" s="35">
        <v>97981</v>
      </c>
      <c r="D127" s="43" t="str">
        <f t="shared" si="47"/>
        <v>N/A</v>
      </c>
      <c r="E127" s="35">
        <v>96221</v>
      </c>
      <c r="F127" s="43" t="str">
        <f t="shared" si="48"/>
        <v>N/A</v>
      </c>
      <c r="G127" s="35">
        <v>95228</v>
      </c>
      <c r="H127" s="43" t="str">
        <f t="shared" si="49"/>
        <v>N/A</v>
      </c>
      <c r="I127" s="12">
        <v>-1.8</v>
      </c>
      <c r="J127" s="12">
        <v>-1.03</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379553</v>
      </c>
      <c r="D129" s="43" t="str">
        <f t="shared" si="47"/>
        <v>N/A</v>
      </c>
      <c r="E129" s="35">
        <v>386077</v>
      </c>
      <c r="F129" s="43" t="str">
        <f t="shared" si="48"/>
        <v>N/A</v>
      </c>
      <c r="G129" s="35">
        <v>394407</v>
      </c>
      <c r="H129" s="43" t="str">
        <f t="shared" si="49"/>
        <v>N/A</v>
      </c>
      <c r="I129" s="12">
        <v>1.7190000000000001</v>
      </c>
      <c r="J129" s="12">
        <v>2.1579999999999999</v>
      </c>
      <c r="K129" s="44" t="s">
        <v>733</v>
      </c>
      <c r="L129" s="9" t="str">
        <f t="shared" si="44"/>
        <v>Yes</v>
      </c>
    </row>
    <row r="130" spans="1:12" x14ac:dyDescent="0.2">
      <c r="A130" s="2" t="s">
        <v>989</v>
      </c>
      <c r="B130" s="34" t="s">
        <v>217</v>
      </c>
      <c r="C130" s="35">
        <v>238214</v>
      </c>
      <c r="D130" s="43" t="str">
        <f t="shared" si="47"/>
        <v>N/A</v>
      </c>
      <c r="E130" s="35">
        <v>249130</v>
      </c>
      <c r="F130" s="43" t="str">
        <f t="shared" si="48"/>
        <v>N/A</v>
      </c>
      <c r="G130" s="35">
        <v>253007</v>
      </c>
      <c r="H130" s="43" t="str">
        <f t="shared" si="49"/>
        <v>N/A</v>
      </c>
      <c r="I130" s="12">
        <v>4.5819999999999999</v>
      </c>
      <c r="J130" s="12">
        <v>1.556</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43404</v>
      </c>
      <c r="D132" s="43" t="str">
        <f t="shared" si="47"/>
        <v>N/A</v>
      </c>
      <c r="E132" s="35">
        <v>44330</v>
      </c>
      <c r="F132" s="43" t="str">
        <f t="shared" si="48"/>
        <v>N/A</v>
      </c>
      <c r="G132" s="35">
        <v>49648</v>
      </c>
      <c r="H132" s="43" t="str">
        <f t="shared" si="49"/>
        <v>N/A</v>
      </c>
      <c r="I132" s="12">
        <v>2.133</v>
      </c>
      <c r="J132" s="12">
        <v>12</v>
      </c>
      <c r="K132" s="44" t="s">
        <v>733</v>
      </c>
      <c r="L132" s="9" t="str">
        <f t="shared" si="44"/>
        <v>No</v>
      </c>
    </row>
    <row r="133" spans="1:12" x14ac:dyDescent="0.2">
      <c r="A133" s="2" t="s">
        <v>992</v>
      </c>
      <c r="B133" s="34" t="s">
        <v>217</v>
      </c>
      <c r="C133" s="35">
        <v>97935</v>
      </c>
      <c r="D133" s="43" t="str">
        <f t="shared" si="47"/>
        <v>N/A</v>
      </c>
      <c r="E133" s="35">
        <v>92617</v>
      </c>
      <c r="F133" s="43" t="str">
        <f t="shared" si="48"/>
        <v>N/A</v>
      </c>
      <c r="G133" s="35">
        <v>91752</v>
      </c>
      <c r="H133" s="43" t="str">
        <f t="shared" si="49"/>
        <v>N/A</v>
      </c>
      <c r="I133" s="12">
        <v>-5.43</v>
      </c>
      <c r="J133" s="12">
        <v>-0.93400000000000005</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1168441</v>
      </c>
      <c r="D135" s="43" t="str">
        <f t="shared" si="47"/>
        <v>N/A</v>
      </c>
      <c r="E135" s="35">
        <v>1260520</v>
      </c>
      <c r="F135" s="43" t="str">
        <f t="shared" si="48"/>
        <v>N/A</v>
      </c>
      <c r="G135" s="35">
        <v>1312284</v>
      </c>
      <c r="H135" s="43" t="str">
        <f t="shared" si="49"/>
        <v>N/A</v>
      </c>
      <c r="I135" s="12">
        <v>7.8810000000000002</v>
      </c>
      <c r="J135" s="12">
        <v>4.1070000000000002</v>
      </c>
      <c r="K135" s="44" t="s">
        <v>733</v>
      </c>
      <c r="L135" s="9" t="str">
        <f t="shared" si="44"/>
        <v>Yes</v>
      </c>
    </row>
    <row r="136" spans="1:12" x14ac:dyDescent="0.2">
      <c r="A136" s="2" t="s">
        <v>994</v>
      </c>
      <c r="B136" s="34" t="s">
        <v>217</v>
      </c>
      <c r="C136" s="35">
        <v>126990</v>
      </c>
      <c r="D136" s="43" t="str">
        <f t="shared" si="47"/>
        <v>N/A</v>
      </c>
      <c r="E136" s="35">
        <v>152130</v>
      </c>
      <c r="F136" s="43" t="str">
        <f t="shared" si="48"/>
        <v>N/A</v>
      </c>
      <c r="G136" s="35">
        <v>155710</v>
      </c>
      <c r="H136" s="43" t="str">
        <f t="shared" si="49"/>
        <v>N/A</v>
      </c>
      <c r="I136" s="12">
        <v>19.8</v>
      </c>
      <c r="J136" s="12">
        <v>2.3530000000000002</v>
      </c>
      <c r="K136" s="44" t="s">
        <v>733</v>
      </c>
      <c r="L136" s="9" t="str">
        <f t="shared" si="44"/>
        <v>Yes</v>
      </c>
    </row>
    <row r="137" spans="1:12" x14ac:dyDescent="0.2">
      <c r="A137" s="2" t="s">
        <v>995</v>
      </c>
      <c r="B137" s="34" t="s">
        <v>217</v>
      </c>
      <c r="C137" s="35">
        <v>9892</v>
      </c>
      <c r="D137" s="43" t="str">
        <f t="shared" si="47"/>
        <v>N/A</v>
      </c>
      <c r="E137" s="35">
        <v>18151</v>
      </c>
      <c r="F137" s="43" t="str">
        <f t="shared" si="48"/>
        <v>N/A</v>
      </c>
      <c r="G137" s="35">
        <v>18905</v>
      </c>
      <c r="H137" s="43" t="str">
        <f t="shared" si="49"/>
        <v>N/A</v>
      </c>
      <c r="I137" s="12">
        <v>83.49</v>
      </c>
      <c r="J137" s="12">
        <v>4.1539999999999999</v>
      </c>
      <c r="K137" s="44" t="s">
        <v>733</v>
      </c>
      <c r="L137" s="9" t="str">
        <f t="shared" si="44"/>
        <v>Yes</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381073</v>
      </c>
      <c r="D139" s="43" t="str">
        <f t="shared" si="47"/>
        <v>N/A</v>
      </c>
      <c r="E139" s="35">
        <v>378683</v>
      </c>
      <c r="F139" s="43" t="str">
        <f t="shared" si="48"/>
        <v>N/A</v>
      </c>
      <c r="G139" s="35">
        <v>364619</v>
      </c>
      <c r="H139" s="43" t="str">
        <f t="shared" si="49"/>
        <v>N/A</v>
      </c>
      <c r="I139" s="12">
        <v>-0.627</v>
      </c>
      <c r="J139" s="12">
        <v>-3.71</v>
      </c>
      <c r="K139" s="44" t="s">
        <v>733</v>
      </c>
      <c r="L139" s="9" t="str">
        <f t="shared" si="44"/>
        <v>Yes</v>
      </c>
    </row>
    <row r="140" spans="1:12" x14ac:dyDescent="0.2">
      <c r="A140" s="2" t="s">
        <v>998</v>
      </c>
      <c r="B140" s="34" t="s">
        <v>217</v>
      </c>
      <c r="C140" s="35">
        <v>599323</v>
      </c>
      <c r="D140" s="43" t="str">
        <f t="shared" si="47"/>
        <v>N/A</v>
      </c>
      <c r="E140" s="35">
        <v>659812</v>
      </c>
      <c r="F140" s="43" t="str">
        <f t="shared" si="48"/>
        <v>N/A</v>
      </c>
      <c r="G140" s="35">
        <v>726375</v>
      </c>
      <c r="H140" s="43" t="str">
        <f t="shared" si="49"/>
        <v>N/A</v>
      </c>
      <c r="I140" s="12">
        <v>10.09</v>
      </c>
      <c r="J140" s="12">
        <v>10.09</v>
      </c>
      <c r="K140" s="44" t="s">
        <v>733</v>
      </c>
      <c r="L140" s="9" t="str">
        <f t="shared" si="44"/>
        <v>No</v>
      </c>
    </row>
    <row r="141" spans="1:12" x14ac:dyDescent="0.2">
      <c r="A141" s="2" t="s">
        <v>999</v>
      </c>
      <c r="B141" s="34" t="s">
        <v>217</v>
      </c>
      <c r="C141" s="35">
        <v>51163</v>
      </c>
      <c r="D141" s="43" t="str">
        <f t="shared" si="47"/>
        <v>N/A</v>
      </c>
      <c r="E141" s="35">
        <v>51744</v>
      </c>
      <c r="F141" s="43" t="str">
        <f t="shared" si="48"/>
        <v>N/A</v>
      </c>
      <c r="G141" s="35">
        <v>46675</v>
      </c>
      <c r="H141" s="43" t="str">
        <f t="shared" si="49"/>
        <v>N/A</v>
      </c>
      <c r="I141" s="12">
        <v>1.1359999999999999</v>
      </c>
      <c r="J141" s="12">
        <v>-9.8000000000000007</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473410</v>
      </c>
      <c r="D143" s="43" t="str">
        <f t="shared" si="47"/>
        <v>N/A</v>
      </c>
      <c r="E143" s="35">
        <v>533952</v>
      </c>
      <c r="F143" s="43" t="str">
        <f t="shared" si="48"/>
        <v>N/A</v>
      </c>
      <c r="G143" s="35">
        <v>564203</v>
      </c>
      <c r="H143" s="43" t="str">
        <f t="shared" si="49"/>
        <v>N/A</v>
      </c>
      <c r="I143" s="12">
        <v>12.79</v>
      </c>
      <c r="J143" s="12">
        <v>5.665</v>
      </c>
      <c r="K143" s="44" t="s">
        <v>733</v>
      </c>
      <c r="L143" s="9" t="str">
        <f t="shared" si="44"/>
        <v>Yes</v>
      </c>
    </row>
    <row r="144" spans="1:12" x14ac:dyDescent="0.2">
      <c r="A144" s="2" t="s">
        <v>1001</v>
      </c>
      <c r="B144" s="34" t="s">
        <v>217</v>
      </c>
      <c r="C144" s="35">
        <v>47579</v>
      </c>
      <c r="D144" s="43" t="str">
        <f t="shared" si="47"/>
        <v>N/A</v>
      </c>
      <c r="E144" s="35">
        <v>62061</v>
      </c>
      <c r="F144" s="43" t="str">
        <f t="shared" si="48"/>
        <v>N/A</v>
      </c>
      <c r="G144" s="35">
        <v>65360</v>
      </c>
      <c r="H144" s="43" t="str">
        <f t="shared" si="49"/>
        <v>N/A</v>
      </c>
      <c r="I144" s="12">
        <v>30.44</v>
      </c>
      <c r="J144" s="12">
        <v>5.3159999999999998</v>
      </c>
      <c r="K144" s="44" t="s">
        <v>733</v>
      </c>
      <c r="L144" s="9" t="str">
        <f t="shared" si="44"/>
        <v>Yes</v>
      </c>
    </row>
    <row r="145" spans="1:12" x14ac:dyDescent="0.2">
      <c r="A145" s="2" t="s">
        <v>1002</v>
      </c>
      <c r="B145" s="34" t="s">
        <v>217</v>
      </c>
      <c r="C145" s="35">
        <v>10310</v>
      </c>
      <c r="D145" s="43" t="str">
        <f t="shared" si="47"/>
        <v>N/A</v>
      </c>
      <c r="E145" s="35">
        <v>18482</v>
      </c>
      <c r="F145" s="43" t="str">
        <f t="shared" si="48"/>
        <v>N/A</v>
      </c>
      <c r="G145" s="35">
        <v>19798</v>
      </c>
      <c r="H145" s="43" t="str">
        <f t="shared" si="49"/>
        <v>N/A</v>
      </c>
      <c r="I145" s="12">
        <v>79.260000000000005</v>
      </c>
      <c r="J145" s="12">
        <v>7.12</v>
      </c>
      <c r="K145" s="44" t="s">
        <v>733</v>
      </c>
      <c r="L145" s="9" t="str">
        <f t="shared" si="44"/>
        <v>Yes</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38648</v>
      </c>
      <c r="D147" s="43" t="str">
        <f t="shared" si="47"/>
        <v>N/A</v>
      </c>
      <c r="E147" s="35">
        <v>38307</v>
      </c>
      <c r="F147" s="43" t="str">
        <f t="shared" si="48"/>
        <v>N/A</v>
      </c>
      <c r="G147" s="35">
        <v>32912</v>
      </c>
      <c r="H147" s="43" t="str">
        <f t="shared" si="49"/>
        <v>N/A</v>
      </c>
      <c r="I147" s="12">
        <v>-0.88200000000000001</v>
      </c>
      <c r="J147" s="12">
        <v>-14.1</v>
      </c>
      <c r="K147" s="44" t="s">
        <v>733</v>
      </c>
      <c r="L147" s="9" t="str">
        <f t="shared" si="44"/>
        <v>No</v>
      </c>
    </row>
    <row r="148" spans="1:12" x14ac:dyDescent="0.2">
      <c r="A148" s="2" t="s">
        <v>1005</v>
      </c>
      <c r="B148" s="34" t="s">
        <v>217</v>
      </c>
      <c r="C148" s="35">
        <v>376873</v>
      </c>
      <c r="D148" s="43" t="str">
        <f t="shared" si="47"/>
        <v>N/A</v>
      </c>
      <c r="E148" s="35">
        <v>415102</v>
      </c>
      <c r="F148" s="43" t="str">
        <f t="shared" si="48"/>
        <v>N/A</v>
      </c>
      <c r="G148" s="35">
        <v>446133</v>
      </c>
      <c r="H148" s="43" t="str">
        <f t="shared" si="49"/>
        <v>N/A</v>
      </c>
      <c r="I148" s="12">
        <v>10.14</v>
      </c>
      <c r="J148" s="12">
        <v>7.476</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89080</v>
      </c>
      <c r="D150" s="11" t="str">
        <f t="shared" ref="D150:D155" si="50">IF($B150="N/A","N/A",IF(C150&gt;10,"No",IF(C150&lt;-10,"No","Yes")))</f>
        <v>N/A</v>
      </c>
      <c r="E150" s="1">
        <v>89328</v>
      </c>
      <c r="F150" s="11" t="str">
        <f t="shared" ref="F150:F155" si="51">IF($B150="N/A","N/A",IF(E150&gt;10,"No",IF(E150&lt;-10,"No","Yes")))</f>
        <v>N/A</v>
      </c>
      <c r="G150" s="1">
        <v>88090</v>
      </c>
      <c r="H150" s="11" t="str">
        <f t="shared" ref="H150:H155" si="52">IF($B150="N/A","N/A",IF(G150&gt;10,"No",IF(G150&lt;-10,"No","Yes")))</f>
        <v>N/A</v>
      </c>
      <c r="I150" s="56">
        <v>0.27839999999999998</v>
      </c>
      <c r="J150" s="56">
        <v>-1.39</v>
      </c>
      <c r="K150" s="44" t="s">
        <v>732</v>
      </c>
      <c r="L150" s="9" t="str">
        <f t="shared" ref="L150:L155" si="53">IF(J150="Div by 0", "N/A", IF(K150="N/A","N/A", IF(J150&gt;VALUE(MID(K150,1,2)), "No", IF(J150&lt;-1*VALUE(MID(K150,1,2)), "No", "Yes"))))</f>
        <v>Yes</v>
      </c>
    </row>
    <row r="151" spans="1:12" x14ac:dyDescent="0.2">
      <c r="A151" s="6" t="s">
        <v>330</v>
      </c>
      <c r="B151" s="47" t="s">
        <v>217</v>
      </c>
      <c r="C151" s="13">
        <v>4.0507406653000002</v>
      </c>
      <c r="D151" s="11" t="str">
        <f t="shared" si="50"/>
        <v>N/A</v>
      </c>
      <c r="E151" s="13">
        <v>3.7858804223</v>
      </c>
      <c r="F151" s="11" t="str">
        <f t="shared" si="51"/>
        <v>N/A</v>
      </c>
      <c r="G151" s="13">
        <v>3.5914643096000001</v>
      </c>
      <c r="H151" s="11" t="str">
        <f t="shared" si="52"/>
        <v>N/A</v>
      </c>
      <c r="I151" s="56">
        <v>-6.54</v>
      </c>
      <c r="J151" s="56">
        <v>-5.14</v>
      </c>
      <c r="K151" s="44" t="s">
        <v>732</v>
      </c>
      <c r="L151" s="9" t="str">
        <f t="shared" si="53"/>
        <v>Yes</v>
      </c>
    </row>
    <row r="152" spans="1:12" x14ac:dyDescent="0.2">
      <c r="A152" s="2" t="s">
        <v>331</v>
      </c>
      <c r="B152" s="47" t="s">
        <v>217</v>
      </c>
      <c r="C152" s="13">
        <v>34.948790096000003</v>
      </c>
      <c r="D152" s="11" t="str">
        <f t="shared" si="50"/>
        <v>N/A</v>
      </c>
      <c r="E152" s="13">
        <v>34.370651840000001</v>
      </c>
      <c r="F152" s="11" t="str">
        <f t="shared" si="51"/>
        <v>N/A</v>
      </c>
      <c r="G152" s="13">
        <v>33.109542189999999</v>
      </c>
      <c r="H152" s="11" t="str">
        <f t="shared" si="52"/>
        <v>N/A</v>
      </c>
      <c r="I152" s="56">
        <v>-1.65</v>
      </c>
      <c r="J152" s="56">
        <v>-3.67</v>
      </c>
      <c r="K152" s="44" t="s">
        <v>732</v>
      </c>
      <c r="L152" s="9" t="str">
        <f t="shared" si="53"/>
        <v>Yes</v>
      </c>
    </row>
    <row r="153" spans="1:12" x14ac:dyDescent="0.2">
      <c r="A153" s="2" t="s">
        <v>332</v>
      </c>
      <c r="B153" s="47" t="s">
        <v>217</v>
      </c>
      <c r="C153" s="13">
        <v>6.7671708561999999</v>
      </c>
      <c r="D153" s="11" t="str">
        <f t="shared" si="50"/>
        <v>N/A</v>
      </c>
      <c r="E153" s="13">
        <v>6.8033060762000002</v>
      </c>
      <c r="F153" s="11" t="str">
        <f t="shared" si="51"/>
        <v>N/A</v>
      </c>
      <c r="G153" s="13">
        <v>6.5878648198</v>
      </c>
      <c r="H153" s="11" t="str">
        <f t="shared" si="52"/>
        <v>N/A</v>
      </c>
      <c r="I153" s="56">
        <v>0.53400000000000003</v>
      </c>
      <c r="J153" s="56">
        <v>-3.17</v>
      </c>
      <c r="K153" s="44" t="s">
        <v>732</v>
      </c>
      <c r="L153" s="9" t="str">
        <f t="shared" si="53"/>
        <v>Yes</v>
      </c>
    </row>
    <row r="154" spans="1:12" x14ac:dyDescent="0.2">
      <c r="A154" s="2" t="s">
        <v>333</v>
      </c>
      <c r="B154" s="47" t="s">
        <v>217</v>
      </c>
      <c r="C154" s="13">
        <v>9.9534336799999998E-2</v>
      </c>
      <c r="D154" s="11" t="str">
        <f t="shared" si="50"/>
        <v>N/A</v>
      </c>
      <c r="E154" s="13">
        <v>0.1124139244</v>
      </c>
      <c r="F154" s="11" t="str">
        <f t="shared" si="51"/>
        <v>N/A</v>
      </c>
      <c r="G154" s="13">
        <v>0.1300785501</v>
      </c>
      <c r="H154" s="11" t="str">
        <f t="shared" si="52"/>
        <v>N/A</v>
      </c>
      <c r="I154" s="56">
        <v>12.94</v>
      </c>
      <c r="J154" s="56">
        <v>15.71</v>
      </c>
      <c r="K154" s="44" t="s">
        <v>732</v>
      </c>
      <c r="L154" s="9" t="str">
        <f t="shared" si="53"/>
        <v>Yes</v>
      </c>
    </row>
    <row r="155" spans="1:12" x14ac:dyDescent="0.2">
      <c r="A155" s="2" t="s">
        <v>334</v>
      </c>
      <c r="B155" s="47" t="s">
        <v>217</v>
      </c>
      <c r="C155" s="13">
        <v>2.7037874100000001E-2</v>
      </c>
      <c r="D155" s="11" t="str">
        <f t="shared" si="50"/>
        <v>N/A</v>
      </c>
      <c r="E155" s="13">
        <v>2.5657737E-2</v>
      </c>
      <c r="F155" s="11" t="str">
        <f t="shared" si="51"/>
        <v>N/A</v>
      </c>
      <c r="G155" s="13">
        <v>3.27896165E-2</v>
      </c>
      <c r="H155" s="11" t="str">
        <f t="shared" si="52"/>
        <v>N/A</v>
      </c>
      <c r="I155" s="56">
        <v>-5.0999999999999996</v>
      </c>
      <c r="J155" s="56">
        <v>27.8</v>
      </c>
      <c r="K155" s="44" t="s">
        <v>732</v>
      </c>
      <c r="L155" s="9" t="str">
        <f t="shared" si="53"/>
        <v>Yes</v>
      </c>
    </row>
    <row r="156" spans="1:12" x14ac:dyDescent="0.2">
      <c r="A156" s="16" t="s">
        <v>1008</v>
      </c>
      <c r="B156" s="34" t="s">
        <v>217</v>
      </c>
      <c r="C156" s="35">
        <v>102898</v>
      </c>
      <c r="D156" s="43" t="str">
        <f t="shared" ref="D156:D162" si="54">IF($B156="N/A","N/A",IF(C156&gt;10,"No",IF(C156&lt;-10,"No","Yes")))</f>
        <v>N/A</v>
      </c>
      <c r="E156" s="35">
        <v>111309</v>
      </c>
      <c r="F156" s="43" t="str">
        <f t="shared" ref="F156:F162" si="55">IF($B156="N/A","N/A",IF(E156&gt;10,"No",IF(E156&lt;-10,"No","Yes")))</f>
        <v>N/A</v>
      </c>
      <c r="G156" s="35">
        <v>115824</v>
      </c>
      <c r="H156" s="43" t="str">
        <f t="shared" ref="H156:H162" si="56">IF($B156="N/A","N/A",IF(G156&gt;10,"No",IF(G156&lt;-10,"No","Yes")))</f>
        <v>N/A</v>
      </c>
      <c r="I156" s="12">
        <v>8.1739999999999995</v>
      </c>
      <c r="J156" s="12">
        <v>4.056</v>
      </c>
      <c r="K156" s="44" t="s">
        <v>732</v>
      </c>
      <c r="L156" s="9" t="str">
        <f t="shared" ref="L156:L163" si="57">IF(J156="Div by 0", "N/A", IF(K156="N/A","N/A", IF(J156&gt;VALUE(MID(K156,1,2)), "No", IF(J156&lt;-1*VALUE(MID(K156,1,2)), "No", "Yes"))))</f>
        <v>Yes</v>
      </c>
    </row>
    <row r="157" spans="1:12" x14ac:dyDescent="0.2">
      <c r="A157" s="6" t="s">
        <v>1009</v>
      </c>
      <c r="B157" s="34" t="s">
        <v>217</v>
      </c>
      <c r="C157" s="8">
        <v>4.6790874829</v>
      </c>
      <c r="D157" s="43" t="str">
        <f t="shared" si="54"/>
        <v>N/A</v>
      </c>
      <c r="E157" s="8">
        <v>4.7174745200999997</v>
      </c>
      <c r="F157" s="43" t="str">
        <f t="shared" si="55"/>
        <v>N/A</v>
      </c>
      <c r="G157" s="8">
        <v>4.7221905119000001</v>
      </c>
      <c r="H157" s="43" t="str">
        <f t="shared" si="56"/>
        <v>N/A</v>
      </c>
      <c r="I157" s="12">
        <v>0.82040000000000002</v>
      </c>
      <c r="J157" s="12">
        <v>0.1</v>
      </c>
      <c r="K157" s="44" t="s">
        <v>732</v>
      </c>
      <c r="L157" s="9" t="str">
        <f t="shared" si="57"/>
        <v>Yes</v>
      </c>
    </row>
    <row r="158" spans="1:12" x14ac:dyDescent="0.2">
      <c r="A158" s="16" t="s">
        <v>1010</v>
      </c>
      <c r="B158" s="34" t="s">
        <v>217</v>
      </c>
      <c r="C158" s="8">
        <v>26.213843557000001</v>
      </c>
      <c r="D158" s="43" t="str">
        <f t="shared" si="54"/>
        <v>N/A</v>
      </c>
      <c r="E158" s="8">
        <v>27.380067615000002</v>
      </c>
      <c r="F158" s="43" t="str">
        <f t="shared" si="55"/>
        <v>N/A</v>
      </c>
      <c r="G158" s="8">
        <v>29.059857258000001</v>
      </c>
      <c r="H158" s="43" t="str">
        <f t="shared" si="56"/>
        <v>N/A</v>
      </c>
      <c r="I158" s="12">
        <v>4.4489999999999998</v>
      </c>
      <c r="J158" s="12">
        <v>6.1349999999999998</v>
      </c>
      <c r="K158" s="44" t="s">
        <v>732</v>
      </c>
      <c r="L158" s="9" t="str">
        <f t="shared" si="57"/>
        <v>Yes</v>
      </c>
    </row>
    <row r="159" spans="1:12" x14ac:dyDescent="0.2">
      <c r="A159" s="16" t="s">
        <v>1011</v>
      </c>
      <c r="B159" s="34" t="s">
        <v>217</v>
      </c>
      <c r="C159" s="8">
        <v>12.340042102</v>
      </c>
      <c r="D159" s="43" t="str">
        <f t="shared" si="54"/>
        <v>N/A</v>
      </c>
      <c r="E159" s="8">
        <v>13.597287588</v>
      </c>
      <c r="F159" s="43" t="str">
        <f t="shared" si="55"/>
        <v>N/A</v>
      </c>
      <c r="G159" s="8">
        <v>13.781195566999999</v>
      </c>
      <c r="H159" s="43" t="str">
        <f t="shared" si="56"/>
        <v>N/A</v>
      </c>
      <c r="I159" s="12">
        <v>10.19</v>
      </c>
      <c r="J159" s="12">
        <v>1.353</v>
      </c>
      <c r="K159" s="44" t="s">
        <v>732</v>
      </c>
      <c r="L159" s="9" t="str">
        <f t="shared" si="57"/>
        <v>Yes</v>
      </c>
    </row>
    <row r="160" spans="1:12" x14ac:dyDescent="0.2">
      <c r="A160" s="16" t="s">
        <v>1012</v>
      </c>
      <c r="B160" s="34" t="s">
        <v>217</v>
      </c>
      <c r="C160" s="8">
        <v>0.2904725185</v>
      </c>
      <c r="D160" s="43" t="str">
        <f t="shared" si="54"/>
        <v>N/A</v>
      </c>
      <c r="E160" s="8">
        <v>0.26504934470000002</v>
      </c>
      <c r="F160" s="43" t="str">
        <f t="shared" si="55"/>
        <v>N/A</v>
      </c>
      <c r="G160" s="8">
        <v>0.24895525660000001</v>
      </c>
      <c r="H160" s="43" t="str">
        <f t="shared" si="56"/>
        <v>N/A</v>
      </c>
      <c r="I160" s="12">
        <v>-8.75</v>
      </c>
      <c r="J160" s="12">
        <v>-6.07</v>
      </c>
      <c r="K160" s="44" t="s">
        <v>732</v>
      </c>
      <c r="L160" s="9" t="str">
        <f t="shared" si="57"/>
        <v>Yes</v>
      </c>
    </row>
    <row r="161" spans="1:12" x14ac:dyDescent="0.2">
      <c r="A161" s="16" t="s">
        <v>1013</v>
      </c>
      <c r="B161" s="34" t="s">
        <v>217</v>
      </c>
      <c r="C161" s="8">
        <v>1.2853551888999999</v>
      </c>
      <c r="D161" s="43" t="str">
        <f t="shared" si="54"/>
        <v>N/A</v>
      </c>
      <c r="E161" s="8">
        <v>1.2124685365000001</v>
      </c>
      <c r="F161" s="43" t="str">
        <f t="shared" si="55"/>
        <v>N/A</v>
      </c>
      <c r="G161" s="8">
        <v>0.94877198460000001</v>
      </c>
      <c r="H161" s="43" t="str">
        <f t="shared" si="56"/>
        <v>N/A</v>
      </c>
      <c r="I161" s="12">
        <v>-5.67</v>
      </c>
      <c r="J161" s="12">
        <v>-21.7</v>
      </c>
      <c r="K161" s="44" t="s">
        <v>732</v>
      </c>
      <c r="L161" s="9" t="str">
        <f t="shared" si="57"/>
        <v>Yes</v>
      </c>
    </row>
    <row r="162" spans="1:12" x14ac:dyDescent="0.2">
      <c r="A162" s="2" t="s">
        <v>1014</v>
      </c>
      <c r="B162" s="34" t="s">
        <v>217</v>
      </c>
      <c r="C162" s="35">
        <v>17429</v>
      </c>
      <c r="D162" s="43" t="str">
        <f t="shared" si="54"/>
        <v>N/A</v>
      </c>
      <c r="E162" s="35">
        <v>18221</v>
      </c>
      <c r="F162" s="43" t="str">
        <f t="shared" si="55"/>
        <v>N/A</v>
      </c>
      <c r="G162" s="35">
        <v>19335</v>
      </c>
      <c r="H162" s="43" t="str">
        <f t="shared" si="56"/>
        <v>N/A</v>
      </c>
      <c r="I162" s="12">
        <v>4.5439999999999996</v>
      </c>
      <c r="J162" s="12">
        <v>6.1139999999999999</v>
      </c>
      <c r="K162" s="44" t="s">
        <v>732</v>
      </c>
      <c r="L162" s="9" t="str">
        <f t="shared" si="57"/>
        <v>Yes</v>
      </c>
    </row>
    <row r="163" spans="1:12" ht="25.5" x14ac:dyDescent="0.2">
      <c r="A163" s="16" t="s">
        <v>1015</v>
      </c>
      <c r="B163" s="34" t="s">
        <v>217</v>
      </c>
      <c r="C163" s="35">
        <v>104369</v>
      </c>
      <c r="D163" s="43" t="str">
        <f>IF($B163="N/A","N/A",IF(C163&gt;10,"No",IF(C163&lt;-10,"No","Yes")))</f>
        <v>N/A</v>
      </c>
      <c r="E163" s="35">
        <v>113283</v>
      </c>
      <c r="F163" s="43" t="str">
        <f>IF($B163="N/A","N/A",IF(E163&gt;10,"No",IF(E163&lt;-10,"No","Yes")))</f>
        <v>N/A</v>
      </c>
      <c r="G163" s="35">
        <v>117796</v>
      </c>
      <c r="H163" s="43" t="str">
        <f>IF($B163="N/A","N/A",IF(G163&gt;10,"No",IF(G163&lt;-10,"No","Yes")))</f>
        <v>N/A</v>
      </c>
      <c r="I163" s="12">
        <v>8.5410000000000004</v>
      </c>
      <c r="J163" s="12">
        <v>3.984</v>
      </c>
      <c r="K163" s="44" t="s">
        <v>732</v>
      </c>
      <c r="L163" s="9" t="str">
        <f t="shared" si="57"/>
        <v>Yes</v>
      </c>
    </row>
    <row r="164" spans="1:12" x14ac:dyDescent="0.2">
      <c r="A164" s="4" t="s">
        <v>1016</v>
      </c>
      <c r="B164" s="34" t="s">
        <v>217</v>
      </c>
      <c r="C164" s="35">
        <v>62714</v>
      </c>
      <c r="D164" s="43" t="str">
        <f t="shared" ref="D164:D238" si="58">IF($B164="N/A","N/A",IF(C164&gt;10,"No",IF(C164&lt;-10,"No","Yes")))</f>
        <v>N/A</v>
      </c>
      <c r="E164" s="35">
        <v>69290</v>
      </c>
      <c r="F164" s="43" t="str">
        <f t="shared" ref="F164:F238" si="59">IF($B164="N/A","N/A",IF(E164&gt;10,"No",IF(E164&lt;-10,"No","Yes")))</f>
        <v>N/A</v>
      </c>
      <c r="G164" s="35">
        <v>73891</v>
      </c>
      <c r="H164" s="43" t="str">
        <f t="shared" ref="H164:H227" si="60">IF($B164="N/A","N/A",IF(G164&gt;10,"No",IF(G164&lt;-10,"No","Yes")))</f>
        <v>N/A</v>
      </c>
      <c r="I164" s="12">
        <v>10.49</v>
      </c>
      <c r="J164" s="12">
        <v>6.64</v>
      </c>
      <c r="K164" s="44" t="s">
        <v>732</v>
      </c>
      <c r="L164" s="9" t="str">
        <f t="shared" ref="L164:L227" si="61">IF(J164="Div by 0", "N/A", IF(K164="N/A","N/A", IF(J164&gt;VALUE(MID(K164,1,2)), "No", IF(J164&lt;-1*VALUE(MID(K164,1,2)), "No", "Yes"))))</f>
        <v>Yes</v>
      </c>
    </row>
    <row r="165" spans="1:12" x14ac:dyDescent="0.2">
      <c r="A165" s="60" t="s">
        <v>71</v>
      </c>
      <c r="B165" s="34" t="s">
        <v>217</v>
      </c>
      <c r="C165" s="8">
        <v>2.8517978231000001</v>
      </c>
      <c r="D165" s="43" t="str">
        <f t="shared" si="58"/>
        <v>N/A</v>
      </c>
      <c r="E165" s="8">
        <v>2.9366341400999998</v>
      </c>
      <c r="F165" s="43" t="str">
        <f t="shared" si="59"/>
        <v>N/A</v>
      </c>
      <c r="G165" s="8">
        <v>3.0125654365000001</v>
      </c>
      <c r="H165" s="43" t="str">
        <f t="shared" si="60"/>
        <v>N/A</v>
      </c>
      <c r="I165" s="12">
        <v>2.9750000000000001</v>
      </c>
      <c r="J165" s="12">
        <v>2.5859999999999999</v>
      </c>
      <c r="K165" s="44" t="s">
        <v>732</v>
      </c>
      <c r="L165" s="9" t="str">
        <f t="shared" si="61"/>
        <v>Yes</v>
      </c>
    </row>
    <row r="166" spans="1:12" x14ac:dyDescent="0.2">
      <c r="A166" s="4" t="s">
        <v>111</v>
      </c>
      <c r="B166" s="34" t="s">
        <v>217</v>
      </c>
      <c r="C166" s="8">
        <v>16.712999437000001</v>
      </c>
      <c r="D166" s="43" t="str">
        <f t="shared" si="58"/>
        <v>N/A</v>
      </c>
      <c r="E166" s="8">
        <v>17.694951244999999</v>
      </c>
      <c r="F166" s="43" t="str">
        <f t="shared" si="59"/>
        <v>N/A</v>
      </c>
      <c r="G166" s="8">
        <v>18.607106331000001</v>
      </c>
      <c r="H166" s="43" t="str">
        <f t="shared" si="60"/>
        <v>N/A</v>
      </c>
      <c r="I166" s="12">
        <v>5.875</v>
      </c>
      <c r="J166" s="12">
        <v>5.1550000000000002</v>
      </c>
      <c r="K166" s="44" t="s">
        <v>732</v>
      </c>
      <c r="L166" s="9" t="str">
        <f t="shared" si="61"/>
        <v>Yes</v>
      </c>
    </row>
    <row r="167" spans="1:12" x14ac:dyDescent="0.2">
      <c r="A167" s="4" t="s">
        <v>112</v>
      </c>
      <c r="B167" s="34" t="s">
        <v>217</v>
      </c>
      <c r="C167" s="8">
        <v>8.6902224458999999</v>
      </c>
      <c r="D167" s="43" t="str">
        <f t="shared" si="58"/>
        <v>N/A</v>
      </c>
      <c r="E167" s="8">
        <v>9.7343276081999992</v>
      </c>
      <c r="F167" s="43" t="str">
        <f t="shared" si="59"/>
        <v>N/A</v>
      </c>
      <c r="G167" s="8">
        <v>10.143075553999999</v>
      </c>
      <c r="H167" s="43" t="str">
        <f t="shared" si="60"/>
        <v>N/A</v>
      </c>
      <c r="I167" s="12">
        <v>12.01</v>
      </c>
      <c r="J167" s="12">
        <v>4.1989999999999998</v>
      </c>
      <c r="K167" s="44" t="s">
        <v>732</v>
      </c>
      <c r="L167" s="9" t="str">
        <f t="shared" si="61"/>
        <v>Yes</v>
      </c>
    </row>
    <row r="168" spans="1:12" x14ac:dyDescent="0.2">
      <c r="A168" s="4" t="s">
        <v>113</v>
      </c>
      <c r="B168" s="34" t="s">
        <v>217</v>
      </c>
      <c r="C168" s="8">
        <v>1.7972666E-3</v>
      </c>
      <c r="D168" s="43" t="str">
        <f t="shared" si="58"/>
        <v>N/A</v>
      </c>
      <c r="E168" s="8">
        <v>2.3799702E-3</v>
      </c>
      <c r="F168" s="43" t="str">
        <f t="shared" si="59"/>
        <v>N/A</v>
      </c>
      <c r="G168" s="8">
        <v>2.7433086000000001E-3</v>
      </c>
      <c r="H168" s="43" t="str">
        <f t="shared" si="60"/>
        <v>N/A</v>
      </c>
      <c r="I168" s="12">
        <v>32.42</v>
      </c>
      <c r="J168" s="12">
        <v>15.27</v>
      </c>
      <c r="K168" s="44" t="s">
        <v>732</v>
      </c>
      <c r="L168" s="9" t="str">
        <f t="shared" si="61"/>
        <v>Yes</v>
      </c>
    </row>
    <row r="169" spans="1:12" x14ac:dyDescent="0.2">
      <c r="A169" s="4" t="s">
        <v>114</v>
      </c>
      <c r="B169" s="34" t="s">
        <v>217</v>
      </c>
      <c r="C169" s="8">
        <v>2.1123339E-3</v>
      </c>
      <c r="D169" s="43" t="str">
        <f t="shared" si="58"/>
        <v>N/A</v>
      </c>
      <c r="E169" s="8">
        <v>2.2473929999999999E-3</v>
      </c>
      <c r="F169" s="43" t="str">
        <f t="shared" si="59"/>
        <v>N/A</v>
      </c>
      <c r="G169" s="8">
        <v>1.7724117E-3</v>
      </c>
      <c r="H169" s="43" t="str">
        <f t="shared" si="60"/>
        <v>N/A</v>
      </c>
      <c r="I169" s="12">
        <v>6.3940000000000001</v>
      </c>
      <c r="J169" s="12">
        <v>-21.1</v>
      </c>
      <c r="K169" s="44" t="s">
        <v>732</v>
      </c>
      <c r="L169" s="9" t="str">
        <f t="shared" si="61"/>
        <v>Yes</v>
      </c>
    </row>
    <row r="170" spans="1:12" x14ac:dyDescent="0.2">
      <c r="A170" s="4" t="s">
        <v>428</v>
      </c>
      <c r="B170" s="34" t="s">
        <v>217</v>
      </c>
      <c r="C170" s="35">
        <v>27922</v>
      </c>
      <c r="D170" s="43" t="str">
        <f>IF($B170="N/A","N/A",IF(C170&gt;10,"No",IF(C170&lt;-10,"No","Yes")))</f>
        <v>N/A</v>
      </c>
      <c r="E170" s="35">
        <v>29776</v>
      </c>
      <c r="F170" s="43" t="str">
        <f>IF($B170="N/A","N/A",IF(E170&gt;10,"No",IF(E170&lt;-10,"No","Yes")))</f>
        <v>N/A</v>
      </c>
      <c r="G170" s="35">
        <v>31725</v>
      </c>
      <c r="H170" s="43" t="str">
        <f>IF($B170="N/A","N/A",IF(G170&gt;10,"No",IF(G170&lt;-10,"No","Yes")))</f>
        <v>N/A</v>
      </c>
      <c r="I170" s="12">
        <v>6.64</v>
      </c>
      <c r="J170" s="12">
        <v>6.5460000000000003</v>
      </c>
      <c r="K170" s="44" t="s">
        <v>732</v>
      </c>
      <c r="L170" s="9" t="str">
        <f t="shared" si="61"/>
        <v>Yes</v>
      </c>
    </row>
    <row r="171" spans="1:12" x14ac:dyDescent="0.2">
      <c r="A171" s="4" t="s">
        <v>429</v>
      </c>
      <c r="B171" s="34" t="s">
        <v>217</v>
      </c>
      <c r="C171" s="35">
        <v>1777</v>
      </c>
      <c r="D171" s="43" t="str">
        <f>IF($B171="N/A","N/A",IF(C171&gt;10,"No",IF(C171&lt;-10,"No","Yes")))</f>
        <v>N/A</v>
      </c>
      <c r="E171" s="35">
        <v>1890</v>
      </c>
      <c r="F171" s="43" t="str">
        <f>IF($B171="N/A","N/A",IF(E171&gt;10,"No",IF(E171&lt;-10,"No","Yes")))</f>
        <v>N/A</v>
      </c>
      <c r="G171" s="35">
        <v>2115</v>
      </c>
      <c r="H171" s="43" t="str">
        <f>IF($B171="N/A","N/A",IF(G171&gt;10,"No",IF(G171&lt;-10,"No","Yes")))</f>
        <v>N/A</v>
      </c>
      <c r="I171" s="12">
        <v>6.359</v>
      </c>
      <c r="J171" s="12">
        <v>11.9</v>
      </c>
      <c r="K171" s="44" t="s">
        <v>732</v>
      </c>
      <c r="L171" s="9" t="str">
        <f t="shared" si="61"/>
        <v>Yes</v>
      </c>
    </row>
    <row r="172" spans="1:12" x14ac:dyDescent="0.2">
      <c r="A172" s="4" t="s">
        <v>430</v>
      </c>
      <c r="B172" s="34" t="s">
        <v>217</v>
      </c>
      <c r="C172" s="35">
        <v>17020</v>
      </c>
      <c r="D172" s="43" t="str">
        <f>IF($B172="N/A","N/A",IF(C172&gt;10,"No",IF(C172&lt;-10,"No","Yes")))</f>
        <v>N/A</v>
      </c>
      <c r="E172" s="35">
        <v>19431</v>
      </c>
      <c r="F172" s="43" t="str">
        <f>IF($B172="N/A","N/A",IF(E172&gt;10,"No",IF(E172&lt;-10,"No","Yes")))</f>
        <v>N/A</v>
      </c>
      <c r="G172" s="35">
        <v>20687</v>
      </c>
      <c r="H172" s="43" t="str">
        <f>IF($B172="N/A","N/A",IF(G172&gt;10,"No",IF(G172&lt;-10,"No","Yes")))</f>
        <v>N/A</v>
      </c>
      <c r="I172" s="12">
        <v>14.17</v>
      </c>
      <c r="J172" s="12">
        <v>6.4640000000000004</v>
      </c>
      <c r="K172" s="44" t="s">
        <v>732</v>
      </c>
      <c r="L172" s="9" t="str">
        <f t="shared" si="61"/>
        <v>Yes</v>
      </c>
    </row>
    <row r="173" spans="1:12" x14ac:dyDescent="0.2">
      <c r="A173" s="4" t="s">
        <v>431</v>
      </c>
      <c r="B173" s="34" t="s">
        <v>217</v>
      </c>
      <c r="C173" s="35">
        <v>15964</v>
      </c>
      <c r="D173" s="43" t="str">
        <f>IF($B173="N/A","N/A",IF(C173&gt;10,"No",IF(C173&lt;-10,"No","Yes")))</f>
        <v>N/A</v>
      </c>
      <c r="E173" s="35">
        <v>18151</v>
      </c>
      <c r="F173" s="43" t="str">
        <f>IF($B173="N/A","N/A",IF(E173&gt;10,"No",IF(E173&lt;-10,"No","Yes")))</f>
        <v>N/A</v>
      </c>
      <c r="G173" s="35">
        <v>19318</v>
      </c>
      <c r="H173" s="43" t="str">
        <f>IF($B173="N/A","N/A",IF(G173&gt;10,"No",IF(G173&lt;-10,"No","Yes")))</f>
        <v>N/A</v>
      </c>
      <c r="I173" s="12">
        <v>13.7</v>
      </c>
      <c r="J173" s="12">
        <v>6.4290000000000003</v>
      </c>
      <c r="K173" s="44" t="s">
        <v>732</v>
      </c>
      <c r="L173" s="9" t="str">
        <f t="shared" si="61"/>
        <v>Yes</v>
      </c>
    </row>
    <row r="174" spans="1:12" x14ac:dyDescent="0.2">
      <c r="A174" s="4" t="s">
        <v>432</v>
      </c>
      <c r="B174" s="34" t="s">
        <v>217</v>
      </c>
      <c r="C174" s="35">
        <v>31</v>
      </c>
      <c r="D174" s="43" t="str">
        <f>IF($B174="N/A","N/A",IF(C174&gt;10,"No",IF(C174&lt;-10,"No","Yes")))</f>
        <v>N/A</v>
      </c>
      <c r="E174" s="35">
        <v>42</v>
      </c>
      <c r="F174" s="43" t="str">
        <f>IF($B174="N/A","N/A",IF(E174&gt;10,"No",IF(E174&lt;-10,"No","Yes")))</f>
        <v>N/A</v>
      </c>
      <c r="G174" s="35">
        <v>46</v>
      </c>
      <c r="H174" s="43" t="str">
        <f>IF($B174="N/A","N/A",IF(G174&gt;10,"No",IF(G174&lt;-10,"No","Yes")))</f>
        <v>N/A</v>
      </c>
      <c r="I174" s="12">
        <v>35.479999999999997</v>
      </c>
      <c r="J174" s="12">
        <v>9.5239999999999991</v>
      </c>
      <c r="K174" s="44" t="s">
        <v>732</v>
      </c>
      <c r="L174" s="9" t="str">
        <f t="shared" si="61"/>
        <v>Yes</v>
      </c>
    </row>
    <row r="175" spans="1:12" x14ac:dyDescent="0.2">
      <c r="A175" s="6" t="s">
        <v>1017</v>
      </c>
      <c r="B175" s="34" t="s">
        <v>217</v>
      </c>
      <c r="C175" s="35">
        <v>33099</v>
      </c>
      <c r="D175" s="43" t="str">
        <f t="shared" si="58"/>
        <v>N/A</v>
      </c>
      <c r="E175" s="35">
        <v>35610</v>
      </c>
      <c r="F175" s="43" t="str">
        <f t="shared" si="59"/>
        <v>N/A</v>
      </c>
      <c r="G175" s="35">
        <v>38416</v>
      </c>
      <c r="H175" s="43" t="str">
        <f t="shared" si="60"/>
        <v>N/A</v>
      </c>
      <c r="I175" s="12">
        <v>7.5860000000000003</v>
      </c>
      <c r="J175" s="12">
        <v>7.88</v>
      </c>
      <c r="K175" s="44" t="s">
        <v>732</v>
      </c>
      <c r="L175" s="9" t="str">
        <f t="shared" si="61"/>
        <v>Yes</v>
      </c>
    </row>
    <row r="176" spans="1:12" x14ac:dyDescent="0.2">
      <c r="A176" s="4" t="s">
        <v>1018</v>
      </c>
      <c r="B176" s="34" t="s">
        <v>217</v>
      </c>
      <c r="C176" s="35">
        <v>26926</v>
      </c>
      <c r="D176" s="43" t="str">
        <f>IF($B176="N/A","N/A",IF(C176&gt;10,"No",IF(C176&lt;-10,"No","Yes")))</f>
        <v>N/A</v>
      </c>
      <c r="E176" s="35">
        <v>28688</v>
      </c>
      <c r="F176" s="43" t="str">
        <f>IF($B176="N/A","N/A",IF(E176&gt;10,"No",IF(E176&lt;-10,"No","Yes")))</f>
        <v>N/A</v>
      </c>
      <c r="G176" s="35">
        <v>30588</v>
      </c>
      <c r="H176" s="43" t="str">
        <f>IF($B176="N/A","N/A",IF(G176&gt;10,"No",IF(G176&lt;-10,"No","Yes")))</f>
        <v>N/A</v>
      </c>
      <c r="I176" s="12">
        <v>6.5439999999999996</v>
      </c>
      <c r="J176" s="12">
        <v>6.6230000000000002</v>
      </c>
      <c r="K176" s="44" t="s">
        <v>732</v>
      </c>
      <c r="L176" s="9" t="str">
        <f t="shared" si="61"/>
        <v>Yes</v>
      </c>
    </row>
    <row r="177" spans="1:12" x14ac:dyDescent="0.2">
      <c r="A177" s="4" t="s">
        <v>1019</v>
      </c>
      <c r="B177" s="34" t="s">
        <v>217</v>
      </c>
      <c r="C177" s="35">
        <v>1704</v>
      </c>
      <c r="D177" s="43" t="str">
        <f>IF($B177="N/A","N/A",IF(C177&gt;10,"No",IF(C177&lt;-10,"No","Yes")))</f>
        <v>N/A</v>
      </c>
      <c r="E177" s="35">
        <v>1813</v>
      </c>
      <c r="F177" s="43" t="str">
        <f>IF($B177="N/A","N/A",IF(E177&gt;10,"No",IF(E177&lt;-10,"No","Yes")))</f>
        <v>N/A</v>
      </c>
      <c r="G177" s="35">
        <v>2033</v>
      </c>
      <c r="H177" s="43" t="str">
        <f>IF($B177="N/A","N/A",IF(G177&gt;10,"No",IF(G177&lt;-10,"No","Yes")))</f>
        <v>N/A</v>
      </c>
      <c r="I177" s="12">
        <v>6.3970000000000002</v>
      </c>
      <c r="J177" s="12">
        <v>12.13</v>
      </c>
      <c r="K177" s="44" t="s">
        <v>732</v>
      </c>
      <c r="L177" s="9" t="str">
        <f t="shared" si="61"/>
        <v>Yes</v>
      </c>
    </row>
    <row r="178" spans="1:12" ht="25.5" x14ac:dyDescent="0.2">
      <c r="A178" s="4" t="s">
        <v>1020</v>
      </c>
      <c r="B178" s="34" t="s">
        <v>217</v>
      </c>
      <c r="C178" s="35">
        <v>2348</v>
      </c>
      <c r="D178" s="43" t="str">
        <f>IF($B178="N/A","N/A",IF(C178&gt;10,"No",IF(C178&lt;-10,"No","Yes")))</f>
        <v>N/A</v>
      </c>
      <c r="E178" s="35">
        <v>2783</v>
      </c>
      <c r="F178" s="43" t="str">
        <f>IF($B178="N/A","N/A",IF(E178&gt;10,"No",IF(E178&lt;-10,"No","Yes")))</f>
        <v>N/A</v>
      </c>
      <c r="G178" s="35">
        <v>3164</v>
      </c>
      <c r="H178" s="43" t="str">
        <f>IF($B178="N/A","N/A",IF(G178&gt;10,"No",IF(G178&lt;-10,"No","Yes")))</f>
        <v>N/A</v>
      </c>
      <c r="I178" s="12">
        <v>18.53</v>
      </c>
      <c r="J178" s="12">
        <v>13.69</v>
      </c>
      <c r="K178" s="44" t="s">
        <v>732</v>
      </c>
      <c r="L178" s="9" t="str">
        <f t="shared" si="61"/>
        <v>Yes</v>
      </c>
    </row>
    <row r="179" spans="1:12" ht="25.5" x14ac:dyDescent="0.2">
      <c r="A179" s="4" t="s">
        <v>1021</v>
      </c>
      <c r="B179" s="34" t="s">
        <v>217</v>
      </c>
      <c r="C179" s="35">
        <v>2120</v>
      </c>
      <c r="D179" s="43" t="str">
        <f>IF($B179="N/A","N/A",IF(C179&gt;10,"No",IF(C179&lt;-10,"No","Yes")))</f>
        <v>N/A</v>
      </c>
      <c r="E179" s="35">
        <v>2326</v>
      </c>
      <c r="F179" s="43" t="str">
        <f>IF($B179="N/A","N/A",IF(E179&gt;10,"No",IF(E179&lt;-10,"No","Yes")))</f>
        <v>N/A</v>
      </c>
      <c r="G179" s="35">
        <v>2628</v>
      </c>
      <c r="H179" s="43" t="str">
        <f>IF($B179="N/A","N/A",IF(G179&gt;10,"No",IF(G179&lt;-10,"No","Yes")))</f>
        <v>N/A</v>
      </c>
      <c r="I179" s="12">
        <v>9.7170000000000005</v>
      </c>
      <c r="J179" s="12">
        <v>12.98</v>
      </c>
      <c r="K179" s="44" t="s">
        <v>732</v>
      </c>
      <c r="L179" s="9" t="str">
        <f t="shared" si="61"/>
        <v>Yes</v>
      </c>
    </row>
    <row r="180" spans="1:12" ht="25.5" x14ac:dyDescent="0.2">
      <c r="A180" s="4" t="s">
        <v>1022</v>
      </c>
      <c r="B180" s="34" t="s">
        <v>217</v>
      </c>
      <c r="C180" s="35">
        <v>11</v>
      </c>
      <c r="D180" s="43" t="str">
        <f>IF($B180="N/A","N/A",IF(C180&gt;10,"No",IF(C180&lt;-10,"No","Yes")))</f>
        <v>N/A</v>
      </c>
      <c r="E180" s="35">
        <v>0</v>
      </c>
      <c r="F180" s="43" t="str">
        <f>IF($B180="N/A","N/A",IF(E180&gt;10,"No",IF(E180&lt;-10,"No","Yes")))</f>
        <v>N/A</v>
      </c>
      <c r="G180" s="35">
        <v>11</v>
      </c>
      <c r="H180" s="43" t="str">
        <f>IF($B180="N/A","N/A",IF(G180&gt;10,"No",IF(G180&lt;-10,"No","Yes")))</f>
        <v>N/A</v>
      </c>
      <c r="I180" s="12">
        <v>-100</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7775</v>
      </c>
      <c r="D187" s="11" t="str">
        <f t="shared" si="58"/>
        <v>N/A</v>
      </c>
      <c r="E187" s="1">
        <v>8651</v>
      </c>
      <c r="F187" s="11" t="str">
        <f t="shared" si="59"/>
        <v>N/A</v>
      </c>
      <c r="G187" s="1">
        <v>8782</v>
      </c>
      <c r="H187" s="11" t="str">
        <f t="shared" si="60"/>
        <v>N/A</v>
      </c>
      <c r="I187" s="56">
        <v>11.27</v>
      </c>
      <c r="J187" s="56">
        <v>1.514</v>
      </c>
      <c r="K187" s="47" t="s">
        <v>732</v>
      </c>
      <c r="L187" s="11" t="str">
        <f t="shared" si="61"/>
        <v>Yes</v>
      </c>
    </row>
    <row r="188" spans="1:12" x14ac:dyDescent="0.2">
      <c r="A188" s="4" t="s">
        <v>1030</v>
      </c>
      <c r="B188" s="34" t="s">
        <v>217</v>
      </c>
      <c r="C188" s="35">
        <v>0</v>
      </c>
      <c r="D188" s="43" t="str">
        <f t="shared" si="58"/>
        <v>N/A</v>
      </c>
      <c r="E188" s="35">
        <v>11</v>
      </c>
      <c r="F188" s="43" t="str">
        <f t="shared" si="59"/>
        <v>N/A</v>
      </c>
      <c r="G188" s="35">
        <v>11</v>
      </c>
      <c r="H188" s="43" t="str">
        <f t="shared" si="60"/>
        <v>N/A</v>
      </c>
      <c r="I188" s="12" t="s">
        <v>1743</v>
      </c>
      <c r="J188" s="12">
        <v>200</v>
      </c>
      <c r="K188" s="44" t="s">
        <v>732</v>
      </c>
      <c r="L188" s="9" t="str">
        <f t="shared" si="61"/>
        <v>No</v>
      </c>
    </row>
    <row r="189" spans="1:12" x14ac:dyDescent="0.2">
      <c r="A189" s="4" t="s">
        <v>1031</v>
      </c>
      <c r="B189" s="34" t="s">
        <v>217</v>
      </c>
      <c r="C189" s="35">
        <v>11</v>
      </c>
      <c r="D189" s="43" t="str">
        <f t="shared" si="58"/>
        <v>N/A</v>
      </c>
      <c r="E189" s="35">
        <v>0</v>
      </c>
      <c r="F189" s="43" t="str">
        <f t="shared" si="59"/>
        <v>N/A</v>
      </c>
      <c r="G189" s="35">
        <v>11</v>
      </c>
      <c r="H189" s="43" t="str">
        <f t="shared" si="60"/>
        <v>N/A</v>
      </c>
      <c r="I189" s="12">
        <v>-100</v>
      </c>
      <c r="J189" s="12" t="s">
        <v>1743</v>
      </c>
      <c r="K189" s="44" t="s">
        <v>732</v>
      </c>
      <c r="L189" s="9" t="str">
        <f t="shared" si="61"/>
        <v>N/A</v>
      </c>
    </row>
    <row r="190" spans="1:12" ht="25.5" x14ac:dyDescent="0.2">
      <c r="A190" s="4" t="s">
        <v>1032</v>
      </c>
      <c r="B190" s="34" t="s">
        <v>217</v>
      </c>
      <c r="C190" s="35">
        <v>4005</v>
      </c>
      <c r="D190" s="43" t="str">
        <f t="shared" si="58"/>
        <v>N/A</v>
      </c>
      <c r="E190" s="35">
        <v>4447</v>
      </c>
      <c r="F190" s="43" t="str">
        <f t="shared" si="59"/>
        <v>N/A</v>
      </c>
      <c r="G190" s="35">
        <v>4550</v>
      </c>
      <c r="H190" s="43" t="str">
        <f t="shared" si="60"/>
        <v>N/A</v>
      </c>
      <c r="I190" s="12">
        <v>11.04</v>
      </c>
      <c r="J190" s="12">
        <v>2.3159999999999998</v>
      </c>
      <c r="K190" s="44" t="s">
        <v>732</v>
      </c>
      <c r="L190" s="9" t="str">
        <f t="shared" si="61"/>
        <v>Yes</v>
      </c>
    </row>
    <row r="191" spans="1:12" ht="25.5" x14ac:dyDescent="0.2">
      <c r="A191" s="4" t="s">
        <v>1033</v>
      </c>
      <c r="B191" s="34" t="s">
        <v>217</v>
      </c>
      <c r="C191" s="35">
        <v>3758</v>
      </c>
      <c r="D191" s="43" t="str">
        <f t="shared" si="58"/>
        <v>N/A</v>
      </c>
      <c r="E191" s="35">
        <v>4182</v>
      </c>
      <c r="F191" s="43" t="str">
        <f t="shared" si="59"/>
        <v>N/A</v>
      </c>
      <c r="G191" s="35">
        <v>4207</v>
      </c>
      <c r="H191" s="43" t="str">
        <f t="shared" si="60"/>
        <v>N/A</v>
      </c>
      <c r="I191" s="12">
        <v>11.28</v>
      </c>
      <c r="J191" s="12">
        <v>0.5978</v>
      </c>
      <c r="K191" s="44" t="s">
        <v>732</v>
      </c>
      <c r="L191" s="9" t="str">
        <f t="shared" si="61"/>
        <v>Yes</v>
      </c>
    </row>
    <row r="192" spans="1:12" ht="25.5" x14ac:dyDescent="0.2">
      <c r="A192" s="4" t="s">
        <v>1034</v>
      </c>
      <c r="B192" s="34" t="s">
        <v>217</v>
      </c>
      <c r="C192" s="35">
        <v>11</v>
      </c>
      <c r="D192" s="43" t="str">
        <f t="shared" si="58"/>
        <v>N/A</v>
      </c>
      <c r="E192" s="35">
        <v>21</v>
      </c>
      <c r="F192" s="43" t="str">
        <f t="shared" si="59"/>
        <v>N/A</v>
      </c>
      <c r="G192" s="35">
        <v>21</v>
      </c>
      <c r="H192" s="43" t="str">
        <f t="shared" si="60"/>
        <v>N/A</v>
      </c>
      <c r="I192" s="12">
        <v>90.91</v>
      </c>
      <c r="J192" s="12">
        <v>0</v>
      </c>
      <c r="K192" s="44" t="s">
        <v>732</v>
      </c>
      <c r="L192" s="9" t="str">
        <f t="shared" si="61"/>
        <v>Yes</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21840</v>
      </c>
      <c r="D205" s="11" t="str">
        <f t="shared" si="58"/>
        <v>N/A</v>
      </c>
      <c r="E205" s="1">
        <v>25029</v>
      </c>
      <c r="F205" s="11" t="str">
        <f t="shared" si="59"/>
        <v>N/A</v>
      </c>
      <c r="G205" s="1">
        <v>26693</v>
      </c>
      <c r="H205" s="11" t="str">
        <f t="shared" si="60"/>
        <v>N/A</v>
      </c>
      <c r="I205" s="56">
        <v>14.6</v>
      </c>
      <c r="J205" s="56">
        <v>6.6479999999999997</v>
      </c>
      <c r="K205" s="47" t="s">
        <v>732</v>
      </c>
      <c r="L205" s="11" t="str">
        <f t="shared" si="61"/>
        <v>Yes</v>
      </c>
    </row>
    <row r="206" spans="1:12" x14ac:dyDescent="0.2">
      <c r="A206" s="4" t="s">
        <v>1048</v>
      </c>
      <c r="B206" s="34" t="s">
        <v>217</v>
      </c>
      <c r="C206" s="35">
        <v>996</v>
      </c>
      <c r="D206" s="43" t="str">
        <f t="shared" si="58"/>
        <v>N/A</v>
      </c>
      <c r="E206" s="35">
        <v>1087</v>
      </c>
      <c r="F206" s="43" t="str">
        <f t="shared" si="59"/>
        <v>N/A</v>
      </c>
      <c r="G206" s="35">
        <v>1134</v>
      </c>
      <c r="H206" s="43" t="str">
        <f t="shared" si="60"/>
        <v>N/A</v>
      </c>
      <c r="I206" s="12">
        <v>9.1370000000000005</v>
      </c>
      <c r="J206" s="12">
        <v>4.3239999999999998</v>
      </c>
      <c r="K206" s="44" t="s">
        <v>732</v>
      </c>
      <c r="L206" s="9" t="str">
        <f t="shared" si="61"/>
        <v>Yes</v>
      </c>
    </row>
    <row r="207" spans="1:12" x14ac:dyDescent="0.2">
      <c r="A207" s="4" t="s">
        <v>1049</v>
      </c>
      <c r="B207" s="34" t="s">
        <v>217</v>
      </c>
      <c r="C207" s="35">
        <v>72</v>
      </c>
      <c r="D207" s="43" t="str">
        <f t="shared" si="58"/>
        <v>N/A</v>
      </c>
      <c r="E207" s="35">
        <v>77</v>
      </c>
      <c r="F207" s="43" t="str">
        <f t="shared" si="59"/>
        <v>N/A</v>
      </c>
      <c r="G207" s="35">
        <v>81</v>
      </c>
      <c r="H207" s="43" t="str">
        <f t="shared" si="60"/>
        <v>N/A</v>
      </c>
      <c r="I207" s="12">
        <v>6.944</v>
      </c>
      <c r="J207" s="12">
        <v>5.1950000000000003</v>
      </c>
      <c r="K207" s="44" t="s">
        <v>732</v>
      </c>
      <c r="L207" s="9" t="str">
        <f t="shared" si="61"/>
        <v>Yes</v>
      </c>
    </row>
    <row r="208" spans="1:12" ht="25.5" x14ac:dyDescent="0.2">
      <c r="A208" s="4" t="s">
        <v>1050</v>
      </c>
      <c r="B208" s="34" t="s">
        <v>217</v>
      </c>
      <c r="C208" s="35">
        <v>10667</v>
      </c>
      <c r="D208" s="43" t="str">
        <f t="shared" si="58"/>
        <v>N/A</v>
      </c>
      <c r="E208" s="35">
        <v>12201</v>
      </c>
      <c r="F208" s="43" t="str">
        <f t="shared" si="59"/>
        <v>N/A</v>
      </c>
      <c r="G208" s="35">
        <v>12973</v>
      </c>
      <c r="H208" s="43" t="str">
        <f t="shared" si="60"/>
        <v>N/A</v>
      </c>
      <c r="I208" s="12">
        <v>14.38</v>
      </c>
      <c r="J208" s="12">
        <v>6.327</v>
      </c>
      <c r="K208" s="44" t="s">
        <v>732</v>
      </c>
      <c r="L208" s="9" t="str">
        <f t="shared" si="61"/>
        <v>Yes</v>
      </c>
    </row>
    <row r="209" spans="1:12" ht="25.5" x14ac:dyDescent="0.2">
      <c r="A209" s="4" t="s">
        <v>1051</v>
      </c>
      <c r="B209" s="34" t="s">
        <v>217</v>
      </c>
      <c r="C209" s="35">
        <v>10086</v>
      </c>
      <c r="D209" s="43" t="str">
        <f t="shared" si="58"/>
        <v>N/A</v>
      </c>
      <c r="E209" s="35">
        <v>11643</v>
      </c>
      <c r="F209" s="43" t="str">
        <f t="shared" si="59"/>
        <v>N/A</v>
      </c>
      <c r="G209" s="35">
        <v>12483</v>
      </c>
      <c r="H209" s="43" t="str">
        <f t="shared" si="60"/>
        <v>N/A</v>
      </c>
      <c r="I209" s="12">
        <v>15.44</v>
      </c>
      <c r="J209" s="12">
        <v>7.2149999999999999</v>
      </c>
      <c r="K209" s="44" t="s">
        <v>732</v>
      </c>
      <c r="L209" s="9" t="str">
        <f t="shared" si="61"/>
        <v>Yes</v>
      </c>
    </row>
    <row r="210" spans="1:12" ht="25.5" x14ac:dyDescent="0.2">
      <c r="A210" s="4" t="s">
        <v>1052</v>
      </c>
      <c r="B210" s="34" t="s">
        <v>217</v>
      </c>
      <c r="C210" s="35">
        <v>19</v>
      </c>
      <c r="D210" s="43" t="str">
        <f t="shared" si="58"/>
        <v>N/A</v>
      </c>
      <c r="E210" s="35">
        <v>21</v>
      </c>
      <c r="F210" s="43" t="str">
        <f t="shared" si="59"/>
        <v>N/A</v>
      </c>
      <c r="G210" s="35">
        <v>22</v>
      </c>
      <c r="H210" s="43" t="str">
        <f t="shared" si="60"/>
        <v>N/A</v>
      </c>
      <c r="I210" s="12">
        <v>10.53</v>
      </c>
      <c r="J210" s="12">
        <v>4.7619999999999996</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4.2255317791999998</v>
      </c>
      <c r="D235" s="43" t="str">
        <f>IF($B235="N/A","N/A",IF(C235&lt;15,"Yes","No"))</f>
        <v>Yes</v>
      </c>
      <c r="E235" s="8">
        <v>6.0557078944000002</v>
      </c>
      <c r="F235" s="43" t="str">
        <f>IF($B235="N/A","N/A",IF(E235&lt;15,"Yes","No"))</f>
        <v>Yes</v>
      </c>
      <c r="G235" s="8">
        <v>6.8979984030999999</v>
      </c>
      <c r="H235" s="43" t="str">
        <f>IF($B235="N/A","N/A",IF(G235&lt;15,"Yes","No"))</f>
        <v>Yes</v>
      </c>
      <c r="I235" s="12">
        <v>43.31</v>
      </c>
      <c r="J235" s="12">
        <v>13.91</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7942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10.032653306</v>
      </c>
      <c r="D237" s="43" t="str">
        <f>IF($B237="N/A","N/A",IF(C237&lt;10,"Yes","No"))</f>
        <v>No</v>
      </c>
      <c r="E237" s="8">
        <v>9.1779216429999995</v>
      </c>
      <c r="F237" s="43" t="str">
        <f>IF($B237="N/A","N/A",IF(E237&lt;10,"Yes","No"))</f>
        <v>Yes</v>
      </c>
      <c r="G237" s="8">
        <v>10.349770641999999</v>
      </c>
      <c r="H237" s="43" t="str">
        <f>IF($B237="N/A","N/A",IF(G237&lt;10,"Yes","No"))</f>
        <v>No</v>
      </c>
      <c r="I237" s="12">
        <v>-8.52</v>
      </c>
      <c r="J237" s="12">
        <v>12.77</v>
      </c>
      <c r="K237" s="44" t="s">
        <v>732</v>
      </c>
      <c r="L237" s="9" t="str">
        <f t="shared" si="63"/>
        <v>Yes</v>
      </c>
    </row>
    <row r="238" spans="1:12" x14ac:dyDescent="0.2">
      <c r="A238" s="2" t="s">
        <v>72</v>
      </c>
      <c r="B238" s="34" t="s">
        <v>217</v>
      </c>
      <c r="C238" s="8">
        <v>2.9275759797999998</v>
      </c>
      <c r="D238" s="43" t="str">
        <f t="shared" si="58"/>
        <v>N/A</v>
      </c>
      <c r="E238" s="8">
        <v>2.9946601241000002</v>
      </c>
      <c r="F238" s="43" t="str">
        <f t="shared" si="59"/>
        <v>N/A</v>
      </c>
      <c r="G238" s="8">
        <v>3.0896861592999998</v>
      </c>
      <c r="H238" s="43" t="str">
        <f>IF($B238="N/A","N/A",IF(G238&gt;10,"No",IF(G238&lt;-10,"No","Yes")))</f>
        <v>N/A</v>
      </c>
      <c r="I238" s="12">
        <v>2.2909999999999999</v>
      </c>
      <c r="J238" s="12">
        <v>3.173</v>
      </c>
      <c r="K238" s="44" t="s">
        <v>732</v>
      </c>
      <c r="L238" s="9" t="str">
        <f t="shared" si="63"/>
        <v>Yes</v>
      </c>
    </row>
    <row r="239" spans="1:12" ht="25.5" x14ac:dyDescent="0.2">
      <c r="A239" s="16" t="s">
        <v>1080</v>
      </c>
      <c r="B239" s="34" t="s">
        <v>293</v>
      </c>
      <c r="C239" s="9">
        <v>3.8763274548000002</v>
      </c>
      <c r="D239" s="43" t="str">
        <f>IF($B239="N/A","N/A",IF(C239&lt;15,"Yes","No"))</f>
        <v>Yes</v>
      </c>
      <c r="E239" s="9">
        <v>5.7122239860999997</v>
      </c>
      <c r="F239" s="43" t="str">
        <f>IF($B239="N/A","N/A",IF(E239&lt;15,"Yes","No"))</f>
        <v>Yes</v>
      </c>
      <c r="G239" s="9">
        <v>6.5271819301000003</v>
      </c>
      <c r="H239" s="43" t="str">
        <f>IF($B239="N/A","N/A",IF(G239&lt;15,"Yes","No"))</f>
        <v>Yes</v>
      </c>
      <c r="I239" s="12">
        <v>47.36</v>
      </c>
      <c r="J239" s="12">
        <v>14.27</v>
      </c>
      <c r="K239" s="44" t="s">
        <v>732</v>
      </c>
      <c r="L239" s="9" t="str">
        <f t="shared" si="63"/>
        <v>Yes</v>
      </c>
    </row>
    <row r="240" spans="1:12" ht="25.5" x14ac:dyDescent="0.2">
      <c r="A240" s="16" t="s">
        <v>156</v>
      </c>
      <c r="B240" s="34" t="s">
        <v>217</v>
      </c>
      <c r="C240" s="35">
        <v>2158</v>
      </c>
      <c r="D240" s="43" t="str">
        <f>IF($B240="N/A","N/A",IF(C240&gt;10,"No",IF(C240&lt;-10,"No","Yes")))</f>
        <v>N/A</v>
      </c>
      <c r="E240" s="35">
        <v>2384</v>
      </c>
      <c r="F240" s="43" t="str">
        <f>IF($B240="N/A","N/A",IF(E240&gt;10,"No",IF(E240&lt;-10,"No","Yes")))</f>
        <v>N/A</v>
      </c>
      <c r="G240" s="35">
        <v>2137</v>
      </c>
      <c r="H240" s="43" t="str">
        <f>IF($B240="N/A","N/A",IF(G240&gt;10,"No",IF(G240&lt;-10,"No","Yes")))</f>
        <v>N/A</v>
      </c>
      <c r="I240" s="12">
        <v>10.47</v>
      </c>
      <c r="J240" s="12">
        <v>-10.4</v>
      </c>
      <c r="K240" s="44" t="s">
        <v>732</v>
      </c>
      <c r="L240" s="9" t="str">
        <f>IF(J240="Div by 0", "N/A", IF(K240="N/A","N/A", IF(J240&gt;VALUE(MID(K240,1,2)), "No", IF(J240&lt;-1*VALUE(MID(K240,1,2)), "No", "Yes"))))</f>
        <v>Yes</v>
      </c>
    </row>
    <row r="241" spans="1:12" x14ac:dyDescent="0.2">
      <c r="A241" s="16" t="s">
        <v>1081</v>
      </c>
      <c r="B241" s="34" t="s">
        <v>217</v>
      </c>
      <c r="C241" s="35">
        <v>66762</v>
      </c>
      <c r="D241" s="43" t="str">
        <f t="shared" ref="D241" si="67">IF($B241="N/A","N/A",IF(C241&gt;10,"No",IF(C241&lt;-10,"No","Yes")))</f>
        <v>N/A</v>
      </c>
      <c r="E241" s="35">
        <v>71672</v>
      </c>
      <c r="F241" s="43" t="str">
        <f t="shared" ref="F241" si="68">IF($B241="N/A","N/A",IF(E241&gt;10,"No",IF(E241&lt;-10,"No","Yes")))</f>
        <v>N/A</v>
      </c>
      <c r="G241" s="35">
        <v>76736</v>
      </c>
      <c r="H241" s="43" t="str">
        <f>IF($B241="N/A","N/A",IF(G241&gt;10,"No",IF(G241&lt;-10,"No","Yes")))</f>
        <v>N/A</v>
      </c>
      <c r="I241" s="12">
        <v>7.3540000000000001</v>
      </c>
      <c r="J241" s="12">
        <v>7.0659999999999998</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1</v>
      </c>
      <c r="H274" s="43" t="str">
        <f t="shared" ref="H274:H275" si="75">IF($B274="N/A","N/A",IF(G274&gt;0,"No",IF(G274&lt;0,"No","Yes")))</f>
        <v>No</v>
      </c>
      <c r="I274" s="12" t="s">
        <v>1743</v>
      </c>
      <c r="J274" s="12" t="s">
        <v>1743</v>
      </c>
      <c r="K274" s="44" t="s">
        <v>732</v>
      </c>
      <c r="L274" s="9" t="str">
        <f t="shared" si="69"/>
        <v>N/A</v>
      </c>
    </row>
    <row r="275" spans="1:12" x14ac:dyDescent="0.2">
      <c r="A275" s="2" t="s">
        <v>159</v>
      </c>
      <c r="B275" s="47" t="s">
        <v>221</v>
      </c>
      <c r="C275" s="1">
        <v>1</v>
      </c>
      <c r="D275" s="43" t="str">
        <f t="shared" si="73"/>
        <v>No</v>
      </c>
      <c r="E275" s="1">
        <v>1</v>
      </c>
      <c r="F275" s="43" t="str">
        <f t="shared" si="74"/>
        <v>No</v>
      </c>
      <c r="G275" s="1">
        <v>0</v>
      </c>
      <c r="H275" s="43" t="str">
        <f t="shared" si="75"/>
        <v>Yes</v>
      </c>
      <c r="I275" s="12">
        <v>0</v>
      </c>
      <c r="J275" s="12">
        <v>-100</v>
      </c>
      <c r="K275" s="44" t="s">
        <v>732</v>
      </c>
      <c r="L275" s="9" t="str">
        <f t="shared" si="69"/>
        <v>No</v>
      </c>
    </row>
    <row r="276" spans="1:12" x14ac:dyDescent="0.2">
      <c r="A276" s="16" t="s">
        <v>689</v>
      </c>
      <c r="B276" s="1" t="s">
        <v>217</v>
      </c>
      <c r="C276" s="1" t="s">
        <v>217</v>
      </c>
      <c r="D276" s="11" t="str">
        <f t="shared" ref="D276:D283" si="76">IF($B276="N/A","N/A",IF(C276&gt;10,"No",IF(C276&lt;-10,"No","Yes")))</f>
        <v>N/A</v>
      </c>
      <c r="E276" s="1">
        <v>2278746</v>
      </c>
      <c r="F276" s="11" t="str">
        <f t="shared" ref="F276:F277" si="77">IF($B276="N/A","N/A",IF(E276&gt;10,"No",IF(E276&lt;-10,"No","Yes")))</f>
        <v>N/A</v>
      </c>
      <c r="G276" s="1">
        <v>2367586</v>
      </c>
      <c r="H276" s="11" t="str">
        <f t="shared" ref="H276:H277" si="78">IF($B276="N/A","N/A",IF(G276&gt;10,"No",IF(G276&lt;-10,"No","Yes")))</f>
        <v>N/A</v>
      </c>
      <c r="I276" s="12" t="s">
        <v>217</v>
      </c>
      <c r="J276" s="12">
        <v>3.899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1850340</v>
      </c>
      <c r="F277" s="11" t="str">
        <f t="shared" si="77"/>
        <v>N/A</v>
      </c>
      <c r="G277" s="1">
        <v>1995598.25</v>
      </c>
      <c r="H277" s="11" t="str">
        <f t="shared" si="78"/>
        <v>N/A</v>
      </c>
      <c r="I277" s="12" t="s">
        <v>217</v>
      </c>
      <c r="J277" s="12">
        <v>7.85</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0</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75092</v>
      </c>
      <c r="D281" s="11" t="str">
        <f t="shared" si="76"/>
        <v>N/A</v>
      </c>
      <c r="E281" s="1">
        <v>79924</v>
      </c>
      <c r="F281" s="11" t="str">
        <f t="shared" si="80"/>
        <v>N/A</v>
      </c>
      <c r="G281" s="1">
        <v>84157</v>
      </c>
      <c r="H281" s="11" t="str">
        <f t="shared" si="81"/>
        <v>N/A</v>
      </c>
      <c r="I281" s="12">
        <v>6.4349999999999996</v>
      </c>
      <c r="J281" s="12">
        <v>5.2960000000000003</v>
      </c>
      <c r="K281" s="1" t="s">
        <v>217</v>
      </c>
      <c r="L281" s="9" t="str">
        <f t="shared" si="82"/>
        <v>N/A</v>
      </c>
    </row>
    <row r="282" spans="1:12" x14ac:dyDescent="0.2">
      <c r="A282" s="16" t="s">
        <v>695</v>
      </c>
      <c r="B282" s="1" t="s">
        <v>217</v>
      </c>
      <c r="C282" s="1">
        <v>126392</v>
      </c>
      <c r="D282" s="11" t="str">
        <f t="shared" si="76"/>
        <v>N/A</v>
      </c>
      <c r="E282" s="1">
        <v>131967</v>
      </c>
      <c r="F282" s="11" t="str">
        <f t="shared" si="80"/>
        <v>N/A</v>
      </c>
      <c r="G282" s="1">
        <v>120106</v>
      </c>
      <c r="H282" s="11" t="str">
        <f t="shared" si="81"/>
        <v>N/A</v>
      </c>
      <c r="I282" s="12">
        <v>4.4109999999999996</v>
      </c>
      <c r="J282" s="12">
        <v>-8.99</v>
      </c>
      <c r="K282" s="1" t="s">
        <v>217</v>
      </c>
      <c r="L282" s="9" t="str">
        <f t="shared" si="82"/>
        <v>N/A</v>
      </c>
    </row>
    <row r="283" spans="1:12" ht="25.5" x14ac:dyDescent="0.2">
      <c r="A283" s="16" t="s">
        <v>696</v>
      </c>
      <c r="B283" s="1" t="s">
        <v>217</v>
      </c>
      <c r="C283" s="1">
        <v>84913.5</v>
      </c>
      <c r="D283" s="11" t="str">
        <f t="shared" si="76"/>
        <v>N/A</v>
      </c>
      <c r="E283" s="1">
        <v>89050.333333000002</v>
      </c>
      <c r="F283" s="11" t="str">
        <f t="shared" si="80"/>
        <v>N/A</v>
      </c>
      <c r="G283" s="1">
        <v>90523.25</v>
      </c>
      <c r="H283" s="11" t="str">
        <f t="shared" si="81"/>
        <v>N/A</v>
      </c>
      <c r="I283" s="12">
        <v>4.8719999999999999</v>
      </c>
      <c r="J283" s="12">
        <v>1.6539999999999999</v>
      </c>
      <c r="K283" s="1" t="s">
        <v>217</v>
      </c>
      <c r="L283" s="9" t="str">
        <f t="shared" si="82"/>
        <v>N/A</v>
      </c>
    </row>
    <row r="284" spans="1:12" x14ac:dyDescent="0.2">
      <c r="A284" s="16" t="s">
        <v>403</v>
      </c>
      <c r="B284" s="34" t="s">
        <v>294</v>
      </c>
      <c r="C284" s="8">
        <v>24.092736436999999</v>
      </c>
      <c r="D284" s="43" t="str">
        <f>IF($B284="N/A","N/A",IF(C284&lt;=40,"Yes","No"))</f>
        <v>Yes</v>
      </c>
      <c r="E284" s="8">
        <v>24.786632263000001</v>
      </c>
      <c r="F284" s="43" t="str">
        <f>IF($B284="N/A","N/A",IF(E284&lt;=40,"Yes","No"))</f>
        <v>Yes</v>
      </c>
      <c r="G284" s="8">
        <v>25.097369096000001</v>
      </c>
      <c r="H284" s="43" t="str">
        <f>IF($B284="N/A","N/A",IF(G284&lt;=40,"Yes","No"))</f>
        <v>Yes</v>
      </c>
      <c r="I284" s="12">
        <v>2.88</v>
      </c>
      <c r="J284" s="12">
        <v>1.254</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41</v>
      </c>
      <c r="D295" s="11" t="str">
        <f t="shared" si="83"/>
        <v>N/A</v>
      </c>
      <c r="E295" s="1">
        <v>362</v>
      </c>
      <c r="F295" s="11" t="str">
        <f t="shared" si="90"/>
        <v>N/A</v>
      </c>
      <c r="G295" s="1">
        <v>469</v>
      </c>
      <c r="H295" s="11" t="str">
        <f t="shared" si="91"/>
        <v>N/A</v>
      </c>
      <c r="I295" s="12">
        <v>782.9</v>
      </c>
      <c r="J295" s="12">
        <v>29.56</v>
      </c>
      <c r="K295" s="1" t="s">
        <v>217</v>
      </c>
      <c r="L295" s="9" t="str">
        <f t="shared" si="92"/>
        <v>N/A</v>
      </c>
    </row>
    <row r="296" spans="1:12" x14ac:dyDescent="0.2">
      <c r="A296" s="16" t="s">
        <v>714</v>
      </c>
      <c r="B296" s="1" t="s">
        <v>217</v>
      </c>
      <c r="C296" s="1">
        <v>8.5833333333000006</v>
      </c>
      <c r="D296" s="11" t="str">
        <f t="shared" si="83"/>
        <v>N/A</v>
      </c>
      <c r="E296" s="1">
        <v>175.58333332999999</v>
      </c>
      <c r="F296" s="11" t="str">
        <f t="shared" si="90"/>
        <v>N/A</v>
      </c>
      <c r="G296" s="1">
        <v>270.66666666999998</v>
      </c>
      <c r="H296" s="11" t="str">
        <f t="shared" si="91"/>
        <v>N/A</v>
      </c>
      <c r="I296" s="12">
        <v>1946</v>
      </c>
      <c r="J296" s="12">
        <v>54.15</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80735</v>
      </c>
      <c r="F308" s="1" t="s">
        <v>217</v>
      </c>
      <c r="G308" s="1">
        <v>85080</v>
      </c>
      <c r="H308" s="1" t="s">
        <v>217</v>
      </c>
      <c r="I308" s="12" t="s">
        <v>217</v>
      </c>
      <c r="J308" s="12">
        <v>5.3819999999999997</v>
      </c>
      <c r="K308" s="1" t="s">
        <v>217</v>
      </c>
      <c r="L308" s="9" t="str">
        <f>IF(J308="Div by 0", "N/A", IF(K308="N/A","N/A", IF(J308&gt;VALUE(MID(K308,1,2)), "No", IF(J308&lt;-1*VALUE(MID(K308,1,2)), "No", "Yes"))))</f>
        <v>N/A</v>
      </c>
    </row>
    <row r="309" spans="1:12" x14ac:dyDescent="0.2">
      <c r="A309" s="72" t="s">
        <v>73</v>
      </c>
      <c r="B309" s="34" t="s">
        <v>217</v>
      </c>
      <c r="C309" s="35">
        <v>1813799</v>
      </c>
      <c r="D309" s="43" t="str">
        <f>IF($B309="N/A","N/A",IF(C309&gt;10,"No",IF(C309&lt;-10,"No","Yes")))</f>
        <v>N/A</v>
      </c>
      <c r="E309" s="35">
        <v>1906649</v>
      </c>
      <c r="F309" s="43" t="str">
        <f>IF($B309="N/A","N/A",IF(E309&gt;10,"No",IF(E309&lt;-10,"No","Yes")))</f>
        <v>N/A</v>
      </c>
      <c r="G309" s="35">
        <v>2067622</v>
      </c>
      <c r="H309" s="43" t="str">
        <f>IF($B309="N/A","N/A",IF(G309&gt;10,"No",IF(G309&lt;-10,"No","Yes")))</f>
        <v>N/A</v>
      </c>
      <c r="I309" s="12">
        <v>5.1189999999999998</v>
      </c>
      <c r="J309" s="12">
        <v>8.4429999999999996</v>
      </c>
      <c r="K309" s="44" t="s">
        <v>734</v>
      </c>
      <c r="L309" s="9" t="str">
        <f t="shared" ref="L309:L338" si="94">IF(J309="Div by 0", "N/A", IF(K309="N/A","N/A", IF(J309&gt;VALUE(MID(K309,1,2)), "No", IF(J309&lt;-1*VALUE(MID(K309,1,2)), "No", "Yes"))))</f>
        <v>Yes</v>
      </c>
    </row>
    <row r="310" spans="1:12" x14ac:dyDescent="0.2">
      <c r="A310" s="57" t="s">
        <v>186</v>
      </c>
      <c r="B310" s="34" t="s">
        <v>217</v>
      </c>
      <c r="C310" s="35">
        <v>151059</v>
      </c>
      <c r="D310" s="11" t="str">
        <f t="shared" ref="D310:D313" si="95">IF($B310="N/A","N/A",IF(C310&gt;10,"No",IF(C310&lt;-10,"No","Yes")))</f>
        <v>N/A</v>
      </c>
      <c r="E310" s="35">
        <v>147150</v>
      </c>
      <c r="F310" s="11" t="str">
        <f t="shared" ref="F310:F313" si="96">IF($B310="N/A","N/A",IF(E310&gt;10,"No",IF(E310&lt;-10,"No","Yes")))</f>
        <v>N/A</v>
      </c>
      <c r="G310" s="35">
        <v>152090</v>
      </c>
      <c r="H310" s="11" t="str">
        <f t="shared" ref="H310:H313" si="97">IF($B310="N/A","N/A",IF(G310&gt;10,"No",IF(G310&lt;-10,"No","Yes")))</f>
        <v>N/A</v>
      </c>
      <c r="I310" s="12">
        <v>-2.59</v>
      </c>
      <c r="J310" s="12">
        <v>3.3570000000000002</v>
      </c>
      <c r="K310" s="44" t="s">
        <v>734</v>
      </c>
      <c r="L310" s="9" t="str">
        <f>IF(J310="Div by 0", "N/A", IF(OR(J310="N/A",K310="N/A"),"N/A", IF(J310&gt;VALUE(MID(K310,1,2)), "No", IF(J310&lt;-1*VALUE(MID(K310,1,2)), "No", "Yes"))))</f>
        <v>Yes</v>
      </c>
    </row>
    <row r="311" spans="1:12" x14ac:dyDescent="0.2">
      <c r="A311" s="57" t="s">
        <v>187</v>
      </c>
      <c r="B311" s="34" t="s">
        <v>217</v>
      </c>
      <c r="C311" s="35">
        <v>332751</v>
      </c>
      <c r="D311" s="11" t="str">
        <f t="shared" si="95"/>
        <v>N/A</v>
      </c>
      <c r="E311" s="35">
        <v>334867</v>
      </c>
      <c r="F311" s="11" t="str">
        <f t="shared" si="96"/>
        <v>N/A</v>
      </c>
      <c r="G311" s="35">
        <v>343816</v>
      </c>
      <c r="H311" s="11" t="str">
        <f t="shared" si="97"/>
        <v>N/A</v>
      </c>
      <c r="I311" s="12">
        <v>0.63590000000000002</v>
      </c>
      <c r="J311" s="12">
        <v>2.6720000000000002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981197</v>
      </c>
      <c r="D312" s="11" t="str">
        <f t="shared" si="95"/>
        <v>N/A</v>
      </c>
      <c r="E312" s="35">
        <v>1040435</v>
      </c>
      <c r="F312" s="11" t="str">
        <f t="shared" si="96"/>
        <v>N/A</v>
      </c>
      <c r="G312" s="35">
        <v>1135194</v>
      </c>
      <c r="H312" s="11" t="str">
        <f t="shared" si="97"/>
        <v>N/A</v>
      </c>
      <c r="I312" s="12">
        <v>6.0369999999999999</v>
      </c>
      <c r="J312" s="12">
        <v>9.1080000000000005</v>
      </c>
      <c r="K312" s="44" t="s">
        <v>734</v>
      </c>
      <c r="L312" s="9" t="str">
        <f t="shared" si="98"/>
        <v>Yes</v>
      </c>
    </row>
    <row r="313" spans="1:12" x14ac:dyDescent="0.2">
      <c r="A313" s="7" t="s">
        <v>189</v>
      </c>
      <c r="B313" s="34" t="s">
        <v>217</v>
      </c>
      <c r="C313" s="35">
        <v>348792</v>
      </c>
      <c r="D313" s="11" t="str">
        <f t="shared" si="95"/>
        <v>N/A</v>
      </c>
      <c r="E313" s="35">
        <v>384197</v>
      </c>
      <c r="F313" s="11" t="str">
        <f t="shared" si="96"/>
        <v>N/A</v>
      </c>
      <c r="G313" s="35">
        <v>436522</v>
      </c>
      <c r="H313" s="11" t="str">
        <f t="shared" si="97"/>
        <v>N/A</v>
      </c>
      <c r="I313" s="12">
        <v>10.15</v>
      </c>
      <c r="J313" s="12">
        <v>13.62</v>
      </c>
      <c r="K313" s="44" t="s">
        <v>734</v>
      </c>
      <c r="L313" s="9" t="str">
        <f t="shared" si="98"/>
        <v>Yes</v>
      </c>
    </row>
    <row r="314" spans="1:12" x14ac:dyDescent="0.2">
      <c r="A314" s="57" t="s">
        <v>1113</v>
      </c>
      <c r="B314" s="13" t="s">
        <v>217</v>
      </c>
      <c r="C314" s="35" t="s">
        <v>217</v>
      </c>
      <c r="D314" s="9" t="str">
        <f t="shared" ref="D314:F317" si="99">IF($B314="N/A","N/A",IF(C314&lt;0,"No","Yes"))</f>
        <v>N/A</v>
      </c>
      <c r="E314" s="35">
        <v>1041464</v>
      </c>
      <c r="F314" s="9" t="str">
        <f t="shared" si="99"/>
        <v>N/A</v>
      </c>
      <c r="G314" s="35">
        <v>1117356</v>
      </c>
      <c r="H314" s="9" t="str">
        <f t="shared" ref="H314:H317" si="100">IF($B314="N/A","N/A",IF(G314&lt;0,"No","Yes"))</f>
        <v>N/A</v>
      </c>
      <c r="I314" s="12" t="s">
        <v>217</v>
      </c>
      <c r="J314" s="12">
        <v>7.2869999999999999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60066</v>
      </c>
      <c r="F315" s="9" t="str">
        <f t="shared" si="99"/>
        <v>N/A</v>
      </c>
      <c r="G315" s="35">
        <v>70408</v>
      </c>
      <c r="H315" s="9" t="str">
        <f t="shared" si="100"/>
        <v>N/A</v>
      </c>
      <c r="I315" s="12" t="s">
        <v>217</v>
      </c>
      <c r="J315" s="12">
        <v>17.22</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632350</v>
      </c>
      <c r="F316" s="9" t="str">
        <f t="shared" si="99"/>
        <v>N/A</v>
      </c>
      <c r="G316" s="35">
        <v>701688</v>
      </c>
      <c r="H316" s="9" t="str">
        <f t="shared" si="100"/>
        <v>N/A</v>
      </c>
      <c r="I316" s="12" t="s">
        <v>217</v>
      </c>
      <c r="J316" s="12">
        <v>10.97</v>
      </c>
      <c r="K316" s="1" t="s">
        <v>733</v>
      </c>
      <c r="L316" s="9" t="str">
        <f t="shared" si="101"/>
        <v>No</v>
      </c>
    </row>
    <row r="317" spans="1:12" x14ac:dyDescent="0.2">
      <c r="A317" s="57" t="s">
        <v>1114</v>
      </c>
      <c r="B317" s="13" t="s">
        <v>217</v>
      </c>
      <c r="C317" s="35" t="s">
        <v>217</v>
      </c>
      <c r="D317" s="9" t="str">
        <f t="shared" si="99"/>
        <v>N/A</v>
      </c>
      <c r="E317" s="35">
        <v>99049</v>
      </c>
      <c r="F317" s="9" t="str">
        <f t="shared" si="99"/>
        <v>N/A</v>
      </c>
      <c r="G317" s="35">
        <v>104292</v>
      </c>
      <c r="H317" s="9" t="str">
        <f t="shared" si="100"/>
        <v>N/A</v>
      </c>
      <c r="I317" s="12" t="s">
        <v>217</v>
      </c>
      <c r="J317" s="12">
        <v>5.2930000000000001</v>
      </c>
      <c r="K317" s="1" t="s">
        <v>733</v>
      </c>
      <c r="L317" s="9" t="str">
        <f t="shared" si="101"/>
        <v>Yes</v>
      </c>
    </row>
    <row r="318" spans="1:12" x14ac:dyDescent="0.2">
      <c r="A318" s="57" t="s">
        <v>98</v>
      </c>
      <c r="B318" s="34" t="s">
        <v>295</v>
      </c>
      <c r="C318" s="8">
        <v>95.285199738000003</v>
      </c>
      <c r="D318" s="43" t="str">
        <f>IF($B318="N/A","N/A",IF(C318&gt;80,"Yes","No"))</f>
        <v>Yes</v>
      </c>
      <c r="E318" s="8">
        <v>95.368366175000006</v>
      </c>
      <c r="F318" s="43" t="str">
        <f>IF($B318="N/A","N/A",IF(E318&gt;80,"Yes","No"))</f>
        <v>Yes</v>
      </c>
      <c r="G318" s="8">
        <v>95.592956545999996</v>
      </c>
      <c r="H318" s="43" t="str">
        <f>IF($B318="N/A","N/A",IF(G318&gt;80,"Yes","No"))</f>
        <v>Yes</v>
      </c>
      <c r="I318" s="12">
        <v>8.7300000000000003E-2</v>
      </c>
      <c r="J318" s="12">
        <v>0.23549999999999999</v>
      </c>
      <c r="K318" s="44" t="s">
        <v>734</v>
      </c>
      <c r="L318" s="9" t="str">
        <f t="shared" si="94"/>
        <v>Yes</v>
      </c>
    </row>
    <row r="319" spans="1:12" x14ac:dyDescent="0.2">
      <c r="A319" s="57" t="s">
        <v>336</v>
      </c>
      <c r="B319" s="34" t="s">
        <v>282</v>
      </c>
      <c r="C319" s="8">
        <v>0</v>
      </c>
      <c r="D319" s="43" t="str">
        <f>IF($B319="N/A","N/A",IF(C319&gt;=5,"No",IF(C319&lt;0,"No","Yes")))</f>
        <v>Yes</v>
      </c>
      <c r="E319" s="8">
        <v>0</v>
      </c>
      <c r="F319" s="43" t="str">
        <f>IF($B319="N/A","N/A",IF(E319&gt;=5,"No",IF(E319&lt;0,"No","Yes")))</f>
        <v>Yes</v>
      </c>
      <c r="G319" s="8">
        <v>0</v>
      </c>
      <c r="H319" s="43" t="str">
        <f>IF($B319="N/A","N/A",IF(G319&gt;=5,"No",IF(G319&lt;0,"No","Yes")))</f>
        <v>Yes</v>
      </c>
      <c r="I319" s="12" t="s">
        <v>1743</v>
      </c>
      <c r="J319" s="12" t="s">
        <v>1743</v>
      </c>
      <c r="K319" s="44" t="s">
        <v>734</v>
      </c>
      <c r="L319" s="9" t="str">
        <f t="shared" si="94"/>
        <v>N/A</v>
      </c>
    </row>
    <row r="320" spans="1:12" x14ac:dyDescent="0.2">
      <c r="A320" s="57" t="s">
        <v>344</v>
      </c>
      <c r="B320" s="47" t="s">
        <v>282</v>
      </c>
      <c r="C320" s="8">
        <v>4.7147451288999997</v>
      </c>
      <c r="D320" s="43" t="str">
        <f>IF($B320="N/A","N/A",IF(C320&gt;=5,"No",IF(C320&lt;0,"No","Yes")))</f>
        <v>Yes</v>
      </c>
      <c r="E320" s="8">
        <v>4.6231896904000003</v>
      </c>
      <c r="F320" s="43" t="str">
        <f>IF($B320="N/A","N/A",IF(E320&gt;=5,"No",IF(E320&lt;0,"No","Yes")))</f>
        <v>Yes</v>
      </c>
      <c r="G320" s="8">
        <v>4.391953655</v>
      </c>
      <c r="H320" s="43" t="str">
        <f>IF($B320="N/A","N/A",IF(G320&gt;=5,"No",IF(G320&lt;0,"No","Yes")))</f>
        <v>Yes</v>
      </c>
      <c r="I320" s="12">
        <v>-1.94</v>
      </c>
      <c r="J320" s="12">
        <v>-5</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5.5132900000000002E-5</v>
      </c>
      <c r="D325" s="43" t="str">
        <f t="shared" si="102"/>
        <v>No</v>
      </c>
      <c r="E325" s="8">
        <v>8.4441341999999999E-3</v>
      </c>
      <c r="F325" s="43" t="str">
        <f t="shared" si="103"/>
        <v>No</v>
      </c>
      <c r="G325" s="8">
        <v>1.50897988E-2</v>
      </c>
      <c r="H325" s="43" t="str">
        <f t="shared" si="104"/>
        <v>No</v>
      </c>
      <c r="I325" s="12">
        <v>15216</v>
      </c>
      <c r="J325" s="12">
        <v>78.7</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13.197768882</v>
      </c>
      <c r="D333" s="43" t="str">
        <f>IF($B333="N/A","N/A",IF(C333&gt;15,"No",IF(C333&lt;2,"No","Yes")))</f>
        <v>Yes</v>
      </c>
      <c r="E333" s="8">
        <v>11.775948273999999</v>
      </c>
      <c r="F333" s="43" t="str">
        <f>IF($B333="N/A","N/A",IF(E333&gt;15,"No",IF(E333&lt;2,"No","Yes")))</f>
        <v>Yes</v>
      </c>
      <c r="G333" s="8">
        <v>10.810873554</v>
      </c>
      <c r="H333" s="43" t="str">
        <f>IF($B333="N/A","N/A",IF(G333&gt;15,"No",IF(G333&lt;2,"No","Yes")))</f>
        <v>Yes</v>
      </c>
      <c r="I333" s="12">
        <v>-10.8</v>
      </c>
      <c r="J333" s="12">
        <v>-8.1999999999999993</v>
      </c>
      <c r="K333" s="44" t="s">
        <v>734</v>
      </c>
      <c r="L333" s="9" t="str">
        <f t="shared" si="94"/>
        <v>Yes</v>
      </c>
    </row>
    <row r="334" spans="1:12" x14ac:dyDescent="0.2">
      <c r="A334" s="57" t="s">
        <v>1120</v>
      </c>
      <c r="B334" s="34" t="s">
        <v>217</v>
      </c>
      <c r="C334" s="35">
        <v>155539</v>
      </c>
      <c r="D334" s="43" t="str">
        <f>IF($B334="N/A","N/A",IF(C334&gt;10,"No",IF(C334&lt;-10,"No","Yes")))</f>
        <v>N/A</v>
      </c>
      <c r="E334" s="35">
        <v>195912</v>
      </c>
      <c r="F334" s="43" t="str">
        <f>IF($B334="N/A","N/A",IF(E334&gt;10,"No",IF(E334&lt;-10,"No","Yes")))</f>
        <v>N/A</v>
      </c>
      <c r="G334" s="35">
        <v>225329</v>
      </c>
      <c r="H334" s="43" t="str">
        <f>IF($B334="N/A","N/A",IF(G334&gt;10,"No",IF(G334&lt;-10,"No","Yes")))</f>
        <v>N/A</v>
      </c>
      <c r="I334" s="12">
        <v>25.96</v>
      </c>
      <c r="J334" s="12">
        <v>15.02</v>
      </c>
      <c r="K334" s="44" t="s">
        <v>734</v>
      </c>
      <c r="L334" s="9" t="str">
        <f t="shared" si="94"/>
        <v>No</v>
      </c>
    </row>
    <row r="335" spans="1:12" x14ac:dyDescent="0.2">
      <c r="A335" s="57" t="s">
        <v>145</v>
      </c>
      <c r="B335" s="34" t="s">
        <v>217</v>
      </c>
      <c r="C335" s="35">
        <v>133563</v>
      </c>
      <c r="D335" s="43" t="str">
        <f>IF($B335="N/A","N/A",IF(C335&gt;10,"No",IF(C335&lt;-10,"No","Yes")))</f>
        <v>N/A</v>
      </c>
      <c r="E335" s="35">
        <v>134216</v>
      </c>
      <c r="F335" s="43" t="str">
        <f>IF($B335="N/A","N/A",IF(E335&gt;10,"No",IF(E335&lt;-10,"No","Yes")))</f>
        <v>N/A</v>
      </c>
      <c r="G335" s="35">
        <v>137957</v>
      </c>
      <c r="H335" s="43" t="str">
        <f>IF($B335="N/A","N/A",IF(G335&gt;10,"No",IF(G335&lt;-10,"No","Yes")))</f>
        <v>N/A</v>
      </c>
      <c r="I335" s="12">
        <v>0.4889</v>
      </c>
      <c r="J335" s="12">
        <v>2.7869999999999999</v>
      </c>
      <c r="K335" s="44" t="s">
        <v>734</v>
      </c>
      <c r="L335" s="9" t="str">
        <f t="shared" si="94"/>
        <v>Yes</v>
      </c>
    </row>
    <row r="336" spans="1:12" x14ac:dyDescent="0.2">
      <c r="A336" s="57" t="s">
        <v>146</v>
      </c>
      <c r="B336" s="34" t="s">
        <v>217</v>
      </c>
      <c r="C336" s="35">
        <v>8965</v>
      </c>
      <c r="D336" s="43" t="str">
        <f>IF($B336="N/A","N/A",IF(C336&gt;10,"No",IF(C336&lt;-10,"No","Yes")))</f>
        <v>N/A</v>
      </c>
      <c r="E336" s="35">
        <v>10198</v>
      </c>
      <c r="F336" s="43" t="str">
        <f>IF($B336="N/A","N/A",IF(E336&gt;10,"No",IF(E336&lt;-10,"No","Yes")))</f>
        <v>N/A</v>
      </c>
      <c r="G336" s="35">
        <v>11641</v>
      </c>
      <c r="H336" s="43" t="str">
        <f>IF($B336="N/A","N/A",IF(G336&gt;10,"No",IF(G336&lt;-10,"No","Yes")))</f>
        <v>N/A</v>
      </c>
      <c r="I336" s="12">
        <v>13.75</v>
      </c>
      <c r="J336" s="12">
        <v>14.15</v>
      </c>
      <c r="K336" s="44" t="s">
        <v>734</v>
      </c>
      <c r="L336" s="9" t="str">
        <f t="shared" si="94"/>
        <v>Yes</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12301862583</v>
      </c>
      <c r="D6" s="11" t="str">
        <f t="shared" ref="D6:D12" si="0">IF($B6="N/A","N/A",IF(C6&gt;10,"No",IF(C6&lt;-10,"No","Yes")))</f>
        <v>N/A</v>
      </c>
      <c r="E6" s="14">
        <v>13530840508</v>
      </c>
      <c r="F6" s="11" t="str">
        <f t="shared" ref="F6:F12" si="1">IF($B6="N/A","N/A",IF(E6&gt;10,"No",IF(E6&lt;-10,"No","Yes")))</f>
        <v>N/A</v>
      </c>
      <c r="G6" s="14">
        <v>14583222887</v>
      </c>
      <c r="H6" s="11" t="str">
        <f t="shared" ref="H6:H12" si="2">IF($B6="N/A","N/A",IF(G6&gt;10,"No",IF(G6&lt;-10,"No","Yes")))</f>
        <v>N/A</v>
      </c>
      <c r="I6" s="12">
        <v>9.99</v>
      </c>
      <c r="J6" s="12">
        <v>7.7779999999999996</v>
      </c>
      <c r="K6" s="47" t="s">
        <v>732</v>
      </c>
      <c r="L6" s="9" t="str">
        <f t="shared" ref="L6:L13" si="3">IF(J6="Div by 0", "N/A", IF(K6="N/A","N/A", IF(J6&gt;VALUE(MID(K6,1,2)), "No", IF(J6&lt;-1*VALUE(MID(K6,1,2)), "No", "Yes"))))</f>
        <v>Yes</v>
      </c>
    </row>
    <row r="7" spans="1:12" x14ac:dyDescent="0.2">
      <c r="A7" s="4" t="s">
        <v>1121</v>
      </c>
      <c r="B7" s="47" t="s">
        <v>217</v>
      </c>
      <c r="C7" s="14">
        <v>5594.0340169999999</v>
      </c>
      <c r="D7" s="11" t="str">
        <f t="shared" si="0"/>
        <v>N/A</v>
      </c>
      <c r="E7" s="14">
        <v>5734.6122354999998</v>
      </c>
      <c r="F7" s="11" t="str">
        <f t="shared" si="1"/>
        <v>N/A</v>
      </c>
      <c r="G7" s="14">
        <v>5945.6379291000003</v>
      </c>
      <c r="H7" s="11" t="str">
        <f t="shared" si="2"/>
        <v>N/A</v>
      </c>
      <c r="I7" s="12">
        <v>2.5129999999999999</v>
      </c>
      <c r="J7" s="12">
        <v>3.68</v>
      </c>
      <c r="K7" s="47" t="s">
        <v>732</v>
      </c>
      <c r="L7" s="9" t="str">
        <f t="shared" si="3"/>
        <v>Yes</v>
      </c>
    </row>
    <row r="8" spans="1:12" x14ac:dyDescent="0.2">
      <c r="A8" s="4" t="s">
        <v>720</v>
      </c>
      <c r="B8" s="47" t="s">
        <v>217</v>
      </c>
      <c r="C8" s="14">
        <v>960</v>
      </c>
      <c r="D8" s="11" t="str">
        <f t="shared" si="0"/>
        <v>N/A</v>
      </c>
      <c r="E8" s="14">
        <v>1066</v>
      </c>
      <c r="F8" s="11" t="str">
        <f t="shared" si="1"/>
        <v>N/A</v>
      </c>
      <c r="G8" s="14">
        <v>944</v>
      </c>
      <c r="H8" s="11" t="str">
        <f t="shared" si="2"/>
        <v>N/A</v>
      </c>
      <c r="I8" s="12">
        <v>11.04</v>
      </c>
      <c r="J8" s="12">
        <v>-11.4</v>
      </c>
      <c r="K8" s="47" t="s">
        <v>732</v>
      </c>
      <c r="L8" s="9" t="str">
        <f t="shared" si="3"/>
        <v>Yes</v>
      </c>
    </row>
    <row r="9" spans="1:12" x14ac:dyDescent="0.2">
      <c r="A9" s="4" t="s">
        <v>721</v>
      </c>
      <c r="B9" s="47" t="s">
        <v>217</v>
      </c>
      <c r="C9" s="14">
        <v>1355</v>
      </c>
      <c r="D9" s="11" t="str">
        <f t="shared" si="0"/>
        <v>N/A</v>
      </c>
      <c r="E9" s="14">
        <v>1515</v>
      </c>
      <c r="F9" s="11" t="str">
        <f t="shared" si="1"/>
        <v>N/A</v>
      </c>
      <c r="G9" s="14">
        <v>1654</v>
      </c>
      <c r="H9" s="11" t="str">
        <f t="shared" si="2"/>
        <v>N/A</v>
      </c>
      <c r="I9" s="12">
        <v>11.81</v>
      </c>
      <c r="J9" s="12">
        <v>9.1750000000000007</v>
      </c>
      <c r="K9" s="47" t="s">
        <v>732</v>
      </c>
      <c r="L9" s="9" t="str">
        <f t="shared" si="3"/>
        <v>Yes</v>
      </c>
    </row>
    <row r="10" spans="1:12" x14ac:dyDescent="0.2">
      <c r="A10" s="4" t="s">
        <v>722</v>
      </c>
      <c r="B10" s="47" t="s">
        <v>217</v>
      </c>
      <c r="C10" s="14">
        <v>3615</v>
      </c>
      <c r="D10" s="11" t="str">
        <f t="shared" si="0"/>
        <v>N/A</v>
      </c>
      <c r="E10" s="14">
        <v>3870</v>
      </c>
      <c r="F10" s="11" t="str">
        <f t="shared" si="1"/>
        <v>N/A</v>
      </c>
      <c r="G10" s="14">
        <v>4225.5</v>
      </c>
      <c r="H10" s="11" t="str">
        <f t="shared" si="2"/>
        <v>N/A</v>
      </c>
      <c r="I10" s="12">
        <v>7.0540000000000003</v>
      </c>
      <c r="J10" s="12">
        <v>9.1859999999999999</v>
      </c>
      <c r="K10" s="47" t="s">
        <v>732</v>
      </c>
      <c r="L10" s="9" t="str">
        <f t="shared" si="3"/>
        <v>Yes</v>
      </c>
    </row>
    <row r="11" spans="1:12" x14ac:dyDescent="0.2">
      <c r="A11" s="4" t="s">
        <v>723</v>
      </c>
      <c r="B11" s="47" t="s">
        <v>217</v>
      </c>
      <c r="C11" s="14">
        <v>23602</v>
      </c>
      <c r="D11" s="11" t="str">
        <f t="shared" si="0"/>
        <v>N/A</v>
      </c>
      <c r="E11" s="14">
        <v>23354</v>
      </c>
      <c r="F11" s="11" t="str">
        <f t="shared" si="1"/>
        <v>N/A</v>
      </c>
      <c r="G11" s="14">
        <v>24671</v>
      </c>
      <c r="H11" s="11" t="str">
        <f t="shared" si="2"/>
        <v>N/A</v>
      </c>
      <c r="I11" s="12">
        <v>-1.05</v>
      </c>
      <c r="J11" s="12">
        <v>5.6390000000000002</v>
      </c>
      <c r="K11" s="47" t="s">
        <v>732</v>
      </c>
      <c r="L11" s="9" t="str">
        <f t="shared" si="3"/>
        <v>Yes</v>
      </c>
    </row>
    <row r="12" spans="1:12" x14ac:dyDescent="0.2">
      <c r="A12" s="4" t="s">
        <v>724</v>
      </c>
      <c r="B12" s="47" t="s">
        <v>217</v>
      </c>
      <c r="C12" s="14">
        <v>72059</v>
      </c>
      <c r="D12" s="11" t="str">
        <f t="shared" si="0"/>
        <v>N/A</v>
      </c>
      <c r="E12" s="14">
        <v>72387</v>
      </c>
      <c r="F12" s="11" t="str">
        <f t="shared" si="1"/>
        <v>N/A</v>
      </c>
      <c r="G12" s="14">
        <v>72061</v>
      </c>
      <c r="H12" s="11" t="str">
        <f t="shared" si="2"/>
        <v>N/A</v>
      </c>
      <c r="I12" s="12">
        <v>0.45519999999999999</v>
      </c>
      <c r="J12" s="12">
        <v>-0.45</v>
      </c>
      <c r="K12" s="47" t="s">
        <v>732</v>
      </c>
      <c r="L12" s="9" t="str">
        <f t="shared" si="3"/>
        <v>Yes</v>
      </c>
    </row>
    <row r="13" spans="1:12" x14ac:dyDescent="0.2">
      <c r="A13" s="4" t="s">
        <v>74</v>
      </c>
      <c r="B13" s="47" t="s">
        <v>217</v>
      </c>
      <c r="C13" s="14">
        <v>4792842</v>
      </c>
      <c r="D13" s="11" t="str">
        <f>IF($B13="N/A","N/A",IF(C13&gt;10,"No",IF(C13&lt;-10,"No","Yes")))</f>
        <v>N/A</v>
      </c>
      <c r="E13" s="14">
        <v>8204510</v>
      </c>
      <c r="F13" s="11" t="str">
        <f>IF($B13="N/A","N/A",IF(E13&gt;10,"No",IF(E13&lt;-10,"No","Yes")))</f>
        <v>N/A</v>
      </c>
      <c r="G13" s="14">
        <v>6324866</v>
      </c>
      <c r="H13" s="11" t="str">
        <f>IF($B13="N/A","N/A",IF(G13&gt;10,"No",IF(G13&lt;-10,"No","Yes")))</f>
        <v>N/A</v>
      </c>
      <c r="I13" s="12">
        <v>71.180000000000007</v>
      </c>
      <c r="J13" s="12">
        <v>-22.9</v>
      </c>
      <c r="K13" s="47" t="s">
        <v>732</v>
      </c>
      <c r="L13" s="9" t="str">
        <f t="shared" si="3"/>
        <v>Yes</v>
      </c>
    </row>
    <row r="14" spans="1:12" x14ac:dyDescent="0.2">
      <c r="A14" s="60" t="s">
        <v>161</v>
      </c>
      <c r="B14" s="34" t="s">
        <v>217</v>
      </c>
      <c r="C14" s="8">
        <v>6.3121616804</v>
      </c>
      <c r="D14" s="43" t="str">
        <f t="shared" ref="D14:D18" si="4">IF($B14="N/A","N/A",IF(C14&gt;10,"No",IF(C14&lt;-10,"No","Yes")))</f>
        <v>N/A</v>
      </c>
      <c r="E14" s="8">
        <v>6.0513989381000002</v>
      </c>
      <c r="F14" s="43" t="str">
        <f t="shared" ref="F14:F18" si="5">IF($B14="N/A","N/A",IF(E14&gt;10,"No",IF(E14&lt;-10,"No","Yes")))</f>
        <v>N/A</v>
      </c>
      <c r="G14" s="8">
        <v>5.0139842462999997</v>
      </c>
      <c r="H14" s="43" t="str">
        <f t="shared" ref="H14:H18" si="6">IF($B14="N/A","N/A",IF(G14&gt;10,"No",IF(G14&lt;-10,"No","Yes")))</f>
        <v>N/A</v>
      </c>
      <c r="I14" s="12">
        <v>-4.13</v>
      </c>
      <c r="J14" s="12">
        <v>-17.100000000000001</v>
      </c>
      <c r="K14" s="44" t="s">
        <v>732</v>
      </c>
      <c r="L14" s="9" t="str">
        <f t="shared" ref="L14:L18" si="7">IF(J14="Div by 0", "N/A", IF(K14="N/A","N/A", IF(J14&gt;VALUE(MID(K14,1,2)), "No", IF(J14&lt;-1*VALUE(MID(K14,1,2)), "No", "Yes"))))</f>
        <v>Yes</v>
      </c>
    </row>
    <row r="15" spans="1:12" x14ac:dyDescent="0.2">
      <c r="A15" s="4" t="s">
        <v>418</v>
      </c>
      <c r="B15" s="34" t="s">
        <v>217</v>
      </c>
      <c r="C15" s="8">
        <v>17.204839617000001</v>
      </c>
      <c r="D15" s="43" t="str">
        <f t="shared" si="4"/>
        <v>N/A</v>
      </c>
      <c r="E15" s="8">
        <v>17.031097203000002</v>
      </c>
      <c r="F15" s="43" t="str">
        <f t="shared" si="5"/>
        <v>N/A</v>
      </c>
      <c r="G15" s="8">
        <v>17.372680984999999</v>
      </c>
      <c r="H15" s="43" t="str">
        <f t="shared" si="6"/>
        <v>N/A</v>
      </c>
      <c r="I15" s="12">
        <v>-1.01</v>
      </c>
      <c r="J15" s="12">
        <v>2.0059999999999998</v>
      </c>
      <c r="K15" s="44" t="s">
        <v>732</v>
      </c>
      <c r="L15" s="9" t="str">
        <f t="shared" si="7"/>
        <v>Yes</v>
      </c>
    </row>
    <row r="16" spans="1:12" x14ac:dyDescent="0.2">
      <c r="A16" s="4" t="s">
        <v>419</v>
      </c>
      <c r="B16" s="34" t="s">
        <v>217</v>
      </c>
      <c r="C16" s="8">
        <v>7.3984397436</v>
      </c>
      <c r="D16" s="43" t="str">
        <f t="shared" si="4"/>
        <v>N/A</v>
      </c>
      <c r="E16" s="8">
        <v>7.3767668108000004</v>
      </c>
      <c r="F16" s="43" t="str">
        <f t="shared" si="5"/>
        <v>N/A</v>
      </c>
      <c r="G16" s="8">
        <v>7.4767942759999997</v>
      </c>
      <c r="H16" s="43" t="str">
        <f t="shared" si="6"/>
        <v>N/A</v>
      </c>
      <c r="I16" s="12">
        <v>-0.29299999999999998</v>
      </c>
      <c r="J16" s="12">
        <v>1.3560000000000001</v>
      </c>
      <c r="K16" s="44" t="s">
        <v>732</v>
      </c>
      <c r="L16" s="9" t="str">
        <f t="shared" si="7"/>
        <v>Yes</v>
      </c>
    </row>
    <row r="17" spans="1:12" x14ac:dyDescent="0.2">
      <c r="A17" s="4" t="s">
        <v>420</v>
      </c>
      <c r="B17" s="34" t="s">
        <v>217</v>
      </c>
      <c r="C17" s="8">
        <v>4.7892020221999996</v>
      </c>
      <c r="D17" s="43" t="str">
        <f t="shared" si="4"/>
        <v>N/A</v>
      </c>
      <c r="E17" s="8">
        <v>4.5739853394000001</v>
      </c>
      <c r="F17" s="43" t="str">
        <f t="shared" si="5"/>
        <v>N/A</v>
      </c>
      <c r="G17" s="8">
        <v>3.2790158227999999</v>
      </c>
      <c r="H17" s="43" t="str">
        <f t="shared" si="6"/>
        <v>N/A</v>
      </c>
      <c r="I17" s="12">
        <v>-4.49</v>
      </c>
      <c r="J17" s="12">
        <v>-28.3</v>
      </c>
      <c r="K17" s="44" t="s">
        <v>732</v>
      </c>
      <c r="L17" s="9" t="str">
        <f t="shared" si="7"/>
        <v>Yes</v>
      </c>
    </row>
    <row r="18" spans="1:12" x14ac:dyDescent="0.2">
      <c r="A18" s="4" t="s">
        <v>421</v>
      </c>
      <c r="B18" s="34" t="s">
        <v>217</v>
      </c>
      <c r="C18" s="8">
        <v>5.1114256141999999</v>
      </c>
      <c r="D18" s="43" t="str">
        <f t="shared" si="4"/>
        <v>N/A</v>
      </c>
      <c r="E18" s="8">
        <v>4.9010023372999996</v>
      </c>
      <c r="F18" s="43" t="str">
        <f t="shared" si="5"/>
        <v>N/A</v>
      </c>
      <c r="G18" s="8">
        <v>3.3440091598000001</v>
      </c>
      <c r="H18" s="43" t="str">
        <f t="shared" si="6"/>
        <v>N/A</v>
      </c>
      <c r="I18" s="12">
        <v>-4.12</v>
      </c>
      <c r="J18" s="12">
        <v>-31.8</v>
      </c>
      <c r="K18" s="44" t="s">
        <v>732</v>
      </c>
      <c r="L18" s="9" t="str">
        <f t="shared" si="7"/>
        <v>No</v>
      </c>
    </row>
    <row r="19" spans="1:12" x14ac:dyDescent="0.2">
      <c r="A19" s="4" t="s">
        <v>75</v>
      </c>
      <c r="B19" s="47" t="s">
        <v>217</v>
      </c>
      <c r="C19" s="35">
        <v>23</v>
      </c>
      <c r="D19" s="43" t="str">
        <f t="shared" ref="D19:D50" si="8">IF($B19="N/A","N/A",IF(C19&gt;10,"No",IF(C19&lt;-10,"No","Yes")))</f>
        <v>N/A</v>
      </c>
      <c r="E19" s="35">
        <v>25</v>
      </c>
      <c r="F19" s="43" t="str">
        <f t="shared" ref="F19:F50" si="9">IF($B19="N/A","N/A",IF(E19&gt;10,"No",IF(E19&lt;-10,"No","Yes")))</f>
        <v>N/A</v>
      </c>
      <c r="G19" s="35">
        <v>23</v>
      </c>
      <c r="H19" s="43" t="str">
        <f t="shared" ref="H19:H50" si="10">IF($B19="N/A","N/A",IF(G19&gt;10,"No",IF(G19&lt;-10,"No","Yes")))</f>
        <v>N/A</v>
      </c>
      <c r="I19" s="12">
        <v>8.6959999999999997</v>
      </c>
      <c r="J19" s="12">
        <v>-8</v>
      </c>
      <c r="K19" s="47" t="s">
        <v>217</v>
      </c>
      <c r="L19" s="9" t="str">
        <f t="shared" ref="L19:L25" si="11">IF(J19="Div by 0", "N/A", IF(K19="N/A","N/A", IF(J19&gt;VALUE(MID(K19,1,2)), "No", IF(J19&lt;-1*VALUE(MID(K19,1,2)), "No", "Yes"))))</f>
        <v>N/A</v>
      </c>
    </row>
    <row r="20" spans="1:12" x14ac:dyDescent="0.2">
      <c r="A20" s="4" t="s">
        <v>76</v>
      </c>
      <c r="B20" s="47" t="s">
        <v>217</v>
      </c>
      <c r="C20" s="35">
        <v>93</v>
      </c>
      <c r="D20" s="43" t="str">
        <f t="shared" si="8"/>
        <v>N/A</v>
      </c>
      <c r="E20" s="35">
        <v>107</v>
      </c>
      <c r="F20" s="43" t="str">
        <f t="shared" si="9"/>
        <v>N/A</v>
      </c>
      <c r="G20" s="35">
        <v>122</v>
      </c>
      <c r="H20" s="43" t="str">
        <f t="shared" si="10"/>
        <v>N/A</v>
      </c>
      <c r="I20" s="12">
        <v>15.05</v>
      </c>
      <c r="J20" s="12">
        <v>14.02</v>
      </c>
      <c r="K20" s="47" t="s">
        <v>217</v>
      </c>
      <c r="L20" s="9" t="str">
        <f t="shared" si="11"/>
        <v>N/A</v>
      </c>
    </row>
    <row r="21" spans="1:12" x14ac:dyDescent="0.2">
      <c r="A21" s="60" t="s">
        <v>1121</v>
      </c>
      <c r="B21" s="47" t="s">
        <v>217</v>
      </c>
      <c r="C21" s="14">
        <v>5594.0340169999999</v>
      </c>
      <c r="D21" s="11" t="str">
        <f t="shared" si="8"/>
        <v>N/A</v>
      </c>
      <c r="E21" s="14">
        <v>5734.6122354999998</v>
      </c>
      <c r="F21" s="11" t="str">
        <f t="shared" si="9"/>
        <v>N/A</v>
      </c>
      <c r="G21" s="14">
        <v>5945.6379291000003</v>
      </c>
      <c r="H21" s="11" t="str">
        <f t="shared" si="10"/>
        <v>N/A</v>
      </c>
      <c r="I21" s="12">
        <v>2.5129999999999999</v>
      </c>
      <c r="J21" s="12">
        <v>3.68</v>
      </c>
      <c r="K21" s="47" t="s">
        <v>732</v>
      </c>
      <c r="L21" s="9" t="str">
        <f t="shared" si="11"/>
        <v>Yes</v>
      </c>
    </row>
    <row r="22" spans="1:12" x14ac:dyDescent="0.2">
      <c r="A22" s="4" t="s">
        <v>1726</v>
      </c>
      <c r="B22" s="47" t="s">
        <v>217</v>
      </c>
      <c r="C22" s="14">
        <v>17256.177877999999</v>
      </c>
      <c r="D22" s="11" t="str">
        <f t="shared" si="8"/>
        <v>N/A</v>
      </c>
      <c r="E22" s="14">
        <v>17947.035657</v>
      </c>
      <c r="F22" s="11" t="str">
        <f t="shared" si="9"/>
        <v>N/A</v>
      </c>
      <c r="G22" s="14">
        <v>18228.334384000002</v>
      </c>
      <c r="H22" s="11" t="str">
        <f t="shared" si="10"/>
        <v>N/A</v>
      </c>
      <c r="I22" s="12">
        <v>4.0039999999999996</v>
      </c>
      <c r="J22" s="12">
        <v>1.5669999999999999</v>
      </c>
      <c r="K22" s="47" t="s">
        <v>732</v>
      </c>
      <c r="L22" s="9" t="str">
        <f t="shared" si="11"/>
        <v>Yes</v>
      </c>
    </row>
    <row r="23" spans="1:12" x14ac:dyDescent="0.2">
      <c r="A23" s="4" t="s">
        <v>1122</v>
      </c>
      <c r="B23" s="47" t="s">
        <v>217</v>
      </c>
      <c r="C23" s="14">
        <v>15262.951510999999</v>
      </c>
      <c r="D23" s="11" t="str">
        <f t="shared" si="8"/>
        <v>N/A</v>
      </c>
      <c r="E23" s="14">
        <v>16185.957677</v>
      </c>
      <c r="F23" s="11" t="str">
        <f t="shared" si="9"/>
        <v>N/A</v>
      </c>
      <c r="G23" s="14">
        <v>16704.038098000001</v>
      </c>
      <c r="H23" s="11" t="str">
        <f t="shared" si="10"/>
        <v>N/A</v>
      </c>
      <c r="I23" s="12">
        <v>6.0469999999999997</v>
      </c>
      <c r="J23" s="12">
        <v>3.2010000000000001</v>
      </c>
      <c r="K23" s="47" t="s">
        <v>732</v>
      </c>
      <c r="L23" s="9" t="str">
        <f t="shared" si="11"/>
        <v>Yes</v>
      </c>
    </row>
    <row r="24" spans="1:12" x14ac:dyDescent="0.2">
      <c r="A24" s="4" t="s">
        <v>1123</v>
      </c>
      <c r="B24" s="47" t="s">
        <v>217</v>
      </c>
      <c r="C24" s="14">
        <v>1707.1715029</v>
      </c>
      <c r="D24" s="11" t="str">
        <f t="shared" si="8"/>
        <v>N/A</v>
      </c>
      <c r="E24" s="14">
        <v>1803.684888</v>
      </c>
      <c r="F24" s="11" t="str">
        <f t="shared" si="9"/>
        <v>N/A</v>
      </c>
      <c r="G24" s="14">
        <v>1912.1305646999999</v>
      </c>
      <c r="H24" s="11" t="str">
        <f t="shared" si="10"/>
        <v>N/A</v>
      </c>
      <c r="I24" s="12">
        <v>5.6529999999999996</v>
      </c>
      <c r="J24" s="12">
        <v>6.0119999999999996</v>
      </c>
      <c r="K24" s="47" t="s">
        <v>732</v>
      </c>
      <c r="L24" s="9" t="str">
        <f t="shared" si="11"/>
        <v>Yes</v>
      </c>
    </row>
    <row r="25" spans="1:12" x14ac:dyDescent="0.2">
      <c r="A25" s="4" t="s">
        <v>1124</v>
      </c>
      <c r="B25" s="47" t="s">
        <v>217</v>
      </c>
      <c r="C25" s="14">
        <v>3057.8389999999999</v>
      </c>
      <c r="D25" s="11" t="str">
        <f t="shared" si="8"/>
        <v>N/A</v>
      </c>
      <c r="E25" s="14">
        <v>3364.5756265999999</v>
      </c>
      <c r="F25" s="11" t="str">
        <f t="shared" si="9"/>
        <v>N/A</v>
      </c>
      <c r="G25" s="14">
        <v>3847.3044737</v>
      </c>
      <c r="H25" s="11" t="str">
        <f t="shared" si="10"/>
        <v>N/A</v>
      </c>
      <c r="I25" s="12">
        <v>10.029999999999999</v>
      </c>
      <c r="J25" s="12">
        <v>14.35</v>
      </c>
      <c r="K25" s="47" t="s">
        <v>732</v>
      </c>
      <c r="L25" s="9" t="str">
        <f t="shared" si="11"/>
        <v>Yes</v>
      </c>
    </row>
    <row r="26" spans="1:12" x14ac:dyDescent="0.2">
      <c r="A26" s="2" t="s">
        <v>1125</v>
      </c>
      <c r="B26" s="47" t="s">
        <v>217</v>
      </c>
      <c r="C26" s="14">
        <v>5820.8798307999996</v>
      </c>
      <c r="D26" s="11" t="str">
        <f t="shared" si="8"/>
        <v>N/A</v>
      </c>
      <c r="E26" s="14">
        <v>6007.6178362000001</v>
      </c>
      <c r="F26" s="11" t="str">
        <f t="shared" si="9"/>
        <v>N/A</v>
      </c>
      <c r="G26" s="14">
        <v>6235.4800803999997</v>
      </c>
      <c r="H26" s="11" t="str">
        <f t="shared" si="10"/>
        <v>N/A</v>
      </c>
      <c r="I26" s="12">
        <v>3.2080000000000002</v>
      </c>
      <c r="J26" s="12">
        <v>3.7930000000000001</v>
      </c>
      <c r="K26" s="47" t="s">
        <v>732</v>
      </c>
      <c r="L26" s="9" t="str">
        <f>IF(J26="Div by 0", "N/A", IF(OR(J26="N/A",K26="N/A"),"N/A", IF(J26&gt;VALUE(MID(K26,1,2)), "No", IF(J26&lt;-1*VALUE(MID(K26,1,2)), "No", "Yes"))))</f>
        <v>Yes</v>
      </c>
    </row>
    <row r="27" spans="1:12" x14ac:dyDescent="0.2">
      <c r="A27" s="2" t="s">
        <v>1126</v>
      </c>
      <c r="B27" s="47" t="s">
        <v>217</v>
      </c>
      <c r="C27" s="14">
        <v>5283.9147462999999</v>
      </c>
      <c r="D27" s="11" t="str">
        <f t="shared" si="8"/>
        <v>N/A</v>
      </c>
      <c r="E27" s="14">
        <v>5367.8760038</v>
      </c>
      <c r="F27" s="11" t="str">
        <f t="shared" si="9"/>
        <v>N/A</v>
      </c>
      <c r="G27" s="14">
        <v>5559.7812518999999</v>
      </c>
      <c r="H27" s="11" t="str">
        <f t="shared" si="10"/>
        <v>N/A</v>
      </c>
      <c r="I27" s="12">
        <v>1.589</v>
      </c>
      <c r="J27" s="12">
        <v>3.5750000000000002</v>
      </c>
      <c r="K27" s="47" t="s">
        <v>732</v>
      </c>
      <c r="L27" s="9" t="str">
        <f>IF(J27="Div by 0", "N/A", IF(OR(J27="N/A",K27="N/A"),"N/A", IF(J27&gt;VALUE(MID(K27,1,2)), "No", IF(J27&lt;-1*VALUE(MID(K27,1,2)), "No", "Yes"))))</f>
        <v>Yes</v>
      </c>
    </row>
    <row r="28" spans="1:12" x14ac:dyDescent="0.2">
      <c r="A28" s="60" t="s">
        <v>1127</v>
      </c>
      <c r="B28" s="47" t="s">
        <v>217</v>
      </c>
      <c r="C28" s="14">
        <v>15222.911045999999</v>
      </c>
      <c r="D28" s="11" t="str">
        <f t="shared" si="8"/>
        <v>N/A</v>
      </c>
      <c r="E28" s="14">
        <v>15505.416222</v>
      </c>
      <c r="F28" s="11" t="str">
        <f t="shared" si="9"/>
        <v>N/A</v>
      </c>
      <c r="G28" s="14">
        <v>15566.3243</v>
      </c>
      <c r="H28" s="11" t="str">
        <f t="shared" si="10"/>
        <v>N/A</v>
      </c>
      <c r="I28" s="12">
        <v>1.8560000000000001</v>
      </c>
      <c r="J28" s="12">
        <v>0.39279999999999998</v>
      </c>
      <c r="K28" s="47" t="s">
        <v>732</v>
      </c>
      <c r="L28" s="9" t="str">
        <f>IF(J28="Div by 0", "N/A", IF(K28="N/A","N/A", IF(J28&gt;VALUE(MID(K28,1,2)), "No", IF(J28&lt;-1*VALUE(MID(K28,1,2)), "No", "Yes"))))</f>
        <v>Yes</v>
      </c>
    </row>
    <row r="29" spans="1:12" x14ac:dyDescent="0.2">
      <c r="A29" s="2" t="s">
        <v>1128</v>
      </c>
      <c r="B29" s="47" t="s">
        <v>217</v>
      </c>
      <c r="C29" s="14">
        <v>17172.637480000001</v>
      </c>
      <c r="D29" s="11" t="str">
        <f t="shared" si="8"/>
        <v>N/A</v>
      </c>
      <c r="E29" s="14">
        <v>17721.771788999999</v>
      </c>
      <c r="F29" s="11" t="str">
        <f t="shared" si="9"/>
        <v>N/A</v>
      </c>
      <c r="G29" s="14">
        <v>17962.413024000001</v>
      </c>
      <c r="H29" s="11" t="str">
        <f t="shared" si="10"/>
        <v>N/A</v>
      </c>
      <c r="I29" s="12">
        <v>3.198</v>
      </c>
      <c r="J29" s="12">
        <v>1.3580000000000001</v>
      </c>
      <c r="K29" s="47" t="s">
        <v>732</v>
      </c>
      <c r="L29" s="9" t="str">
        <f>IF(J29="Div by 0", "N/A", IF(K29="N/A","N/A", IF(J29&gt;VALUE(MID(K29,1,2)), "No", IF(J29&lt;-1*VALUE(MID(K29,1,2)), "No", "Yes"))))</f>
        <v>Yes</v>
      </c>
    </row>
    <row r="30" spans="1:12" x14ac:dyDescent="0.2">
      <c r="A30" s="2" t="s">
        <v>1129</v>
      </c>
      <c r="B30" s="47" t="s">
        <v>217</v>
      </c>
      <c r="C30" s="14">
        <v>13376.922726999999</v>
      </c>
      <c r="D30" s="11" t="str">
        <f t="shared" si="8"/>
        <v>N/A</v>
      </c>
      <c r="E30" s="14">
        <v>13477.110354</v>
      </c>
      <c r="F30" s="11" t="str">
        <f t="shared" si="9"/>
        <v>N/A</v>
      </c>
      <c r="G30" s="14">
        <v>13416.849881</v>
      </c>
      <c r="H30" s="11" t="str">
        <f t="shared" si="10"/>
        <v>N/A</v>
      </c>
      <c r="I30" s="12">
        <v>0.749</v>
      </c>
      <c r="J30" s="12">
        <v>-0.44700000000000001</v>
      </c>
      <c r="K30" s="47" t="s">
        <v>732</v>
      </c>
      <c r="L30" s="9" t="str">
        <f>IF(J30="Div by 0", "N/A", IF(K30="N/A","N/A", IF(J30&gt;VALUE(MID(K30,1,2)), "No", IF(J30&lt;-1*VALUE(MID(K30,1,2)), "No", "Yes"))))</f>
        <v>Yes</v>
      </c>
    </row>
    <row r="31" spans="1:12" x14ac:dyDescent="0.2">
      <c r="A31" s="2" t="s">
        <v>1130</v>
      </c>
      <c r="B31" s="47" t="s">
        <v>217</v>
      </c>
      <c r="C31" s="14">
        <v>15241.708986</v>
      </c>
      <c r="D31" s="11" t="str">
        <f t="shared" si="8"/>
        <v>N/A</v>
      </c>
      <c r="E31" s="14">
        <v>15578.262366999999</v>
      </c>
      <c r="F31" s="11" t="str">
        <f t="shared" si="9"/>
        <v>N/A</v>
      </c>
      <c r="G31" s="14">
        <v>15707.095578</v>
      </c>
      <c r="H31" s="11" t="str">
        <f t="shared" si="10"/>
        <v>N/A</v>
      </c>
      <c r="I31" s="12">
        <v>2.2080000000000002</v>
      </c>
      <c r="J31" s="12">
        <v>0.82699999999999996</v>
      </c>
      <c r="K31" s="47" t="s">
        <v>732</v>
      </c>
      <c r="L31" s="9" t="str">
        <f>IF(J31="Div by 0", "N/A", IF(OR(J31="N/A",K31="N/A"),"N/A", IF(J31&gt;VALUE(MID(K31,1,2)), "No", IF(J31&lt;-1*VALUE(MID(K31,1,2)), "No", "Yes"))))</f>
        <v>Yes</v>
      </c>
    </row>
    <row r="32" spans="1:12" x14ac:dyDescent="0.2">
      <c r="A32" s="2" t="s">
        <v>1131</v>
      </c>
      <c r="B32" s="47" t="s">
        <v>217</v>
      </c>
      <c r="C32" s="14">
        <v>15190.980622999999</v>
      </c>
      <c r="D32" s="11" t="str">
        <f t="shared" si="8"/>
        <v>N/A</v>
      </c>
      <c r="E32" s="14">
        <v>15383.285206</v>
      </c>
      <c r="F32" s="11" t="str">
        <f t="shared" si="9"/>
        <v>N/A</v>
      </c>
      <c r="G32" s="14">
        <v>15333.409068000001</v>
      </c>
      <c r="H32" s="11" t="str">
        <f t="shared" si="10"/>
        <v>N/A</v>
      </c>
      <c r="I32" s="12">
        <v>1.266</v>
      </c>
      <c r="J32" s="12">
        <v>-0.32400000000000001</v>
      </c>
      <c r="K32" s="47" t="s">
        <v>732</v>
      </c>
      <c r="L32" s="9" t="str">
        <f>IF(J32="Div by 0", "N/A", IF(OR(J32="N/A",K32="N/A"),"N/A", IF(J32&gt;VALUE(MID(K32,1,2)), "No", IF(J32&lt;-1*VALUE(MID(K32,1,2)), "No", "Yes"))))</f>
        <v>Yes</v>
      </c>
    </row>
    <row r="33" spans="1:12" x14ac:dyDescent="0.2">
      <c r="A33" s="2" t="s">
        <v>1731</v>
      </c>
      <c r="B33" s="47" t="s">
        <v>217</v>
      </c>
      <c r="C33" s="14">
        <v>12975.793333</v>
      </c>
      <c r="D33" s="11" t="str">
        <f t="shared" si="8"/>
        <v>N/A</v>
      </c>
      <c r="E33" s="14">
        <v>9154.3874663000006</v>
      </c>
      <c r="F33" s="11" t="str">
        <f t="shared" si="9"/>
        <v>N/A</v>
      </c>
      <c r="G33" s="14">
        <v>10504.718118999999</v>
      </c>
      <c r="H33" s="11" t="str">
        <f t="shared" si="10"/>
        <v>N/A</v>
      </c>
      <c r="I33" s="12">
        <v>-29.5</v>
      </c>
      <c r="J33" s="12">
        <v>14.75</v>
      </c>
      <c r="K33" s="47" t="s">
        <v>732</v>
      </c>
      <c r="L33" s="9" t="str">
        <f t="shared" ref="L33:L45" si="12">IF(J33="Div by 0", "N/A", IF(K33="N/A","N/A", IF(J33&gt;VALUE(MID(K33,1,2)), "No", IF(J33&lt;-1*VALUE(MID(K33,1,2)), "No", "Yes"))))</f>
        <v>Yes</v>
      </c>
    </row>
    <row r="34" spans="1:12" x14ac:dyDescent="0.2">
      <c r="A34" s="2" t="s">
        <v>1732</v>
      </c>
      <c r="B34" s="47" t="s">
        <v>217</v>
      </c>
      <c r="C34" s="14">
        <v>1471.7079837000001</v>
      </c>
      <c r="D34" s="11" t="str">
        <f t="shared" si="8"/>
        <v>N/A</v>
      </c>
      <c r="E34" s="14">
        <v>1469.3122051</v>
      </c>
      <c r="F34" s="11" t="str">
        <f t="shared" si="9"/>
        <v>N/A</v>
      </c>
      <c r="G34" s="14">
        <v>1630.0670134</v>
      </c>
      <c r="H34" s="11" t="str">
        <f t="shared" si="10"/>
        <v>N/A</v>
      </c>
      <c r="I34" s="12">
        <v>-0.16300000000000001</v>
      </c>
      <c r="J34" s="12">
        <v>10.94</v>
      </c>
      <c r="K34" s="47" t="s">
        <v>732</v>
      </c>
      <c r="L34" s="9" t="str">
        <f t="shared" si="12"/>
        <v>Yes</v>
      </c>
    </row>
    <row r="35" spans="1:12" x14ac:dyDescent="0.2">
      <c r="A35" s="2" t="s">
        <v>1733</v>
      </c>
      <c r="B35" s="47" t="s">
        <v>217</v>
      </c>
      <c r="C35" s="14">
        <v>19223.220002999999</v>
      </c>
      <c r="D35" s="11" t="str">
        <f t="shared" si="8"/>
        <v>N/A</v>
      </c>
      <c r="E35" s="14">
        <v>19263.935885999999</v>
      </c>
      <c r="F35" s="11" t="str">
        <f t="shared" si="9"/>
        <v>N/A</v>
      </c>
      <c r="G35" s="14">
        <v>19525.690411</v>
      </c>
      <c r="H35" s="11" t="str">
        <f t="shared" si="10"/>
        <v>N/A</v>
      </c>
      <c r="I35" s="12">
        <v>0.21179999999999999</v>
      </c>
      <c r="J35" s="12">
        <v>1.359</v>
      </c>
      <c r="K35" s="47" t="s">
        <v>732</v>
      </c>
      <c r="L35" s="9" t="str">
        <f t="shared" si="12"/>
        <v>Yes</v>
      </c>
    </row>
    <row r="36" spans="1:12" x14ac:dyDescent="0.2">
      <c r="A36" s="2" t="s">
        <v>1734</v>
      </c>
      <c r="B36" s="47" t="s">
        <v>217</v>
      </c>
      <c r="C36" s="14">
        <v>393.92132020999998</v>
      </c>
      <c r="D36" s="11" t="str">
        <f t="shared" si="8"/>
        <v>N/A</v>
      </c>
      <c r="E36" s="14">
        <v>306.60324258999998</v>
      </c>
      <c r="F36" s="11" t="str">
        <f t="shared" si="9"/>
        <v>N/A</v>
      </c>
      <c r="G36" s="14">
        <v>345.68778473999998</v>
      </c>
      <c r="H36" s="11" t="str">
        <f t="shared" si="10"/>
        <v>N/A</v>
      </c>
      <c r="I36" s="12">
        <v>-22.2</v>
      </c>
      <c r="J36" s="12">
        <v>12.75</v>
      </c>
      <c r="K36" s="47" t="s">
        <v>732</v>
      </c>
      <c r="L36" s="9" t="str">
        <f t="shared" si="12"/>
        <v>Yes</v>
      </c>
    </row>
    <row r="37" spans="1:12" x14ac:dyDescent="0.2">
      <c r="A37" s="2" t="s">
        <v>1735</v>
      </c>
      <c r="B37" s="47" t="s">
        <v>217</v>
      </c>
      <c r="C37" s="14">
        <v>27181.440315</v>
      </c>
      <c r="D37" s="11" t="str">
        <f t="shared" si="8"/>
        <v>N/A</v>
      </c>
      <c r="E37" s="14">
        <v>27097.271088000001</v>
      </c>
      <c r="F37" s="11" t="str">
        <f t="shared" si="9"/>
        <v>N/A</v>
      </c>
      <c r="G37" s="14">
        <v>28104.159743</v>
      </c>
      <c r="H37" s="11" t="str">
        <f t="shared" si="10"/>
        <v>N/A</v>
      </c>
      <c r="I37" s="12">
        <v>-0.31</v>
      </c>
      <c r="J37" s="12">
        <v>3.7160000000000002</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757.90342637000003</v>
      </c>
      <c r="D39" s="11" t="str">
        <f t="shared" si="8"/>
        <v>N/A</v>
      </c>
      <c r="E39" s="14">
        <v>655.85174520999999</v>
      </c>
      <c r="F39" s="11" t="str">
        <f t="shared" si="9"/>
        <v>N/A</v>
      </c>
      <c r="G39" s="14">
        <v>668.67596555</v>
      </c>
      <c r="H39" s="11" t="str">
        <f t="shared" si="10"/>
        <v>N/A</v>
      </c>
      <c r="I39" s="12">
        <v>-13.5</v>
      </c>
      <c r="J39" s="12">
        <v>1.9550000000000001</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23790.172083000001</v>
      </c>
      <c r="D41" s="11" t="str">
        <f t="shared" si="8"/>
        <v>N/A</v>
      </c>
      <c r="E41" s="14">
        <v>24369.22968</v>
      </c>
      <c r="F41" s="11" t="str">
        <f t="shared" si="9"/>
        <v>N/A</v>
      </c>
      <c r="G41" s="14">
        <v>25393.201607999999</v>
      </c>
      <c r="H41" s="11" t="str">
        <f t="shared" si="10"/>
        <v>N/A</v>
      </c>
      <c r="I41" s="12">
        <v>2.4340000000000002</v>
      </c>
      <c r="J41" s="12">
        <v>4.202</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21314.440054999999</v>
      </c>
      <c r="D44" s="11" t="str">
        <f t="shared" si="8"/>
        <v>N/A</v>
      </c>
      <c r="E44" s="14">
        <v>21686.232532999999</v>
      </c>
      <c r="F44" s="11" t="str">
        <f t="shared" si="9"/>
        <v>N/A</v>
      </c>
      <c r="G44" s="14">
        <v>22239.538735999999</v>
      </c>
      <c r="H44" s="11" t="str">
        <f t="shared" si="10"/>
        <v>N/A</v>
      </c>
      <c r="I44" s="12">
        <v>1.744</v>
      </c>
      <c r="J44" s="12">
        <v>2.5510000000000002</v>
      </c>
      <c r="K44" s="47" t="s">
        <v>732</v>
      </c>
      <c r="L44" s="9" t="str">
        <f t="shared" si="12"/>
        <v>Yes</v>
      </c>
    </row>
    <row r="45" spans="1:12" ht="25.5" x14ac:dyDescent="0.2">
      <c r="A45" s="2" t="s">
        <v>1133</v>
      </c>
      <c r="B45" s="47" t="s">
        <v>217</v>
      </c>
      <c r="C45" s="14">
        <v>1074.3472027</v>
      </c>
      <c r="D45" s="11" t="str">
        <f t="shared" si="8"/>
        <v>N/A</v>
      </c>
      <c r="E45" s="14">
        <v>1024.6886864000001</v>
      </c>
      <c r="F45" s="11" t="str">
        <f t="shared" si="9"/>
        <v>N/A</v>
      </c>
      <c r="G45" s="14">
        <v>1122.0202523999999</v>
      </c>
      <c r="H45" s="11" t="str">
        <f t="shared" si="10"/>
        <v>N/A</v>
      </c>
      <c r="I45" s="12">
        <v>-4.62</v>
      </c>
      <c r="J45" s="12">
        <v>9.4990000000000006</v>
      </c>
      <c r="K45" s="47" t="s">
        <v>732</v>
      </c>
      <c r="L45" s="9" t="str">
        <f t="shared" si="12"/>
        <v>Yes</v>
      </c>
    </row>
    <row r="46" spans="1:12" x14ac:dyDescent="0.2">
      <c r="A46" s="2" t="s">
        <v>1134</v>
      </c>
      <c r="B46" s="34" t="s">
        <v>217</v>
      </c>
      <c r="C46" s="46">
        <v>46485.758779000003</v>
      </c>
      <c r="D46" s="43" t="str">
        <f t="shared" si="8"/>
        <v>N/A</v>
      </c>
      <c r="E46" s="46">
        <v>47542.296939</v>
      </c>
      <c r="F46" s="43" t="str">
        <f t="shared" si="9"/>
        <v>N/A</v>
      </c>
      <c r="G46" s="46">
        <v>48362.018640000002</v>
      </c>
      <c r="H46" s="43" t="str">
        <f t="shared" si="10"/>
        <v>N/A</v>
      </c>
      <c r="I46" s="12">
        <v>2.2730000000000001</v>
      </c>
      <c r="J46" s="12">
        <v>1.724</v>
      </c>
      <c r="K46" s="44" t="s">
        <v>732</v>
      </c>
      <c r="L46" s="9" t="str">
        <f>IF(J46="Div by 0", "N/A", IF(K46="N/A","N/A", IF(J46&gt;VALUE(MID(K46,1,2)), "No", IF(J46&lt;-1*VALUE(MID(K46,1,2)), "No", "Yes"))))</f>
        <v>Yes</v>
      </c>
    </row>
    <row r="47" spans="1:12" x14ac:dyDescent="0.2">
      <c r="A47" s="61" t="s">
        <v>1135</v>
      </c>
      <c r="B47" s="34" t="s">
        <v>217</v>
      </c>
      <c r="C47" s="46">
        <v>30557.261822</v>
      </c>
      <c r="D47" s="43" t="str">
        <f t="shared" si="8"/>
        <v>N/A</v>
      </c>
      <c r="E47" s="46">
        <v>32149.589727999999</v>
      </c>
      <c r="F47" s="43" t="str">
        <f t="shared" si="9"/>
        <v>N/A</v>
      </c>
      <c r="G47" s="46">
        <v>32716.031254000001</v>
      </c>
      <c r="H47" s="43" t="str">
        <f t="shared" si="10"/>
        <v>N/A</v>
      </c>
      <c r="I47" s="12">
        <v>5.2110000000000003</v>
      </c>
      <c r="J47" s="12">
        <v>1.762</v>
      </c>
      <c r="K47" s="44" t="s">
        <v>732</v>
      </c>
      <c r="L47" s="9" t="str">
        <f>IF(J47="Div by 0", "N/A", IF(K47="N/A","N/A", IF(J47&gt;VALUE(MID(K47,1,2)), "No", IF(J47&lt;-1*VALUE(MID(K47,1,2)), "No", "Yes"))))</f>
        <v>Yes</v>
      </c>
    </row>
    <row r="48" spans="1:12" ht="25.5" x14ac:dyDescent="0.2">
      <c r="A48" s="2" t="s">
        <v>1136</v>
      </c>
      <c r="B48" s="34" t="s">
        <v>217</v>
      </c>
      <c r="C48" s="46">
        <v>37588.508520000003</v>
      </c>
      <c r="D48" s="43" t="str">
        <f t="shared" si="8"/>
        <v>N/A</v>
      </c>
      <c r="E48" s="46">
        <v>39812.878710999998</v>
      </c>
      <c r="F48" s="43" t="str">
        <f t="shared" si="9"/>
        <v>N/A</v>
      </c>
      <c r="G48" s="46">
        <v>39085.628911</v>
      </c>
      <c r="H48" s="43" t="str">
        <f t="shared" si="10"/>
        <v>N/A</v>
      </c>
      <c r="I48" s="12">
        <v>5.9180000000000001</v>
      </c>
      <c r="J48" s="12">
        <v>-1.83</v>
      </c>
      <c r="K48" s="44" t="s">
        <v>732</v>
      </c>
      <c r="L48" s="9" t="str">
        <f>IF(J48="Div by 0", "N/A", IF(K48="N/A","N/A", IF(J48&gt;VALUE(MID(K48,1,2)), "No", IF(J48&lt;-1*VALUE(MID(K48,1,2)), "No", "Yes"))))</f>
        <v>Yes</v>
      </c>
    </row>
    <row r="49" spans="1:12" x14ac:dyDescent="0.2">
      <c r="A49" s="6" t="s">
        <v>1137</v>
      </c>
      <c r="B49" s="34" t="s">
        <v>217</v>
      </c>
      <c r="C49" s="46">
        <v>33879.625474</v>
      </c>
      <c r="D49" s="43" t="str">
        <f t="shared" si="8"/>
        <v>N/A</v>
      </c>
      <c r="E49" s="46">
        <v>35134.719339000003</v>
      </c>
      <c r="F49" s="43" t="str">
        <f t="shared" si="9"/>
        <v>N/A</v>
      </c>
      <c r="G49" s="46">
        <v>35278.016227</v>
      </c>
      <c r="H49" s="43" t="str">
        <f t="shared" si="10"/>
        <v>N/A</v>
      </c>
      <c r="I49" s="12">
        <v>3.7050000000000001</v>
      </c>
      <c r="J49" s="12">
        <v>0.4078</v>
      </c>
      <c r="K49" s="44" t="s">
        <v>732</v>
      </c>
      <c r="L49" s="9" t="str">
        <f t="shared" ref="L49:L59" si="13">IF(J49="Div by 0", "N/A", IF(K49="N/A","N/A", IF(J49&gt;VALUE(MID(K49,1,2)), "No", IF(J49&lt;-1*VALUE(MID(K49,1,2)), "No", "Yes"))))</f>
        <v>Yes</v>
      </c>
    </row>
    <row r="50" spans="1:12" ht="25.5" x14ac:dyDescent="0.2">
      <c r="A50" s="2" t="s">
        <v>1138</v>
      </c>
      <c r="B50" s="34" t="s">
        <v>217</v>
      </c>
      <c r="C50" s="46">
        <v>18960.169310000001</v>
      </c>
      <c r="D50" s="43" t="str">
        <f t="shared" si="8"/>
        <v>N/A</v>
      </c>
      <c r="E50" s="46">
        <v>20714.025807000002</v>
      </c>
      <c r="F50" s="43" t="str">
        <f t="shared" si="9"/>
        <v>N/A</v>
      </c>
      <c r="G50" s="46">
        <v>21200.968997</v>
      </c>
      <c r="H50" s="43" t="str">
        <f t="shared" si="10"/>
        <v>N/A</v>
      </c>
      <c r="I50" s="12">
        <v>9.25</v>
      </c>
      <c r="J50" s="12">
        <v>2.351</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53410.844759</v>
      </c>
      <c r="D52" s="43" t="str">
        <f t="shared" si="14"/>
        <v>N/A</v>
      </c>
      <c r="E52" s="46">
        <v>53011.144722999998</v>
      </c>
      <c r="F52" s="43" t="str">
        <f t="shared" si="15"/>
        <v>N/A</v>
      </c>
      <c r="G52" s="46">
        <v>53256.204280999998</v>
      </c>
      <c r="H52" s="43" t="str">
        <f t="shared" si="16"/>
        <v>N/A</v>
      </c>
      <c r="I52" s="12">
        <v>-0.748</v>
      </c>
      <c r="J52" s="12">
        <v>0.46229999999999999</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49537.310897000003</v>
      </c>
      <c r="D55" s="43" t="str">
        <f t="shared" si="14"/>
        <v>N/A</v>
      </c>
      <c r="E55" s="46">
        <v>49472.964601</v>
      </c>
      <c r="F55" s="43" t="str">
        <f t="shared" si="15"/>
        <v>N/A</v>
      </c>
      <c r="G55" s="46">
        <v>49622.578429000001</v>
      </c>
      <c r="H55" s="43" t="str">
        <f t="shared" si="16"/>
        <v>N/A</v>
      </c>
      <c r="I55" s="12">
        <v>-0.13</v>
      </c>
      <c r="J55" s="12">
        <v>0.3024</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1633626448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425878701</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185167540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1022580207</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21629.438689999999</v>
      </c>
      <c r="D71" s="43" t="str">
        <f t="shared" si="14"/>
        <v>N/A</v>
      </c>
      <c r="E71" s="46">
        <v>22095.643859</v>
      </c>
      <c r="F71" s="43" t="str">
        <f t="shared" si="15"/>
        <v>N/A</v>
      </c>
      <c r="G71" s="46">
        <v>22108.598449000001</v>
      </c>
      <c r="H71" s="43" t="str">
        <f t="shared" si="16"/>
        <v>N/A</v>
      </c>
      <c r="I71" s="12">
        <v>2.1549999999999998</v>
      </c>
      <c r="J71" s="12">
        <v>5.8599999999999999E-2</v>
      </c>
      <c r="K71" s="44" t="s">
        <v>732</v>
      </c>
      <c r="L71" s="9" t="str">
        <f t="shared" ref="L71:L81" si="18">IF(J71="Div by 0", "N/A", IF(K71="N/A","N/A", IF(J71&gt;VALUE(MID(K71,1,2)), "No", IF(J71&lt;-1*VALUE(MID(K71,1,2)), "No", "Yes"))))</f>
        <v>Yes</v>
      </c>
    </row>
    <row r="72" spans="1:12" ht="25.5" x14ac:dyDescent="0.2">
      <c r="A72" s="2" t="s">
        <v>1159</v>
      </c>
      <c r="B72" s="34" t="s">
        <v>217</v>
      </c>
      <c r="C72" s="46">
        <v>10199.383062999999</v>
      </c>
      <c r="D72" s="43" t="str">
        <f t="shared" si="14"/>
        <v>N/A</v>
      </c>
      <c r="E72" s="46">
        <v>10953.182589</v>
      </c>
      <c r="F72" s="43" t="str">
        <f t="shared" si="15"/>
        <v>N/A</v>
      </c>
      <c r="G72" s="46">
        <v>11085.972017</v>
      </c>
      <c r="H72" s="43" t="str">
        <f t="shared" si="16"/>
        <v>N/A</v>
      </c>
      <c r="I72" s="12">
        <v>7.391</v>
      </c>
      <c r="J72" s="12">
        <v>1.212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23129.096592000002</v>
      </c>
      <c r="D74" s="43" t="str">
        <f t="shared" si="14"/>
        <v>N/A</v>
      </c>
      <c r="E74" s="46">
        <v>21686.035833999998</v>
      </c>
      <c r="F74" s="43" t="str">
        <f t="shared" si="15"/>
        <v>N/A</v>
      </c>
      <c r="G74" s="46">
        <v>21084.894101999998</v>
      </c>
      <c r="H74" s="43" t="str">
        <f t="shared" si="16"/>
        <v>N/A</v>
      </c>
      <c r="I74" s="12">
        <v>-6.24</v>
      </c>
      <c r="J74" s="12">
        <v>-2.77</v>
      </c>
      <c r="K74" s="44" t="s">
        <v>732</v>
      </c>
      <c r="L74" s="9" t="str">
        <f t="shared" si="18"/>
        <v>Yes</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38418.063735999996</v>
      </c>
      <c r="D77" s="43" t="str">
        <f t="shared" si="14"/>
        <v>N/A</v>
      </c>
      <c r="E77" s="46">
        <v>38090.152822999997</v>
      </c>
      <c r="F77" s="43" t="str">
        <f t="shared" si="15"/>
        <v>N/A</v>
      </c>
      <c r="G77" s="46">
        <v>38308.927695999999</v>
      </c>
      <c r="H77" s="43" t="str">
        <f t="shared" si="16"/>
        <v>N/A</v>
      </c>
      <c r="I77" s="12">
        <v>-0.85399999999999998</v>
      </c>
      <c r="J77" s="12">
        <v>0.57440000000000002</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1803081528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76748</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23493.531140999999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28148640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869</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32391.990794000001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24128142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5219</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4623.1350832999997</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174965931</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19789</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8841.5751679999994</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44470190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4540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9795.1960352000006</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51002084</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28071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1816.8958712000001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894388494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61184</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14618.012780999999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2549746</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599</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4256.6711185000004</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1231322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1621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759.60641579000003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46051</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256</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179.88671875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37789736</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42849</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881.92807300000004</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132651295</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33683</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3938.2268503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15185</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16</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949.0625</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51811</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31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1671.3225806</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411642901</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8232</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50005.211492000002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13483280543</v>
      </c>
      <c r="F139" s="11" t="str">
        <f t="shared" si="24"/>
        <v>N/A</v>
      </c>
      <c r="G139" s="14">
        <v>14531108958</v>
      </c>
      <c r="H139" s="11" t="str">
        <f t="shared" si="25"/>
        <v>N/A</v>
      </c>
      <c r="I139" s="12" t="s">
        <v>217</v>
      </c>
      <c r="J139" s="12">
        <v>7.7709999999999999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5916.9738719999996</v>
      </c>
      <c r="F140" s="11" t="str">
        <f t="shared" si="24"/>
        <v>N/A</v>
      </c>
      <c r="G140" s="14">
        <v>6137.5210691000002</v>
      </c>
      <c r="H140" s="11" t="str">
        <f t="shared" si="25"/>
        <v>N/A</v>
      </c>
      <c r="I140" s="12" t="s">
        <v>217</v>
      </c>
      <c r="J140" s="12">
        <v>3.7269999999999999</v>
      </c>
      <c r="K140" s="14" t="s">
        <v>217</v>
      </c>
      <c r="L140" s="9" t="str">
        <f t="shared" si="26"/>
        <v>N/A</v>
      </c>
    </row>
    <row r="141" spans="1:12" x14ac:dyDescent="0.2">
      <c r="A141" s="57" t="s">
        <v>406</v>
      </c>
      <c r="B141" s="14" t="s">
        <v>217</v>
      </c>
      <c r="C141" s="14">
        <v>0</v>
      </c>
      <c r="D141" s="11" t="str">
        <f t="shared" si="23"/>
        <v>N/A</v>
      </c>
      <c r="E141" s="14">
        <v>0</v>
      </c>
      <c r="F141" s="11" t="str">
        <f t="shared" si="24"/>
        <v>N/A</v>
      </c>
      <c r="G141" s="14">
        <v>0</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41364732</v>
      </c>
      <c r="D143" s="11" t="str">
        <f t="shared" si="23"/>
        <v>N/A</v>
      </c>
      <c r="E143" s="14">
        <v>47215427</v>
      </c>
      <c r="F143" s="11" t="str">
        <f t="shared" si="24"/>
        <v>N/A</v>
      </c>
      <c r="G143" s="14">
        <v>50228128</v>
      </c>
      <c r="H143" s="11" t="str">
        <f t="shared" si="25"/>
        <v>N/A</v>
      </c>
      <c r="I143" s="12">
        <v>14.14</v>
      </c>
      <c r="J143" s="12">
        <v>6.3810000000000002</v>
      </c>
      <c r="K143" s="14" t="s">
        <v>217</v>
      </c>
      <c r="L143" s="9" t="str">
        <f t="shared" si="26"/>
        <v>N/A</v>
      </c>
    </row>
    <row r="144" spans="1:12" ht="25.5" x14ac:dyDescent="0.2">
      <c r="A144" s="57" t="s">
        <v>1207</v>
      </c>
      <c r="B144" s="14" t="s">
        <v>217</v>
      </c>
      <c r="C144" s="14">
        <v>550.85404570000003</v>
      </c>
      <c r="D144" s="11" t="str">
        <f t="shared" si="23"/>
        <v>N/A</v>
      </c>
      <c r="E144" s="14">
        <v>590.75405384999999</v>
      </c>
      <c r="F144" s="11" t="str">
        <f t="shared" si="24"/>
        <v>N/A</v>
      </c>
      <c r="G144" s="14">
        <v>596.83838539999999</v>
      </c>
      <c r="H144" s="11" t="str">
        <f t="shared" si="25"/>
        <v>N/A</v>
      </c>
      <c r="I144" s="12">
        <v>7.2430000000000003</v>
      </c>
      <c r="J144" s="12">
        <v>1.03</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15575811</v>
      </c>
      <c r="F153" s="11" t="str">
        <f t="shared" si="28"/>
        <v>N/A</v>
      </c>
      <c r="G153" s="14">
        <v>17886142</v>
      </c>
      <c r="H153" s="11" t="str">
        <f t="shared" si="29"/>
        <v>N/A</v>
      </c>
      <c r="I153" s="12" t="s">
        <v>217</v>
      </c>
      <c r="J153" s="12">
        <v>14.83</v>
      </c>
      <c r="K153" s="14" t="s">
        <v>217</v>
      </c>
      <c r="L153" s="9" t="str">
        <f t="shared" si="26"/>
        <v>N/A</v>
      </c>
      <c r="M153" s="63"/>
    </row>
    <row r="154" spans="1:13" x14ac:dyDescent="0.2">
      <c r="A154" s="57" t="s">
        <v>1212</v>
      </c>
      <c r="B154" s="14" t="s">
        <v>217</v>
      </c>
      <c r="C154" s="14" t="s">
        <v>217</v>
      </c>
      <c r="D154" s="11" t="str">
        <f t="shared" si="27"/>
        <v>N/A</v>
      </c>
      <c r="E154" s="14">
        <v>43027.102209999997</v>
      </c>
      <c r="F154" s="11" t="str">
        <f t="shared" si="28"/>
        <v>N/A</v>
      </c>
      <c r="G154" s="14">
        <v>38136.763326</v>
      </c>
      <c r="H154" s="11" t="str">
        <f t="shared" si="29"/>
        <v>N/A</v>
      </c>
      <c r="I154" s="12" t="s">
        <v>217</v>
      </c>
      <c r="J154" s="12">
        <v>-11.4</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1890.4398996</v>
      </c>
      <c r="D164" s="130" t="str">
        <f t="shared" ref="D164:D166" si="31">IF($B164="N/A","N/A",IF(C164&gt;10,"No",IF(C164&lt;-10,"No","Yes")))</f>
        <v>N/A</v>
      </c>
      <c r="E164" s="131">
        <v>1873.8700705000001</v>
      </c>
      <c r="F164" s="130" t="str">
        <f t="shared" ref="F164:F166" si="32">IF($B164="N/A","N/A",IF(E164&gt;10,"No",IF(E164&lt;-10,"No","Yes")))</f>
        <v>N/A</v>
      </c>
      <c r="G164" s="131">
        <v>2020.7398301999999</v>
      </c>
      <c r="H164" s="130" t="str">
        <f t="shared" ref="H164:H166" si="33">IF($B164="N/A","N/A",IF(G164&gt;10,"No",IF(G164&lt;-10,"No","Yes")))</f>
        <v>N/A</v>
      </c>
      <c r="I164" s="132">
        <v>-0.877</v>
      </c>
      <c r="J164" s="132">
        <v>7.8380000000000001</v>
      </c>
      <c r="K164" s="133" t="s">
        <v>732</v>
      </c>
      <c r="L164" s="134" t="str">
        <f>IF(J164="Div by 0", "N/A", IF(OR(J164="N/A",K164="N/A"),"N/A", IF(J164&gt;VALUE(MID(K164,1,2)), "No", IF(J164&lt;-1*VALUE(MID(K164,1,2)), "No", "Yes"))))</f>
        <v>Yes</v>
      </c>
      <c r="N164" s="64"/>
    </row>
    <row r="165" spans="1:16" x14ac:dyDescent="0.2">
      <c r="A165" s="57" t="s">
        <v>1217</v>
      </c>
      <c r="B165" s="131" t="s">
        <v>217</v>
      </c>
      <c r="C165" s="131">
        <v>1852.1451099999999</v>
      </c>
      <c r="D165" s="130" t="str">
        <f t="shared" si="31"/>
        <v>N/A</v>
      </c>
      <c r="E165" s="131">
        <v>1820.9396423000001</v>
      </c>
      <c r="F165" s="130" t="str">
        <f t="shared" si="32"/>
        <v>N/A</v>
      </c>
      <c r="G165" s="131">
        <v>1982.6524036000001</v>
      </c>
      <c r="H165" s="130" t="str">
        <f t="shared" si="33"/>
        <v>N/A</v>
      </c>
      <c r="I165" s="132">
        <v>-1.68</v>
      </c>
      <c r="J165" s="132">
        <v>8.8810000000000002</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2345.1729642</v>
      </c>
      <c r="D166" s="130" t="str">
        <f t="shared" si="31"/>
        <v>N/A</v>
      </c>
      <c r="E166" s="131">
        <v>2439.4076952</v>
      </c>
      <c r="F166" s="130" t="str">
        <f t="shared" si="32"/>
        <v>N/A</v>
      </c>
      <c r="G166" s="131">
        <v>2364.1652069000002</v>
      </c>
      <c r="H166" s="130" t="str">
        <f t="shared" si="33"/>
        <v>N/A</v>
      </c>
      <c r="I166" s="132">
        <v>4.0179999999999998</v>
      </c>
      <c r="J166" s="132">
        <v>-3.08</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2124012</v>
      </c>
      <c r="D6" s="130" t="str">
        <f t="shared" ref="D6:D11" si="0">IF($B6="N/A","N/A",IF(C6&gt;10,"No",IF(C6&lt;-10,"No","Yes")))</f>
        <v>N/A</v>
      </c>
      <c r="E6" s="152">
        <v>2278769</v>
      </c>
      <c r="F6" s="130" t="str">
        <f t="shared" ref="F6:F11" si="1">IF($B6="N/A","N/A",IF(E6&gt;10,"No",IF(E6&lt;-10,"No","Yes")))</f>
        <v>N/A</v>
      </c>
      <c r="G6" s="152">
        <v>2367680</v>
      </c>
      <c r="H6" s="130" t="str">
        <f t="shared" ref="H6:H11" si="2">IF($B6="N/A","N/A",IF(G6&gt;10,"No",IF(G6&lt;-10,"No","Yes")))</f>
        <v>N/A</v>
      </c>
      <c r="I6" s="132">
        <v>7.2859999999999996</v>
      </c>
      <c r="J6" s="132">
        <v>3.9020000000000001</v>
      </c>
      <c r="K6" s="152" t="s">
        <v>732</v>
      </c>
      <c r="L6" s="134" t="str">
        <f t="shared" ref="L6:L14" si="3">IF(J6="Div by 0", "N/A", IF(K6="N/A","N/A", IF(J6&gt;VALUE(MID(K6,1,2)), "No", IF(J6&lt;-1*VALUE(MID(K6,1,2)), "No", "Yes"))))</f>
        <v>Yes</v>
      </c>
    </row>
    <row r="7" spans="1:12" x14ac:dyDescent="0.2">
      <c r="A7" s="16" t="s">
        <v>100</v>
      </c>
      <c r="B7" s="135" t="s">
        <v>217</v>
      </c>
      <c r="C7" s="152">
        <v>139376</v>
      </c>
      <c r="D7" s="130" t="str">
        <f t="shared" si="0"/>
        <v>N/A</v>
      </c>
      <c r="E7" s="152">
        <v>138701</v>
      </c>
      <c r="F7" s="130" t="str">
        <f t="shared" si="1"/>
        <v>N/A</v>
      </c>
      <c r="G7" s="152">
        <v>140320</v>
      </c>
      <c r="H7" s="130" t="str">
        <f t="shared" si="2"/>
        <v>N/A</v>
      </c>
      <c r="I7" s="132">
        <v>-0.48399999999999999</v>
      </c>
      <c r="J7" s="132">
        <v>1.167</v>
      </c>
      <c r="K7" s="135" t="s">
        <v>732</v>
      </c>
      <c r="L7" s="134" t="str">
        <f t="shared" si="3"/>
        <v>Yes</v>
      </c>
    </row>
    <row r="8" spans="1:12" x14ac:dyDescent="0.2">
      <c r="A8" s="16" t="s">
        <v>101</v>
      </c>
      <c r="B8" s="135" t="s">
        <v>217</v>
      </c>
      <c r="C8" s="152">
        <v>342785</v>
      </c>
      <c r="D8" s="130" t="str">
        <f t="shared" si="0"/>
        <v>N/A</v>
      </c>
      <c r="E8" s="152">
        <v>345596</v>
      </c>
      <c r="F8" s="130" t="str">
        <f t="shared" si="1"/>
        <v>N/A</v>
      </c>
      <c r="G8" s="152">
        <v>350873</v>
      </c>
      <c r="H8" s="130" t="str">
        <f t="shared" si="2"/>
        <v>N/A</v>
      </c>
      <c r="I8" s="132">
        <v>0.82</v>
      </c>
      <c r="J8" s="132">
        <v>1.5269999999999999</v>
      </c>
      <c r="K8" s="135" t="s">
        <v>732</v>
      </c>
      <c r="L8" s="134" t="str">
        <f t="shared" si="3"/>
        <v>Yes</v>
      </c>
    </row>
    <row r="9" spans="1:12" x14ac:dyDescent="0.2">
      <c r="A9" s="16" t="s">
        <v>104</v>
      </c>
      <c r="B9" s="135" t="s">
        <v>217</v>
      </c>
      <c r="C9" s="152">
        <v>1168441</v>
      </c>
      <c r="D9" s="130" t="str">
        <f t="shared" si="0"/>
        <v>N/A</v>
      </c>
      <c r="E9" s="152">
        <v>1260520</v>
      </c>
      <c r="F9" s="130" t="str">
        <f t="shared" si="1"/>
        <v>N/A</v>
      </c>
      <c r="G9" s="152">
        <v>1312284</v>
      </c>
      <c r="H9" s="130" t="str">
        <f t="shared" si="2"/>
        <v>N/A</v>
      </c>
      <c r="I9" s="132">
        <v>7.8810000000000002</v>
      </c>
      <c r="J9" s="132">
        <v>4.1070000000000002</v>
      </c>
      <c r="K9" s="135" t="s">
        <v>732</v>
      </c>
      <c r="L9" s="134" t="str">
        <f t="shared" si="3"/>
        <v>Yes</v>
      </c>
    </row>
    <row r="10" spans="1:12" x14ac:dyDescent="0.2">
      <c r="A10" s="16" t="s">
        <v>105</v>
      </c>
      <c r="B10" s="135" t="s">
        <v>217</v>
      </c>
      <c r="C10" s="152">
        <v>473410</v>
      </c>
      <c r="D10" s="130" t="str">
        <f t="shared" si="0"/>
        <v>N/A</v>
      </c>
      <c r="E10" s="152">
        <v>533952</v>
      </c>
      <c r="F10" s="130" t="str">
        <f t="shared" si="1"/>
        <v>N/A</v>
      </c>
      <c r="G10" s="152">
        <v>564203</v>
      </c>
      <c r="H10" s="130" t="str">
        <f t="shared" si="2"/>
        <v>N/A</v>
      </c>
      <c r="I10" s="132">
        <v>12.79</v>
      </c>
      <c r="J10" s="132">
        <v>5.665</v>
      </c>
      <c r="K10" s="135" t="s">
        <v>732</v>
      </c>
      <c r="L10" s="134" t="str">
        <f t="shared" si="3"/>
        <v>Yes</v>
      </c>
    </row>
    <row r="11" spans="1:12" x14ac:dyDescent="0.2">
      <c r="A11" s="16" t="s">
        <v>77</v>
      </c>
      <c r="B11" s="152" t="s">
        <v>217</v>
      </c>
      <c r="C11" s="152">
        <v>1751418.91</v>
      </c>
      <c r="D11" s="138" t="str">
        <f t="shared" si="0"/>
        <v>N/A</v>
      </c>
      <c r="E11" s="152">
        <v>1871130.16</v>
      </c>
      <c r="F11" s="130" t="str">
        <f t="shared" si="1"/>
        <v>N/A</v>
      </c>
      <c r="G11" s="152">
        <v>2013570.42</v>
      </c>
      <c r="H11" s="130" t="str">
        <f t="shared" si="2"/>
        <v>N/A</v>
      </c>
      <c r="I11" s="132">
        <v>6.835</v>
      </c>
      <c r="J11" s="132">
        <v>7.6130000000000004</v>
      </c>
      <c r="K11" s="152" t="s">
        <v>733</v>
      </c>
      <c r="L11" s="134" t="str">
        <f t="shared" si="3"/>
        <v>Yes</v>
      </c>
    </row>
    <row r="12" spans="1:12" x14ac:dyDescent="0.2">
      <c r="A12" s="16" t="s">
        <v>115</v>
      </c>
      <c r="B12" s="152" t="s">
        <v>217</v>
      </c>
      <c r="C12" s="152">
        <v>236587</v>
      </c>
      <c r="D12" s="152" t="s">
        <v>217</v>
      </c>
      <c r="E12" s="152">
        <v>242524</v>
      </c>
      <c r="F12" s="152" t="s">
        <v>217</v>
      </c>
      <c r="G12" s="152">
        <v>251165</v>
      </c>
      <c r="H12" s="152" t="s">
        <v>217</v>
      </c>
      <c r="I12" s="132">
        <v>2.5089999999999999</v>
      </c>
      <c r="J12" s="132">
        <v>3.5630000000000002</v>
      </c>
      <c r="K12" s="152" t="s">
        <v>733</v>
      </c>
      <c r="L12" s="134" t="str">
        <f t="shared" si="3"/>
        <v>Yes</v>
      </c>
    </row>
    <row r="13" spans="1:12" x14ac:dyDescent="0.2">
      <c r="A13" s="16" t="s">
        <v>449</v>
      </c>
      <c r="B13" s="152" t="s">
        <v>217</v>
      </c>
      <c r="C13" s="152">
        <v>124525</v>
      </c>
      <c r="D13" s="152" t="s">
        <v>217</v>
      </c>
      <c r="E13" s="152">
        <v>125257</v>
      </c>
      <c r="F13" s="152" t="s">
        <v>217</v>
      </c>
      <c r="G13" s="152">
        <v>126992</v>
      </c>
      <c r="H13" s="152" t="s">
        <v>217</v>
      </c>
      <c r="I13" s="132">
        <v>0.58779999999999999</v>
      </c>
      <c r="J13" s="132">
        <v>1.385</v>
      </c>
      <c r="K13" s="152" t="s">
        <v>733</v>
      </c>
      <c r="L13" s="134" t="str">
        <f t="shared" si="3"/>
        <v>Yes</v>
      </c>
    </row>
    <row r="14" spans="1:12" x14ac:dyDescent="0.2">
      <c r="A14" s="16" t="s">
        <v>450</v>
      </c>
      <c r="B14" s="152" t="s">
        <v>217</v>
      </c>
      <c r="C14" s="152">
        <v>108031</v>
      </c>
      <c r="D14" s="152" t="s">
        <v>217</v>
      </c>
      <c r="E14" s="152">
        <v>112797</v>
      </c>
      <c r="F14" s="152" t="s">
        <v>217</v>
      </c>
      <c r="G14" s="152">
        <v>119411</v>
      </c>
      <c r="H14" s="152" t="s">
        <v>217</v>
      </c>
      <c r="I14" s="132">
        <v>4.4119999999999999</v>
      </c>
      <c r="J14" s="132">
        <v>5.8639999999999999</v>
      </c>
      <c r="K14" s="152" t="s">
        <v>733</v>
      </c>
      <c r="L14" s="134" t="str">
        <f t="shared" si="3"/>
        <v>Yes</v>
      </c>
    </row>
    <row r="15" spans="1:12" x14ac:dyDescent="0.2">
      <c r="A15" s="4" t="s">
        <v>58</v>
      </c>
      <c r="B15" s="135" t="s">
        <v>217</v>
      </c>
      <c r="C15" s="131">
        <v>12260497851</v>
      </c>
      <c r="D15" s="130" t="str">
        <f t="shared" ref="D15:D20" si="4">IF($B15="N/A","N/A",IF(C15&gt;10,"No",IF(C15&lt;-10,"No","Yes")))</f>
        <v>N/A</v>
      </c>
      <c r="E15" s="131">
        <v>13483385036</v>
      </c>
      <c r="F15" s="130" t="str">
        <f t="shared" ref="F15:F20" si="5">IF($B15="N/A","N/A",IF(E15&gt;10,"No",IF(E15&lt;-10,"No","Yes")))</f>
        <v>N/A</v>
      </c>
      <c r="G15" s="131">
        <v>14532783924</v>
      </c>
      <c r="H15" s="130" t="str">
        <f t="shared" ref="H15:H20" si="6">IF($B15="N/A","N/A",IF(G15&gt;10,"No",IF(G15&lt;-10,"No","Yes")))</f>
        <v>N/A</v>
      </c>
      <c r="I15" s="132">
        <v>9.9740000000000002</v>
      </c>
      <c r="J15" s="132">
        <v>7.7830000000000004</v>
      </c>
      <c r="K15" s="135" t="s">
        <v>732</v>
      </c>
      <c r="L15" s="134" t="str">
        <f t="shared" ref="L15:L20" si="7">IF(J15="Div by 0", "N/A", IF(K15="N/A","N/A", IF(J15&gt;VALUE(MID(K15,1,2)), "No", IF(J15&lt;-1*VALUE(MID(K15,1,2)), "No", "Yes"))))</f>
        <v>Yes</v>
      </c>
    </row>
    <row r="16" spans="1:12" x14ac:dyDescent="0.2">
      <c r="A16" s="4" t="s">
        <v>1121</v>
      </c>
      <c r="B16" s="135" t="s">
        <v>217</v>
      </c>
      <c r="C16" s="131">
        <v>5772.3298414000001</v>
      </c>
      <c r="D16" s="130" t="str">
        <f t="shared" si="4"/>
        <v>N/A</v>
      </c>
      <c r="E16" s="131">
        <v>5916.9600060000002</v>
      </c>
      <c r="F16" s="130" t="str">
        <f t="shared" si="5"/>
        <v>N/A</v>
      </c>
      <c r="G16" s="131">
        <v>6137.9848307000002</v>
      </c>
      <c r="H16" s="130" t="str">
        <f t="shared" si="6"/>
        <v>N/A</v>
      </c>
      <c r="I16" s="132">
        <v>2.5059999999999998</v>
      </c>
      <c r="J16" s="132">
        <v>3.7349999999999999</v>
      </c>
      <c r="K16" s="135" t="s">
        <v>732</v>
      </c>
      <c r="L16" s="134" t="str">
        <f t="shared" si="7"/>
        <v>Yes</v>
      </c>
    </row>
    <row r="17" spans="1:12" x14ac:dyDescent="0.2">
      <c r="A17" s="4" t="s">
        <v>1219</v>
      </c>
      <c r="B17" s="135" t="s">
        <v>217</v>
      </c>
      <c r="C17" s="131">
        <v>21889.199712000001</v>
      </c>
      <c r="D17" s="130" t="str">
        <f t="shared" si="4"/>
        <v>N/A</v>
      </c>
      <c r="E17" s="131">
        <v>23030.300956999999</v>
      </c>
      <c r="F17" s="130" t="str">
        <f t="shared" si="5"/>
        <v>N/A</v>
      </c>
      <c r="G17" s="131">
        <v>23491.513605</v>
      </c>
      <c r="H17" s="130" t="str">
        <f t="shared" si="6"/>
        <v>N/A</v>
      </c>
      <c r="I17" s="132">
        <v>5.2130000000000001</v>
      </c>
      <c r="J17" s="132">
        <v>2.0030000000000001</v>
      </c>
      <c r="K17" s="135" t="s">
        <v>732</v>
      </c>
      <c r="L17" s="134" t="str">
        <f t="shared" si="7"/>
        <v>Yes</v>
      </c>
    </row>
    <row r="18" spans="1:12" x14ac:dyDescent="0.2">
      <c r="A18" s="4" t="s">
        <v>1220</v>
      </c>
      <c r="B18" s="135" t="s">
        <v>217</v>
      </c>
      <c r="C18" s="131">
        <v>16824.913613000001</v>
      </c>
      <c r="D18" s="130" t="str">
        <f t="shared" si="4"/>
        <v>N/A</v>
      </c>
      <c r="E18" s="131">
        <v>17994.874081000002</v>
      </c>
      <c r="F18" s="130" t="str">
        <f t="shared" si="5"/>
        <v>N/A</v>
      </c>
      <c r="G18" s="131">
        <v>18686.349941</v>
      </c>
      <c r="H18" s="130" t="str">
        <f t="shared" si="6"/>
        <v>N/A</v>
      </c>
      <c r="I18" s="132">
        <v>6.9539999999999997</v>
      </c>
      <c r="J18" s="132">
        <v>3.843</v>
      </c>
      <c r="K18" s="135" t="s">
        <v>732</v>
      </c>
      <c r="L18" s="134" t="str">
        <f t="shared" si="7"/>
        <v>Yes</v>
      </c>
    </row>
    <row r="19" spans="1:12" x14ac:dyDescent="0.2">
      <c r="A19" s="4" t="s">
        <v>1221</v>
      </c>
      <c r="B19" s="135" t="s">
        <v>217</v>
      </c>
      <c r="C19" s="131">
        <v>1707.1715029</v>
      </c>
      <c r="D19" s="130" t="str">
        <f t="shared" si="4"/>
        <v>N/A</v>
      </c>
      <c r="E19" s="131">
        <v>1803.684888</v>
      </c>
      <c r="F19" s="130" t="str">
        <f t="shared" si="5"/>
        <v>N/A</v>
      </c>
      <c r="G19" s="131">
        <v>1912.1305646999999</v>
      </c>
      <c r="H19" s="130" t="str">
        <f t="shared" si="6"/>
        <v>N/A</v>
      </c>
      <c r="I19" s="132">
        <v>5.6529999999999996</v>
      </c>
      <c r="J19" s="132">
        <v>6.0119999999999996</v>
      </c>
      <c r="K19" s="135" t="s">
        <v>732</v>
      </c>
      <c r="L19" s="134" t="str">
        <f t="shared" si="7"/>
        <v>Yes</v>
      </c>
    </row>
    <row r="20" spans="1:12" x14ac:dyDescent="0.2">
      <c r="A20" s="4" t="s">
        <v>1222</v>
      </c>
      <c r="B20" s="135" t="s">
        <v>217</v>
      </c>
      <c r="C20" s="131">
        <v>3057.8389999999999</v>
      </c>
      <c r="D20" s="130" t="str">
        <f t="shared" si="4"/>
        <v>N/A</v>
      </c>
      <c r="E20" s="131">
        <v>3364.5756265999999</v>
      </c>
      <c r="F20" s="130" t="str">
        <f t="shared" si="5"/>
        <v>N/A</v>
      </c>
      <c r="G20" s="131">
        <v>3847.3044737</v>
      </c>
      <c r="H20" s="130" t="str">
        <f t="shared" si="6"/>
        <v>N/A</v>
      </c>
      <c r="I20" s="132">
        <v>10.029999999999999</v>
      </c>
      <c r="J20" s="132">
        <v>14.35</v>
      </c>
      <c r="K20" s="135" t="s">
        <v>732</v>
      </c>
      <c r="L20" s="134" t="str">
        <f t="shared" si="7"/>
        <v>Yes</v>
      </c>
    </row>
    <row r="21" spans="1:12" x14ac:dyDescent="0.2">
      <c r="A21" s="2" t="s">
        <v>1125</v>
      </c>
      <c r="B21" s="135" t="s">
        <v>217</v>
      </c>
      <c r="C21" s="131">
        <v>6020.0604548000001</v>
      </c>
      <c r="D21" s="130" t="str">
        <f t="shared" ref="D21:D22" si="8">IF($B21="N/A","N/A",IF(C21&gt;10,"No",IF(C21&lt;-10,"No","Yes")))</f>
        <v>N/A</v>
      </c>
      <c r="E21" s="131">
        <v>6211.9629898000003</v>
      </c>
      <c r="F21" s="130" t="str">
        <f t="shared" ref="F21:F22" si="9">IF($B21="N/A","N/A",IF(E21&gt;10,"No",IF(E21&lt;-10,"No","Yes")))</f>
        <v>N/A</v>
      </c>
      <c r="G21" s="131">
        <v>6450.5482265999999</v>
      </c>
      <c r="H21" s="130" t="str">
        <f t="shared" ref="H21:H22" si="10">IF($B21="N/A","N/A",IF(G21&gt;10,"No",IF(G21&lt;-10,"No","Yes")))</f>
        <v>N/A</v>
      </c>
      <c r="I21" s="132">
        <v>3.1880000000000002</v>
      </c>
      <c r="J21" s="132">
        <v>3.8410000000000002</v>
      </c>
      <c r="K21" s="135" t="s">
        <v>732</v>
      </c>
      <c r="L21" s="134" t="str">
        <f>IF(J21="Div by 0", "N/A", IF(OR(J21="N/A",K21="N/A"),"N/A", IF(J21&gt;VALUE(MID(K21,1,2)), "No", IF(J21&lt;-1*VALUE(MID(K21,1,2)), "No", "Yes"))))</f>
        <v>Yes</v>
      </c>
    </row>
    <row r="22" spans="1:12" x14ac:dyDescent="0.2">
      <c r="A22" s="2" t="s">
        <v>1126</v>
      </c>
      <c r="B22" s="135" t="s">
        <v>217</v>
      </c>
      <c r="C22" s="131">
        <v>5435.5284671999998</v>
      </c>
      <c r="D22" s="130" t="str">
        <f t="shared" si="8"/>
        <v>N/A</v>
      </c>
      <c r="E22" s="131">
        <v>5522.7433516000001</v>
      </c>
      <c r="F22" s="130" t="str">
        <f t="shared" si="9"/>
        <v>N/A</v>
      </c>
      <c r="G22" s="131">
        <v>5723.9259700000002</v>
      </c>
      <c r="H22" s="130" t="str">
        <f t="shared" si="10"/>
        <v>N/A</v>
      </c>
      <c r="I22" s="132">
        <v>1.605</v>
      </c>
      <c r="J22" s="132">
        <v>3.6429999999999998</v>
      </c>
      <c r="K22" s="135" t="s">
        <v>732</v>
      </c>
      <c r="L22" s="134" t="str">
        <f>IF(J22="Div by 0", "N/A", IF(OR(J22="N/A",K22="N/A"),"N/A", IF(J22&gt;VALUE(MID(K22,1,2)), "No", IF(J22&lt;-1*VALUE(MID(K22,1,2)), "No", "Yes"))))</f>
        <v>Yes</v>
      </c>
    </row>
    <row r="23" spans="1:12" x14ac:dyDescent="0.2">
      <c r="A23" s="4" t="s">
        <v>1223</v>
      </c>
      <c r="B23" s="135" t="s">
        <v>217</v>
      </c>
      <c r="C23" s="131">
        <v>19879.777672</v>
      </c>
      <c r="D23" s="130" t="str">
        <f>IF($B23="N/A","N/A",IF(C23&gt;10,"No",IF(C23&lt;-10,"No","Yes")))</f>
        <v>N/A</v>
      </c>
      <c r="E23" s="131">
        <v>20420.556411000001</v>
      </c>
      <c r="F23" s="130" t="str">
        <f>IF($B23="N/A","N/A",IF(E23&gt;10,"No",IF(E23&lt;-10,"No","Yes")))</f>
        <v>N/A</v>
      </c>
      <c r="G23" s="131">
        <v>20582.098894999999</v>
      </c>
      <c r="H23" s="130" t="str">
        <f>IF($B23="N/A","N/A",IF(G23&gt;10,"No",IF(G23&lt;-10,"No","Yes")))</f>
        <v>N/A</v>
      </c>
      <c r="I23" s="132">
        <v>2.72</v>
      </c>
      <c r="J23" s="132">
        <v>0.79110000000000003</v>
      </c>
      <c r="K23" s="135" t="s">
        <v>732</v>
      </c>
      <c r="L23" s="134" t="str">
        <f>IF(J23="Div by 0", "N/A", IF(K23="N/A","N/A", IF(J23&gt;VALUE(MID(K23,1,2)), "No", IF(J23&lt;-1*VALUE(MID(K23,1,2)), "No", "Yes"))))</f>
        <v>Yes</v>
      </c>
    </row>
    <row r="24" spans="1:12" x14ac:dyDescent="0.2">
      <c r="A24" s="4" t="s">
        <v>1224</v>
      </c>
      <c r="B24" s="135" t="s">
        <v>217</v>
      </c>
      <c r="C24" s="131">
        <v>22332.488504000001</v>
      </c>
      <c r="D24" s="130" t="str">
        <f>IF($B24="N/A","N/A",IF(C24&gt;10,"No",IF(C24&lt;-10,"No","Yes")))</f>
        <v>N/A</v>
      </c>
      <c r="E24" s="131">
        <v>23203.699329999999</v>
      </c>
      <c r="F24" s="130" t="str">
        <f>IF($B24="N/A","N/A",IF(E24&gt;10,"No",IF(E24&lt;-10,"No","Yes")))</f>
        <v>N/A</v>
      </c>
      <c r="G24" s="131">
        <v>23607.658576999998</v>
      </c>
      <c r="H24" s="130" t="str">
        <f>IF($B24="N/A","N/A",IF(G24&gt;10,"No",IF(G24&lt;-10,"No","Yes")))</f>
        <v>N/A</v>
      </c>
      <c r="I24" s="132">
        <v>3.9009999999999998</v>
      </c>
      <c r="J24" s="132">
        <v>1.7410000000000001</v>
      </c>
      <c r="K24" s="135" t="s">
        <v>732</v>
      </c>
      <c r="L24" s="134" t="str">
        <f>IF(J24="Div by 0", "N/A", IF(K24="N/A","N/A", IF(J24&gt;VALUE(MID(K24,1,2)), "No", IF(J24&lt;-1*VALUE(MID(K24,1,2)), "No", "Yes"))))</f>
        <v>Yes</v>
      </c>
    </row>
    <row r="25" spans="1:12" x14ac:dyDescent="0.2">
      <c r="A25" s="4" t="s">
        <v>1225</v>
      </c>
      <c r="B25" s="135" t="s">
        <v>217</v>
      </c>
      <c r="C25" s="131">
        <v>17691.162832999998</v>
      </c>
      <c r="D25" s="130" t="str">
        <f>IF($B25="N/A","N/A",IF(C25&gt;10,"No",IF(C25&lt;-10,"No","Yes")))</f>
        <v>N/A</v>
      </c>
      <c r="E25" s="131">
        <v>18015.225590999999</v>
      </c>
      <c r="F25" s="130" t="str">
        <f>IF($B25="N/A","N/A",IF(E25&gt;10,"No",IF(E25&lt;-10,"No","Yes")))</f>
        <v>N/A</v>
      </c>
      <c r="G25" s="131">
        <v>18007.159776</v>
      </c>
      <c r="H25" s="130" t="str">
        <f>IF($B25="N/A","N/A",IF(G25&gt;10,"No",IF(G25&lt;-10,"No","Yes")))</f>
        <v>N/A</v>
      </c>
      <c r="I25" s="132">
        <v>1.8320000000000001</v>
      </c>
      <c r="J25" s="132">
        <v>-4.4999999999999998E-2</v>
      </c>
      <c r="K25" s="135" t="s">
        <v>732</v>
      </c>
      <c r="L25" s="134" t="str">
        <f>IF(J25="Div by 0", "N/A", IF(K25="N/A","N/A", IF(J25&gt;VALUE(MID(K25,1,2)), "No", IF(J25&lt;-1*VALUE(MID(K25,1,2)), "No", "Yes"))))</f>
        <v>Yes</v>
      </c>
    </row>
    <row r="26" spans="1:12" x14ac:dyDescent="0.2">
      <c r="A26" s="4" t="s">
        <v>1226</v>
      </c>
      <c r="B26" s="135" t="s">
        <v>217</v>
      </c>
      <c r="C26" s="131">
        <v>19774.200293000002</v>
      </c>
      <c r="D26" s="130" t="str">
        <f t="shared" ref="D26:D27" si="11">IF($B26="N/A","N/A",IF(C26&gt;10,"No",IF(C26&lt;-10,"No","Yes")))</f>
        <v>N/A</v>
      </c>
      <c r="E26" s="131">
        <v>20345.053562000001</v>
      </c>
      <c r="F26" s="130" t="str">
        <f t="shared" ref="F26:F30" si="12">IF($B26="N/A","N/A",IF(E26&gt;10,"No",IF(E26&lt;-10,"No","Yes")))</f>
        <v>N/A</v>
      </c>
      <c r="G26" s="131">
        <v>20578.088922999999</v>
      </c>
      <c r="H26" s="130" t="str">
        <f t="shared" ref="H26:H27" si="13">IF($B26="N/A","N/A",IF(G26&gt;10,"No",IF(G26&lt;-10,"No","Yes")))</f>
        <v>N/A</v>
      </c>
      <c r="I26" s="132">
        <v>2.887</v>
      </c>
      <c r="J26" s="132">
        <v>1.145</v>
      </c>
      <c r="K26" s="135" t="s">
        <v>732</v>
      </c>
      <c r="L26" s="134" t="str">
        <f>IF(J26="Div by 0", "N/A", IF(OR(J26="N/A",K26="N/A"),"N/A", IF(J26&gt;VALUE(MID(K26,1,2)), "No", IF(J26&lt;-1*VALUE(MID(K26,1,2)), "No", "Yes"))))</f>
        <v>Yes</v>
      </c>
    </row>
    <row r="27" spans="1:12" x14ac:dyDescent="0.2">
      <c r="A27" s="4" t="s">
        <v>1227</v>
      </c>
      <c r="B27" s="135" t="s">
        <v>217</v>
      </c>
      <c r="C27" s="131">
        <v>20062.442848999999</v>
      </c>
      <c r="D27" s="130" t="str">
        <f t="shared" si="11"/>
        <v>N/A</v>
      </c>
      <c r="E27" s="131">
        <v>20550.106786</v>
      </c>
      <c r="F27" s="130" t="str">
        <f t="shared" si="12"/>
        <v>N/A</v>
      </c>
      <c r="G27" s="131">
        <v>20588.90481</v>
      </c>
      <c r="H27" s="130" t="str">
        <f t="shared" si="13"/>
        <v>N/A</v>
      </c>
      <c r="I27" s="132">
        <v>2.431</v>
      </c>
      <c r="J27" s="132">
        <v>0.1888</v>
      </c>
      <c r="K27" s="135" t="s">
        <v>732</v>
      </c>
      <c r="L27" s="134" t="str">
        <f>IF(J27="Div by 0", "N/A", IF(OR(J27="N/A",K27="N/A"),"N/A", IF(J27&gt;VALUE(MID(K27,1,2)), "No", IF(J27&lt;-1*VALUE(MID(K27,1,2)), "No", "Yes"))))</f>
        <v>Yes</v>
      </c>
    </row>
    <row r="28" spans="1:12" x14ac:dyDescent="0.2">
      <c r="A28" s="57" t="s">
        <v>1228</v>
      </c>
      <c r="B28" s="131" t="s">
        <v>217</v>
      </c>
      <c r="C28" s="131">
        <v>1890.4398996</v>
      </c>
      <c r="D28" s="130" t="str">
        <f t="shared" ref="D28:D30" si="14">IF($B28="N/A","N/A",IF(C28&gt;10,"No",IF(C28&lt;-10,"No","Yes")))</f>
        <v>N/A</v>
      </c>
      <c r="E28" s="131">
        <v>1873.8700705000001</v>
      </c>
      <c r="F28" s="130" t="str">
        <f t="shared" si="12"/>
        <v>N/A</v>
      </c>
      <c r="G28" s="131">
        <v>2020.7398301999999</v>
      </c>
      <c r="H28" s="130" t="str">
        <f t="shared" ref="H28:H30" si="15">IF($B28="N/A","N/A",IF(G28&gt;10,"No",IF(G28&lt;-10,"No","Yes")))</f>
        <v>N/A</v>
      </c>
      <c r="I28" s="132">
        <v>-0.877</v>
      </c>
      <c r="J28" s="132">
        <v>7.8380000000000001</v>
      </c>
      <c r="K28" s="133" t="s">
        <v>732</v>
      </c>
      <c r="L28" s="134" t="str">
        <f>IF(J28="Div by 0", "N/A", IF(OR(J28="N/A",K28="N/A"),"N/A", IF(J28&gt;VALUE(MID(K28,1,2)), "No", IF(J28&lt;-1*VALUE(MID(K28,1,2)), "No", "Yes"))))</f>
        <v>Yes</v>
      </c>
    </row>
    <row r="29" spans="1:12" x14ac:dyDescent="0.2">
      <c r="A29" s="57" t="s">
        <v>1229</v>
      </c>
      <c r="B29" s="131" t="s">
        <v>217</v>
      </c>
      <c r="C29" s="131">
        <v>1852.1451099999999</v>
      </c>
      <c r="D29" s="130" t="str">
        <f t="shared" si="14"/>
        <v>N/A</v>
      </c>
      <c r="E29" s="131">
        <v>1820.9396423000001</v>
      </c>
      <c r="F29" s="130" t="str">
        <f t="shared" si="12"/>
        <v>N/A</v>
      </c>
      <c r="G29" s="131">
        <v>1982.6524036000001</v>
      </c>
      <c r="H29" s="130" t="str">
        <f t="shared" si="15"/>
        <v>N/A</v>
      </c>
      <c r="I29" s="132">
        <v>-1.68</v>
      </c>
      <c r="J29" s="132">
        <v>8.8810000000000002</v>
      </c>
      <c r="K29" s="133" t="s">
        <v>732</v>
      </c>
      <c r="L29" s="134" t="str">
        <f t="shared" ref="L29:L30" si="16">IF(J29="Div by 0", "N/A", IF(OR(J29="N/A",K29="N/A"),"N/A", IF(J29&gt;VALUE(MID(K29,1,2)), "No", IF(J29&lt;-1*VALUE(MID(K29,1,2)), "No", "Yes"))))</f>
        <v>Yes</v>
      </c>
    </row>
    <row r="30" spans="1:12" x14ac:dyDescent="0.2">
      <c r="A30" s="57" t="s">
        <v>1230</v>
      </c>
      <c r="B30" s="131" t="s">
        <v>217</v>
      </c>
      <c r="C30" s="131">
        <v>2345.1729642</v>
      </c>
      <c r="D30" s="130" t="str">
        <f t="shared" si="14"/>
        <v>N/A</v>
      </c>
      <c r="E30" s="131">
        <v>2439.4076952</v>
      </c>
      <c r="F30" s="130" t="str">
        <f t="shared" si="12"/>
        <v>N/A</v>
      </c>
      <c r="G30" s="131">
        <v>2364.1652069000002</v>
      </c>
      <c r="H30" s="130" t="str">
        <f t="shared" si="15"/>
        <v>N/A</v>
      </c>
      <c r="I30" s="132">
        <v>4.0179999999999998</v>
      </c>
      <c r="J30" s="132">
        <v>-3.08</v>
      </c>
      <c r="K30" s="133" t="s">
        <v>732</v>
      </c>
      <c r="L30" s="134" t="str">
        <f t="shared" si="16"/>
        <v>Yes</v>
      </c>
    </row>
    <row r="31" spans="1:12" x14ac:dyDescent="0.2">
      <c r="A31" s="45" t="s">
        <v>2</v>
      </c>
      <c r="B31" s="136" t="s">
        <v>217</v>
      </c>
      <c r="C31" s="140">
        <v>78.436515424999996</v>
      </c>
      <c r="D31" s="138" t="str">
        <f t="shared" ref="D31:D69" si="17">IF($B31="N/A","N/A",IF(C31&gt;10,"No",IF(C31&lt;-10,"No","Yes")))</f>
        <v>N/A</v>
      </c>
      <c r="E31" s="140">
        <v>79.523549775999996</v>
      </c>
      <c r="F31" s="138" t="str">
        <f t="shared" ref="F31:F69" si="18">IF($B31="N/A","N/A",IF(E31&gt;10,"No",IF(E31&lt;-10,"No","Yes")))</f>
        <v>N/A</v>
      </c>
      <c r="G31" s="140">
        <v>81.415140559999998</v>
      </c>
      <c r="H31" s="138" t="str">
        <f t="shared" ref="H31:H69" si="19">IF($B31="N/A","N/A",IF(G31&gt;10,"No",IF(G31&lt;-10,"No","Yes")))</f>
        <v>N/A</v>
      </c>
      <c r="I31" s="132">
        <v>1.3859999999999999</v>
      </c>
      <c r="J31" s="132">
        <v>2.379</v>
      </c>
      <c r="K31" s="133" t="s">
        <v>732</v>
      </c>
      <c r="L31" s="134" t="str">
        <f t="shared" ref="L31:L99" si="20">IF(J31="Div by 0", "N/A", IF(K31="N/A","N/A", IF(J31&gt;VALUE(MID(K31,1,2)), "No", IF(J31&lt;-1*VALUE(MID(K31,1,2)), "No", "Yes"))))</f>
        <v>Yes</v>
      </c>
    </row>
    <row r="32" spans="1:12" x14ac:dyDescent="0.2">
      <c r="A32" s="45" t="s">
        <v>22</v>
      </c>
      <c r="B32" s="136" t="s">
        <v>217</v>
      </c>
      <c r="C32" s="152">
        <v>1666001</v>
      </c>
      <c r="D32" s="138" t="str">
        <f t="shared" si="17"/>
        <v>N/A</v>
      </c>
      <c r="E32" s="152">
        <v>1812158</v>
      </c>
      <c r="F32" s="138" t="str">
        <f t="shared" si="18"/>
        <v>N/A</v>
      </c>
      <c r="G32" s="152">
        <v>1927650</v>
      </c>
      <c r="H32" s="138" t="str">
        <f t="shared" si="19"/>
        <v>N/A</v>
      </c>
      <c r="I32" s="132">
        <v>8.7729999999999997</v>
      </c>
      <c r="J32" s="132">
        <v>6.3730000000000002</v>
      </c>
      <c r="K32" s="133" t="s">
        <v>732</v>
      </c>
      <c r="L32" s="134" t="str">
        <f t="shared" si="20"/>
        <v>Yes</v>
      </c>
    </row>
    <row r="33" spans="1:12" x14ac:dyDescent="0.2">
      <c r="A33" s="45" t="s">
        <v>451</v>
      </c>
      <c r="B33" s="135" t="s">
        <v>217</v>
      </c>
      <c r="C33" s="152">
        <v>8209</v>
      </c>
      <c r="D33" s="152" t="str">
        <f t="shared" si="17"/>
        <v>N/A</v>
      </c>
      <c r="E33" s="152">
        <v>8187</v>
      </c>
      <c r="F33" s="152" t="str">
        <f t="shared" si="18"/>
        <v>N/A</v>
      </c>
      <c r="G33" s="152">
        <v>8866</v>
      </c>
      <c r="H33" s="130" t="str">
        <f t="shared" si="19"/>
        <v>N/A</v>
      </c>
      <c r="I33" s="132">
        <v>-0.26800000000000002</v>
      </c>
      <c r="J33" s="132">
        <v>8.2940000000000005</v>
      </c>
      <c r="K33" s="135" t="s">
        <v>732</v>
      </c>
      <c r="L33" s="134" t="str">
        <f t="shared" si="20"/>
        <v>Yes</v>
      </c>
    </row>
    <row r="34" spans="1:12" x14ac:dyDescent="0.2">
      <c r="A34" s="45" t="s">
        <v>1231</v>
      </c>
      <c r="B34" s="141" t="s">
        <v>217</v>
      </c>
      <c r="C34" s="152" t="s">
        <v>217</v>
      </c>
      <c r="D34" s="134" t="str">
        <f t="shared" ref="D34:D38" si="21">IF($B34="N/A","N/A",IF(C34&lt;0,"No","Yes"))</f>
        <v>N/A</v>
      </c>
      <c r="E34" s="152">
        <v>7143</v>
      </c>
      <c r="F34" s="134" t="str">
        <f t="shared" ref="F34:F38" si="22">IF($B34="N/A","N/A",IF(E34&lt;0,"No","Yes"))</f>
        <v>N/A</v>
      </c>
      <c r="G34" s="152">
        <v>7755</v>
      </c>
      <c r="H34" s="134" t="str">
        <f t="shared" ref="H34:H38" si="23">IF($B34="N/A","N/A",IF(G34&lt;0,"No","Yes"))</f>
        <v>N/A</v>
      </c>
      <c r="I34" s="132" t="s">
        <v>217</v>
      </c>
      <c r="J34" s="132">
        <v>8.5679999999999996</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32</v>
      </c>
      <c r="F36" s="134" t="str">
        <f t="shared" si="22"/>
        <v>N/A</v>
      </c>
      <c r="G36" s="152">
        <v>38</v>
      </c>
      <c r="H36" s="134" t="str">
        <f t="shared" si="23"/>
        <v>N/A</v>
      </c>
      <c r="I36" s="132" t="s">
        <v>217</v>
      </c>
      <c r="J36" s="132">
        <v>18.75</v>
      </c>
      <c r="K36" s="152" t="s">
        <v>732</v>
      </c>
      <c r="L36" s="134" t="str">
        <f t="shared" si="20"/>
        <v>Yes</v>
      </c>
    </row>
    <row r="37" spans="1:12" x14ac:dyDescent="0.2">
      <c r="A37" s="45" t="s">
        <v>1234</v>
      </c>
      <c r="B37" s="141" t="s">
        <v>217</v>
      </c>
      <c r="C37" s="152" t="s">
        <v>217</v>
      </c>
      <c r="D37" s="134" t="str">
        <f t="shared" si="21"/>
        <v>N/A</v>
      </c>
      <c r="E37" s="152">
        <v>1012</v>
      </c>
      <c r="F37" s="134" t="str">
        <f t="shared" si="22"/>
        <v>N/A</v>
      </c>
      <c r="G37" s="152">
        <v>1073</v>
      </c>
      <c r="H37" s="134" t="str">
        <f t="shared" si="23"/>
        <v>N/A</v>
      </c>
      <c r="I37" s="132" t="s">
        <v>217</v>
      </c>
      <c r="J37" s="132">
        <v>6.0279999999999996</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160733</v>
      </c>
      <c r="D39" s="152" t="str">
        <f t="shared" si="17"/>
        <v>N/A</v>
      </c>
      <c r="E39" s="152">
        <v>156742</v>
      </c>
      <c r="F39" s="152" t="str">
        <f t="shared" si="18"/>
        <v>N/A</v>
      </c>
      <c r="G39" s="152">
        <v>160181</v>
      </c>
      <c r="H39" s="130" t="str">
        <f t="shared" si="19"/>
        <v>N/A</v>
      </c>
      <c r="I39" s="132">
        <v>-2.48</v>
      </c>
      <c r="J39" s="132">
        <v>2.194</v>
      </c>
      <c r="K39" s="135" t="s">
        <v>732</v>
      </c>
      <c r="L39" s="134" t="str">
        <f t="shared" si="20"/>
        <v>Yes</v>
      </c>
    </row>
    <row r="40" spans="1:12" x14ac:dyDescent="0.2">
      <c r="A40" s="45" t="s">
        <v>1236</v>
      </c>
      <c r="B40" s="141" t="s">
        <v>217</v>
      </c>
      <c r="C40" s="152" t="s">
        <v>217</v>
      </c>
      <c r="D40" s="134" t="str">
        <f t="shared" ref="D40:D45" si="24">IF($B40="N/A","N/A",IF(C40&lt;0,"No","Yes"))</f>
        <v>N/A</v>
      </c>
      <c r="E40" s="152">
        <v>132827</v>
      </c>
      <c r="F40" s="134" t="str">
        <f t="shared" ref="F40:F45" si="25">IF($B40="N/A","N/A",IF(E40&lt;0,"No","Yes"))</f>
        <v>N/A</v>
      </c>
      <c r="G40" s="152">
        <v>135188</v>
      </c>
      <c r="H40" s="134" t="str">
        <f t="shared" ref="H40:H45" si="26">IF($B40="N/A","N/A",IF(G40&lt;0,"No","Yes"))</f>
        <v>N/A</v>
      </c>
      <c r="I40" s="132" t="s">
        <v>217</v>
      </c>
      <c r="J40" s="132">
        <v>1.778</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662</v>
      </c>
      <c r="F42" s="134" t="str">
        <f t="shared" si="25"/>
        <v>N/A</v>
      </c>
      <c r="G42" s="152">
        <v>872</v>
      </c>
      <c r="H42" s="134" t="str">
        <f t="shared" si="26"/>
        <v>N/A</v>
      </c>
      <c r="I42" s="132" t="s">
        <v>217</v>
      </c>
      <c r="J42" s="132">
        <v>31.72</v>
      </c>
      <c r="K42" s="152" t="s">
        <v>732</v>
      </c>
      <c r="L42" s="134" t="str">
        <f t="shared" si="20"/>
        <v>No</v>
      </c>
    </row>
    <row r="43" spans="1:12" x14ac:dyDescent="0.2">
      <c r="A43" s="45" t="s">
        <v>1239</v>
      </c>
      <c r="B43" s="141" t="s">
        <v>217</v>
      </c>
      <c r="C43" s="152" t="s">
        <v>217</v>
      </c>
      <c r="D43" s="134" t="str">
        <f t="shared" si="24"/>
        <v>N/A</v>
      </c>
      <c r="E43" s="152">
        <v>11</v>
      </c>
      <c r="F43" s="134" t="str">
        <f t="shared" si="25"/>
        <v>N/A</v>
      </c>
      <c r="G43" s="152">
        <v>0</v>
      </c>
      <c r="H43" s="134" t="str">
        <f t="shared" si="26"/>
        <v>N/A</v>
      </c>
      <c r="I43" s="132" t="s">
        <v>217</v>
      </c>
      <c r="J43" s="132">
        <v>-100</v>
      </c>
      <c r="K43" s="152" t="s">
        <v>732</v>
      </c>
      <c r="L43" s="134" t="str">
        <f t="shared" si="20"/>
        <v>No</v>
      </c>
    </row>
    <row r="44" spans="1:12" x14ac:dyDescent="0.2">
      <c r="A44" s="45" t="s">
        <v>1240</v>
      </c>
      <c r="B44" s="141" t="s">
        <v>217</v>
      </c>
      <c r="C44" s="152" t="s">
        <v>217</v>
      </c>
      <c r="D44" s="134" t="str">
        <f t="shared" si="24"/>
        <v>N/A</v>
      </c>
      <c r="E44" s="152">
        <v>23248</v>
      </c>
      <c r="F44" s="134" t="str">
        <f t="shared" si="25"/>
        <v>N/A</v>
      </c>
      <c r="G44" s="152">
        <v>24121</v>
      </c>
      <c r="H44" s="134" t="str">
        <f t="shared" si="26"/>
        <v>N/A</v>
      </c>
      <c r="I44" s="132" t="s">
        <v>217</v>
      </c>
      <c r="J44" s="132">
        <v>3.7549999999999999</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1063584</v>
      </c>
      <c r="D46" s="152" t="str">
        <f t="shared" si="17"/>
        <v>N/A</v>
      </c>
      <c r="E46" s="152">
        <v>1154465</v>
      </c>
      <c r="F46" s="152" t="str">
        <f t="shared" si="18"/>
        <v>N/A</v>
      </c>
      <c r="G46" s="152">
        <v>1224099</v>
      </c>
      <c r="H46" s="130" t="str">
        <f t="shared" si="19"/>
        <v>N/A</v>
      </c>
      <c r="I46" s="132">
        <v>8.5449999999999999</v>
      </c>
      <c r="J46" s="132">
        <v>6.032</v>
      </c>
      <c r="K46" s="135" t="s">
        <v>732</v>
      </c>
      <c r="L46" s="134" t="str">
        <f t="shared" si="20"/>
        <v>Yes</v>
      </c>
    </row>
    <row r="47" spans="1:12" x14ac:dyDescent="0.2">
      <c r="A47" s="45" t="s">
        <v>1242</v>
      </c>
      <c r="B47" s="141" t="s">
        <v>217</v>
      </c>
      <c r="C47" s="152" t="s">
        <v>217</v>
      </c>
      <c r="D47" s="134" t="str">
        <f t="shared" ref="D47:D53" si="27">IF($B47="N/A","N/A",IF(C47&lt;0,"No","Yes"))</f>
        <v>N/A</v>
      </c>
      <c r="E47" s="152">
        <v>148282</v>
      </c>
      <c r="F47" s="134" t="str">
        <f t="shared" ref="F47:F53" si="28">IF($B47="N/A","N/A",IF(E47&lt;0,"No","Yes"))</f>
        <v>N/A</v>
      </c>
      <c r="G47" s="152">
        <v>153266</v>
      </c>
      <c r="H47" s="134" t="str">
        <f t="shared" ref="H47:H53" si="29">IF($B47="N/A","N/A",IF(G47&lt;0,"No","Yes"))</f>
        <v>N/A</v>
      </c>
      <c r="I47" s="132" t="s">
        <v>217</v>
      </c>
      <c r="J47" s="132">
        <v>3.3610000000000002</v>
      </c>
      <c r="K47" s="152" t="s">
        <v>732</v>
      </c>
      <c r="L47" s="134" t="str">
        <f t="shared" si="20"/>
        <v>Yes</v>
      </c>
    </row>
    <row r="48" spans="1:12" x14ac:dyDescent="0.2">
      <c r="A48" s="45" t="s">
        <v>1243</v>
      </c>
      <c r="B48" s="141" t="s">
        <v>217</v>
      </c>
      <c r="C48" s="152" t="s">
        <v>217</v>
      </c>
      <c r="D48" s="134" t="str">
        <f t="shared" si="27"/>
        <v>N/A</v>
      </c>
      <c r="E48" s="152">
        <v>17403</v>
      </c>
      <c r="F48" s="134" t="str">
        <f t="shared" si="28"/>
        <v>N/A</v>
      </c>
      <c r="G48" s="152">
        <v>18460</v>
      </c>
      <c r="H48" s="134" t="str">
        <f t="shared" si="29"/>
        <v>N/A</v>
      </c>
      <c r="I48" s="132" t="s">
        <v>217</v>
      </c>
      <c r="J48" s="132">
        <v>6.0739999999999998</v>
      </c>
      <c r="K48" s="152" t="s">
        <v>732</v>
      </c>
      <c r="L48" s="134" t="str">
        <f t="shared" si="20"/>
        <v>Yes</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352430</v>
      </c>
      <c r="F50" s="134" t="str">
        <f t="shared" si="28"/>
        <v>N/A</v>
      </c>
      <c r="G50" s="152">
        <v>345754</v>
      </c>
      <c r="H50" s="134" t="str">
        <f t="shared" si="29"/>
        <v>N/A</v>
      </c>
      <c r="I50" s="132" t="s">
        <v>217</v>
      </c>
      <c r="J50" s="132">
        <v>-1.89</v>
      </c>
      <c r="K50" s="152" t="s">
        <v>732</v>
      </c>
      <c r="L50" s="134" t="str">
        <f t="shared" si="20"/>
        <v>Yes</v>
      </c>
    </row>
    <row r="51" spans="1:12" x14ac:dyDescent="0.2">
      <c r="A51" s="45" t="s">
        <v>1246</v>
      </c>
      <c r="B51" s="141" t="s">
        <v>217</v>
      </c>
      <c r="C51" s="152" t="s">
        <v>217</v>
      </c>
      <c r="D51" s="134" t="str">
        <f t="shared" si="27"/>
        <v>N/A</v>
      </c>
      <c r="E51" s="152">
        <v>635932</v>
      </c>
      <c r="F51" s="134" t="str">
        <f t="shared" si="28"/>
        <v>N/A</v>
      </c>
      <c r="G51" s="152">
        <v>706175</v>
      </c>
      <c r="H51" s="134" t="str">
        <f t="shared" si="29"/>
        <v>N/A</v>
      </c>
      <c r="I51" s="132" t="s">
        <v>217</v>
      </c>
      <c r="J51" s="132">
        <v>11.05</v>
      </c>
      <c r="K51" s="152" t="s">
        <v>732</v>
      </c>
      <c r="L51" s="134" t="str">
        <f t="shared" si="20"/>
        <v>Yes</v>
      </c>
    </row>
    <row r="52" spans="1:12" x14ac:dyDescent="0.2">
      <c r="A52" s="45" t="s">
        <v>1247</v>
      </c>
      <c r="B52" s="141" t="s">
        <v>217</v>
      </c>
      <c r="C52" s="152" t="s">
        <v>217</v>
      </c>
      <c r="D52" s="134" t="str">
        <f t="shared" si="27"/>
        <v>N/A</v>
      </c>
      <c r="E52" s="152">
        <v>418</v>
      </c>
      <c r="F52" s="134" t="str">
        <f t="shared" si="28"/>
        <v>N/A</v>
      </c>
      <c r="G52" s="152">
        <v>444</v>
      </c>
      <c r="H52" s="134" t="str">
        <f t="shared" si="29"/>
        <v>N/A</v>
      </c>
      <c r="I52" s="132" t="s">
        <v>217</v>
      </c>
      <c r="J52" s="132">
        <v>6.22</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433475</v>
      </c>
      <c r="D54" s="152" t="str">
        <f t="shared" si="17"/>
        <v>N/A</v>
      </c>
      <c r="E54" s="152">
        <v>492764</v>
      </c>
      <c r="F54" s="152" t="str">
        <f t="shared" si="18"/>
        <v>N/A</v>
      </c>
      <c r="G54" s="152">
        <v>534504</v>
      </c>
      <c r="H54" s="130" t="str">
        <f t="shared" si="19"/>
        <v>N/A</v>
      </c>
      <c r="I54" s="132">
        <v>13.68</v>
      </c>
      <c r="J54" s="132">
        <v>8.4710000000000001</v>
      </c>
      <c r="K54" s="135" t="s">
        <v>732</v>
      </c>
      <c r="L54" s="134" t="str">
        <f t="shared" si="20"/>
        <v>Yes</v>
      </c>
    </row>
    <row r="55" spans="1:12" x14ac:dyDescent="0.2">
      <c r="A55" s="45" t="s">
        <v>1249</v>
      </c>
      <c r="B55" s="141" t="s">
        <v>217</v>
      </c>
      <c r="C55" s="152" t="s">
        <v>217</v>
      </c>
      <c r="D55" s="134" t="str">
        <f t="shared" ref="D55:D60" si="30">IF($B55="N/A","N/A",IF(C55&lt;0,"No","Yes"))</f>
        <v>N/A</v>
      </c>
      <c r="E55" s="152">
        <v>58273</v>
      </c>
      <c r="F55" s="134" t="str">
        <f t="shared" ref="F55:F60" si="31">IF($B55="N/A","N/A",IF(E55&lt;0,"No","Yes"))</f>
        <v>N/A</v>
      </c>
      <c r="G55" s="152">
        <v>62281</v>
      </c>
      <c r="H55" s="134" t="str">
        <f t="shared" ref="H55:H60" si="32">IF($B55="N/A","N/A",IF(G55&lt;0,"No","Yes"))</f>
        <v>N/A</v>
      </c>
      <c r="I55" s="132" t="s">
        <v>217</v>
      </c>
      <c r="J55" s="132">
        <v>6.8780000000000001</v>
      </c>
      <c r="K55" s="152" t="s">
        <v>732</v>
      </c>
      <c r="L55" s="134" t="str">
        <f t="shared" si="20"/>
        <v>Yes</v>
      </c>
    </row>
    <row r="56" spans="1:12" x14ac:dyDescent="0.2">
      <c r="A56" s="45" t="s">
        <v>1250</v>
      </c>
      <c r="B56" s="141" t="s">
        <v>217</v>
      </c>
      <c r="C56" s="152" t="s">
        <v>217</v>
      </c>
      <c r="D56" s="134" t="str">
        <f t="shared" si="30"/>
        <v>N/A</v>
      </c>
      <c r="E56" s="152">
        <v>16782</v>
      </c>
      <c r="F56" s="134" t="str">
        <f t="shared" si="31"/>
        <v>N/A</v>
      </c>
      <c r="G56" s="152">
        <v>18569</v>
      </c>
      <c r="H56" s="134" t="str">
        <f t="shared" si="32"/>
        <v>N/A</v>
      </c>
      <c r="I56" s="132" t="s">
        <v>217</v>
      </c>
      <c r="J56" s="132">
        <v>10.65</v>
      </c>
      <c r="K56" s="152" t="s">
        <v>732</v>
      </c>
      <c r="L56" s="134" t="str">
        <f t="shared" si="20"/>
        <v>Yes</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30542</v>
      </c>
      <c r="F58" s="134" t="str">
        <f t="shared" si="31"/>
        <v>N/A</v>
      </c>
      <c r="G58" s="152">
        <v>28292</v>
      </c>
      <c r="H58" s="134" t="str">
        <f t="shared" si="32"/>
        <v>N/A</v>
      </c>
      <c r="I58" s="132" t="s">
        <v>217</v>
      </c>
      <c r="J58" s="132">
        <v>-7.37</v>
      </c>
      <c r="K58" s="152" t="s">
        <v>732</v>
      </c>
      <c r="L58" s="134" t="str">
        <f t="shared" si="20"/>
        <v>Yes</v>
      </c>
    </row>
    <row r="59" spans="1:12" x14ac:dyDescent="0.2">
      <c r="A59" s="45" t="s">
        <v>1253</v>
      </c>
      <c r="B59" s="141" t="s">
        <v>217</v>
      </c>
      <c r="C59" s="152" t="s">
        <v>217</v>
      </c>
      <c r="D59" s="134" t="str">
        <f t="shared" si="30"/>
        <v>N/A</v>
      </c>
      <c r="E59" s="152">
        <v>387167</v>
      </c>
      <c r="F59" s="134" t="str">
        <f t="shared" si="31"/>
        <v>N/A</v>
      </c>
      <c r="G59" s="152">
        <v>425362</v>
      </c>
      <c r="H59" s="134" t="str">
        <f t="shared" si="32"/>
        <v>N/A</v>
      </c>
      <c r="I59" s="132" t="s">
        <v>217</v>
      </c>
      <c r="J59" s="132">
        <v>9.8650000000000002</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1666001</v>
      </c>
      <c r="D61" s="152" t="str">
        <f t="shared" si="17"/>
        <v>N/A</v>
      </c>
      <c r="E61" s="152">
        <v>1812158</v>
      </c>
      <c r="F61" s="152" t="str">
        <f t="shared" si="18"/>
        <v>N/A</v>
      </c>
      <c r="G61" s="152">
        <v>1927650</v>
      </c>
      <c r="H61" s="130" t="str">
        <f t="shared" si="19"/>
        <v>N/A</v>
      </c>
      <c r="I61" s="132">
        <v>8.7729999999999997</v>
      </c>
      <c r="J61" s="132">
        <v>6.3730000000000002</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6.2873277061000001</v>
      </c>
      <c r="D70" s="138" t="str">
        <f>IF($B70="N/A","N/A",IF(C70&gt;=20,"No",IF(C70&lt;0,"No","Yes")))</f>
        <v>Yes</v>
      </c>
      <c r="E70" s="140">
        <v>5.7800465109000001</v>
      </c>
      <c r="F70" s="138" t="str">
        <f>IF($B70="N/A","N/A",IF(E70&gt;=20,"No",IF(E70&lt;0,"No","Yes")))</f>
        <v>Yes</v>
      </c>
      <c r="G70" s="140">
        <v>5.9825214500000001</v>
      </c>
      <c r="H70" s="138" t="str">
        <f>IF($B70="N/A","N/A",IF(G70&gt;=20,"No",IF(G70&lt;0,"No","Yes")))</f>
        <v>Yes</v>
      </c>
      <c r="I70" s="132">
        <v>-8.07</v>
      </c>
      <c r="J70" s="132">
        <v>3.5030000000000001</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2.9290238183000001</v>
      </c>
      <c r="D73" s="138" t="str">
        <f>IF($B73="N/A","N/A",IF(C73&gt;10,"No",IF(C73&lt;-10,"No","Yes")))</f>
        <v>N/A</v>
      </c>
      <c r="E73" s="140">
        <v>2.9963033558999999</v>
      </c>
      <c r="F73" s="138" t="str">
        <f>IF($B73="N/A","N/A",IF(E73&gt;10,"No",IF(E73&lt;-10,"No","Yes")))</f>
        <v>N/A</v>
      </c>
      <c r="G73" s="140">
        <v>3.0915689408000002</v>
      </c>
      <c r="H73" s="138" t="str">
        <f>IF($B73="N/A","N/A",IF(G73&gt;10,"No",IF(G73&lt;-10,"No","Yes")))</f>
        <v>N/A</v>
      </c>
      <c r="I73" s="132">
        <v>2.2970000000000002</v>
      </c>
      <c r="J73" s="132">
        <v>3.1789999999999998</v>
      </c>
      <c r="K73" s="133" t="s">
        <v>732</v>
      </c>
      <c r="L73" s="134" t="str">
        <f t="shared" si="20"/>
        <v>Yes</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93.905967232999998</v>
      </c>
      <c r="D76" s="138" t="str">
        <f t="shared" ref="D76:D98" si="34">IF($B76="N/A","N/A",IF(C76&gt;10,"No",IF(C76&lt;-10,"No","Yes")))</f>
        <v>N/A</v>
      </c>
      <c r="E76" s="140">
        <v>94.364441928000005</v>
      </c>
      <c r="F76" s="138" t="str">
        <f t="shared" ref="F76:F98" si="35">IF($B76="N/A","N/A",IF(E76&gt;10,"No",IF(E76&lt;-10,"No","Yes")))</f>
        <v>N/A</v>
      </c>
      <c r="G76" s="140">
        <v>95.959111696999997</v>
      </c>
      <c r="H76" s="138" t="str">
        <f t="shared" ref="H76:H98" si="36">IF($B76="N/A","N/A",IF(G76&gt;10,"No",IF(G76&lt;-10,"No","Yes")))</f>
        <v>N/A</v>
      </c>
      <c r="I76" s="132">
        <v>0.48820000000000002</v>
      </c>
      <c r="J76" s="132">
        <v>1.69</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93.829513508000005</v>
      </c>
      <c r="D79" s="138" t="str">
        <f t="shared" si="34"/>
        <v>N/A</v>
      </c>
      <c r="E79" s="140">
        <v>94.522619398000003</v>
      </c>
      <c r="F79" s="138" t="str">
        <f t="shared" si="35"/>
        <v>N/A</v>
      </c>
      <c r="G79" s="140">
        <v>95.759876706</v>
      </c>
      <c r="H79" s="138" t="str">
        <f t="shared" si="36"/>
        <v>N/A</v>
      </c>
      <c r="I79" s="132">
        <v>0.73870000000000002</v>
      </c>
      <c r="J79" s="132">
        <v>1.3089999999999999</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1748668</v>
      </c>
      <c r="D82" s="138" t="str">
        <f t="shared" si="34"/>
        <v>N/A</v>
      </c>
      <c r="E82" s="149">
        <v>1838171</v>
      </c>
      <c r="F82" s="138" t="str">
        <f t="shared" si="35"/>
        <v>N/A</v>
      </c>
      <c r="G82" s="149">
        <v>1994404</v>
      </c>
      <c r="H82" s="138" t="str">
        <f t="shared" si="36"/>
        <v>N/A</v>
      </c>
      <c r="I82" s="132">
        <v>5.1180000000000003</v>
      </c>
      <c r="J82" s="132">
        <v>8.4990000000000006</v>
      </c>
      <c r="K82" s="133" t="s">
        <v>732</v>
      </c>
      <c r="L82" s="134" t="str">
        <f t="shared" si="20"/>
        <v>Yes</v>
      </c>
    </row>
    <row r="83" spans="1:12" x14ac:dyDescent="0.2">
      <c r="A83" s="45" t="s">
        <v>1255</v>
      </c>
      <c r="B83" s="136" t="s">
        <v>217</v>
      </c>
      <c r="C83" s="150">
        <v>73.124629717999994</v>
      </c>
      <c r="D83" s="138" t="str">
        <f t="shared" si="34"/>
        <v>N/A</v>
      </c>
      <c r="E83" s="150">
        <v>75.042909500999997</v>
      </c>
      <c r="F83" s="138" t="str">
        <f t="shared" si="35"/>
        <v>N/A</v>
      </c>
      <c r="G83" s="150">
        <v>78.482644438999998</v>
      </c>
      <c r="H83" s="138" t="str">
        <f t="shared" si="36"/>
        <v>N/A</v>
      </c>
      <c r="I83" s="132">
        <v>2.6230000000000002</v>
      </c>
      <c r="J83" s="132">
        <v>4.5839999999999996</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26.875370281999999</v>
      </c>
      <c r="D98" s="138" t="str">
        <f t="shared" si="34"/>
        <v>N/A</v>
      </c>
      <c r="E98" s="150">
        <v>24.957090499</v>
      </c>
      <c r="F98" s="138" t="str">
        <f t="shared" si="35"/>
        <v>N/A</v>
      </c>
      <c r="G98" s="150">
        <v>21.517355560999999</v>
      </c>
      <c r="H98" s="138" t="str">
        <f t="shared" si="36"/>
        <v>N/A</v>
      </c>
      <c r="I98" s="132">
        <v>-7.14</v>
      </c>
      <c r="J98" s="132">
        <v>-13.8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3957357637</v>
      </c>
      <c r="D100" s="138" t="str">
        <f>IF($B100="N/A","N/A",IF(C100&gt;10,"No",IF(C100&lt;-10,"No","Yes")))</f>
        <v>N/A</v>
      </c>
      <c r="E100" s="137">
        <v>4600868165</v>
      </c>
      <c r="F100" s="138" t="str">
        <f>IF($B100="N/A","N/A",IF(E100&gt;10,"No",IF(E100&lt;-10,"No","Yes")))</f>
        <v>N/A</v>
      </c>
      <c r="G100" s="137">
        <v>4542630816</v>
      </c>
      <c r="H100" s="138" t="str">
        <f>IF($B100="N/A","N/A",IF(G100&gt;10,"No",IF(G100&lt;-10,"No","Yes")))</f>
        <v>N/A</v>
      </c>
      <c r="I100" s="132">
        <v>16.260000000000002</v>
      </c>
      <c r="J100" s="132">
        <v>-1.27</v>
      </c>
      <c r="K100" s="133" t="s">
        <v>732</v>
      </c>
      <c r="L100" s="134" t="str">
        <f t="shared" ref="L100:L111" si="38">IF(J100="Div by 0", "N/A", IF(K100="N/A","N/A", IF(J100&gt;VALUE(MID(K100,1,2)), "No", IF(J100&lt;-1*VALUE(MID(K100,1,2)), "No", "Yes"))))</f>
        <v>Yes</v>
      </c>
    </row>
    <row r="101" spans="1:12" x14ac:dyDescent="0.2">
      <c r="A101" s="45" t="s">
        <v>455</v>
      </c>
      <c r="B101" s="136" t="s">
        <v>217</v>
      </c>
      <c r="C101" s="137">
        <v>3957357637</v>
      </c>
      <c r="D101" s="138" t="str">
        <f>IF($B101="N/A","N/A",IF(C101&gt;10,"No",IF(C101&lt;-10,"No","Yes")))</f>
        <v>N/A</v>
      </c>
      <c r="E101" s="137">
        <v>4600868165</v>
      </c>
      <c r="F101" s="138" t="str">
        <f>IF($B101="N/A","N/A",IF(E101&gt;10,"No",IF(E101&lt;-10,"No","Yes")))</f>
        <v>N/A</v>
      </c>
      <c r="G101" s="137">
        <v>4542630816</v>
      </c>
      <c r="H101" s="138" t="str">
        <f>IF($B101="N/A","N/A",IF(G101&gt;10,"No",IF(G101&lt;-10,"No","Yes")))</f>
        <v>N/A</v>
      </c>
      <c r="I101" s="132">
        <v>16.260000000000002</v>
      </c>
      <c r="J101" s="132">
        <v>-1.27</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0.92331999360000006</v>
      </c>
      <c r="D104" s="138" t="str">
        <f>IF($B104="N/A","N/A",IF(C104&gt;2,"No",IF(C104&lt;0.9,"No","Yes")))</f>
        <v>Yes</v>
      </c>
      <c r="E104" s="150">
        <v>0.92595029689999997</v>
      </c>
      <c r="F104" s="138" t="str">
        <f>IF($B104="N/A","N/A",IF(E104&gt;2,"No",IF(E104&lt;0.9,"No","Yes")))</f>
        <v>Yes</v>
      </c>
      <c r="G104" s="150">
        <v>0.92298230739999998</v>
      </c>
      <c r="H104" s="138" t="str">
        <f>IF($B104="N/A","N/A",IF(G104&gt;2,"No",IF(G104&lt;0.9,"No","Yes")))</f>
        <v>Yes</v>
      </c>
      <c r="I104" s="132">
        <v>0.28489999999999999</v>
      </c>
      <c r="J104" s="132">
        <v>-0.32100000000000001</v>
      </c>
      <c r="K104" s="133" t="s">
        <v>732</v>
      </c>
      <c r="L104" s="134" t="str">
        <f t="shared" si="38"/>
        <v>Yes</v>
      </c>
    </row>
    <row r="105" spans="1:12" x14ac:dyDescent="0.2">
      <c r="A105" s="45" t="s">
        <v>458</v>
      </c>
      <c r="B105" s="154" t="s">
        <v>299</v>
      </c>
      <c r="C105" s="150">
        <v>0.92331999360000006</v>
      </c>
      <c r="D105" s="138" t="str">
        <f>IF($B105="N/A","N/A",IF(C105&gt;2,"No",IF(C105&lt;0.9,"No","Yes")))</f>
        <v>Yes</v>
      </c>
      <c r="E105" s="150">
        <v>0.92595029689999997</v>
      </c>
      <c r="F105" s="138" t="str">
        <f>IF($B105="N/A","N/A",IF(E105&gt;2,"No",IF(E105&lt;0.9,"No","Yes")))</f>
        <v>Yes</v>
      </c>
      <c r="G105" s="150">
        <v>0.92298230739999998</v>
      </c>
      <c r="H105" s="138" t="str">
        <f>IF($B105="N/A","N/A",IF(G105&gt;2,"No",IF(G105&lt;0.9,"No","Yes")))</f>
        <v>Yes</v>
      </c>
      <c r="I105" s="132">
        <v>0.28489999999999999</v>
      </c>
      <c r="J105" s="132">
        <v>-0.32100000000000001</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261.28124500000001</v>
      </c>
      <c r="D108" s="138" t="str">
        <f>IF($B108="N/A","N/A",IF(C108&gt;10,"No",IF(C108&lt;-10,"No","Yes")))</f>
        <v>N/A</v>
      </c>
      <c r="E108" s="137">
        <v>275.42225429000001</v>
      </c>
      <c r="F108" s="138" t="str">
        <f>IF($B108="N/A","N/A",IF(E108&gt;10,"No",IF(E108&lt;-10,"No","Yes")))</f>
        <v>N/A</v>
      </c>
      <c r="G108" s="137">
        <v>242.01718274999999</v>
      </c>
      <c r="H108" s="138" t="str">
        <f>IF($B108="N/A","N/A",IF(G108&gt;10,"No",IF(G108&lt;-10,"No","Yes")))</f>
        <v>N/A</v>
      </c>
      <c r="I108" s="132">
        <v>5.4119999999999999</v>
      </c>
      <c r="J108" s="132">
        <v>-12.1</v>
      </c>
      <c r="K108" s="133" t="s">
        <v>732</v>
      </c>
      <c r="L108" s="134" t="str">
        <f t="shared" si="38"/>
        <v>Yes</v>
      </c>
    </row>
    <row r="109" spans="1:12" x14ac:dyDescent="0.2">
      <c r="A109" s="45" t="s">
        <v>1273</v>
      </c>
      <c r="B109" s="136" t="s">
        <v>217</v>
      </c>
      <c r="C109" s="137">
        <v>261.28124500000001</v>
      </c>
      <c r="D109" s="138" t="str">
        <f>IF($B109="N/A","N/A",IF(C109&gt;10,"No",IF(C109&lt;-10,"No","Yes")))</f>
        <v>N/A</v>
      </c>
      <c r="E109" s="137">
        <v>275.42225429000001</v>
      </c>
      <c r="F109" s="138" t="str">
        <f>IF($B109="N/A","N/A",IF(E109&gt;10,"No",IF(E109&lt;-10,"No","Yes")))</f>
        <v>N/A</v>
      </c>
      <c r="G109" s="137">
        <v>242.01718274999999</v>
      </c>
      <c r="H109" s="138" t="str">
        <f>IF($B109="N/A","N/A",IF(G109&gt;10,"No",IF(G109&lt;-10,"No","Yes")))</f>
        <v>N/A</v>
      </c>
      <c r="I109" s="132">
        <v>5.4119999999999999</v>
      </c>
      <c r="J109" s="132">
        <v>-12.1</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98.579532665000002</v>
      </c>
      <c r="D112" s="138" t="str">
        <f>IF(OR($B112="N/A",$C112="N/A"),"N/A",IF(C112&gt;98,"Yes","No"))</f>
        <v>Yes</v>
      </c>
      <c r="E112" s="150">
        <v>98.799056152999995</v>
      </c>
      <c r="F112" s="138" t="str">
        <f>IF(OR($B112="N/A",$E112="N/A"),"N/A",IF(E112&gt;98,"Yes","No"))</f>
        <v>Yes</v>
      </c>
      <c r="G112" s="150">
        <v>98.988457448000005</v>
      </c>
      <c r="H112" s="138" t="str">
        <f t="shared" ref="H112:H115" si="39">IF($B112="N/A","N/A",IF(G112&gt;98,"Yes","No"))</f>
        <v>Yes</v>
      </c>
      <c r="I112" s="132">
        <v>0.22270000000000001</v>
      </c>
      <c r="J112" s="132">
        <v>0.19170000000000001</v>
      </c>
      <c r="K112" s="133" t="s">
        <v>732</v>
      </c>
      <c r="L112" s="134" t="str">
        <f>IF(J112="Div by 0", "N/A", IF(OR(J112="N/A",K112="N/A"),"N/A", IF(J112&gt;VALUE(MID(K112,1,2)), "No", IF(J112&lt;-1*VALUE(MID(K112,1,2)), "No", "Yes"))))</f>
        <v>Yes</v>
      </c>
    </row>
    <row r="113" spans="1:12" x14ac:dyDescent="0.2">
      <c r="A113" s="45" t="s">
        <v>461</v>
      </c>
      <c r="B113" s="135" t="s">
        <v>300</v>
      </c>
      <c r="C113" s="150">
        <v>98.579532665000002</v>
      </c>
      <c r="D113" s="138" t="str">
        <f t="shared" ref="D113:D115" si="40">IF(OR($B113="N/A",$C113="N/A"),"N/A",IF(C113&gt;98,"Yes","No"))</f>
        <v>Yes</v>
      </c>
      <c r="E113" s="150">
        <v>98.799056152999995</v>
      </c>
      <c r="F113" s="138" t="str">
        <f t="shared" ref="F113:F115" si="41">IF(OR($B113="N/A",$E113="N/A"),"N/A",IF(E113&gt;98,"Yes","No"))</f>
        <v>Yes</v>
      </c>
      <c r="G113" s="150">
        <v>98.988457448000005</v>
      </c>
      <c r="H113" s="138" t="str">
        <f t="shared" si="39"/>
        <v>Yes</v>
      </c>
      <c r="I113" s="132">
        <v>0.22270000000000001</v>
      </c>
      <c r="J113" s="132">
        <v>0.19170000000000001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1666001</v>
      </c>
      <c r="D116" s="138" t="str">
        <f>IF($B116="N/A","N/A",IF(C116&gt;10,"No",IF(C116&lt;-10,"No","Yes")))</f>
        <v>N/A</v>
      </c>
      <c r="E116" s="155">
        <v>1812158</v>
      </c>
      <c r="F116" s="138" t="str">
        <f>IF($B116="N/A","N/A",IF(E116&gt;10,"No",IF(E116&lt;-10,"No","Yes")))</f>
        <v>N/A</v>
      </c>
      <c r="G116" s="155">
        <v>1927650</v>
      </c>
      <c r="H116" s="138" t="str">
        <f>IF($B116="N/A","N/A",IF(G116&gt;10,"No",IF(G116&lt;-10,"No","Yes")))</f>
        <v>N/A</v>
      </c>
      <c r="I116" s="132">
        <v>8.7729999999999997</v>
      </c>
      <c r="J116" s="132">
        <v>6.3730000000000002</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1666001</v>
      </c>
      <c r="D150" s="130" t="str">
        <f t="shared" ref="D150:D172" si="56">IF($B150="N/A","N/A",IF(C150&gt;10,"No",IF(C150&lt;-10,"No","Yes")))</f>
        <v>N/A</v>
      </c>
      <c r="E150" s="152">
        <v>1812158</v>
      </c>
      <c r="F150" s="130" t="str">
        <f t="shared" ref="F150:F172" si="57">IF($B150="N/A","N/A",IF(E150&gt;10,"No",IF(E150&lt;-10,"No","Yes")))</f>
        <v>N/A</v>
      </c>
      <c r="G150" s="152">
        <v>1927650</v>
      </c>
      <c r="H150" s="130" t="str">
        <f t="shared" ref="H150:H172" si="58">IF($B150="N/A","N/A",IF(G150&gt;10,"No",IF(G150&lt;-10,"No","Yes")))</f>
        <v>N/A</v>
      </c>
      <c r="I150" s="132">
        <v>8.7729999999999997</v>
      </c>
      <c r="J150" s="132">
        <v>6.3730000000000002</v>
      </c>
      <c r="K150" s="135" t="s">
        <v>732</v>
      </c>
      <c r="L150" s="134" t="str">
        <f t="shared" ref="L150:L172" si="59">IF(J150="Div by 0", "N/A", IF(K150="N/A","N/A", IF(J150&gt;VALUE(MID(K150,1,2)), "No", IF(J150&lt;-1*VALUE(MID(K150,1,2)), "No", "Yes"))))</f>
        <v>Yes</v>
      </c>
    </row>
    <row r="151" spans="1:12" x14ac:dyDescent="0.2">
      <c r="A151" s="4" t="s">
        <v>534</v>
      </c>
      <c r="B151" s="135" t="s">
        <v>217</v>
      </c>
      <c r="C151" s="152">
        <v>8209</v>
      </c>
      <c r="D151" s="130" t="str">
        <f t="shared" si="56"/>
        <v>N/A</v>
      </c>
      <c r="E151" s="152">
        <v>8187</v>
      </c>
      <c r="F151" s="130" t="str">
        <f t="shared" si="57"/>
        <v>N/A</v>
      </c>
      <c r="G151" s="152">
        <v>8866</v>
      </c>
      <c r="H151" s="130" t="str">
        <f t="shared" si="58"/>
        <v>N/A</v>
      </c>
      <c r="I151" s="132">
        <v>-0.26800000000000002</v>
      </c>
      <c r="J151" s="132">
        <v>8.2940000000000005</v>
      </c>
      <c r="K151" s="135" t="s">
        <v>732</v>
      </c>
      <c r="L151" s="134" t="str">
        <f t="shared" si="59"/>
        <v>Yes</v>
      </c>
    </row>
    <row r="152" spans="1:12" x14ac:dyDescent="0.2">
      <c r="A152" s="4" t="s">
        <v>535</v>
      </c>
      <c r="B152" s="135" t="s">
        <v>217</v>
      </c>
      <c r="C152" s="152">
        <v>160733</v>
      </c>
      <c r="D152" s="130" t="str">
        <f t="shared" si="56"/>
        <v>N/A</v>
      </c>
      <c r="E152" s="152">
        <v>156742</v>
      </c>
      <c r="F152" s="130" t="str">
        <f t="shared" si="57"/>
        <v>N/A</v>
      </c>
      <c r="G152" s="152">
        <v>160181</v>
      </c>
      <c r="H152" s="130" t="str">
        <f t="shared" si="58"/>
        <v>N/A</v>
      </c>
      <c r="I152" s="132">
        <v>-2.48</v>
      </c>
      <c r="J152" s="132">
        <v>2.194</v>
      </c>
      <c r="K152" s="135" t="s">
        <v>732</v>
      </c>
      <c r="L152" s="134" t="str">
        <f t="shared" si="59"/>
        <v>Yes</v>
      </c>
    </row>
    <row r="153" spans="1:12" x14ac:dyDescent="0.2">
      <c r="A153" s="4" t="s">
        <v>536</v>
      </c>
      <c r="B153" s="135" t="s">
        <v>217</v>
      </c>
      <c r="C153" s="152">
        <v>1063584</v>
      </c>
      <c r="D153" s="130" t="str">
        <f t="shared" si="56"/>
        <v>N/A</v>
      </c>
      <c r="E153" s="152">
        <v>1154465</v>
      </c>
      <c r="F153" s="130" t="str">
        <f t="shared" si="57"/>
        <v>N/A</v>
      </c>
      <c r="G153" s="152">
        <v>1224099</v>
      </c>
      <c r="H153" s="130" t="str">
        <f t="shared" si="58"/>
        <v>N/A</v>
      </c>
      <c r="I153" s="132">
        <v>8.5449999999999999</v>
      </c>
      <c r="J153" s="132">
        <v>6.032</v>
      </c>
      <c r="K153" s="135" t="s">
        <v>732</v>
      </c>
      <c r="L153" s="134" t="str">
        <f t="shared" si="59"/>
        <v>Yes</v>
      </c>
    </row>
    <row r="154" spans="1:12" x14ac:dyDescent="0.2">
      <c r="A154" s="4" t="s">
        <v>537</v>
      </c>
      <c r="B154" s="135" t="s">
        <v>217</v>
      </c>
      <c r="C154" s="152">
        <v>433475</v>
      </c>
      <c r="D154" s="130" t="str">
        <f t="shared" si="56"/>
        <v>N/A</v>
      </c>
      <c r="E154" s="152">
        <v>492764</v>
      </c>
      <c r="F154" s="130" t="str">
        <f t="shared" si="57"/>
        <v>N/A</v>
      </c>
      <c r="G154" s="152">
        <v>534504</v>
      </c>
      <c r="H154" s="130" t="str">
        <f t="shared" si="58"/>
        <v>N/A</v>
      </c>
      <c r="I154" s="132">
        <v>13.68</v>
      </c>
      <c r="J154" s="132">
        <v>8.4710000000000001</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81.415140559999998</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6.3184150512999997</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45.652130542999998</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93.280036942999999</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94.736114483999998</v>
      </c>
      <c r="H159" s="134" t="str">
        <f t="shared" si="62"/>
        <v>N/A</v>
      </c>
      <c r="I159" s="132" t="s">
        <v>217</v>
      </c>
      <c r="J159" s="132" t="s">
        <v>217</v>
      </c>
      <c r="K159" s="141" t="s">
        <v>732</v>
      </c>
      <c r="L159" s="134" t="str">
        <f t="shared" si="63"/>
        <v>N/A</v>
      </c>
    </row>
    <row r="160" spans="1:12" ht="25.5" x14ac:dyDescent="0.2">
      <c r="A160" s="4" t="s">
        <v>543</v>
      </c>
      <c r="B160" s="135" t="s">
        <v>217</v>
      </c>
      <c r="C160" s="152">
        <v>1262399.8400000001</v>
      </c>
      <c r="D160" s="130" t="str">
        <f t="shared" si="56"/>
        <v>N/A</v>
      </c>
      <c r="E160" s="152">
        <v>1392324.78</v>
      </c>
      <c r="F160" s="130" t="str">
        <f t="shared" si="57"/>
        <v>N/A</v>
      </c>
      <c r="G160" s="152">
        <v>1564361.24</v>
      </c>
      <c r="H160" s="130" t="str">
        <f t="shared" si="58"/>
        <v>N/A</v>
      </c>
      <c r="I160" s="132">
        <v>10.29</v>
      </c>
      <c r="J160" s="132">
        <v>12.36</v>
      </c>
      <c r="K160" s="135" t="s">
        <v>732</v>
      </c>
      <c r="L160" s="134" t="str">
        <f t="shared" si="59"/>
        <v>Yes</v>
      </c>
    </row>
    <row r="161" spans="1:12" x14ac:dyDescent="0.2">
      <c r="A161" s="4" t="s">
        <v>544</v>
      </c>
      <c r="B161" s="135" t="s">
        <v>217</v>
      </c>
      <c r="C161" s="131">
        <v>3957357637</v>
      </c>
      <c r="D161" s="130" t="str">
        <f t="shared" si="56"/>
        <v>N/A</v>
      </c>
      <c r="E161" s="131">
        <v>4600868165</v>
      </c>
      <c r="F161" s="130" t="str">
        <f t="shared" si="57"/>
        <v>N/A</v>
      </c>
      <c r="G161" s="131">
        <v>4542630816</v>
      </c>
      <c r="H161" s="130" t="str">
        <f t="shared" si="58"/>
        <v>N/A</v>
      </c>
      <c r="I161" s="132">
        <v>16.260000000000002</v>
      </c>
      <c r="J161" s="132">
        <v>-1.27</v>
      </c>
      <c r="K161" s="135" t="s">
        <v>732</v>
      </c>
      <c r="L161" s="134" t="str">
        <f t="shared" si="59"/>
        <v>Yes</v>
      </c>
    </row>
    <row r="162" spans="1:12" x14ac:dyDescent="0.2">
      <c r="A162" s="4" t="s">
        <v>1276</v>
      </c>
      <c r="B162" s="135" t="s">
        <v>217</v>
      </c>
      <c r="C162" s="131">
        <v>2375.3633023000002</v>
      </c>
      <c r="D162" s="130" t="str">
        <f t="shared" si="56"/>
        <v>N/A</v>
      </c>
      <c r="E162" s="131">
        <v>2538.8890842000001</v>
      </c>
      <c r="F162" s="130" t="str">
        <f t="shared" si="57"/>
        <v>N/A</v>
      </c>
      <c r="G162" s="131">
        <v>2356.5641148999998</v>
      </c>
      <c r="H162" s="130" t="str">
        <f t="shared" si="58"/>
        <v>N/A</v>
      </c>
      <c r="I162" s="132">
        <v>6.8840000000000003</v>
      </c>
      <c r="J162" s="132">
        <v>-7.18</v>
      </c>
      <c r="K162" s="135" t="s">
        <v>732</v>
      </c>
      <c r="L162" s="134" t="str">
        <f t="shared" si="59"/>
        <v>Yes</v>
      </c>
    </row>
    <row r="163" spans="1:12" ht="25.5" x14ac:dyDescent="0.2">
      <c r="A163" s="4" t="s">
        <v>1277</v>
      </c>
      <c r="B163" s="135" t="s">
        <v>217</v>
      </c>
      <c r="C163" s="131">
        <v>8579.9243513000001</v>
      </c>
      <c r="D163" s="130" t="str">
        <f t="shared" si="56"/>
        <v>N/A</v>
      </c>
      <c r="E163" s="131">
        <v>9040.7123487999997</v>
      </c>
      <c r="F163" s="130" t="str">
        <f t="shared" si="57"/>
        <v>N/A</v>
      </c>
      <c r="G163" s="131">
        <v>8360.3452515000008</v>
      </c>
      <c r="H163" s="130" t="str">
        <f t="shared" si="58"/>
        <v>N/A</v>
      </c>
      <c r="I163" s="132">
        <v>5.3710000000000004</v>
      </c>
      <c r="J163" s="132">
        <v>-7.53</v>
      </c>
      <c r="K163" s="135" t="s">
        <v>732</v>
      </c>
      <c r="L163" s="134" t="str">
        <f t="shared" si="59"/>
        <v>Yes</v>
      </c>
    </row>
    <row r="164" spans="1:12" ht="25.5" x14ac:dyDescent="0.2">
      <c r="A164" s="4" t="s">
        <v>1278</v>
      </c>
      <c r="B164" s="135" t="s">
        <v>217</v>
      </c>
      <c r="C164" s="131">
        <v>7519.4578711000004</v>
      </c>
      <c r="D164" s="130" t="str">
        <f t="shared" si="56"/>
        <v>N/A</v>
      </c>
      <c r="E164" s="131">
        <v>8243.2969147000003</v>
      </c>
      <c r="F164" s="130" t="str">
        <f t="shared" si="57"/>
        <v>N/A</v>
      </c>
      <c r="G164" s="131">
        <v>7661.9079728999995</v>
      </c>
      <c r="H164" s="130" t="str">
        <f t="shared" si="58"/>
        <v>N/A</v>
      </c>
      <c r="I164" s="132">
        <v>9.6259999999999994</v>
      </c>
      <c r="J164" s="132">
        <v>-7.05</v>
      </c>
      <c r="K164" s="135" t="s">
        <v>732</v>
      </c>
      <c r="L164" s="134" t="str">
        <f t="shared" si="59"/>
        <v>Yes</v>
      </c>
    </row>
    <row r="165" spans="1:12" ht="25.5" x14ac:dyDescent="0.2">
      <c r="A165" s="4" t="s">
        <v>1279</v>
      </c>
      <c r="B165" s="135" t="s">
        <v>217</v>
      </c>
      <c r="C165" s="131">
        <v>1389.5794437</v>
      </c>
      <c r="D165" s="130" t="str">
        <f t="shared" si="56"/>
        <v>N/A</v>
      </c>
      <c r="E165" s="131">
        <v>1479.5148108000001</v>
      </c>
      <c r="F165" s="130" t="str">
        <f t="shared" si="57"/>
        <v>N/A</v>
      </c>
      <c r="G165" s="131">
        <v>1323.1747906000001</v>
      </c>
      <c r="H165" s="130" t="str">
        <f t="shared" si="58"/>
        <v>N/A</v>
      </c>
      <c r="I165" s="132">
        <v>6.4720000000000004</v>
      </c>
      <c r="J165" s="132">
        <v>-10.6</v>
      </c>
      <c r="K165" s="135" t="s">
        <v>732</v>
      </c>
      <c r="L165" s="134" t="str">
        <f t="shared" si="59"/>
        <v>Yes</v>
      </c>
    </row>
    <row r="166" spans="1:12" ht="25.5" x14ac:dyDescent="0.2">
      <c r="A166" s="4" t="s">
        <v>1280</v>
      </c>
      <c r="B166" s="135" t="s">
        <v>217</v>
      </c>
      <c r="C166" s="131">
        <v>2769.1690478</v>
      </c>
      <c r="D166" s="130" t="str">
        <f t="shared" si="56"/>
        <v>N/A</v>
      </c>
      <c r="E166" s="131">
        <v>3098.3045474</v>
      </c>
      <c r="F166" s="130" t="str">
        <f t="shared" si="57"/>
        <v>N/A</v>
      </c>
      <c r="G166" s="131">
        <v>3033.6891323999998</v>
      </c>
      <c r="H166" s="130" t="str">
        <f t="shared" si="58"/>
        <v>N/A</v>
      </c>
      <c r="I166" s="132">
        <v>11.89</v>
      </c>
      <c r="J166" s="132">
        <v>-2.09</v>
      </c>
      <c r="K166" s="135" t="s">
        <v>732</v>
      </c>
      <c r="L166" s="134" t="str">
        <f t="shared" si="59"/>
        <v>Yes</v>
      </c>
    </row>
    <row r="167" spans="1:12" x14ac:dyDescent="0.2">
      <c r="A167" s="45" t="s">
        <v>545</v>
      </c>
      <c r="B167" s="136" t="s">
        <v>217</v>
      </c>
      <c r="C167" s="137">
        <v>1156191636</v>
      </c>
      <c r="D167" s="138" t="str">
        <f t="shared" si="56"/>
        <v>N/A</v>
      </c>
      <c r="E167" s="137">
        <v>1330567656</v>
      </c>
      <c r="F167" s="138" t="str">
        <f t="shared" si="57"/>
        <v>N/A</v>
      </c>
      <c r="G167" s="137">
        <v>2241866325</v>
      </c>
      <c r="H167" s="138" t="str">
        <f t="shared" si="58"/>
        <v>N/A</v>
      </c>
      <c r="I167" s="132">
        <v>15.08</v>
      </c>
      <c r="J167" s="132">
        <v>68.489999999999995</v>
      </c>
      <c r="K167" s="133" t="s">
        <v>732</v>
      </c>
      <c r="L167" s="134" t="str">
        <f t="shared" si="59"/>
        <v>No</v>
      </c>
    </row>
    <row r="168" spans="1:12" x14ac:dyDescent="0.2">
      <c r="A168" s="45" t="s">
        <v>1281</v>
      </c>
      <c r="B168" s="136" t="s">
        <v>217</v>
      </c>
      <c r="C168" s="137">
        <v>693.99216206999995</v>
      </c>
      <c r="D168" s="138" t="str">
        <f t="shared" si="56"/>
        <v>N/A</v>
      </c>
      <c r="E168" s="137">
        <v>734.24483737000003</v>
      </c>
      <c r="F168" s="138" t="str">
        <f t="shared" si="57"/>
        <v>N/A</v>
      </c>
      <c r="G168" s="137">
        <v>1163.0048634</v>
      </c>
      <c r="H168" s="138" t="str">
        <f t="shared" si="58"/>
        <v>N/A</v>
      </c>
      <c r="I168" s="132">
        <v>5.8</v>
      </c>
      <c r="J168" s="132">
        <v>58.39</v>
      </c>
      <c r="K168" s="133" t="s">
        <v>732</v>
      </c>
      <c r="L168" s="134" t="str">
        <f t="shared" si="59"/>
        <v>No</v>
      </c>
    </row>
    <row r="169" spans="1:12" ht="25.5" x14ac:dyDescent="0.2">
      <c r="A169" s="45" t="s">
        <v>1282</v>
      </c>
      <c r="B169" s="135" t="s">
        <v>217</v>
      </c>
      <c r="C169" s="131">
        <v>3114.4266048999998</v>
      </c>
      <c r="D169" s="130" t="str">
        <f t="shared" si="56"/>
        <v>N/A</v>
      </c>
      <c r="E169" s="131">
        <v>3869.8192256000002</v>
      </c>
      <c r="F169" s="130" t="str">
        <f t="shared" si="57"/>
        <v>N/A</v>
      </c>
      <c r="G169" s="131">
        <v>4678.0806451999997</v>
      </c>
      <c r="H169" s="130" t="str">
        <f t="shared" si="58"/>
        <v>N/A</v>
      </c>
      <c r="I169" s="132">
        <v>24.25</v>
      </c>
      <c r="J169" s="132">
        <v>20.89</v>
      </c>
      <c r="K169" s="135" t="s">
        <v>732</v>
      </c>
      <c r="L169" s="134" t="str">
        <f t="shared" si="59"/>
        <v>Yes</v>
      </c>
    </row>
    <row r="170" spans="1:12" ht="25.5" x14ac:dyDescent="0.2">
      <c r="A170" s="45" t="s">
        <v>1283</v>
      </c>
      <c r="B170" s="135" t="s">
        <v>217</v>
      </c>
      <c r="C170" s="131">
        <v>3885.5422097999999</v>
      </c>
      <c r="D170" s="130" t="str">
        <f t="shared" si="56"/>
        <v>N/A</v>
      </c>
      <c r="E170" s="131">
        <v>4587.4888733999996</v>
      </c>
      <c r="F170" s="130" t="str">
        <f t="shared" si="57"/>
        <v>N/A</v>
      </c>
      <c r="G170" s="131">
        <v>6338.2817686999997</v>
      </c>
      <c r="H170" s="130" t="str">
        <f t="shared" si="58"/>
        <v>N/A</v>
      </c>
      <c r="I170" s="132">
        <v>18.07</v>
      </c>
      <c r="J170" s="132">
        <v>38.159999999999997</v>
      </c>
      <c r="K170" s="135" t="s">
        <v>732</v>
      </c>
      <c r="L170" s="134" t="str">
        <f t="shared" si="59"/>
        <v>No</v>
      </c>
    </row>
    <row r="171" spans="1:12" ht="25.5" x14ac:dyDescent="0.2">
      <c r="A171" s="45" t="s">
        <v>1284</v>
      </c>
      <c r="B171" s="135" t="s">
        <v>217</v>
      </c>
      <c r="C171" s="131">
        <v>281.42716137000002</v>
      </c>
      <c r="D171" s="130" t="str">
        <f t="shared" si="56"/>
        <v>N/A</v>
      </c>
      <c r="E171" s="131">
        <v>301.31552536999999</v>
      </c>
      <c r="F171" s="130" t="str">
        <f t="shared" si="57"/>
        <v>N/A</v>
      </c>
      <c r="G171" s="131">
        <v>545.96053750999999</v>
      </c>
      <c r="H171" s="130" t="str">
        <f t="shared" si="58"/>
        <v>N/A</v>
      </c>
      <c r="I171" s="132">
        <v>7.0670000000000002</v>
      </c>
      <c r="J171" s="132">
        <v>81.19</v>
      </c>
      <c r="K171" s="135" t="s">
        <v>732</v>
      </c>
      <c r="L171" s="134" t="str">
        <f t="shared" si="59"/>
        <v>No</v>
      </c>
    </row>
    <row r="172" spans="1:12" ht="25.5" x14ac:dyDescent="0.2">
      <c r="A172" s="45" t="s">
        <v>1285</v>
      </c>
      <c r="B172" s="135" t="s">
        <v>217</v>
      </c>
      <c r="C172" s="131">
        <v>477.00334736999997</v>
      </c>
      <c r="D172" s="130" t="str">
        <f t="shared" si="56"/>
        <v>N/A</v>
      </c>
      <c r="E172" s="131">
        <v>470.76295549000002</v>
      </c>
      <c r="F172" s="130" t="str">
        <f t="shared" si="57"/>
        <v>N/A</v>
      </c>
      <c r="G172" s="131">
        <v>966.89342268999997</v>
      </c>
      <c r="H172" s="130" t="str">
        <f t="shared" si="58"/>
        <v>N/A</v>
      </c>
      <c r="I172" s="132">
        <v>-1.31</v>
      </c>
      <c r="J172" s="132">
        <v>105.4</v>
      </c>
      <c r="K172" s="135" t="s">
        <v>732</v>
      </c>
      <c r="L172" s="134" t="str">
        <f t="shared" si="59"/>
        <v>No</v>
      </c>
    </row>
    <row r="173" spans="1:12" ht="25.5" x14ac:dyDescent="0.2">
      <c r="A173" s="2" t="s">
        <v>546</v>
      </c>
      <c r="B173" s="135" t="s">
        <v>217</v>
      </c>
      <c r="C173" s="131">
        <v>307400623</v>
      </c>
      <c r="D173" s="130" t="str">
        <f t="shared" ref="D173:D181" si="64">IF($B173="N/A","N/A",IF(C173&gt;10,"No",IF(C173&lt;-10,"No","Yes")))</f>
        <v>N/A</v>
      </c>
      <c r="E173" s="131">
        <v>351816945</v>
      </c>
      <c r="F173" s="130" t="str">
        <f t="shared" ref="F173:F181" si="65">IF($B173="N/A","N/A",IF(E173&gt;10,"No",IF(E173&lt;-10,"No","Yes")))</f>
        <v>N/A</v>
      </c>
      <c r="G173" s="131">
        <v>313201738</v>
      </c>
      <c r="H173" s="130" t="str">
        <f t="shared" ref="H173:H181" si="66">IF($B173="N/A","N/A",IF(G173&gt;10,"No",IF(G173&lt;-10,"No","Yes")))</f>
        <v>N/A</v>
      </c>
      <c r="I173" s="132">
        <v>14.45</v>
      </c>
      <c r="J173" s="132">
        <v>-11</v>
      </c>
      <c r="K173" s="135" t="s">
        <v>732</v>
      </c>
      <c r="L173" s="134" t="str">
        <f t="shared" ref="L173:L181" si="67">IF(J173="Div by 0", "N/A", IF(K173="N/A","N/A", IF(J173&gt;VALUE(MID(K173,1,2)), "No", IF(J173&lt;-1*VALUE(MID(K173,1,2)), "No", "Yes"))))</f>
        <v>Yes</v>
      </c>
    </row>
    <row r="174" spans="1:12" ht="25.5" x14ac:dyDescent="0.2">
      <c r="A174" s="2" t="s">
        <v>1286</v>
      </c>
      <c r="B174" s="135" t="s">
        <v>217</v>
      </c>
      <c r="C174" s="131">
        <v>37289378</v>
      </c>
      <c r="D174" s="130" t="str">
        <f t="shared" si="64"/>
        <v>N/A</v>
      </c>
      <c r="E174" s="131">
        <v>41462362</v>
      </c>
      <c r="F174" s="130" t="str">
        <f t="shared" si="65"/>
        <v>N/A</v>
      </c>
      <c r="G174" s="131">
        <v>50350773</v>
      </c>
      <c r="H174" s="130" t="str">
        <f t="shared" si="66"/>
        <v>N/A</v>
      </c>
      <c r="I174" s="132">
        <v>11.19</v>
      </c>
      <c r="J174" s="132">
        <v>21.44</v>
      </c>
      <c r="K174" s="135" t="s">
        <v>732</v>
      </c>
      <c r="L174" s="134" t="str">
        <f t="shared" si="67"/>
        <v>Yes</v>
      </c>
    </row>
    <row r="175" spans="1:12" ht="25.5" x14ac:dyDescent="0.2">
      <c r="A175" s="2" t="s">
        <v>547</v>
      </c>
      <c r="B175" s="135" t="s">
        <v>217</v>
      </c>
      <c r="C175" s="131">
        <v>128392102</v>
      </c>
      <c r="D175" s="130" t="str">
        <f t="shared" si="64"/>
        <v>N/A</v>
      </c>
      <c r="E175" s="131">
        <v>144269226</v>
      </c>
      <c r="F175" s="130" t="str">
        <f t="shared" si="65"/>
        <v>N/A</v>
      </c>
      <c r="G175" s="131">
        <v>1135430998</v>
      </c>
      <c r="H175" s="130" t="str">
        <f t="shared" si="66"/>
        <v>N/A</v>
      </c>
      <c r="I175" s="132">
        <v>12.37</v>
      </c>
      <c r="J175" s="132">
        <v>687</v>
      </c>
      <c r="K175" s="135" t="s">
        <v>732</v>
      </c>
      <c r="L175" s="134" t="str">
        <f t="shared" si="67"/>
        <v>No</v>
      </c>
    </row>
    <row r="176" spans="1:12" ht="25.5" x14ac:dyDescent="0.2">
      <c r="A176" s="2" t="s">
        <v>512</v>
      </c>
      <c r="B176" s="135" t="s">
        <v>217</v>
      </c>
      <c r="C176" s="131">
        <v>683109533</v>
      </c>
      <c r="D176" s="130" t="str">
        <f t="shared" si="64"/>
        <v>N/A</v>
      </c>
      <c r="E176" s="131">
        <v>793019123</v>
      </c>
      <c r="F176" s="130" t="str">
        <f t="shared" si="65"/>
        <v>N/A</v>
      </c>
      <c r="G176" s="131">
        <v>742882816</v>
      </c>
      <c r="H176" s="130" t="str">
        <f t="shared" si="66"/>
        <v>N/A</v>
      </c>
      <c r="I176" s="132">
        <v>16.09</v>
      </c>
      <c r="J176" s="132">
        <v>-6.32</v>
      </c>
      <c r="K176" s="135" t="s">
        <v>732</v>
      </c>
      <c r="L176" s="134" t="str">
        <f t="shared" si="67"/>
        <v>Yes</v>
      </c>
    </row>
    <row r="177" spans="1:12" ht="25.5" x14ac:dyDescent="0.2">
      <c r="A177" s="2" t="s">
        <v>513</v>
      </c>
      <c r="B177" s="136" t="s">
        <v>217</v>
      </c>
      <c r="C177" s="137">
        <v>184.51406872000001</v>
      </c>
      <c r="D177" s="138" t="str">
        <f t="shared" si="64"/>
        <v>N/A</v>
      </c>
      <c r="E177" s="137">
        <v>194.14253338</v>
      </c>
      <c r="F177" s="138" t="str">
        <f t="shared" si="65"/>
        <v>N/A</v>
      </c>
      <c r="G177" s="137">
        <v>162.47852982000001</v>
      </c>
      <c r="H177" s="138" t="str">
        <f t="shared" si="66"/>
        <v>N/A</v>
      </c>
      <c r="I177" s="132">
        <v>5.218</v>
      </c>
      <c r="J177" s="132">
        <v>-16.3</v>
      </c>
      <c r="K177" s="133" t="s">
        <v>732</v>
      </c>
      <c r="L177" s="134" t="str">
        <f t="shared" si="67"/>
        <v>Yes</v>
      </c>
    </row>
    <row r="178" spans="1:12" ht="25.5" x14ac:dyDescent="0.2">
      <c r="A178" s="2" t="s">
        <v>1287</v>
      </c>
      <c r="B178" s="136" t="s">
        <v>217</v>
      </c>
      <c r="C178" s="137">
        <v>22.382566397000002</v>
      </c>
      <c r="D178" s="138" t="str">
        <f t="shared" si="64"/>
        <v>N/A</v>
      </c>
      <c r="E178" s="137">
        <v>22.880103170000002</v>
      </c>
      <c r="F178" s="138" t="str">
        <f t="shared" si="65"/>
        <v>N/A</v>
      </c>
      <c r="G178" s="137">
        <v>26.120287914999999</v>
      </c>
      <c r="H178" s="138" t="str">
        <f t="shared" si="66"/>
        <v>N/A</v>
      </c>
      <c r="I178" s="132">
        <v>2.2229999999999999</v>
      </c>
      <c r="J178" s="132">
        <v>14.16</v>
      </c>
      <c r="K178" s="133" t="s">
        <v>732</v>
      </c>
      <c r="L178" s="134" t="str">
        <f t="shared" si="67"/>
        <v>Yes</v>
      </c>
    </row>
    <row r="179" spans="1:12" ht="25.5" x14ac:dyDescent="0.2">
      <c r="A179" s="2" t="s">
        <v>514</v>
      </c>
      <c r="B179" s="136" t="s">
        <v>217</v>
      </c>
      <c r="C179" s="137">
        <v>77.066041377000005</v>
      </c>
      <c r="D179" s="138" t="str">
        <f t="shared" si="64"/>
        <v>N/A</v>
      </c>
      <c r="E179" s="137">
        <v>79.611836275000002</v>
      </c>
      <c r="F179" s="138" t="str">
        <f t="shared" si="65"/>
        <v>N/A</v>
      </c>
      <c r="G179" s="137">
        <v>589.02342125999996</v>
      </c>
      <c r="H179" s="138" t="str">
        <f t="shared" si="66"/>
        <v>N/A</v>
      </c>
      <c r="I179" s="132">
        <v>3.3029999999999999</v>
      </c>
      <c r="J179" s="132">
        <v>639.9</v>
      </c>
      <c r="K179" s="133" t="s">
        <v>732</v>
      </c>
      <c r="L179" s="134" t="str">
        <f t="shared" si="67"/>
        <v>No</v>
      </c>
    </row>
    <row r="180" spans="1:12" ht="25.5" x14ac:dyDescent="0.2">
      <c r="A180" s="2" t="s">
        <v>515</v>
      </c>
      <c r="B180" s="135" t="s">
        <v>217</v>
      </c>
      <c r="C180" s="131">
        <v>410.02948558000003</v>
      </c>
      <c r="D180" s="130" t="str">
        <f t="shared" si="64"/>
        <v>N/A</v>
      </c>
      <c r="E180" s="131">
        <v>437.61036454999999</v>
      </c>
      <c r="F180" s="130" t="str">
        <f t="shared" si="65"/>
        <v>N/A</v>
      </c>
      <c r="G180" s="131">
        <v>385.38262443999997</v>
      </c>
      <c r="H180" s="130" t="str">
        <f t="shared" si="66"/>
        <v>N/A</v>
      </c>
      <c r="I180" s="139">
        <v>6.7270000000000003</v>
      </c>
      <c r="J180" s="139">
        <v>-11.9</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v>0</v>
      </c>
      <c r="F184" s="134" t="str">
        <f t="shared" si="69"/>
        <v>N/A</v>
      </c>
      <c r="G184" s="140">
        <v>0</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236299</v>
      </c>
      <c r="D6" s="11" t="str">
        <f t="shared" ref="D6:D39" si="0">IF($B6="N/A","N/A",IF(C6&gt;10,"No",IF(C6&lt;-10,"No","Yes")))</f>
        <v>N/A</v>
      </c>
      <c r="E6" s="1">
        <v>238105</v>
      </c>
      <c r="F6" s="11" t="str">
        <f t="shared" ref="F6:F39" si="1">IF($B6="N/A","N/A",IF(E6&gt;10,"No",IF(E6&lt;-10,"No","Yes")))</f>
        <v>N/A</v>
      </c>
      <c r="G6" s="1">
        <v>203891</v>
      </c>
      <c r="H6" s="11" t="str">
        <f t="shared" ref="H6:H39" si="2">IF($B6="N/A","N/A",IF(G6&gt;10,"No",IF(G6&lt;-10,"No","Yes")))</f>
        <v>N/A</v>
      </c>
      <c r="I6" s="56">
        <v>0.76429999999999998</v>
      </c>
      <c r="J6" s="56">
        <v>-14.4</v>
      </c>
      <c r="K6" s="47" t="s">
        <v>732</v>
      </c>
      <c r="L6" s="9" t="str">
        <f t="shared" ref="L6:L39" si="3">IF(J6="Div by 0", "N/A", IF(K6="N/A","N/A", IF(J6&gt;VALUE(MID(K6,1,2)), "No", IF(J6&lt;-1*VALUE(MID(K6,1,2)), "No", "Yes"))))</f>
        <v>Yes</v>
      </c>
    </row>
    <row r="7" spans="1:12" x14ac:dyDescent="0.2">
      <c r="A7" s="16" t="s">
        <v>4</v>
      </c>
      <c r="B7" s="34" t="s">
        <v>217</v>
      </c>
      <c r="C7" s="35">
        <v>163320</v>
      </c>
      <c r="D7" s="43" t="str">
        <f t="shared" si="0"/>
        <v>N/A</v>
      </c>
      <c r="E7" s="35">
        <v>161556</v>
      </c>
      <c r="F7" s="43" t="str">
        <f t="shared" si="1"/>
        <v>N/A</v>
      </c>
      <c r="G7" s="35">
        <v>149247</v>
      </c>
      <c r="H7" s="43" t="str">
        <f t="shared" si="2"/>
        <v>N/A</v>
      </c>
      <c r="I7" s="12">
        <v>-1.08</v>
      </c>
      <c r="J7" s="12">
        <v>-7.62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73.199405565000006</v>
      </c>
      <c r="H8" s="43" t="str">
        <f t="shared" si="2"/>
        <v>N/A</v>
      </c>
      <c r="I8" s="12" t="s">
        <v>217</v>
      </c>
      <c r="J8" s="12" t="s">
        <v>217</v>
      </c>
      <c r="K8" s="44" t="s">
        <v>732</v>
      </c>
      <c r="L8" s="9" t="str">
        <f t="shared" si="3"/>
        <v>No</v>
      </c>
    </row>
    <row r="9" spans="1:12" x14ac:dyDescent="0.2">
      <c r="A9" s="16" t="s">
        <v>83</v>
      </c>
      <c r="B9" s="34" t="s">
        <v>217</v>
      </c>
      <c r="C9" s="35">
        <v>143227.93</v>
      </c>
      <c r="D9" s="43" t="str">
        <f t="shared" si="0"/>
        <v>N/A</v>
      </c>
      <c r="E9" s="35">
        <v>136691.47</v>
      </c>
      <c r="F9" s="43" t="str">
        <f t="shared" si="1"/>
        <v>N/A</v>
      </c>
      <c r="G9" s="35">
        <v>131667.62</v>
      </c>
      <c r="H9" s="43" t="str">
        <f t="shared" si="2"/>
        <v>N/A</v>
      </c>
      <c r="I9" s="12">
        <v>-4.5599999999999996</v>
      </c>
      <c r="J9" s="12">
        <v>-3.68</v>
      </c>
      <c r="K9" s="44" t="s">
        <v>732</v>
      </c>
      <c r="L9" s="9" t="str">
        <f t="shared" si="3"/>
        <v>Yes</v>
      </c>
    </row>
    <row r="10" spans="1:12" x14ac:dyDescent="0.2">
      <c r="A10" s="16" t="s">
        <v>100</v>
      </c>
      <c r="B10" s="34" t="s">
        <v>217</v>
      </c>
      <c r="C10" s="35">
        <v>8508</v>
      </c>
      <c r="D10" s="43" t="str">
        <f t="shared" si="0"/>
        <v>N/A</v>
      </c>
      <c r="E10" s="35">
        <v>6938</v>
      </c>
      <c r="F10" s="43" t="str">
        <f t="shared" si="1"/>
        <v>N/A</v>
      </c>
      <c r="G10" s="35">
        <v>6565</v>
      </c>
      <c r="H10" s="43" t="str">
        <f t="shared" si="2"/>
        <v>N/A</v>
      </c>
      <c r="I10" s="12">
        <v>-18.5</v>
      </c>
      <c r="J10" s="12">
        <v>-5.38</v>
      </c>
      <c r="K10" s="44" t="s">
        <v>732</v>
      </c>
      <c r="L10" s="9" t="str">
        <f t="shared" si="3"/>
        <v>Yes</v>
      </c>
    </row>
    <row r="11" spans="1:12" x14ac:dyDescent="0.2">
      <c r="A11" s="16" t="s">
        <v>984</v>
      </c>
      <c r="B11" s="34" t="s">
        <v>217</v>
      </c>
      <c r="C11" s="35">
        <v>2742</v>
      </c>
      <c r="D11" s="43" t="str">
        <f t="shared" si="0"/>
        <v>N/A</v>
      </c>
      <c r="E11" s="35">
        <v>3126</v>
      </c>
      <c r="F11" s="43" t="str">
        <f t="shared" si="1"/>
        <v>N/A</v>
      </c>
      <c r="G11" s="35">
        <v>3071</v>
      </c>
      <c r="H11" s="43" t="str">
        <f t="shared" si="2"/>
        <v>N/A</v>
      </c>
      <c r="I11" s="12">
        <v>14</v>
      </c>
      <c r="J11" s="12">
        <v>-1.76</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1135</v>
      </c>
      <c r="D13" s="43" t="str">
        <f t="shared" si="0"/>
        <v>N/A</v>
      </c>
      <c r="E13" s="35">
        <v>206</v>
      </c>
      <c r="F13" s="43" t="str">
        <f t="shared" si="1"/>
        <v>N/A</v>
      </c>
      <c r="G13" s="35">
        <v>216</v>
      </c>
      <c r="H13" s="43" t="str">
        <f t="shared" si="2"/>
        <v>N/A</v>
      </c>
      <c r="I13" s="12">
        <v>-81.900000000000006</v>
      </c>
      <c r="J13" s="12">
        <v>4.8540000000000001</v>
      </c>
      <c r="K13" s="44" t="s">
        <v>732</v>
      </c>
      <c r="L13" s="9" t="str">
        <f t="shared" si="3"/>
        <v>Yes</v>
      </c>
    </row>
    <row r="14" spans="1:12" x14ac:dyDescent="0.2">
      <c r="A14" s="16" t="s">
        <v>987</v>
      </c>
      <c r="B14" s="34" t="s">
        <v>217</v>
      </c>
      <c r="C14" s="35">
        <v>4631</v>
      </c>
      <c r="D14" s="43" t="str">
        <f t="shared" si="0"/>
        <v>N/A</v>
      </c>
      <c r="E14" s="35">
        <v>3606</v>
      </c>
      <c r="F14" s="43" t="str">
        <f t="shared" si="1"/>
        <v>N/A</v>
      </c>
      <c r="G14" s="35">
        <v>3278</v>
      </c>
      <c r="H14" s="43" t="str">
        <f t="shared" si="2"/>
        <v>N/A</v>
      </c>
      <c r="I14" s="12">
        <v>-22.1</v>
      </c>
      <c r="J14" s="12">
        <v>-9.1</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84839</v>
      </c>
      <c r="D16" s="43" t="str">
        <f t="shared" si="0"/>
        <v>N/A</v>
      </c>
      <c r="E16" s="35">
        <v>85845</v>
      </c>
      <c r="F16" s="43" t="str">
        <f t="shared" si="1"/>
        <v>N/A</v>
      </c>
      <c r="G16" s="35">
        <v>81452</v>
      </c>
      <c r="H16" s="43" t="str">
        <f t="shared" si="2"/>
        <v>N/A</v>
      </c>
      <c r="I16" s="12">
        <v>1.1859999999999999</v>
      </c>
      <c r="J16" s="12">
        <v>-5.12</v>
      </c>
      <c r="K16" s="44" t="s">
        <v>732</v>
      </c>
      <c r="L16" s="9" t="str">
        <f t="shared" si="3"/>
        <v>Yes</v>
      </c>
    </row>
    <row r="17" spans="1:12" x14ac:dyDescent="0.2">
      <c r="A17" s="4" t="s">
        <v>989</v>
      </c>
      <c r="B17" s="34" t="s">
        <v>217</v>
      </c>
      <c r="C17" s="35">
        <v>58699</v>
      </c>
      <c r="D17" s="43" t="str">
        <f t="shared" si="0"/>
        <v>N/A</v>
      </c>
      <c r="E17" s="35">
        <v>62846</v>
      </c>
      <c r="F17" s="43" t="str">
        <f t="shared" si="1"/>
        <v>N/A</v>
      </c>
      <c r="G17" s="35">
        <v>61423</v>
      </c>
      <c r="H17" s="43" t="str">
        <f t="shared" si="2"/>
        <v>N/A</v>
      </c>
      <c r="I17" s="12">
        <v>7.0650000000000004</v>
      </c>
      <c r="J17" s="12">
        <v>-2.2599999999999998</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1033</v>
      </c>
      <c r="D19" s="43" t="str">
        <f t="shared" si="0"/>
        <v>N/A</v>
      </c>
      <c r="E19" s="35">
        <v>863</v>
      </c>
      <c r="F19" s="43" t="str">
        <f t="shared" si="1"/>
        <v>N/A</v>
      </c>
      <c r="G19" s="35">
        <v>882</v>
      </c>
      <c r="H19" s="43" t="str">
        <f t="shared" si="2"/>
        <v>N/A</v>
      </c>
      <c r="I19" s="12">
        <v>-16.5</v>
      </c>
      <c r="J19" s="12">
        <v>2.202</v>
      </c>
      <c r="K19" s="44" t="s">
        <v>732</v>
      </c>
      <c r="L19" s="9" t="str">
        <f t="shared" si="3"/>
        <v>Yes</v>
      </c>
    </row>
    <row r="20" spans="1:12" x14ac:dyDescent="0.2">
      <c r="A20" s="4" t="s">
        <v>992</v>
      </c>
      <c r="B20" s="34" t="s">
        <v>217</v>
      </c>
      <c r="C20" s="35">
        <v>25107</v>
      </c>
      <c r="D20" s="43" t="str">
        <f t="shared" si="0"/>
        <v>N/A</v>
      </c>
      <c r="E20" s="35">
        <v>22136</v>
      </c>
      <c r="F20" s="43" t="str">
        <f t="shared" si="1"/>
        <v>N/A</v>
      </c>
      <c r="G20" s="35">
        <v>19147</v>
      </c>
      <c r="H20" s="43" t="str">
        <f t="shared" si="2"/>
        <v>N/A</v>
      </c>
      <c r="I20" s="12">
        <v>-11.8</v>
      </c>
      <c r="J20" s="12">
        <v>-13.5</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104745</v>
      </c>
      <c r="D22" s="43" t="str">
        <f t="shared" si="0"/>
        <v>N/A</v>
      </c>
      <c r="E22" s="35">
        <v>105960</v>
      </c>
      <c r="F22" s="43" t="str">
        <f t="shared" si="1"/>
        <v>N/A</v>
      </c>
      <c r="G22" s="35">
        <v>88053</v>
      </c>
      <c r="H22" s="43" t="str">
        <f t="shared" si="2"/>
        <v>N/A</v>
      </c>
      <c r="I22" s="12">
        <v>1.1599999999999999</v>
      </c>
      <c r="J22" s="12">
        <v>-16.899999999999999</v>
      </c>
      <c r="K22" s="44" t="s">
        <v>732</v>
      </c>
      <c r="L22" s="9" t="str">
        <f t="shared" si="3"/>
        <v>Yes</v>
      </c>
    </row>
    <row r="23" spans="1:12" x14ac:dyDescent="0.2">
      <c r="A23" s="4" t="s">
        <v>994</v>
      </c>
      <c r="B23" s="34" t="s">
        <v>217</v>
      </c>
      <c r="C23" s="35">
        <v>4164</v>
      </c>
      <c r="D23" s="43" t="str">
        <f t="shared" si="0"/>
        <v>N/A</v>
      </c>
      <c r="E23" s="35">
        <v>3848</v>
      </c>
      <c r="F23" s="43" t="str">
        <f t="shared" si="1"/>
        <v>N/A</v>
      </c>
      <c r="G23" s="35">
        <v>2444</v>
      </c>
      <c r="H23" s="43" t="str">
        <f t="shared" si="2"/>
        <v>N/A</v>
      </c>
      <c r="I23" s="12">
        <v>-7.59</v>
      </c>
      <c r="J23" s="12">
        <v>-36.5</v>
      </c>
      <c r="K23" s="44" t="s">
        <v>732</v>
      </c>
      <c r="L23" s="9" t="str">
        <f t="shared" si="3"/>
        <v>No</v>
      </c>
    </row>
    <row r="24" spans="1:12" x14ac:dyDescent="0.2">
      <c r="A24" s="4" t="s">
        <v>995</v>
      </c>
      <c r="B24" s="34" t="s">
        <v>217</v>
      </c>
      <c r="C24" s="35">
        <v>620</v>
      </c>
      <c r="D24" s="43" t="str">
        <f t="shared" si="0"/>
        <v>N/A</v>
      </c>
      <c r="E24" s="35">
        <v>748</v>
      </c>
      <c r="F24" s="43" t="str">
        <f t="shared" si="1"/>
        <v>N/A</v>
      </c>
      <c r="G24" s="35">
        <v>445</v>
      </c>
      <c r="H24" s="43" t="str">
        <f t="shared" si="2"/>
        <v>N/A</v>
      </c>
      <c r="I24" s="12">
        <v>20.65</v>
      </c>
      <c r="J24" s="12">
        <v>-40.5</v>
      </c>
      <c r="K24" s="44" t="s">
        <v>732</v>
      </c>
      <c r="L24" s="9" t="str">
        <f t="shared" si="3"/>
        <v>No</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26682</v>
      </c>
      <c r="D26" s="43" t="str">
        <f t="shared" si="0"/>
        <v>N/A</v>
      </c>
      <c r="E26" s="35">
        <v>26240</v>
      </c>
      <c r="F26" s="43" t="str">
        <f t="shared" si="1"/>
        <v>N/A</v>
      </c>
      <c r="G26" s="35">
        <v>18842</v>
      </c>
      <c r="H26" s="43" t="str">
        <f t="shared" si="2"/>
        <v>N/A</v>
      </c>
      <c r="I26" s="12">
        <v>-1.66</v>
      </c>
      <c r="J26" s="12">
        <v>-28.2</v>
      </c>
      <c r="K26" s="44" t="s">
        <v>732</v>
      </c>
      <c r="L26" s="9" t="str">
        <f t="shared" si="3"/>
        <v>Yes</v>
      </c>
    </row>
    <row r="27" spans="1:12" x14ac:dyDescent="0.2">
      <c r="A27" s="4" t="s">
        <v>998</v>
      </c>
      <c r="B27" s="34" t="s">
        <v>217</v>
      </c>
      <c r="C27" s="35">
        <v>22740</v>
      </c>
      <c r="D27" s="43" t="str">
        <f t="shared" si="0"/>
        <v>N/A</v>
      </c>
      <c r="E27" s="35">
        <v>23874</v>
      </c>
      <c r="F27" s="43" t="str">
        <f t="shared" si="1"/>
        <v>N/A</v>
      </c>
      <c r="G27" s="35">
        <v>20195</v>
      </c>
      <c r="H27" s="43" t="str">
        <f t="shared" si="2"/>
        <v>N/A</v>
      </c>
      <c r="I27" s="12">
        <v>4.9870000000000001</v>
      </c>
      <c r="J27" s="12">
        <v>-15.4</v>
      </c>
      <c r="K27" s="44" t="s">
        <v>732</v>
      </c>
      <c r="L27" s="9" t="str">
        <f t="shared" si="3"/>
        <v>Yes</v>
      </c>
    </row>
    <row r="28" spans="1:12" x14ac:dyDescent="0.2">
      <c r="A28" s="57" t="s">
        <v>999</v>
      </c>
      <c r="B28" s="34" t="s">
        <v>217</v>
      </c>
      <c r="C28" s="35">
        <v>50539</v>
      </c>
      <c r="D28" s="43" t="str">
        <f t="shared" si="0"/>
        <v>N/A</v>
      </c>
      <c r="E28" s="35">
        <v>51250</v>
      </c>
      <c r="F28" s="43" t="str">
        <f t="shared" si="1"/>
        <v>N/A</v>
      </c>
      <c r="G28" s="35">
        <v>46127</v>
      </c>
      <c r="H28" s="43" t="str">
        <f t="shared" si="2"/>
        <v>N/A</v>
      </c>
      <c r="I28" s="12">
        <v>1.407</v>
      </c>
      <c r="J28" s="12">
        <v>-10</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38207</v>
      </c>
      <c r="D30" s="43" t="str">
        <f t="shared" si="0"/>
        <v>N/A</v>
      </c>
      <c r="E30" s="35">
        <v>39362</v>
      </c>
      <c r="F30" s="43" t="str">
        <f t="shared" si="1"/>
        <v>N/A</v>
      </c>
      <c r="G30" s="35">
        <v>27821</v>
      </c>
      <c r="H30" s="43" t="str">
        <f t="shared" si="2"/>
        <v>N/A</v>
      </c>
      <c r="I30" s="12">
        <v>3.0230000000000001</v>
      </c>
      <c r="J30" s="12">
        <v>-29.3</v>
      </c>
      <c r="K30" s="44" t="s">
        <v>732</v>
      </c>
      <c r="L30" s="9" t="str">
        <f t="shared" si="3"/>
        <v>Yes</v>
      </c>
    </row>
    <row r="31" spans="1:12" x14ac:dyDescent="0.2">
      <c r="A31" s="45" t="s">
        <v>1001</v>
      </c>
      <c r="B31" s="34" t="s">
        <v>217</v>
      </c>
      <c r="C31" s="35">
        <v>3577</v>
      </c>
      <c r="D31" s="43" t="str">
        <f t="shared" si="0"/>
        <v>N/A</v>
      </c>
      <c r="E31" s="35">
        <v>3754</v>
      </c>
      <c r="F31" s="43" t="str">
        <f t="shared" si="1"/>
        <v>N/A</v>
      </c>
      <c r="G31" s="35">
        <v>3031</v>
      </c>
      <c r="H31" s="43" t="str">
        <f t="shared" si="2"/>
        <v>N/A</v>
      </c>
      <c r="I31" s="12">
        <v>4.9480000000000004</v>
      </c>
      <c r="J31" s="12">
        <v>-19.3</v>
      </c>
      <c r="K31" s="44" t="s">
        <v>732</v>
      </c>
      <c r="L31" s="9" t="str">
        <f t="shared" si="3"/>
        <v>Yes</v>
      </c>
    </row>
    <row r="32" spans="1:12" x14ac:dyDescent="0.2">
      <c r="A32" s="45" t="s">
        <v>1002</v>
      </c>
      <c r="B32" s="34" t="s">
        <v>217</v>
      </c>
      <c r="C32" s="35">
        <v>1306</v>
      </c>
      <c r="D32" s="43" t="str">
        <f t="shared" si="0"/>
        <v>N/A</v>
      </c>
      <c r="E32" s="35">
        <v>1685</v>
      </c>
      <c r="F32" s="43" t="str">
        <f t="shared" si="1"/>
        <v>N/A</v>
      </c>
      <c r="G32" s="35">
        <v>1210</v>
      </c>
      <c r="H32" s="43" t="str">
        <f t="shared" si="2"/>
        <v>N/A</v>
      </c>
      <c r="I32" s="12">
        <v>29.02</v>
      </c>
      <c r="J32" s="12">
        <v>-28.2</v>
      </c>
      <c r="K32" s="44" t="s">
        <v>732</v>
      </c>
      <c r="L32" s="9" t="str">
        <f t="shared" si="3"/>
        <v>Yes</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9440</v>
      </c>
      <c r="D34" s="43" t="str">
        <f t="shared" si="0"/>
        <v>N/A</v>
      </c>
      <c r="E34" s="35">
        <v>7635</v>
      </c>
      <c r="F34" s="43" t="str">
        <f t="shared" si="1"/>
        <v>N/A</v>
      </c>
      <c r="G34" s="35">
        <v>4520</v>
      </c>
      <c r="H34" s="43" t="str">
        <f t="shared" si="2"/>
        <v>N/A</v>
      </c>
      <c r="I34" s="12">
        <v>-19.100000000000001</v>
      </c>
      <c r="J34" s="12">
        <v>-40.799999999999997</v>
      </c>
      <c r="K34" s="44" t="s">
        <v>732</v>
      </c>
      <c r="L34" s="9" t="str">
        <f t="shared" si="3"/>
        <v>No</v>
      </c>
    </row>
    <row r="35" spans="1:12" x14ac:dyDescent="0.2">
      <c r="A35" s="45" t="s">
        <v>1005</v>
      </c>
      <c r="B35" s="34" t="s">
        <v>217</v>
      </c>
      <c r="C35" s="35">
        <v>23884</v>
      </c>
      <c r="D35" s="43" t="str">
        <f t="shared" si="0"/>
        <v>N/A</v>
      </c>
      <c r="E35" s="35">
        <v>26288</v>
      </c>
      <c r="F35" s="43" t="str">
        <f t="shared" si="1"/>
        <v>N/A</v>
      </c>
      <c r="G35" s="35">
        <v>19060</v>
      </c>
      <c r="H35" s="43" t="str">
        <f t="shared" si="2"/>
        <v>N/A</v>
      </c>
      <c r="I35" s="12">
        <v>10.07</v>
      </c>
      <c r="J35" s="12">
        <v>-27.5</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4466</v>
      </c>
      <c r="D37" s="43" t="str">
        <f t="shared" si="0"/>
        <v>N/A</v>
      </c>
      <c r="E37" s="35">
        <v>2413</v>
      </c>
      <c r="F37" s="43" t="str">
        <f t="shared" si="1"/>
        <v>N/A</v>
      </c>
      <c r="G37" s="35">
        <v>2373</v>
      </c>
      <c r="H37" s="43" t="str">
        <f t="shared" si="2"/>
        <v>N/A</v>
      </c>
      <c r="I37" s="12">
        <v>-46</v>
      </c>
      <c r="J37" s="12">
        <v>-1.66</v>
      </c>
      <c r="K37" s="44" t="s">
        <v>732</v>
      </c>
      <c r="L37" s="9" t="str">
        <f t="shared" si="3"/>
        <v>Yes</v>
      </c>
    </row>
    <row r="38" spans="1:12" x14ac:dyDescent="0.2">
      <c r="A38" s="45" t="s">
        <v>84</v>
      </c>
      <c r="B38" s="34" t="s">
        <v>217</v>
      </c>
      <c r="C38" s="46">
        <v>2564999867</v>
      </c>
      <c r="D38" s="43" t="str">
        <f t="shared" si="0"/>
        <v>N/A</v>
      </c>
      <c r="E38" s="46">
        <v>2711876096</v>
      </c>
      <c r="F38" s="43" t="str">
        <f t="shared" si="1"/>
        <v>N/A</v>
      </c>
      <c r="G38" s="46">
        <v>2706451629</v>
      </c>
      <c r="H38" s="43" t="str">
        <f t="shared" si="2"/>
        <v>N/A</v>
      </c>
      <c r="I38" s="12">
        <v>5.726</v>
      </c>
      <c r="J38" s="12">
        <v>-0.2</v>
      </c>
      <c r="K38" s="44" t="s">
        <v>732</v>
      </c>
      <c r="L38" s="9" t="str">
        <f t="shared" si="3"/>
        <v>Yes</v>
      </c>
    </row>
    <row r="39" spans="1:12" x14ac:dyDescent="0.2">
      <c r="A39" s="45" t="s">
        <v>1288</v>
      </c>
      <c r="B39" s="34" t="s">
        <v>217</v>
      </c>
      <c r="C39" s="46">
        <v>10854.890909</v>
      </c>
      <c r="D39" s="43" t="str">
        <f t="shared" si="0"/>
        <v>N/A</v>
      </c>
      <c r="E39" s="46">
        <v>11389.412636999999</v>
      </c>
      <c r="F39" s="43" t="str">
        <f t="shared" si="1"/>
        <v>N/A</v>
      </c>
      <c r="G39" s="46">
        <v>13274.012237000001</v>
      </c>
      <c r="H39" s="43" t="str">
        <f t="shared" si="2"/>
        <v>N/A</v>
      </c>
      <c r="I39" s="12">
        <v>4.9240000000000004</v>
      </c>
      <c r="J39" s="12">
        <v>16.55</v>
      </c>
      <c r="K39" s="44" t="s">
        <v>732</v>
      </c>
      <c r="L39" s="9" t="str">
        <f t="shared" si="3"/>
        <v>Yes</v>
      </c>
    </row>
    <row r="40" spans="1:12" x14ac:dyDescent="0.2">
      <c r="A40" s="45" t="s">
        <v>1289</v>
      </c>
      <c r="B40" s="34" t="s">
        <v>217</v>
      </c>
      <c r="C40" s="46">
        <v>15705.362889</v>
      </c>
      <c r="D40" s="43" t="str">
        <f>IF($B40="N/A","N/A",IF(C40&gt;10,"No",IF(C40&lt;-10,"No","Yes")))</f>
        <v>N/A</v>
      </c>
      <c r="E40" s="46">
        <v>16785.981926</v>
      </c>
      <c r="F40" s="43" t="str">
        <f>IF($B40="N/A","N/A",IF(E40&gt;10,"No",IF(E40&lt;-10,"No","Yes")))</f>
        <v>N/A</v>
      </c>
      <c r="G40" s="46">
        <v>18134.04376</v>
      </c>
      <c r="H40" s="43" t="str">
        <f>IF($B40="N/A","N/A",IF(G40&gt;10,"No",IF(G40&lt;-10,"No","Yes")))</f>
        <v>N/A</v>
      </c>
      <c r="I40" s="12">
        <v>6.8810000000000002</v>
      </c>
      <c r="J40" s="12">
        <v>8.0310000000000006</v>
      </c>
      <c r="K40" s="44" t="s">
        <v>732</v>
      </c>
      <c r="L40" s="9" t="str">
        <f>IF(J40="Div by 0", "N/A", IF(K40="N/A","N/A", IF(J40&gt;VALUE(MID(K40,1,2)), "No", IF(J40&lt;-1*VALUE(MID(K40,1,2)), "No", "Yes"))))</f>
        <v>Yes</v>
      </c>
    </row>
    <row r="41" spans="1:12" x14ac:dyDescent="0.2">
      <c r="A41" s="45" t="s">
        <v>107</v>
      </c>
      <c r="B41" s="34" t="s">
        <v>217</v>
      </c>
      <c r="C41" s="46">
        <v>297483</v>
      </c>
      <c r="D41" s="43" t="str">
        <f t="shared" ref="D41:D44" si="4">IF($B41="N/A","N/A",IF(C41&gt;10,"No",IF(C41&lt;-10,"No","Yes")))</f>
        <v>N/A</v>
      </c>
      <c r="E41" s="46">
        <v>4371506</v>
      </c>
      <c r="F41" s="43" t="str">
        <f t="shared" ref="F41:F44" si="5">IF($B41="N/A","N/A",IF(E41&gt;10,"No",IF(E41&lt;-10,"No","Yes")))</f>
        <v>N/A</v>
      </c>
      <c r="G41" s="46">
        <v>5272321</v>
      </c>
      <c r="H41" s="43" t="str">
        <f t="shared" ref="H41:H44" si="6">IF($B41="N/A","N/A",IF(G41&gt;10,"No",IF(G41&lt;-10,"No","Yes")))</f>
        <v>N/A</v>
      </c>
      <c r="I41" s="12">
        <v>1369</v>
      </c>
      <c r="J41" s="12">
        <v>20.61</v>
      </c>
      <c r="K41" s="44" t="s">
        <v>732</v>
      </c>
      <c r="L41" s="9" t="str">
        <f t="shared" ref="L41:L43" si="7">IF(J41="Div by 0", "N/A", IF(K41="N/A","N/A", IF(J41&gt;VALUE(MID(K41,1,2)), "No", IF(J41&lt;-1*VALUE(MID(K41,1,2)), "No", "Yes"))))</f>
        <v>Yes</v>
      </c>
    </row>
    <row r="42" spans="1:12" x14ac:dyDescent="0.2">
      <c r="A42" s="45" t="s">
        <v>162</v>
      </c>
      <c r="B42" s="47" t="s">
        <v>221</v>
      </c>
      <c r="C42" s="1">
        <v>301</v>
      </c>
      <c r="D42" s="43" t="str">
        <f>IF($B42="N/A","N/A",IF(C42&gt;0,"No",IF(C42&lt;0,"No","Yes")))</f>
        <v>No</v>
      </c>
      <c r="E42" s="1">
        <v>404</v>
      </c>
      <c r="F42" s="43" t="str">
        <f>IF($B42="N/A","N/A",IF(E42&gt;0,"No",IF(E42&lt;0,"No","Yes")))</f>
        <v>No</v>
      </c>
      <c r="G42" s="1">
        <v>473</v>
      </c>
      <c r="H42" s="43" t="str">
        <f>IF($B42="N/A","N/A",IF(G42&gt;0,"No",IF(G42&lt;0,"No","Yes")))</f>
        <v>No</v>
      </c>
      <c r="I42" s="12">
        <v>34.22</v>
      </c>
      <c r="J42" s="12">
        <v>17.079999999999998</v>
      </c>
      <c r="K42" s="44" t="s">
        <v>732</v>
      </c>
      <c r="L42" s="9" t="str">
        <f t="shared" si="7"/>
        <v>Yes</v>
      </c>
    </row>
    <row r="43" spans="1:12" x14ac:dyDescent="0.2">
      <c r="A43" s="45" t="s">
        <v>160</v>
      </c>
      <c r="B43" s="34" t="s">
        <v>217</v>
      </c>
      <c r="C43" s="46">
        <v>297483</v>
      </c>
      <c r="D43" s="43" t="str">
        <f t="shared" si="4"/>
        <v>N/A</v>
      </c>
      <c r="E43" s="46">
        <v>4371506</v>
      </c>
      <c r="F43" s="43" t="str">
        <f t="shared" si="5"/>
        <v>N/A</v>
      </c>
      <c r="G43" s="46">
        <v>5272321</v>
      </c>
      <c r="H43" s="43" t="str">
        <f t="shared" si="6"/>
        <v>N/A</v>
      </c>
      <c r="I43" s="12">
        <v>1369</v>
      </c>
      <c r="J43" s="12">
        <v>20.61</v>
      </c>
      <c r="K43" s="44" t="s">
        <v>732</v>
      </c>
      <c r="L43" s="9" t="str">
        <f t="shared" si="7"/>
        <v>Yes</v>
      </c>
    </row>
    <row r="44" spans="1:12" x14ac:dyDescent="0.2">
      <c r="A44" s="45" t="s">
        <v>1290</v>
      </c>
      <c r="B44" s="34" t="s">
        <v>217</v>
      </c>
      <c r="C44" s="46">
        <v>988.31561462000002</v>
      </c>
      <c r="D44" s="43" t="str">
        <f t="shared" si="4"/>
        <v>N/A</v>
      </c>
      <c r="E44" s="46">
        <v>10820.559406</v>
      </c>
      <c r="F44" s="43" t="str">
        <f t="shared" si="5"/>
        <v>N/A</v>
      </c>
      <c r="G44" s="46">
        <v>11146.556025</v>
      </c>
      <c r="H44" s="43" t="str">
        <f t="shared" si="6"/>
        <v>N/A</v>
      </c>
      <c r="I44" s="12">
        <v>994.8</v>
      </c>
      <c r="J44" s="12">
        <v>3.0129999999999999</v>
      </c>
      <c r="K44" s="44" t="s">
        <v>732</v>
      </c>
      <c r="L44" s="9" t="str">
        <f>IF(J44="Div by 0", "N/A", IF(OR(J44="N/A",K44="N/A"),"N/A", IF(J44&gt;VALUE(MID(K44,1,2)), "No", IF(J44&lt;-1*VALUE(MID(K44,1,2)), "No", "Yes"))))</f>
        <v>Yes</v>
      </c>
    </row>
    <row r="45" spans="1:12" x14ac:dyDescent="0.2">
      <c r="A45" s="45" t="s">
        <v>1291</v>
      </c>
      <c r="B45" s="34" t="s">
        <v>217</v>
      </c>
      <c r="C45" s="46">
        <v>22419.037729</v>
      </c>
      <c r="D45" s="43" t="str">
        <f t="shared" ref="D45:D71" si="8">IF($B45="N/A","N/A",IF(C45&gt;10,"No",IF(C45&lt;-10,"No","Yes")))</f>
        <v>N/A</v>
      </c>
      <c r="E45" s="46">
        <v>28291.808590000001</v>
      </c>
      <c r="F45" s="43" t="str">
        <f t="shared" ref="F45:F71" si="9">IF($B45="N/A","N/A",IF(E45&gt;10,"No",IF(E45&lt;-10,"No","Yes")))</f>
        <v>N/A</v>
      </c>
      <c r="G45" s="46">
        <v>30629.340442000001</v>
      </c>
      <c r="H45" s="43" t="str">
        <f t="shared" ref="H45:H71" si="10">IF($B45="N/A","N/A",IF(G45&gt;10,"No",IF(G45&lt;-10,"No","Yes")))</f>
        <v>N/A</v>
      </c>
      <c r="I45" s="12">
        <v>26.2</v>
      </c>
      <c r="J45" s="12">
        <v>8.2620000000000005</v>
      </c>
      <c r="K45" s="44" t="s">
        <v>732</v>
      </c>
      <c r="L45" s="9" t="str">
        <f t="shared" ref="L45:L71" si="11">IF(J45="Div by 0", "N/A", IF(K45="N/A","N/A", IF(J45&gt;VALUE(MID(K45,1,2)), "No", IF(J45&lt;-1*VALUE(MID(K45,1,2)), "No", "Yes"))))</f>
        <v>Yes</v>
      </c>
    </row>
    <row r="46" spans="1:12" x14ac:dyDescent="0.2">
      <c r="A46" s="45" t="s">
        <v>1292</v>
      </c>
      <c r="B46" s="34" t="s">
        <v>217</v>
      </c>
      <c r="C46" s="46">
        <v>46988.993799999997</v>
      </c>
      <c r="D46" s="43" t="str">
        <f t="shared" si="8"/>
        <v>N/A</v>
      </c>
      <c r="E46" s="46">
        <v>47897.937299999998</v>
      </c>
      <c r="F46" s="43" t="str">
        <f t="shared" si="9"/>
        <v>N/A</v>
      </c>
      <c r="G46" s="46">
        <v>49059.361120000001</v>
      </c>
      <c r="H46" s="43" t="str">
        <f t="shared" si="10"/>
        <v>N/A</v>
      </c>
      <c r="I46" s="12">
        <v>1.9339999999999999</v>
      </c>
      <c r="J46" s="12">
        <v>2.4249999999999998</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120.71365639</v>
      </c>
      <c r="D48" s="43" t="str">
        <f t="shared" si="8"/>
        <v>N/A</v>
      </c>
      <c r="E48" s="46">
        <v>836.48058251999998</v>
      </c>
      <c r="F48" s="43" t="str">
        <f t="shared" si="9"/>
        <v>N/A</v>
      </c>
      <c r="G48" s="46">
        <v>918.125</v>
      </c>
      <c r="H48" s="43" t="str">
        <f t="shared" si="10"/>
        <v>N/A</v>
      </c>
      <c r="I48" s="12">
        <v>592.9</v>
      </c>
      <c r="J48" s="12">
        <v>9.76</v>
      </c>
      <c r="K48" s="44" t="s">
        <v>732</v>
      </c>
      <c r="L48" s="9" t="str">
        <f t="shared" si="11"/>
        <v>Yes</v>
      </c>
    </row>
    <row r="49" spans="1:12" x14ac:dyDescent="0.2">
      <c r="A49" s="45" t="s">
        <v>1295</v>
      </c>
      <c r="B49" s="34" t="s">
        <v>217</v>
      </c>
      <c r="C49" s="46">
        <v>13336.286330999999</v>
      </c>
      <c r="D49" s="43" t="str">
        <f t="shared" si="8"/>
        <v>N/A</v>
      </c>
      <c r="E49" s="46">
        <v>12863.92152</v>
      </c>
      <c r="F49" s="43" t="str">
        <f t="shared" si="9"/>
        <v>N/A</v>
      </c>
      <c r="G49" s="46">
        <v>15320.929529999999</v>
      </c>
      <c r="H49" s="43" t="str">
        <f t="shared" si="10"/>
        <v>N/A</v>
      </c>
      <c r="I49" s="12">
        <v>-3.54</v>
      </c>
      <c r="J49" s="12">
        <v>19.100000000000001</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24984.600266000001</v>
      </c>
      <c r="D51" s="43" t="str">
        <f t="shared" si="8"/>
        <v>N/A</v>
      </c>
      <c r="E51" s="46">
        <v>26366.966218000001</v>
      </c>
      <c r="F51" s="43" t="str">
        <f t="shared" si="9"/>
        <v>N/A</v>
      </c>
      <c r="G51" s="46">
        <v>27700.791091999999</v>
      </c>
      <c r="H51" s="43" t="str">
        <f t="shared" si="10"/>
        <v>N/A</v>
      </c>
      <c r="I51" s="12">
        <v>5.5330000000000004</v>
      </c>
      <c r="J51" s="12">
        <v>5.0590000000000002</v>
      </c>
      <c r="K51" s="44" t="s">
        <v>732</v>
      </c>
      <c r="L51" s="9" t="str">
        <f t="shared" si="11"/>
        <v>Yes</v>
      </c>
    </row>
    <row r="52" spans="1:12" x14ac:dyDescent="0.2">
      <c r="A52" s="45" t="s">
        <v>1298</v>
      </c>
      <c r="B52" s="34" t="s">
        <v>217</v>
      </c>
      <c r="C52" s="46">
        <v>25582.804205</v>
      </c>
      <c r="D52" s="43" t="str">
        <f t="shared" si="8"/>
        <v>N/A</v>
      </c>
      <c r="E52" s="46">
        <v>26838.328850999998</v>
      </c>
      <c r="F52" s="43" t="str">
        <f t="shared" si="9"/>
        <v>N/A</v>
      </c>
      <c r="G52" s="46">
        <v>27505.093108000001</v>
      </c>
      <c r="H52" s="43" t="str">
        <f t="shared" si="10"/>
        <v>N/A</v>
      </c>
      <c r="I52" s="12">
        <v>4.9080000000000004</v>
      </c>
      <c r="J52" s="12">
        <v>2.484</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9818.5721200000007</v>
      </c>
      <c r="D54" s="43" t="str">
        <f t="shared" si="8"/>
        <v>N/A</v>
      </c>
      <c r="E54" s="46">
        <v>16364.755504000001</v>
      </c>
      <c r="F54" s="43" t="str">
        <f t="shared" si="9"/>
        <v>N/A</v>
      </c>
      <c r="G54" s="46">
        <v>17643.171202000001</v>
      </c>
      <c r="H54" s="43" t="str">
        <f t="shared" si="10"/>
        <v>N/A</v>
      </c>
      <c r="I54" s="12">
        <v>66.67</v>
      </c>
      <c r="J54" s="12">
        <v>7.8120000000000003</v>
      </c>
      <c r="K54" s="44" t="s">
        <v>732</v>
      </c>
      <c r="L54" s="9" t="str">
        <f t="shared" si="11"/>
        <v>Yes</v>
      </c>
    </row>
    <row r="55" spans="1:12" x14ac:dyDescent="0.2">
      <c r="A55" s="45" t="s">
        <v>1301</v>
      </c>
      <c r="B55" s="34" t="s">
        <v>217</v>
      </c>
      <c r="C55" s="46">
        <v>24210.016847999999</v>
      </c>
      <c r="D55" s="43" t="str">
        <f t="shared" si="8"/>
        <v>N/A</v>
      </c>
      <c r="E55" s="46">
        <v>25418.676184</v>
      </c>
      <c r="F55" s="43" t="str">
        <f t="shared" si="9"/>
        <v>N/A</v>
      </c>
      <c r="G55" s="46">
        <v>28791.885151999999</v>
      </c>
      <c r="H55" s="43" t="str">
        <f t="shared" si="10"/>
        <v>N/A</v>
      </c>
      <c r="I55" s="12">
        <v>4.992</v>
      </c>
      <c r="J55" s="12">
        <v>13.27</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2072.1512339000001</v>
      </c>
      <c r="D57" s="43" t="str">
        <f t="shared" si="8"/>
        <v>N/A</v>
      </c>
      <c r="E57" s="46">
        <v>2049.9103246999998</v>
      </c>
      <c r="F57" s="43" t="str">
        <f t="shared" si="9"/>
        <v>N/A</v>
      </c>
      <c r="G57" s="46">
        <v>2505.2744483000001</v>
      </c>
      <c r="H57" s="43" t="str">
        <f t="shared" si="10"/>
        <v>N/A</v>
      </c>
      <c r="I57" s="12">
        <v>-1.07</v>
      </c>
      <c r="J57" s="12">
        <v>22.21</v>
      </c>
      <c r="K57" s="44" t="s">
        <v>732</v>
      </c>
      <c r="L57" s="9" t="str">
        <f t="shared" si="11"/>
        <v>Yes</v>
      </c>
    </row>
    <row r="58" spans="1:12" x14ac:dyDescent="0.2">
      <c r="A58" s="45" t="s">
        <v>1304</v>
      </c>
      <c r="B58" s="34" t="s">
        <v>217</v>
      </c>
      <c r="C58" s="46">
        <v>1210.5048030999999</v>
      </c>
      <c r="D58" s="43" t="str">
        <f t="shared" si="8"/>
        <v>N/A</v>
      </c>
      <c r="E58" s="46">
        <v>2038.8032744</v>
      </c>
      <c r="F58" s="43" t="str">
        <f t="shared" si="9"/>
        <v>N/A</v>
      </c>
      <c r="G58" s="46">
        <v>2809.1407528999998</v>
      </c>
      <c r="H58" s="43" t="str">
        <f t="shared" si="10"/>
        <v>N/A</v>
      </c>
      <c r="I58" s="12">
        <v>68.430000000000007</v>
      </c>
      <c r="J58" s="12">
        <v>37.78</v>
      </c>
      <c r="K58" s="44" t="s">
        <v>732</v>
      </c>
      <c r="L58" s="9" t="str">
        <f t="shared" si="11"/>
        <v>No</v>
      </c>
    </row>
    <row r="59" spans="1:12" x14ac:dyDescent="0.2">
      <c r="A59" s="45" t="s">
        <v>1305</v>
      </c>
      <c r="B59" s="34" t="s">
        <v>217</v>
      </c>
      <c r="C59" s="46">
        <v>788.69032258000004</v>
      </c>
      <c r="D59" s="43" t="str">
        <f t="shared" si="8"/>
        <v>N/A</v>
      </c>
      <c r="E59" s="46">
        <v>663.61631016000001</v>
      </c>
      <c r="F59" s="43" t="str">
        <f t="shared" si="9"/>
        <v>N/A</v>
      </c>
      <c r="G59" s="46">
        <v>895.40674157000001</v>
      </c>
      <c r="H59" s="43" t="str">
        <f t="shared" si="10"/>
        <v>N/A</v>
      </c>
      <c r="I59" s="12">
        <v>-15.9</v>
      </c>
      <c r="J59" s="12">
        <v>34.93</v>
      </c>
      <c r="K59" s="44" t="s">
        <v>732</v>
      </c>
      <c r="L59" s="9" t="str">
        <f t="shared" si="11"/>
        <v>No</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1972.8001274000001</v>
      </c>
      <c r="D61" s="43" t="str">
        <f t="shared" si="8"/>
        <v>N/A</v>
      </c>
      <c r="E61" s="46">
        <v>2114.8962271</v>
      </c>
      <c r="F61" s="43" t="str">
        <f t="shared" si="9"/>
        <v>N/A</v>
      </c>
      <c r="G61" s="46">
        <v>3279.6729647000002</v>
      </c>
      <c r="H61" s="43" t="str">
        <f t="shared" si="10"/>
        <v>N/A</v>
      </c>
      <c r="I61" s="12">
        <v>7.2030000000000003</v>
      </c>
      <c r="J61" s="12">
        <v>55.07</v>
      </c>
      <c r="K61" s="44" t="s">
        <v>732</v>
      </c>
      <c r="L61" s="9" t="str">
        <f t="shared" si="11"/>
        <v>No</v>
      </c>
    </row>
    <row r="62" spans="1:12" x14ac:dyDescent="0.2">
      <c r="A62" s="3" t="s">
        <v>1308</v>
      </c>
      <c r="B62" s="34" t="s">
        <v>217</v>
      </c>
      <c r="C62" s="46">
        <v>1350.6869833000001</v>
      </c>
      <c r="D62" s="43" t="str">
        <f t="shared" si="8"/>
        <v>N/A</v>
      </c>
      <c r="E62" s="46">
        <v>1069.4721454</v>
      </c>
      <c r="F62" s="43" t="str">
        <f t="shared" si="9"/>
        <v>N/A</v>
      </c>
      <c r="G62" s="46">
        <v>1355.3671701000001</v>
      </c>
      <c r="H62" s="43" t="str">
        <f t="shared" si="10"/>
        <v>N/A</v>
      </c>
      <c r="I62" s="12">
        <v>-20.8</v>
      </c>
      <c r="J62" s="12">
        <v>26.73</v>
      </c>
      <c r="K62" s="44" t="s">
        <v>732</v>
      </c>
      <c r="L62" s="9" t="str">
        <f t="shared" si="11"/>
        <v>Yes</v>
      </c>
    </row>
    <row r="63" spans="1:12" x14ac:dyDescent="0.2">
      <c r="A63" s="3" t="s">
        <v>1309</v>
      </c>
      <c r="B63" s="34" t="s">
        <v>217</v>
      </c>
      <c r="C63" s="46">
        <v>2535.9638298999998</v>
      </c>
      <c r="D63" s="43" t="str">
        <f t="shared" si="8"/>
        <v>N/A</v>
      </c>
      <c r="E63" s="46">
        <v>2494.4262048999999</v>
      </c>
      <c r="F63" s="43" t="str">
        <f t="shared" si="9"/>
        <v>N/A</v>
      </c>
      <c r="G63" s="46">
        <v>2691.8225118</v>
      </c>
      <c r="H63" s="43" t="str">
        <f t="shared" si="10"/>
        <v>N/A</v>
      </c>
      <c r="I63" s="12">
        <v>-1.64</v>
      </c>
      <c r="J63" s="12">
        <v>7.9130000000000003</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982.61342162000005</v>
      </c>
      <c r="D65" s="43" t="str">
        <f t="shared" si="8"/>
        <v>N/A</v>
      </c>
      <c r="E65" s="46">
        <v>886.81507544999999</v>
      </c>
      <c r="F65" s="43" t="str">
        <f t="shared" si="9"/>
        <v>N/A</v>
      </c>
      <c r="G65" s="46">
        <v>1023.9833938</v>
      </c>
      <c r="H65" s="43" t="str">
        <f t="shared" si="10"/>
        <v>N/A</v>
      </c>
      <c r="I65" s="12">
        <v>-9.75</v>
      </c>
      <c r="J65" s="12">
        <v>15.47</v>
      </c>
      <c r="K65" s="44" t="s">
        <v>732</v>
      </c>
      <c r="L65" s="9" t="str">
        <f t="shared" si="11"/>
        <v>Yes</v>
      </c>
    </row>
    <row r="66" spans="1:12" x14ac:dyDescent="0.2">
      <c r="A66" s="3" t="s">
        <v>1312</v>
      </c>
      <c r="B66" s="34" t="s">
        <v>217</v>
      </c>
      <c r="C66" s="46">
        <v>1019.2499301</v>
      </c>
      <c r="D66" s="43" t="str">
        <f t="shared" si="8"/>
        <v>N/A</v>
      </c>
      <c r="E66" s="46">
        <v>1153.7059137000001</v>
      </c>
      <c r="F66" s="43" t="str">
        <f t="shared" si="9"/>
        <v>N/A</v>
      </c>
      <c r="G66" s="46">
        <v>1091.4836688</v>
      </c>
      <c r="H66" s="43" t="str">
        <f t="shared" si="10"/>
        <v>N/A</v>
      </c>
      <c r="I66" s="12">
        <v>13.19</v>
      </c>
      <c r="J66" s="12">
        <v>-5.39</v>
      </c>
      <c r="K66" s="44" t="s">
        <v>732</v>
      </c>
      <c r="L66" s="9" t="str">
        <f t="shared" si="11"/>
        <v>Yes</v>
      </c>
    </row>
    <row r="67" spans="1:12" x14ac:dyDescent="0.2">
      <c r="A67" s="3" t="s">
        <v>1313</v>
      </c>
      <c r="B67" s="34" t="s">
        <v>217</v>
      </c>
      <c r="C67" s="46">
        <v>542.13169985000002</v>
      </c>
      <c r="D67" s="43" t="str">
        <f t="shared" si="8"/>
        <v>N/A</v>
      </c>
      <c r="E67" s="46">
        <v>474.7727003</v>
      </c>
      <c r="F67" s="43" t="str">
        <f t="shared" si="9"/>
        <v>N/A</v>
      </c>
      <c r="G67" s="46">
        <v>437.18842975000001</v>
      </c>
      <c r="H67" s="43" t="str">
        <f t="shared" si="10"/>
        <v>N/A</v>
      </c>
      <c r="I67" s="12">
        <v>-12.4</v>
      </c>
      <c r="J67" s="12">
        <v>-7.92</v>
      </c>
      <c r="K67" s="44" t="s">
        <v>732</v>
      </c>
      <c r="L67" s="9" t="str">
        <f t="shared" si="11"/>
        <v>Yes</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1415.5707626999999</v>
      </c>
      <c r="D69" s="43" t="str">
        <f t="shared" si="8"/>
        <v>N/A</v>
      </c>
      <c r="E69" s="46">
        <v>1309.2830386000001</v>
      </c>
      <c r="F69" s="43" t="str">
        <f t="shared" si="9"/>
        <v>N/A</v>
      </c>
      <c r="G69" s="46">
        <v>1570.9688053</v>
      </c>
      <c r="H69" s="43" t="str">
        <f t="shared" si="10"/>
        <v>N/A</v>
      </c>
      <c r="I69" s="12">
        <v>-7.51</v>
      </c>
      <c r="J69" s="12">
        <v>19.989999999999998</v>
      </c>
      <c r="K69" s="44" t="s">
        <v>732</v>
      </c>
      <c r="L69" s="9" t="str">
        <f t="shared" si="11"/>
        <v>Yes</v>
      </c>
    </row>
    <row r="70" spans="1:12" x14ac:dyDescent="0.2">
      <c r="A70" s="45" t="s">
        <v>1316</v>
      </c>
      <c r="B70" s="34" t="s">
        <v>217</v>
      </c>
      <c r="C70" s="46">
        <v>830.08884608999995</v>
      </c>
      <c r="D70" s="43" t="str">
        <f t="shared" si="8"/>
        <v>N/A</v>
      </c>
      <c r="E70" s="46">
        <v>752.41307820999998</v>
      </c>
      <c r="F70" s="43" t="str">
        <f t="shared" si="9"/>
        <v>N/A</v>
      </c>
      <c r="G70" s="46">
        <v>920.78583420999996</v>
      </c>
      <c r="H70" s="43" t="str">
        <f t="shared" si="10"/>
        <v>N/A</v>
      </c>
      <c r="I70" s="12">
        <v>-9.36</v>
      </c>
      <c r="J70" s="12">
        <v>22.38</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518155993</v>
      </c>
      <c r="D72" s="43" t="str">
        <f t="shared" ref="D72:D135" si="12">IF($B72="N/A","N/A",IF(C72&gt;10,"No",IF(C72&lt;-10,"No","Yes")))</f>
        <v>N/A</v>
      </c>
      <c r="E72" s="46">
        <v>534431998</v>
      </c>
      <c r="F72" s="43" t="str">
        <f t="shared" ref="F72:F135" si="13">IF($B72="N/A","N/A",IF(E72&gt;10,"No",IF(E72&lt;-10,"No","Yes")))</f>
        <v>N/A</v>
      </c>
      <c r="G72" s="46">
        <v>484280451</v>
      </c>
      <c r="H72" s="43" t="str">
        <f t="shared" ref="H72:H135" si="14">IF($B72="N/A","N/A",IF(G72&gt;10,"No",IF(G72&lt;-10,"No","Yes")))</f>
        <v>N/A</v>
      </c>
      <c r="I72" s="12">
        <v>3.141</v>
      </c>
      <c r="J72" s="12">
        <v>-9.3800000000000008</v>
      </c>
      <c r="K72" s="44" t="s">
        <v>732</v>
      </c>
      <c r="L72" s="9" t="str">
        <f t="shared" ref="L72:L132" si="15">IF(J72="Div by 0", "N/A", IF(K72="N/A","N/A", IF(J72&gt;VALUE(MID(K72,1,2)), "No", IF(J72&lt;-1*VALUE(MID(K72,1,2)), "No", "Yes"))))</f>
        <v>Yes</v>
      </c>
    </row>
    <row r="73" spans="1:12" x14ac:dyDescent="0.2">
      <c r="A73" s="45" t="s">
        <v>1626</v>
      </c>
      <c r="B73" s="34" t="s">
        <v>217</v>
      </c>
      <c r="C73" s="35">
        <v>27677</v>
      </c>
      <c r="D73" s="43" t="str">
        <f t="shared" si="12"/>
        <v>N/A</v>
      </c>
      <c r="E73" s="35">
        <v>26996</v>
      </c>
      <c r="F73" s="43" t="str">
        <f t="shared" si="13"/>
        <v>N/A</v>
      </c>
      <c r="G73" s="35">
        <v>22760</v>
      </c>
      <c r="H73" s="43" t="str">
        <f t="shared" si="14"/>
        <v>N/A</v>
      </c>
      <c r="I73" s="12">
        <v>-2.46</v>
      </c>
      <c r="J73" s="12">
        <v>-15.7</v>
      </c>
      <c r="K73" s="44" t="s">
        <v>732</v>
      </c>
      <c r="L73" s="9" t="str">
        <f t="shared" si="15"/>
        <v>Yes</v>
      </c>
    </row>
    <row r="74" spans="1:12" x14ac:dyDescent="0.2">
      <c r="A74" s="45" t="s">
        <v>1318</v>
      </c>
      <c r="B74" s="34" t="s">
        <v>217</v>
      </c>
      <c r="C74" s="46">
        <v>18721.537486000001</v>
      </c>
      <c r="D74" s="43" t="str">
        <f t="shared" si="12"/>
        <v>N/A</v>
      </c>
      <c r="E74" s="46">
        <v>19796.71055</v>
      </c>
      <c r="F74" s="43" t="str">
        <f t="shared" si="13"/>
        <v>N/A</v>
      </c>
      <c r="G74" s="46">
        <v>21277.699956</v>
      </c>
      <c r="H74" s="43" t="str">
        <f t="shared" si="14"/>
        <v>N/A</v>
      </c>
      <c r="I74" s="12">
        <v>5.7430000000000003</v>
      </c>
      <c r="J74" s="12">
        <v>7.4809999999999999</v>
      </c>
      <c r="K74" s="44" t="s">
        <v>732</v>
      </c>
      <c r="L74" s="9" t="str">
        <f t="shared" si="15"/>
        <v>Yes</v>
      </c>
    </row>
    <row r="75" spans="1:12" ht="25.5" x14ac:dyDescent="0.2">
      <c r="A75" s="45" t="s">
        <v>1319</v>
      </c>
      <c r="B75" s="34" t="s">
        <v>217</v>
      </c>
      <c r="C75" s="35">
        <v>11.209198974</v>
      </c>
      <c r="D75" s="43" t="str">
        <f t="shared" si="12"/>
        <v>N/A</v>
      </c>
      <c r="E75" s="35">
        <v>11.383538302</v>
      </c>
      <c r="F75" s="43" t="str">
        <f t="shared" si="13"/>
        <v>N/A</v>
      </c>
      <c r="G75" s="35">
        <v>11.551669596</v>
      </c>
      <c r="H75" s="43" t="str">
        <f t="shared" si="14"/>
        <v>N/A</v>
      </c>
      <c r="I75" s="12">
        <v>1.5549999999999999</v>
      </c>
      <c r="J75" s="12">
        <v>1.4770000000000001</v>
      </c>
      <c r="K75" s="44" t="s">
        <v>732</v>
      </c>
      <c r="L75" s="9" t="str">
        <f t="shared" si="15"/>
        <v>Yes</v>
      </c>
    </row>
    <row r="76" spans="1:12" ht="25.5" x14ac:dyDescent="0.2">
      <c r="A76" s="45" t="s">
        <v>548</v>
      </c>
      <c r="B76" s="34" t="s">
        <v>217</v>
      </c>
      <c r="C76" s="46">
        <v>0</v>
      </c>
      <c r="D76" s="43" t="str">
        <f t="shared" si="12"/>
        <v>N/A</v>
      </c>
      <c r="E76" s="46">
        <v>31114</v>
      </c>
      <c r="F76" s="43" t="str">
        <f t="shared" si="13"/>
        <v>N/A</v>
      </c>
      <c r="G76" s="46">
        <v>39190</v>
      </c>
      <c r="H76" s="43" t="str">
        <f t="shared" si="14"/>
        <v>N/A</v>
      </c>
      <c r="I76" s="12" t="s">
        <v>1743</v>
      </c>
      <c r="J76" s="12">
        <v>25.96</v>
      </c>
      <c r="K76" s="44" t="s">
        <v>732</v>
      </c>
      <c r="L76" s="9" t="str">
        <f t="shared" si="15"/>
        <v>Yes</v>
      </c>
    </row>
    <row r="77" spans="1:12" x14ac:dyDescent="0.2">
      <c r="A77" s="45" t="s">
        <v>549</v>
      </c>
      <c r="B77" s="34" t="s">
        <v>217</v>
      </c>
      <c r="C77" s="35">
        <v>0</v>
      </c>
      <c r="D77" s="43" t="str">
        <f t="shared" si="12"/>
        <v>N/A</v>
      </c>
      <c r="E77" s="35">
        <v>11</v>
      </c>
      <c r="F77" s="43" t="str">
        <f t="shared" si="13"/>
        <v>N/A</v>
      </c>
      <c r="G77" s="35">
        <v>11</v>
      </c>
      <c r="H77" s="43" t="str">
        <f t="shared" si="14"/>
        <v>N/A</v>
      </c>
      <c r="I77" s="12" t="s">
        <v>1743</v>
      </c>
      <c r="J77" s="12">
        <v>50</v>
      </c>
      <c r="K77" s="44" t="s">
        <v>732</v>
      </c>
      <c r="L77" s="9" t="str">
        <f t="shared" si="15"/>
        <v>No</v>
      </c>
    </row>
    <row r="78" spans="1:12" x14ac:dyDescent="0.2">
      <c r="A78" s="45" t="s">
        <v>1320</v>
      </c>
      <c r="B78" s="34" t="s">
        <v>217</v>
      </c>
      <c r="C78" s="46" t="s">
        <v>1743</v>
      </c>
      <c r="D78" s="43" t="str">
        <f t="shared" si="12"/>
        <v>N/A</v>
      </c>
      <c r="E78" s="46">
        <v>5185.6666667</v>
      </c>
      <c r="F78" s="43" t="str">
        <f t="shared" si="13"/>
        <v>N/A</v>
      </c>
      <c r="G78" s="46">
        <v>4354.4444444000001</v>
      </c>
      <c r="H78" s="43" t="str">
        <f t="shared" si="14"/>
        <v>N/A</v>
      </c>
      <c r="I78" s="12" t="s">
        <v>1743</v>
      </c>
      <c r="J78" s="12">
        <v>-16</v>
      </c>
      <c r="K78" s="44" t="s">
        <v>732</v>
      </c>
      <c r="L78" s="9" t="str">
        <f t="shared" si="15"/>
        <v>Yes</v>
      </c>
    </row>
    <row r="79" spans="1:12" ht="25.5" x14ac:dyDescent="0.2">
      <c r="A79" s="45" t="s">
        <v>550</v>
      </c>
      <c r="B79" s="34" t="s">
        <v>217</v>
      </c>
      <c r="C79" s="46">
        <v>2771107</v>
      </c>
      <c r="D79" s="43" t="str">
        <f t="shared" si="12"/>
        <v>N/A</v>
      </c>
      <c r="E79" s="46">
        <v>2886437</v>
      </c>
      <c r="F79" s="43" t="str">
        <f t="shared" si="13"/>
        <v>N/A</v>
      </c>
      <c r="G79" s="46">
        <v>3066208</v>
      </c>
      <c r="H79" s="43" t="str">
        <f t="shared" si="14"/>
        <v>N/A</v>
      </c>
      <c r="I79" s="12">
        <v>4.1619999999999999</v>
      </c>
      <c r="J79" s="12">
        <v>6.2279999999999998</v>
      </c>
      <c r="K79" s="44" t="s">
        <v>732</v>
      </c>
      <c r="L79" s="9" t="str">
        <f t="shared" si="15"/>
        <v>Yes</v>
      </c>
    </row>
    <row r="80" spans="1:12" x14ac:dyDescent="0.2">
      <c r="A80" s="45" t="s">
        <v>551</v>
      </c>
      <c r="B80" s="34" t="s">
        <v>217</v>
      </c>
      <c r="C80" s="35">
        <v>609</v>
      </c>
      <c r="D80" s="43" t="str">
        <f t="shared" si="12"/>
        <v>N/A</v>
      </c>
      <c r="E80" s="35">
        <v>625</v>
      </c>
      <c r="F80" s="43" t="str">
        <f t="shared" si="13"/>
        <v>N/A</v>
      </c>
      <c r="G80" s="35">
        <v>633</v>
      </c>
      <c r="H80" s="43" t="str">
        <f t="shared" si="14"/>
        <v>N/A</v>
      </c>
      <c r="I80" s="12">
        <v>2.6269999999999998</v>
      </c>
      <c r="J80" s="12">
        <v>1.28</v>
      </c>
      <c r="K80" s="44" t="s">
        <v>732</v>
      </c>
      <c r="L80" s="9" t="str">
        <f t="shared" si="15"/>
        <v>Yes</v>
      </c>
    </row>
    <row r="81" spans="1:12" ht="25.5" x14ac:dyDescent="0.2">
      <c r="A81" s="45" t="s">
        <v>1321</v>
      </c>
      <c r="B81" s="34" t="s">
        <v>217</v>
      </c>
      <c r="C81" s="46">
        <v>4550.2577996999999</v>
      </c>
      <c r="D81" s="43" t="str">
        <f t="shared" si="12"/>
        <v>N/A</v>
      </c>
      <c r="E81" s="46">
        <v>4618.2992000000004</v>
      </c>
      <c r="F81" s="43" t="str">
        <f t="shared" si="13"/>
        <v>N/A</v>
      </c>
      <c r="G81" s="46">
        <v>4843.9304897000002</v>
      </c>
      <c r="H81" s="43" t="str">
        <f t="shared" si="14"/>
        <v>N/A</v>
      </c>
      <c r="I81" s="12">
        <v>1.4950000000000001</v>
      </c>
      <c r="J81" s="12">
        <v>4.8860000000000001</v>
      </c>
      <c r="K81" s="44" t="s">
        <v>732</v>
      </c>
      <c r="L81" s="9" t="str">
        <f t="shared" si="15"/>
        <v>Yes</v>
      </c>
    </row>
    <row r="82" spans="1:12" ht="25.5" x14ac:dyDescent="0.2">
      <c r="A82" s="45" t="s">
        <v>552</v>
      </c>
      <c r="B82" s="34" t="s">
        <v>217</v>
      </c>
      <c r="C82" s="46">
        <v>228090130</v>
      </c>
      <c r="D82" s="43" t="str">
        <f t="shared" si="12"/>
        <v>N/A</v>
      </c>
      <c r="E82" s="46">
        <v>230421571</v>
      </c>
      <c r="F82" s="43" t="str">
        <f t="shared" si="13"/>
        <v>N/A</v>
      </c>
      <c r="G82" s="46">
        <v>232652838</v>
      </c>
      <c r="H82" s="43" t="str">
        <f t="shared" si="14"/>
        <v>N/A</v>
      </c>
      <c r="I82" s="12">
        <v>1.022</v>
      </c>
      <c r="J82" s="12">
        <v>0.96830000000000005</v>
      </c>
      <c r="K82" s="44" t="s">
        <v>732</v>
      </c>
      <c r="L82" s="9" t="str">
        <f t="shared" si="15"/>
        <v>Yes</v>
      </c>
    </row>
    <row r="83" spans="1:12" x14ac:dyDescent="0.2">
      <c r="A83" s="45" t="s">
        <v>553</v>
      </c>
      <c r="B83" s="34" t="s">
        <v>217</v>
      </c>
      <c r="C83" s="35">
        <v>2271</v>
      </c>
      <c r="D83" s="43" t="str">
        <f t="shared" si="12"/>
        <v>N/A</v>
      </c>
      <c r="E83" s="35">
        <v>2252</v>
      </c>
      <c r="F83" s="43" t="str">
        <f t="shared" si="13"/>
        <v>N/A</v>
      </c>
      <c r="G83" s="35">
        <v>2220</v>
      </c>
      <c r="H83" s="43" t="str">
        <f t="shared" si="14"/>
        <v>N/A</v>
      </c>
      <c r="I83" s="12">
        <v>-0.83699999999999997</v>
      </c>
      <c r="J83" s="12">
        <v>-1.42</v>
      </c>
      <c r="K83" s="44" t="s">
        <v>732</v>
      </c>
      <c r="L83" s="9" t="str">
        <f t="shared" si="15"/>
        <v>Yes</v>
      </c>
    </row>
    <row r="84" spans="1:12" x14ac:dyDescent="0.2">
      <c r="A84" s="45" t="s">
        <v>1322</v>
      </c>
      <c r="B84" s="34" t="s">
        <v>217</v>
      </c>
      <c r="C84" s="46">
        <v>100435.98854999999</v>
      </c>
      <c r="D84" s="43" t="str">
        <f t="shared" si="12"/>
        <v>N/A</v>
      </c>
      <c r="E84" s="46">
        <v>102318.63721</v>
      </c>
      <c r="F84" s="43" t="str">
        <f t="shared" si="13"/>
        <v>N/A</v>
      </c>
      <c r="G84" s="46">
        <v>104798.57567999999</v>
      </c>
      <c r="H84" s="43" t="str">
        <f t="shared" si="14"/>
        <v>N/A</v>
      </c>
      <c r="I84" s="12">
        <v>1.8740000000000001</v>
      </c>
      <c r="J84" s="12">
        <v>2.4239999999999999</v>
      </c>
      <c r="K84" s="44" t="s">
        <v>732</v>
      </c>
      <c r="L84" s="9" t="str">
        <f t="shared" si="15"/>
        <v>Yes</v>
      </c>
    </row>
    <row r="85" spans="1:12" x14ac:dyDescent="0.2">
      <c r="A85" s="45" t="s">
        <v>554</v>
      </c>
      <c r="B85" s="34" t="s">
        <v>217</v>
      </c>
      <c r="C85" s="46">
        <v>332542597</v>
      </c>
      <c r="D85" s="43" t="str">
        <f t="shared" si="12"/>
        <v>N/A</v>
      </c>
      <c r="E85" s="46">
        <v>344682024</v>
      </c>
      <c r="F85" s="43" t="str">
        <f t="shared" si="13"/>
        <v>N/A</v>
      </c>
      <c r="G85" s="46">
        <v>349691390</v>
      </c>
      <c r="H85" s="43" t="str">
        <f t="shared" si="14"/>
        <v>N/A</v>
      </c>
      <c r="I85" s="12">
        <v>3.65</v>
      </c>
      <c r="J85" s="12">
        <v>1.4530000000000001</v>
      </c>
      <c r="K85" s="44" t="s">
        <v>732</v>
      </c>
      <c r="L85" s="9" t="str">
        <f t="shared" si="15"/>
        <v>Yes</v>
      </c>
    </row>
    <row r="86" spans="1:12" x14ac:dyDescent="0.2">
      <c r="A86" s="45" t="s">
        <v>555</v>
      </c>
      <c r="B86" s="34" t="s">
        <v>217</v>
      </c>
      <c r="C86" s="35">
        <v>9313</v>
      </c>
      <c r="D86" s="43" t="str">
        <f t="shared" si="12"/>
        <v>N/A</v>
      </c>
      <c r="E86" s="35">
        <v>9470</v>
      </c>
      <c r="F86" s="43" t="str">
        <f t="shared" si="13"/>
        <v>N/A</v>
      </c>
      <c r="G86" s="35">
        <v>9056</v>
      </c>
      <c r="H86" s="43" t="str">
        <f t="shared" si="14"/>
        <v>N/A</v>
      </c>
      <c r="I86" s="12">
        <v>1.6859999999999999</v>
      </c>
      <c r="J86" s="12">
        <v>-4.37</v>
      </c>
      <c r="K86" s="44" t="s">
        <v>732</v>
      </c>
      <c r="L86" s="9" t="str">
        <f t="shared" si="15"/>
        <v>Yes</v>
      </c>
    </row>
    <row r="87" spans="1:12" x14ac:dyDescent="0.2">
      <c r="A87" s="45" t="s">
        <v>1323</v>
      </c>
      <c r="B87" s="34" t="s">
        <v>217</v>
      </c>
      <c r="C87" s="46">
        <v>35707.354987999999</v>
      </c>
      <c r="D87" s="43" t="str">
        <f t="shared" si="12"/>
        <v>N/A</v>
      </c>
      <c r="E87" s="46">
        <v>36397.257021999998</v>
      </c>
      <c r="F87" s="43" t="str">
        <f t="shared" si="13"/>
        <v>N/A</v>
      </c>
      <c r="G87" s="46">
        <v>38614.331935000002</v>
      </c>
      <c r="H87" s="43" t="str">
        <f t="shared" si="14"/>
        <v>N/A</v>
      </c>
      <c r="I87" s="12">
        <v>1.9319999999999999</v>
      </c>
      <c r="J87" s="12">
        <v>6.0910000000000002</v>
      </c>
      <c r="K87" s="44" t="s">
        <v>732</v>
      </c>
      <c r="L87" s="9" t="str">
        <f t="shared" si="15"/>
        <v>Yes</v>
      </c>
    </row>
    <row r="88" spans="1:12" ht="25.5" x14ac:dyDescent="0.2">
      <c r="A88" s="45" t="s">
        <v>556</v>
      </c>
      <c r="B88" s="34" t="s">
        <v>217</v>
      </c>
      <c r="C88" s="46">
        <v>85361103</v>
      </c>
      <c r="D88" s="43" t="str">
        <f t="shared" si="12"/>
        <v>N/A</v>
      </c>
      <c r="E88" s="46">
        <v>91320455</v>
      </c>
      <c r="F88" s="43" t="str">
        <f t="shared" si="13"/>
        <v>N/A</v>
      </c>
      <c r="G88" s="46">
        <v>84325296</v>
      </c>
      <c r="H88" s="43" t="str">
        <f t="shared" si="14"/>
        <v>N/A</v>
      </c>
      <c r="I88" s="12">
        <v>6.9809999999999999</v>
      </c>
      <c r="J88" s="12">
        <v>-7.66</v>
      </c>
      <c r="K88" s="44" t="s">
        <v>732</v>
      </c>
      <c r="L88" s="9" t="str">
        <f t="shared" si="15"/>
        <v>Yes</v>
      </c>
    </row>
    <row r="89" spans="1:12" x14ac:dyDescent="0.2">
      <c r="A89" s="45" t="s">
        <v>557</v>
      </c>
      <c r="B89" s="34" t="s">
        <v>217</v>
      </c>
      <c r="C89" s="35">
        <v>126450</v>
      </c>
      <c r="D89" s="43" t="str">
        <f t="shared" si="12"/>
        <v>N/A</v>
      </c>
      <c r="E89" s="35">
        <v>125501</v>
      </c>
      <c r="F89" s="43" t="str">
        <f t="shared" si="13"/>
        <v>N/A</v>
      </c>
      <c r="G89" s="35">
        <v>118087</v>
      </c>
      <c r="H89" s="43" t="str">
        <f t="shared" si="14"/>
        <v>N/A</v>
      </c>
      <c r="I89" s="12">
        <v>-0.75</v>
      </c>
      <c r="J89" s="12">
        <v>-5.91</v>
      </c>
      <c r="K89" s="44" t="s">
        <v>732</v>
      </c>
      <c r="L89" s="9" t="str">
        <f t="shared" si="15"/>
        <v>Yes</v>
      </c>
    </row>
    <row r="90" spans="1:12" x14ac:dyDescent="0.2">
      <c r="A90" s="45" t="s">
        <v>1324</v>
      </c>
      <c r="B90" s="34" t="s">
        <v>217</v>
      </c>
      <c r="C90" s="46">
        <v>675.05814946999999</v>
      </c>
      <c r="D90" s="43" t="str">
        <f t="shared" si="12"/>
        <v>N/A</v>
      </c>
      <c r="E90" s="46">
        <v>727.64722989999996</v>
      </c>
      <c r="F90" s="43" t="str">
        <f t="shared" si="13"/>
        <v>N/A</v>
      </c>
      <c r="G90" s="46">
        <v>714.09465901999999</v>
      </c>
      <c r="H90" s="43" t="str">
        <f t="shared" si="14"/>
        <v>N/A</v>
      </c>
      <c r="I90" s="12">
        <v>7.79</v>
      </c>
      <c r="J90" s="12">
        <v>-1.86</v>
      </c>
      <c r="K90" s="44" t="s">
        <v>732</v>
      </c>
      <c r="L90" s="9" t="str">
        <f t="shared" si="15"/>
        <v>Yes</v>
      </c>
    </row>
    <row r="91" spans="1:12" x14ac:dyDescent="0.2">
      <c r="A91" s="45" t="s">
        <v>558</v>
      </c>
      <c r="B91" s="34" t="s">
        <v>217</v>
      </c>
      <c r="C91" s="46">
        <v>12468148</v>
      </c>
      <c r="D91" s="43" t="str">
        <f t="shared" si="12"/>
        <v>N/A</v>
      </c>
      <c r="E91" s="46">
        <v>13051978</v>
      </c>
      <c r="F91" s="43" t="str">
        <f t="shared" si="13"/>
        <v>N/A</v>
      </c>
      <c r="G91" s="46">
        <v>12755192</v>
      </c>
      <c r="H91" s="43" t="str">
        <f t="shared" si="14"/>
        <v>N/A</v>
      </c>
      <c r="I91" s="12">
        <v>4.6829999999999998</v>
      </c>
      <c r="J91" s="12">
        <v>-2.27</v>
      </c>
      <c r="K91" s="44" t="s">
        <v>732</v>
      </c>
      <c r="L91" s="9" t="str">
        <f t="shared" si="15"/>
        <v>Yes</v>
      </c>
    </row>
    <row r="92" spans="1:12" x14ac:dyDescent="0.2">
      <c r="A92" s="45" t="s">
        <v>559</v>
      </c>
      <c r="B92" s="34" t="s">
        <v>217</v>
      </c>
      <c r="C92" s="35">
        <v>51318</v>
      </c>
      <c r="D92" s="43" t="str">
        <f t="shared" si="12"/>
        <v>N/A</v>
      </c>
      <c r="E92" s="35">
        <v>51825</v>
      </c>
      <c r="F92" s="43" t="str">
        <f t="shared" si="13"/>
        <v>N/A</v>
      </c>
      <c r="G92" s="35">
        <v>51924</v>
      </c>
      <c r="H92" s="43" t="str">
        <f t="shared" si="14"/>
        <v>N/A</v>
      </c>
      <c r="I92" s="12">
        <v>0.98799999999999999</v>
      </c>
      <c r="J92" s="12">
        <v>0.191</v>
      </c>
      <c r="K92" s="44" t="s">
        <v>732</v>
      </c>
      <c r="L92" s="9" t="str">
        <f t="shared" si="15"/>
        <v>Yes</v>
      </c>
    </row>
    <row r="93" spans="1:12" x14ac:dyDescent="0.2">
      <c r="A93" s="45" t="s">
        <v>1325</v>
      </c>
      <c r="B93" s="34" t="s">
        <v>217</v>
      </c>
      <c r="C93" s="46">
        <v>242.95857204000001</v>
      </c>
      <c r="D93" s="43" t="str">
        <f t="shared" si="12"/>
        <v>N/A</v>
      </c>
      <c r="E93" s="46">
        <v>251.84713941000001</v>
      </c>
      <c r="F93" s="43" t="str">
        <f t="shared" si="13"/>
        <v>N/A</v>
      </c>
      <c r="G93" s="46">
        <v>245.6511825</v>
      </c>
      <c r="H93" s="43" t="str">
        <f t="shared" si="14"/>
        <v>N/A</v>
      </c>
      <c r="I93" s="12">
        <v>3.6579999999999999</v>
      </c>
      <c r="J93" s="12">
        <v>-2.46</v>
      </c>
      <c r="K93" s="44" t="s">
        <v>732</v>
      </c>
      <c r="L93" s="9" t="str">
        <f t="shared" si="15"/>
        <v>Yes</v>
      </c>
    </row>
    <row r="94" spans="1:12" ht="25.5" x14ac:dyDescent="0.2">
      <c r="A94" s="45" t="s">
        <v>560</v>
      </c>
      <c r="B94" s="34" t="s">
        <v>217</v>
      </c>
      <c r="C94" s="46">
        <v>4207419</v>
      </c>
      <c r="D94" s="43" t="str">
        <f t="shared" si="12"/>
        <v>N/A</v>
      </c>
      <c r="E94" s="46">
        <v>4568442</v>
      </c>
      <c r="F94" s="43" t="str">
        <f t="shared" si="13"/>
        <v>N/A</v>
      </c>
      <c r="G94" s="46">
        <v>4731059</v>
      </c>
      <c r="H94" s="43" t="str">
        <f t="shared" si="14"/>
        <v>N/A</v>
      </c>
      <c r="I94" s="12">
        <v>8.5809999999999995</v>
      </c>
      <c r="J94" s="12">
        <v>3.56</v>
      </c>
      <c r="K94" s="44" t="s">
        <v>732</v>
      </c>
      <c r="L94" s="9" t="str">
        <f t="shared" si="15"/>
        <v>Yes</v>
      </c>
    </row>
    <row r="95" spans="1:12" x14ac:dyDescent="0.2">
      <c r="A95" s="45" t="s">
        <v>561</v>
      </c>
      <c r="B95" s="34" t="s">
        <v>217</v>
      </c>
      <c r="C95" s="35">
        <v>35697</v>
      </c>
      <c r="D95" s="43" t="str">
        <f t="shared" si="12"/>
        <v>N/A</v>
      </c>
      <c r="E95" s="35">
        <v>35832</v>
      </c>
      <c r="F95" s="43" t="str">
        <f t="shared" si="13"/>
        <v>N/A</v>
      </c>
      <c r="G95" s="35">
        <v>36070</v>
      </c>
      <c r="H95" s="43" t="str">
        <f t="shared" si="14"/>
        <v>N/A</v>
      </c>
      <c r="I95" s="12">
        <v>0.37819999999999998</v>
      </c>
      <c r="J95" s="12">
        <v>0.66420000000000001</v>
      </c>
      <c r="K95" s="44" t="s">
        <v>732</v>
      </c>
      <c r="L95" s="9" t="str">
        <f t="shared" si="15"/>
        <v>Yes</v>
      </c>
    </row>
    <row r="96" spans="1:12" ht="25.5" x14ac:dyDescent="0.2">
      <c r="A96" s="45" t="s">
        <v>1326</v>
      </c>
      <c r="B96" s="34" t="s">
        <v>217</v>
      </c>
      <c r="C96" s="46">
        <v>117.86477855</v>
      </c>
      <c r="D96" s="43" t="str">
        <f t="shared" si="12"/>
        <v>N/A</v>
      </c>
      <c r="E96" s="46">
        <v>127.49614869</v>
      </c>
      <c r="F96" s="43" t="str">
        <f t="shared" si="13"/>
        <v>N/A</v>
      </c>
      <c r="G96" s="46">
        <v>131.16326587</v>
      </c>
      <c r="H96" s="43" t="str">
        <f t="shared" si="14"/>
        <v>N/A</v>
      </c>
      <c r="I96" s="12">
        <v>8.1720000000000006</v>
      </c>
      <c r="J96" s="12">
        <v>2.8759999999999999</v>
      </c>
      <c r="K96" s="44" t="s">
        <v>732</v>
      </c>
      <c r="L96" s="9" t="str">
        <f t="shared" si="15"/>
        <v>Yes</v>
      </c>
    </row>
    <row r="97" spans="1:12" ht="25.5" x14ac:dyDescent="0.2">
      <c r="A97" s="45" t="s">
        <v>562</v>
      </c>
      <c r="B97" s="34" t="s">
        <v>217</v>
      </c>
      <c r="C97" s="46">
        <v>98875278</v>
      </c>
      <c r="D97" s="43" t="str">
        <f t="shared" si="12"/>
        <v>N/A</v>
      </c>
      <c r="E97" s="46">
        <v>114820413</v>
      </c>
      <c r="F97" s="43" t="str">
        <f t="shared" si="13"/>
        <v>N/A</v>
      </c>
      <c r="G97" s="46">
        <v>119257644</v>
      </c>
      <c r="H97" s="43" t="str">
        <f t="shared" si="14"/>
        <v>N/A</v>
      </c>
      <c r="I97" s="12">
        <v>16.13</v>
      </c>
      <c r="J97" s="12">
        <v>3.8639999999999999</v>
      </c>
      <c r="K97" s="44" t="s">
        <v>732</v>
      </c>
      <c r="L97" s="9" t="str">
        <f t="shared" si="15"/>
        <v>Yes</v>
      </c>
    </row>
    <row r="98" spans="1:12" x14ac:dyDescent="0.2">
      <c r="A98" s="45" t="s">
        <v>563</v>
      </c>
      <c r="B98" s="34" t="s">
        <v>217</v>
      </c>
      <c r="C98" s="35">
        <v>95100</v>
      </c>
      <c r="D98" s="43" t="str">
        <f t="shared" si="12"/>
        <v>N/A</v>
      </c>
      <c r="E98" s="35">
        <v>95996</v>
      </c>
      <c r="F98" s="43" t="str">
        <f t="shared" si="13"/>
        <v>N/A</v>
      </c>
      <c r="G98" s="35">
        <v>89066</v>
      </c>
      <c r="H98" s="43" t="str">
        <f t="shared" si="14"/>
        <v>N/A</v>
      </c>
      <c r="I98" s="12">
        <v>0.94220000000000004</v>
      </c>
      <c r="J98" s="12">
        <v>-7.22</v>
      </c>
      <c r="K98" s="44" t="s">
        <v>732</v>
      </c>
      <c r="L98" s="9" t="str">
        <f t="shared" si="15"/>
        <v>Yes</v>
      </c>
    </row>
    <row r="99" spans="1:12" x14ac:dyDescent="0.2">
      <c r="A99" s="45" t="s">
        <v>1327</v>
      </c>
      <c r="B99" s="34" t="s">
        <v>217</v>
      </c>
      <c r="C99" s="46">
        <v>1039.6979811000001</v>
      </c>
      <c r="D99" s="43" t="str">
        <f t="shared" si="12"/>
        <v>N/A</v>
      </c>
      <c r="E99" s="46">
        <v>1196.0958060999999</v>
      </c>
      <c r="F99" s="43" t="str">
        <f t="shared" si="13"/>
        <v>N/A</v>
      </c>
      <c r="G99" s="46">
        <v>1338.9805762000001</v>
      </c>
      <c r="H99" s="43" t="str">
        <f t="shared" si="14"/>
        <v>N/A</v>
      </c>
      <c r="I99" s="12">
        <v>15.04</v>
      </c>
      <c r="J99" s="12">
        <v>11.95</v>
      </c>
      <c r="K99" s="44" t="s">
        <v>732</v>
      </c>
      <c r="L99" s="9" t="str">
        <f t="shared" si="15"/>
        <v>Yes</v>
      </c>
    </row>
    <row r="100" spans="1:12" x14ac:dyDescent="0.2">
      <c r="A100" s="45" t="s">
        <v>564</v>
      </c>
      <c r="B100" s="34" t="s">
        <v>217</v>
      </c>
      <c r="C100" s="46">
        <v>12715636</v>
      </c>
      <c r="D100" s="43" t="str">
        <f t="shared" si="12"/>
        <v>N/A</v>
      </c>
      <c r="E100" s="46">
        <v>13897977</v>
      </c>
      <c r="F100" s="43" t="str">
        <f t="shared" si="13"/>
        <v>N/A</v>
      </c>
      <c r="G100" s="46">
        <v>14156503</v>
      </c>
      <c r="H100" s="43" t="str">
        <f t="shared" si="14"/>
        <v>N/A</v>
      </c>
      <c r="I100" s="12">
        <v>9.298</v>
      </c>
      <c r="J100" s="12">
        <v>1.86</v>
      </c>
      <c r="K100" s="44" t="s">
        <v>732</v>
      </c>
      <c r="L100" s="9" t="str">
        <f t="shared" si="15"/>
        <v>Yes</v>
      </c>
    </row>
    <row r="101" spans="1:12" x14ac:dyDescent="0.2">
      <c r="A101" s="45" t="s">
        <v>565</v>
      </c>
      <c r="B101" s="34" t="s">
        <v>217</v>
      </c>
      <c r="C101" s="35">
        <v>19625</v>
      </c>
      <c r="D101" s="43" t="str">
        <f t="shared" si="12"/>
        <v>N/A</v>
      </c>
      <c r="E101" s="35">
        <v>21266</v>
      </c>
      <c r="F101" s="43" t="str">
        <f t="shared" si="13"/>
        <v>N/A</v>
      </c>
      <c r="G101" s="35">
        <v>20968</v>
      </c>
      <c r="H101" s="43" t="str">
        <f t="shared" si="14"/>
        <v>N/A</v>
      </c>
      <c r="I101" s="12">
        <v>8.3620000000000001</v>
      </c>
      <c r="J101" s="12">
        <v>-1.4</v>
      </c>
      <c r="K101" s="44" t="s">
        <v>732</v>
      </c>
      <c r="L101" s="9" t="str">
        <f t="shared" si="15"/>
        <v>Yes</v>
      </c>
    </row>
    <row r="102" spans="1:12" x14ac:dyDescent="0.2">
      <c r="A102" s="45" t="s">
        <v>1328</v>
      </c>
      <c r="B102" s="34" t="s">
        <v>217</v>
      </c>
      <c r="C102" s="46">
        <v>647.93049682000003</v>
      </c>
      <c r="D102" s="43" t="str">
        <f t="shared" si="12"/>
        <v>N/A</v>
      </c>
      <c r="E102" s="46">
        <v>653.53037713000003</v>
      </c>
      <c r="F102" s="43" t="str">
        <f t="shared" si="13"/>
        <v>N/A</v>
      </c>
      <c r="G102" s="46">
        <v>675.14798741000004</v>
      </c>
      <c r="H102" s="43" t="str">
        <f t="shared" si="14"/>
        <v>N/A</v>
      </c>
      <c r="I102" s="12">
        <v>0.86429999999999996</v>
      </c>
      <c r="J102" s="12">
        <v>3.3079999999999998</v>
      </c>
      <c r="K102" s="44" t="s">
        <v>732</v>
      </c>
      <c r="L102" s="9" t="str">
        <f t="shared" si="15"/>
        <v>Yes</v>
      </c>
    </row>
    <row r="103" spans="1:12" ht="25.5" x14ac:dyDescent="0.2">
      <c r="A103" s="45" t="s">
        <v>566</v>
      </c>
      <c r="B103" s="34" t="s">
        <v>217</v>
      </c>
      <c r="C103" s="46">
        <v>52673773</v>
      </c>
      <c r="D103" s="43" t="str">
        <f t="shared" si="12"/>
        <v>N/A</v>
      </c>
      <c r="E103" s="46">
        <v>65124002</v>
      </c>
      <c r="F103" s="43" t="str">
        <f t="shared" si="13"/>
        <v>N/A</v>
      </c>
      <c r="G103" s="46">
        <v>78390931</v>
      </c>
      <c r="H103" s="43" t="str">
        <f t="shared" si="14"/>
        <v>N/A</v>
      </c>
      <c r="I103" s="12">
        <v>23.64</v>
      </c>
      <c r="J103" s="12">
        <v>20.37</v>
      </c>
      <c r="K103" s="44" t="s">
        <v>732</v>
      </c>
      <c r="L103" s="9" t="str">
        <f t="shared" si="15"/>
        <v>Yes</v>
      </c>
    </row>
    <row r="104" spans="1:12" x14ac:dyDescent="0.2">
      <c r="A104" s="45" t="s">
        <v>567</v>
      </c>
      <c r="B104" s="34" t="s">
        <v>217</v>
      </c>
      <c r="C104" s="35">
        <v>10353</v>
      </c>
      <c r="D104" s="43" t="str">
        <f t="shared" si="12"/>
        <v>N/A</v>
      </c>
      <c r="E104" s="35">
        <v>11324</v>
      </c>
      <c r="F104" s="43" t="str">
        <f t="shared" si="13"/>
        <v>N/A</v>
      </c>
      <c r="G104" s="35">
        <v>11713</v>
      </c>
      <c r="H104" s="43" t="str">
        <f t="shared" si="14"/>
        <v>N/A</v>
      </c>
      <c r="I104" s="12">
        <v>9.3789999999999996</v>
      </c>
      <c r="J104" s="12">
        <v>3.4350000000000001</v>
      </c>
      <c r="K104" s="44" t="s">
        <v>732</v>
      </c>
      <c r="L104" s="9" t="str">
        <f t="shared" si="15"/>
        <v>Yes</v>
      </c>
    </row>
    <row r="105" spans="1:12" ht="25.5" x14ac:dyDescent="0.2">
      <c r="A105" s="45" t="s">
        <v>1329</v>
      </c>
      <c r="B105" s="34" t="s">
        <v>217</v>
      </c>
      <c r="C105" s="46">
        <v>5087.7787115000001</v>
      </c>
      <c r="D105" s="43" t="str">
        <f t="shared" si="12"/>
        <v>N/A</v>
      </c>
      <c r="E105" s="46">
        <v>5750.9715648000001</v>
      </c>
      <c r="F105" s="43" t="str">
        <f t="shared" si="13"/>
        <v>N/A</v>
      </c>
      <c r="G105" s="46">
        <v>6692.6433023</v>
      </c>
      <c r="H105" s="43" t="str">
        <f t="shared" si="14"/>
        <v>N/A</v>
      </c>
      <c r="I105" s="12">
        <v>13.04</v>
      </c>
      <c r="J105" s="12">
        <v>16.37</v>
      </c>
      <c r="K105" s="44" t="s">
        <v>732</v>
      </c>
      <c r="L105" s="9" t="str">
        <f t="shared" si="15"/>
        <v>Yes</v>
      </c>
    </row>
    <row r="106" spans="1:12" ht="25.5" x14ac:dyDescent="0.2">
      <c r="A106" s="45" t="s">
        <v>568</v>
      </c>
      <c r="B106" s="34" t="s">
        <v>217</v>
      </c>
      <c r="C106" s="46">
        <v>64644779</v>
      </c>
      <c r="D106" s="43" t="str">
        <f t="shared" si="12"/>
        <v>N/A</v>
      </c>
      <c r="E106" s="46">
        <v>67642812</v>
      </c>
      <c r="F106" s="43" t="str">
        <f t="shared" si="13"/>
        <v>N/A</v>
      </c>
      <c r="G106" s="46">
        <v>64764195</v>
      </c>
      <c r="H106" s="43" t="str">
        <f t="shared" si="14"/>
        <v>N/A</v>
      </c>
      <c r="I106" s="12">
        <v>4.6379999999999999</v>
      </c>
      <c r="J106" s="12">
        <v>-4.26</v>
      </c>
      <c r="K106" s="44" t="s">
        <v>732</v>
      </c>
      <c r="L106" s="9" t="str">
        <f t="shared" si="15"/>
        <v>Yes</v>
      </c>
    </row>
    <row r="107" spans="1:12" x14ac:dyDescent="0.2">
      <c r="A107" s="45" t="s">
        <v>569</v>
      </c>
      <c r="B107" s="34" t="s">
        <v>217</v>
      </c>
      <c r="C107" s="35">
        <v>102200</v>
      </c>
      <c r="D107" s="43" t="str">
        <f t="shared" si="12"/>
        <v>N/A</v>
      </c>
      <c r="E107" s="35">
        <v>101790</v>
      </c>
      <c r="F107" s="43" t="str">
        <f t="shared" si="13"/>
        <v>N/A</v>
      </c>
      <c r="G107" s="35">
        <v>93435</v>
      </c>
      <c r="H107" s="43" t="str">
        <f t="shared" si="14"/>
        <v>N/A</v>
      </c>
      <c r="I107" s="12">
        <v>-0.40100000000000002</v>
      </c>
      <c r="J107" s="12">
        <v>-8.2100000000000009</v>
      </c>
      <c r="K107" s="44" t="s">
        <v>732</v>
      </c>
      <c r="L107" s="9" t="str">
        <f t="shared" si="15"/>
        <v>Yes</v>
      </c>
    </row>
    <row r="108" spans="1:12" x14ac:dyDescent="0.2">
      <c r="A108" s="45" t="s">
        <v>1330</v>
      </c>
      <c r="B108" s="34" t="s">
        <v>217</v>
      </c>
      <c r="C108" s="46">
        <v>632.53208414999995</v>
      </c>
      <c r="D108" s="43" t="str">
        <f t="shared" si="12"/>
        <v>N/A</v>
      </c>
      <c r="E108" s="46">
        <v>664.53297966000002</v>
      </c>
      <c r="F108" s="43" t="str">
        <f t="shared" si="13"/>
        <v>N/A</v>
      </c>
      <c r="G108" s="46">
        <v>693.14705409999999</v>
      </c>
      <c r="H108" s="43" t="str">
        <f t="shared" si="14"/>
        <v>N/A</v>
      </c>
      <c r="I108" s="12">
        <v>5.0590000000000002</v>
      </c>
      <c r="J108" s="12">
        <v>4.306</v>
      </c>
      <c r="K108" s="44" t="s">
        <v>732</v>
      </c>
      <c r="L108" s="9" t="str">
        <f t="shared" si="15"/>
        <v>Yes</v>
      </c>
    </row>
    <row r="109" spans="1:12" x14ac:dyDescent="0.2">
      <c r="A109" s="45" t="s">
        <v>570</v>
      </c>
      <c r="B109" s="34" t="s">
        <v>217</v>
      </c>
      <c r="C109" s="46">
        <v>338293781</v>
      </c>
      <c r="D109" s="43" t="str">
        <f t="shared" si="12"/>
        <v>N/A</v>
      </c>
      <c r="E109" s="46">
        <v>341273606</v>
      </c>
      <c r="F109" s="43" t="str">
        <f t="shared" si="13"/>
        <v>N/A</v>
      </c>
      <c r="G109" s="46">
        <v>346586106</v>
      </c>
      <c r="H109" s="43" t="str">
        <f t="shared" si="14"/>
        <v>N/A</v>
      </c>
      <c r="I109" s="12">
        <v>0.88080000000000003</v>
      </c>
      <c r="J109" s="12">
        <v>1.5569999999999999</v>
      </c>
      <c r="K109" s="44" t="s">
        <v>732</v>
      </c>
      <c r="L109" s="9" t="str">
        <f t="shared" si="15"/>
        <v>Yes</v>
      </c>
    </row>
    <row r="110" spans="1:12" x14ac:dyDescent="0.2">
      <c r="A110" s="45" t="s">
        <v>571</v>
      </c>
      <c r="B110" s="34" t="s">
        <v>217</v>
      </c>
      <c r="C110" s="35">
        <v>121706</v>
      </c>
      <c r="D110" s="43" t="str">
        <f t="shared" si="12"/>
        <v>N/A</v>
      </c>
      <c r="E110" s="35">
        <v>113166</v>
      </c>
      <c r="F110" s="43" t="str">
        <f t="shared" si="13"/>
        <v>N/A</v>
      </c>
      <c r="G110" s="35">
        <v>110204</v>
      </c>
      <c r="H110" s="43" t="str">
        <f t="shared" si="14"/>
        <v>N/A</v>
      </c>
      <c r="I110" s="12">
        <v>-7.02</v>
      </c>
      <c r="J110" s="12">
        <v>-2.62</v>
      </c>
      <c r="K110" s="44" t="s">
        <v>732</v>
      </c>
      <c r="L110" s="9" t="str">
        <f t="shared" si="15"/>
        <v>Yes</v>
      </c>
    </row>
    <row r="111" spans="1:12" x14ac:dyDescent="0.2">
      <c r="A111" s="45" t="s">
        <v>1331</v>
      </c>
      <c r="B111" s="34" t="s">
        <v>217</v>
      </c>
      <c r="C111" s="46">
        <v>2779.5982202999999</v>
      </c>
      <c r="D111" s="43" t="str">
        <f t="shared" si="12"/>
        <v>N/A</v>
      </c>
      <c r="E111" s="46">
        <v>3015.690278</v>
      </c>
      <c r="F111" s="43" t="str">
        <f t="shared" si="13"/>
        <v>N/A</v>
      </c>
      <c r="G111" s="46">
        <v>3144.9503285000001</v>
      </c>
      <c r="H111" s="43" t="str">
        <f t="shared" si="14"/>
        <v>N/A</v>
      </c>
      <c r="I111" s="12">
        <v>8.4939999999999998</v>
      </c>
      <c r="J111" s="12">
        <v>4.2859999999999996</v>
      </c>
      <c r="K111" s="44" t="s">
        <v>732</v>
      </c>
      <c r="L111" s="9" t="str">
        <f t="shared" si="15"/>
        <v>Yes</v>
      </c>
    </row>
    <row r="112" spans="1:12" ht="25.5" x14ac:dyDescent="0.2">
      <c r="A112" s="45" t="s">
        <v>572</v>
      </c>
      <c r="B112" s="34" t="s">
        <v>217</v>
      </c>
      <c r="C112" s="46">
        <v>397770157</v>
      </c>
      <c r="D112" s="43" t="str">
        <f t="shared" si="12"/>
        <v>N/A</v>
      </c>
      <c r="E112" s="46">
        <v>440558588</v>
      </c>
      <c r="F112" s="43" t="str">
        <f t="shared" si="13"/>
        <v>N/A</v>
      </c>
      <c r="G112" s="46">
        <v>465726215</v>
      </c>
      <c r="H112" s="43" t="str">
        <f t="shared" si="14"/>
        <v>N/A</v>
      </c>
      <c r="I112" s="12">
        <v>10.76</v>
      </c>
      <c r="J112" s="12">
        <v>5.7130000000000001</v>
      </c>
      <c r="K112" s="44" t="s">
        <v>732</v>
      </c>
      <c r="L112" s="9" t="str">
        <f t="shared" si="15"/>
        <v>Yes</v>
      </c>
    </row>
    <row r="113" spans="1:12" x14ac:dyDescent="0.2">
      <c r="A113" s="45" t="s">
        <v>573</v>
      </c>
      <c r="B113" s="34" t="s">
        <v>217</v>
      </c>
      <c r="C113" s="35">
        <v>23617</v>
      </c>
      <c r="D113" s="43" t="str">
        <f t="shared" si="12"/>
        <v>N/A</v>
      </c>
      <c r="E113" s="35">
        <v>30203</v>
      </c>
      <c r="F113" s="43" t="str">
        <f t="shared" si="13"/>
        <v>N/A</v>
      </c>
      <c r="G113" s="35">
        <v>32491</v>
      </c>
      <c r="H113" s="43" t="str">
        <f t="shared" si="14"/>
        <v>N/A</v>
      </c>
      <c r="I113" s="12">
        <v>27.89</v>
      </c>
      <c r="J113" s="12">
        <v>7.5750000000000002</v>
      </c>
      <c r="K113" s="44" t="s">
        <v>732</v>
      </c>
      <c r="L113" s="9" t="str">
        <f t="shared" si="15"/>
        <v>Yes</v>
      </c>
    </row>
    <row r="114" spans="1:12" ht="25.5" x14ac:dyDescent="0.2">
      <c r="A114" s="45" t="s">
        <v>1332</v>
      </c>
      <c r="B114" s="34" t="s">
        <v>217</v>
      </c>
      <c r="C114" s="46">
        <v>16842.535335</v>
      </c>
      <c r="D114" s="43" t="str">
        <f t="shared" si="12"/>
        <v>N/A</v>
      </c>
      <c r="E114" s="46">
        <v>14586.583717</v>
      </c>
      <c r="F114" s="43" t="str">
        <f t="shared" si="13"/>
        <v>N/A</v>
      </c>
      <c r="G114" s="46">
        <v>14334.006802</v>
      </c>
      <c r="H114" s="43" t="str">
        <f t="shared" si="14"/>
        <v>N/A</v>
      </c>
      <c r="I114" s="12">
        <v>-13.4</v>
      </c>
      <c r="J114" s="12">
        <v>-1.73</v>
      </c>
      <c r="K114" s="44" t="s">
        <v>732</v>
      </c>
      <c r="L114" s="9" t="str">
        <f t="shared" si="15"/>
        <v>Yes</v>
      </c>
    </row>
    <row r="115" spans="1:12" ht="25.5" x14ac:dyDescent="0.2">
      <c r="A115" s="45" t="s">
        <v>574</v>
      </c>
      <c r="B115" s="34" t="s">
        <v>217</v>
      </c>
      <c r="C115" s="46">
        <v>17458623</v>
      </c>
      <c r="D115" s="43" t="str">
        <f t="shared" si="12"/>
        <v>N/A</v>
      </c>
      <c r="E115" s="46">
        <v>15399619</v>
      </c>
      <c r="F115" s="43" t="str">
        <f t="shared" si="13"/>
        <v>N/A</v>
      </c>
      <c r="G115" s="46">
        <v>10008037</v>
      </c>
      <c r="H115" s="43" t="str">
        <f t="shared" si="14"/>
        <v>N/A</v>
      </c>
      <c r="I115" s="12">
        <v>-11.8</v>
      </c>
      <c r="J115" s="12">
        <v>-35</v>
      </c>
      <c r="K115" s="44" t="s">
        <v>732</v>
      </c>
      <c r="L115" s="9" t="str">
        <f t="shared" si="15"/>
        <v>No</v>
      </c>
    </row>
    <row r="116" spans="1:12" x14ac:dyDescent="0.2">
      <c r="A116" s="3" t="s">
        <v>575</v>
      </c>
      <c r="B116" s="34" t="s">
        <v>217</v>
      </c>
      <c r="C116" s="35">
        <v>22681</v>
      </c>
      <c r="D116" s="43" t="str">
        <f t="shared" si="12"/>
        <v>N/A</v>
      </c>
      <c r="E116" s="35">
        <v>22068</v>
      </c>
      <c r="F116" s="43" t="str">
        <f t="shared" si="13"/>
        <v>N/A</v>
      </c>
      <c r="G116" s="35">
        <v>16480</v>
      </c>
      <c r="H116" s="43" t="str">
        <f t="shared" si="14"/>
        <v>N/A</v>
      </c>
      <c r="I116" s="12">
        <v>-2.7</v>
      </c>
      <c r="J116" s="12">
        <v>-25.3</v>
      </c>
      <c r="K116" s="44" t="s">
        <v>732</v>
      </c>
      <c r="L116" s="9" t="str">
        <f t="shared" si="15"/>
        <v>Yes</v>
      </c>
    </row>
    <row r="117" spans="1:12" ht="25.5" x14ac:dyDescent="0.2">
      <c r="A117" s="3" t="s">
        <v>1333</v>
      </c>
      <c r="B117" s="34" t="s">
        <v>217</v>
      </c>
      <c r="C117" s="46">
        <v>769.74661610999999</v>
      </c>
      <c r="D117" s="43" t="str">
        <f t="shared" si="12"/>
        <v>N/A</v>
      </c>
      <c r="E117" s="46">
        <v>697.82576581000001</v>
      </c>
      <c r="F117" s="43" t="str">
        <f t="shared" si="13"/>
        <v>N/A</v>
      </c>
      <c r="G117" s="46">
        <v>607.28379854000002</v>
      </c>
      <c r="H117" s="43" t="str">
        <f t="shared" si="14"/>
        <v>N/A</v>
      </c>
      <c r="I117" s="12">
        <v>-9.34</v>
      </c>
      <c r="J117" s="12">
        <v>-13</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12971184</v>
      </c>
      <c r="D124" s="43" t="str">
        <f t="shared" si="12"/>
        <v>N/A</v>
      </c>
      <c r="E124" s="46">
        <v>15653341</v>
      </c>
      <c r="F124" s="43" t="str">
        <f t="shared" si="13"/>
        <v>N/A</v>
      </c>
      <c r="G124" s="46">
        <v>17900040</v>
      </c>
      <c r="H124" s="43" t="str">
        <f t="shared" si="14"/>
        <v>N/A</v>
      </c>
      <c r="I124" s="12">
        <v>20.68</v>
      </c>
      <c r="J124" s="12">
        <v>14.35</v>
      </c>
      <c r="K124" s="44" t="s">
        <v>732</v>
      </c>
      <c r="L124" s="9" t="str">
        <f t="shared" si="15"/>
        <v>Yes</v>
      </c>
    </row>
    <row r="125" spans="1:12" x14ac:dyDescent="0.2">
      <c r="A125" s="2" t="s">
        <v>581</v>
      </c>
      <c r="B125" s="34" t="s">
        <v>217</v>
      </c>
      <c r="C125" s="35">
        <v>11649</v>
      </c>
      <c r="D125" s="43" t="str">
        <f t="shared" si="12"/>
        <v>N/A</v>
      </c>
      <c r="E125" s="35">
        <v>13916</v>
      </c>
      <c r="F125" s="43" t="str">
        <f t="shared" si="13"/>
        <v>N/A</v>
      </c>
      <c r="G125" s="35">
        <v>15167</v>
      </c>
      <c r="H125" s="43" t="str">
        <f t="shared" si="14"/>
        <v>N/A</v>
      </c>
      <c r="I125" s="12">
        <v>19.46</v>
      </c>
      <c r="J125" s="12">
        <v>8.99</v>
      </c>
      <c r="K125" s="44" t="s">
        <v>732</v>
      </c>
      <c r="L125" s="9" t="str">
        <f t="shared" si="15"/>
        <v>Yes</v>
      </c>
    </row>
    <row r="126" spans="1:12" ht="25.5" x14ac:dyDescent="0.2">
      <c r="A126" s="2" t="s">
        <v>1336</v>
      </c>
      <c r="B126" s="34" t="s">
        <v>217</v>
      </c>
      <c r="C126" s="46">
        <v>1113.5019315</v>
      </c>
      <c r="D126" s="43" t="str">
        <f t="shared" si="12"/>
        <v>N/A</v>
      </c>
      <c r="E126" s="46">
        <v>1124.8448547999999</v>
      </c>
      <c r="F126" s="43" t="str">
        <f t="shared" si="13"/>
        <v>N/A</v>
      </c>
      <c r="G126" s="46">
        <v>1180.1964792000001</v>
      </c>
      <c r="H126" s="43" t="str">
        <f t="shared" si="14"/>
        <v>N/A</v>
      </c>
      <c r="I126" s="12">
        <v>1.0189999999999999</v>
      </c>
      <c r="J126" s="12">
        <v>4.9210000000000003</v>
      </c>
      <c r="K126" s="44" t="s">
        <v>732</v>
      </c>
      <c r="L126" s="9" t="str">
        <f t="shared" si="15"/>
        <v>Yes</v>
      </c>
    </row>
    <row r="127" spans="1:12" ht="25.5" x14ac:dyDescent="0.2">
      <c r="A127" s="2" t="s">
        <v>582</v>
      </c>
      <c r="B127" s="34" t="s">
        <v>217</v>
      </c>
      <c r="C127" s="46">
        <v>12991754</v>
      </c>
      <c r="D127" s="43" t="str">
        <f t="shared" si="12"/>
        <v>N/A</v>
      </c>
      <c r="E127" s="46">
        <v>7840126</v>
      </c>
      <c r="F127" s="43" t="str">
        <f t="shared" si="13"/>
        <v>N/A</v>
      </c>
      <c r="G127" s="46">
        <v>624940</v>
      </c>
      <c r="H127" s="43" t="str">
        <f t="shared" si="14"/>
        <v>N/A</v>
      </c>
      <c r="I127" s="12">
        <v>-39.700000000000003</v>
      </c>
      <c r="J127" s="12">
        <v>-92</v>
      </c>
      <c r="K127" s="44" t="s">
        <v>732</v>
      </c>
      <c r="L127" s="9" t="str">
        <f t="shared" si="15"/>
        <v>No</v>
      </c>
    </row>
    <row r="128" spans="1:12" x14ac:dyDescent="0.2">
      <c r="A128" s="2" t="s">
        <v>583</v>
      </c>
      <c r="B128" s="34" t="s">
        <v>217</v>
      </c>
      <c r="C128" s="35">
        <v>6429</v>
      </c>
      <c r="D128" s="43" t="str">
        <f t="shared" si="12"/>
        <v>N/A</v>
      </c>
      <c r="E128" s="35">
        <v>5235</v>
      </c>
      <c r="F128" s="43" t="str">
        <f t="shared" si="13"/>
        <v>N/A</v>
      </c>
      <c r="G128" s="35">
        <v>953</v>
      </c>
      <c r="H128" s="43" t="str">
        <f t="shared" si="14"/>
        <v>N/A</v>
      </c>
      <c r="I128" s="12">
        <v>-18.600000000000001</v>
      </c>
      <c r="J128" s="12">
        <v>-81.8</v>
      </c>
      <c r="K128" s="44" t="s">
        <v>732</v>
      </c>
      <c r="L128" s="9" t="str">
        <f t="shared" si="15"/>
        <v>No</v>
      </c>
    </row>
    <row r="129" spans="1:12" ht="25.5" x14ac:dyDescent="0.2">
      <c r="A129" s="2" t="s">
        <v>1337</v>
      </c>
      <c r="B129" s="34" t="s">
        <v>217</v>
      </c>
      <c r="C129" s="46">
        <v>2020.8047908000001</v>
      </c>
      <c r="D129" s="43" t="str">
        <f t="shared" si="12"/>
        <v>N/A</v>
      </c>
      <c r="E129" s="46">
        <v>1497.6362942000001</v>
      </c>
      <c r="F129" s="43" t="str">
        <f t="shared" si="13"/>
        <v>N/A</v>
      </c>
      <c r="G129" s="46">
        <v>655.76075550999997</v>
      </c>
      <c r="H129" s="43" t="str">
        <f t="shared" si="14"/>
        <v>N/A</v>
      </c>
      <c r="I129" s="12">
        <v>-25.9</v>
      </c>
      <c r="J129" s="12">
        <v>-56.2</v>
      </c>
      <c r="K129" s="44" t="s">
        <v>732</v>
      </c>
      <c r="L129" s="9" t="str">
        <f t="shared" si="15"/>
        <v>No</v>
      </c>
    </row>
    <row r="130" spans="1:12" ht="25.5" x14ac:dyDescent="0.2">
      <c r="A130" s="2" t="s">
        <v>584</v>
      </c>
      <c r="B130" s="34" t="s">
        <v>217</v>
      </c>
      <c r="C130" s="46">
        <v>10010780</v>
      </c>
      <c r="D130" s="43" t="str">
        <f t="shared" si="12"/>
        <v>N/A</v>
      </c>
      <c r="E130" s="46">
        <v>13073220</v>
      </c>
      <c r="F130" s="43" t="str">
        <f t="shared" si="13"/>
        <v>N/A</v>
      </c>
      <c r="G130" s="46">
        <v>13174895</v>
      </c>
      <c r="H130" s="43" t="str">
        <f t="shared" si="14"/>
        <v>N/A</v>
      </c>
      <c r="I130" s="12">
        <v>30.59</v>
      </c>
      <c r="J130" s="12">
        <v>0.77769999999999995</v>
      </c>
      <c r="K130" s="44" t="s">
        <v>732</v>
      </c>
      <c r="L130" s="9" t="str">
        <f t="shared" si="15"/>
        <v>Yes</v>
      </c>
    </row>
    <row r="131" spans="1:12" x14ac:dyDescent="0.2">
      <c r="A131" s="2" t="s">
        <v>585</v>
      </c>
      <c r="B131" s="34" t="s">
        <v>217</v>
      </c>
      <c r="C131" s="35">
        <v>1151</v>
      </c>
      <c r="D131" s="43" t="str">
        <f t="shared" si="12"/>
        <v>N/A</v>
      </c>
      <c r="E131" s="35">
        <v>1296</v>
      </c>
      <c r="F131" s="43" t="str">
        <f t="shared" si="13"/>
        <v>N/A</v>
      </c>
      <c r="G131" s="35">
        <v>1227</v>
      </c>
      <c r="H131" s="43" t="str">
        <f t="shared" si="14"/>
        <v>N/A</v>
      </c>
      <c r="I131" s="12">
        <v>12.6</v>
      </c>
      <c r="J131" s="12">
        <v>-5.32</v>
      </c>
      <c r="K131" s="44" t="s">
        <v>732</v>
      </c>
      <c r="L131" s="9" t="str">
        <f t="shared" si="15"/>
        <v>Yes</v>
      </c>
    </row>
    <row r="132" spans="1:12" x14ac:dyDescent="0.2">
      <c r="A132" s="2" t="s">
        <v>1338</v>
      </c>
      <c r="B132" s="34" t="s">
        <v>217</v>
      </c>
      <c r="C132" s="46">
        <v>8697.4630756000006</v>
      </c>
      <c r="D132" s="43" t="str">
        <f t="shared" si="12"/>
        <v>N/A</v>
      </c>
      <c r="E132" s="46">
        <v>10087.361111</v>
      </c>
      <c r="F132" s="43" t="str">
        <f t="shared" si="13"/>
        <v>N/A</v>
      </c>
      <c r="G132" s="46">
        <v>10737.485737999999</v>
      </c>
      <c r="H132" s="43" t="str">
        <f t="shared" si="14"/>
        <v>N/A</v>
      </c>
      <c r="I132" s="12">
        <v>15.98</v>
      </c>
      <c r="J132" s="12">
        <v>6.4450000000000003</v>
      </c>
      <c r="K132" s="44" t="s">
        <v>732</v>
      </c>
      <c r="L132" s="9" t="str">
        <f t="shared" si="15"/>
        <v>Yes</v>
      </c>
    </row>
    <row r="133" spans="1:12" ht="25.5" x14ac:dyDescent="0.2">
      <c r="A133" s="2" t="s">
        <v>586</v>
      </c>
      <c r="B133" s="34" t="s">
        <v>217</v>
      </c>
      <c r="C133" s="46">
        <v>2928532</v>
      </c>
      <c r="D133" s="43" t="str">
        <f t="shared" si="12"/>
        <v>N/A</v>
      </c>
      <c r="E133" s="46">
        <v>3683569</v>
      </c>
      <c r="F133" s="43" t="str">
        <f t="shared" si="13"/>
        <v>N/A</v>
      </c>
      <c r="G133" s="46">
        <v>3925684</v>
      </c>
      <c r="H133" s="43" t="str">
        <f t="shared" si="14"/>
        <v>N/A</v>
      </c>
      <c r="I133" s="12">
        <v>25.78</v>
      </c>
      <c r="J133" s="12">
        <v>6.5730000000000004</v>
      </c>
      <c r="K133" s="44" t="s">
        <v>732</v>
      </c>
      <c r="L133" s="9" t="str">
        <f>IF(J133="Div by 0", "N/A", IF(OR(J133="N/A",K133="N/A"),"N/A", IF(J133&gt;VALUE(MID(K133,1,2)), "No", IF(J133&lt;-1*VALUE(MID(K133,1,2)), "No", "Yes"))))</f>
        <v>Yes</v>
      </c>
    </row>
    <row r="134" spans="1:12" x14ac:dyDescent="0.2">
      <c r="A134" s="2" t="s">
        <v>587</v>
      </c>
      <c r="B134" s="34" t="s">
        <v>217</v>
      </c>
      <c r="C134" s="35">
        <v>20973</v>
      </c>
      <c r="D134" s="43" t="str">
        <f t="shared" si="12"/>
        <v>N/A</v>
      </c>
      <c r="E134" s="35">
        <v>24724</v>
      </c>
      <c r="F134" s="43" t="str">
        <f t="shared" si="13"/>
        <v>N/A</v>
      </c>
      <c r="G134" s="35">
        <v>26894</v>
      </c>
      <c r="H134" s="43" t="str">
        <f t="shared" si="14"/>
        <v>N/A</v>
      </c>
      <c r="I134" s="12">
        <v>17.88</v>
      </c>
      <c r="J134" s="12">
        <v>8.7769999999999992</v>
      </c>
      <c r="K134" s="44" t="s">
        <v>732</v>
      </c>
      <c r="L134" s="9" t="str">
        <f t="shared" ref="L134:L138" si="16">IF(J134="Div by 0", "N/A", IF(OR(J134="N/A",K134="N/A"),"N/A", IF(J134&gt;VALUE(MID(K134,1,2)), "No", IF(J134&lt;-1*VALUE(MID(K134,1,2)), "No", "Yes"))))</f>
        <v>Yes</v>
      </c>
    </row>
    <row r="135" spans="1:12" ht="25.5" x14ac:dyDescent="0.2">
      <c r="A135" s="2" t="s">
        <v>1339</v>
      </c>
      <c r="B135" s="34" t="s">
        <v>217</v>
      </c>
      <c r="C135" s="46">
        <v>139.63343345999999</v>
      </c>
      <c r="D135" s="43" t="str">
        <f t="shared" si="12"/>
        <v>N/A</v>
      </c>
      <c r="E135" s="46">
        <v>148.98758291999999</v>
      </c>
      <c r="F135" s="43" t="str">
        <f t="shared" si="13"/>
        <v>N/A</v>
      </c>
      <c r="G135" s="46">
        <v>145.96876627</v>
      </c>
      <c r="H135" s="43" t="str">
        <f t="shared" si="14"/>
        <v>N/A</v>
      </c>
      <c r="I135" s="12">
        <v>6.6989999999999998</v>
      </c>
      <c r="J135" s="12">
        <v>-2.0299999999999998</v>
      </c>
      <c r="K135" s="44" t="s">
        <v>732</v>
      </c>
      <c r="L135" s="9" t="str">
        <f t="shared" si="16"/>
        <v>Yes</v>
      </c>
    </row>
    <row r="136" spans="1:12" ht="25.5" x14ac:dyDescent="0.2">
      <c r="A136" s="2" t="s">
        <v>588</v>
      </c>
      <c r="B136" s="34" t="s">
        <v>217</v>
      </c>
      <c r="C136" s="46">
        <v>104948823</v>
      </c>
      <c r="D136" s="43" t="str">
        <f t="shared" ref="D136:D150" si="17">IF($B136="N/A","N/A",IF(C136&gt;10,"No",IF(C136&lt;-10,"No","Yes")))</f>
        <v>N/A</v>
      </c>
      <c r="E136" s="46">
        <v>116034501</v>
      </c>
      <c r="F136" s="43" t="str">
        <f t="shared" ref="F136:F150" si="18">IF($B136="N/A","N/A",IF(E136&gt;10,"No",IF(E136&lt;-10,"No","Yes")))</f>
        <v>N/A</v>
      </c>
      <c r="G136" s="46">
        <v>121078000</v>
      </c>
      <c r="H136" s="43" t="str">
        <f t="shared" ref="H136:H150" si="19">IF($B136="N/A","N/A",IF(G136&gt;10,"No",IF(G136&lt;-10,"No","Yes")))</f>
        <v>N/A</v>
      </c>
      <c r="I136" s="12">
        <v>10.56</v>
      </c>
      <c r="J136" s="12">
        <v>4.3470000000000004</v>
      </c>
      <c r="K136" s="44" t="s">
        <v>732</v>
      </c>
      <c r="L136" s="9" t="str">
        <f t="shared" si="16"/>
        <v>Yes</v>
      </c>
    </row>
    <row r="137" spans="1:12" x14ac:dyDescent="0.2">
      <c r="A137" s="2" t="s">
        <v>589</v>
      </c>
      <c r="B137" s="34" t="s">
        <v>217</v>
      </c>
      <c r="C137" s="35">
        <v>3503</v>
      </c>
      <c r="D137" s="43" t="str">
        <f t="shared" si="17"/>
        <v>N/A</v>
      </c>
      <c r="E137" s="35">
        <v>3421</v>
      </c>
      <c r="F137" s="43" t="str">
        <f t="shared" si="18"/>
        <v>N/A</v>
      </c>
      <c r="G137" s="35">
        <v>3317</v>
      </c>
      <c r="H137" s="43" t="str">
        <f t="shared" si="19"/>
        <v>N/A</v>
      </c>
      <c r="I137" s="12">
        <v>-2.34</v>
      </c>
      <c r="J137" s="12">
        <v>-3.04</v>
      </c>
      <c r="K137" s="44" t="s">
        <v>732</v>
      </c>
      <c r="L137" s="9" t="str">
        <f t="shared" si="16"/>
        <v>Yes</v>
      </c>
    </row>
    <row r="138" spans="1:12" ht="25.5" x14ac:dyDescent="0.2">
      <c r="A138" s="2" t="s">
        <v>1340</v>
      </c>
      <c r="B138" s="34" t="s">
        <v>217</v>
      </c>
      <c r="C138" s="46">
        <v>29959.698259000001</v>
      </c>
      <c r="D138" s="43" t="str">
        <f t="shared" si="17"/>
        <v>N/A</v>
      </c>
      <c r="E138" s="46">
        <v>33918.299034999996</v>
      </c>
      <c r="F138" s="43" t="str">
        <f t="shared" si="18"/>
        <v>N/A</v>
      </c>
      <c r="G138" s="46">
        <v>36502.261079000004</v>
      </c>
      <c r="H138" s="43" t="str">
        <f t="shared" si="19"/>
        <v>N/A</v>
      </c>
      <c r="I138" s="12">
        <v>13.21</v>
      </c>
      <c r="J138" s="12">
        <v>7.6180000000000003</v>
      </c>
      <c r="K138" s="44" t="s">
        <v>732</v>
      </c>
      <c r="L138" s="9" t="str">
        <f t="shared" si="16"/>
        <v>Yes</v>
      </c>
    </row>
    <row r="139" spans="1:12" ht="25.5" x14ac:dyDescent="0.2">
      <c r="A139" s="2" t="s">
        <v>590</v>
      </c>
      <c r="B139" s="34" t="s">
        <v>217</v>
      </c>
      <c r="C139" s="46">
        <v>70818874</v>
      </c>
      <c r="D139" s="43" t="str">
        <f t="shared" si="17"/>
        <v>N/A</v>
      </c>
      <c r="E139" s="46">
        <v>76983549</v>
      </c>
      <c r="F139" s="43" t="str">
        <f t="shared" si="18"/>
        <v>N/A</v>
      </c>
      <c r="G139" s="46">
        <v>73221449</v>
      </c>
      <c r="H139" s="43" t="str">
        <f t="shared" si="19"/>
        <v>N/A</v>
      </c>
      <c r="I139" s="12">
        <v>8.7050000000000001</v>
      </c>
      <c r="J139" s="12">
        <v>-4.8899999999999997</v>
      </c>
      <c r="K139" s="44" t="s">
        <v>732</v>
      </c>
      <c r="L139" s="9" t="str">
        <f t="shared" ref="L139:L150" si="20">IF(J139="Div by 0", "N/A", IF(K139="N/A","N/A", IF(J139&gt;VALUE(MID(K139,1,2)), "No", IF(J139&lt;-1*VALUE(MID(K139,1,2)), "No", "Yes"))))</f>
        <v>Yes</v>
      </c>
    </row>
    <row r="140" spans="1:12" ht="25.5" x14ac:dyDescent="0.2">
      <c r="A140" s="2" t="s">
        <v>591</v>
      </c>
      <c r="B140" s="34" t="s">
        <v>217</v>
      </c>
      <c r="C140" s="35">
        <v>51480</v>
      </c>
      <c r="D140" s="43" t="str">
        <f t="shared" si="17"/>
        <v>N/A</v>
      </c>
      <c r="E140" s="35">
        <v>52021</v>
      </c>
      <c r="F140" s="43" t="str">
        <f t="shared" si="18"/>
        <v>N/A</v>
      </c>
      <c r="G140" s="35">
        <v>48614</v>
      </c>
      <c r="H140" s="43" t="str">
        <f t="shared" si="19"/>
        <v>N/A</v>
      </c>
      <c r="I140" s="12">
        <v>1.0509999999999999</v>
      </c>
      <c r="J140" s="12">
        <v>-6.55</v>
      </c>
      <c r="K140" s="44" t="s">
        <v>732</v>
      </c>
      <c r="L140" s="9" t="str">
        <f t="shared" si="20"/>
        <v>Yes</v>
      </c>
    </row>
    <row r="141" spans="1:12" ht="25.5" x14ac:dyDescent="0.2">
      <c r="A141" s="2" t="s">
        <v>1341</v>
      </c>
      <c r="B141" s="34" t="s">
        <v>217</v>
      </c>
      <c r="C141" s="46">
        <v>1375.6580031000001</v>
      </c>
      <c r="D141" s="43" t="str">
        <f t="shared" si="17"/>
        <v>N/A</v>
      </c>
      <c r="E141" s="46">
        <v>1479.8552314999999</v>
      </c>
      <c r="F141" s="43" t="str">
        <f t="shared" si="18"/>
        <v>N/A</v>
      </c>
      <c r="G141" s="46">
        <v>1506.1802978999999</v>
      </c>
      <c r="H141" s="43" t="str">
        <f t="shared" si="19"/>
        <v>N/A</v>
      </c>
      <c r="I141" s="12">
        <v>7.5739999999999998</v>
      </c>
      <c r="J141" s="12">
        <v>1.7789999999999999</v>
      </c>
      <c r="K141" s="44" t="s">
        <v>732</v>
      </c>
      <c r="L141" s="9" t="str">
        <f t="shared" si="20"/>
        <v>Yes</v>
      </c>
    </row>
    <row r="142" spans="1:12" ht="25.5" x14ac:dyDescent="0.2">
      <c r="A142" s="2" t="s">
        <v>592</v>
      </c>
      <c r="B142" s="34" t="s">
        <v>217</v>
      </c>
      <c r="C142" s="46">
        <v>13520189</v>
      </c>
      <c r="D142" s="43" t="str">
        <f t="shared" si="17"/>
        <v>N/A</v>
      </c>
      <c r="E142" s="46">
        <v>16456437</v>
      </c>
      <c r="F142" s="43" t="str">
        <f t="shared" si="18"/>
        <v>N/A</v>
      </c>
      <c r="G142" s="46">
        <v>17832324</v>
      </c>
      <c r="H142" s="43" t="str">
        <f t="shared" si="19"/>
        <v>N/A</v>
      </c>
      <c r="I142" s="12">
        <v>21.72</v>
      </c>
      <c r="J142" s="12">
        <v>8.3610000000000007</v>
      </c>
      <c r="K142" s="44" t="s">
        <v>732</v>
      </c>
      <c r="L142" s="9" t="str">
        <f t="shared" si="20"/>
        <v>Yes</v>
      </c>
    </row>
    <row r="143" spans="1:12" x14ac:dyDescent="0.2">
      <c r="A143" s="3" t="s">
        <v>593</v>
      </c>
      <c r="B143" s="34" t="s">
        <v>217</v>
      </c>
      <c r="C143" s="35">
        <v>1440</v>
      </c>
      <c r="D143" s="43" t="str">
        <f t="shared" si="17"/>
        <v>N/A</v>
      </c>
      <c r="E143" s="35">
        <v>1619</v>
      </c>
      <c r="F143" s="43" t="str">
        <f t="shared" si="18"/>
        <v>N/A</v>
      </c>
      <c r="G143" s="35">
        <v>1666</v>
      </c>
      <c r="H143" s="43" t="str">
        <f t="shared" si="19"/>
        <v>N/A</v>
      </c>
      <c r="I143" s="12">
        <v>12.43</v>
      </c>
      <c r="J143" s="12">
        <v>2.903</v>
      </c>
      <c r="K143" s="44" t="s">
        <v>732</v>
      </c>
      <c r="L143" s="9" t="str">
        <f t="shared" si="20"/>
        <v>Yes</v>
      </c>
    </row>
    <row r="144" spans="1:12" ht="25.5" x14ac:dyDescent="0.2">
      <c r="A144" s="3" t="s">
        <v>1342</v>
      </c>
      <c r="B144" s="34" t="s">
        <v>217</v>
      </c>
      <c r="C144" s="46">
        <v>9389.0201388999994</v>
      </c>
      <c r="D144" s="43" t="str">
        <f t="shared" si="17"/>
        <v>N/A</v>
      </c>
      <c r="E144" s="46">
        <v>10164.568869999999</v>
      </c>
      <c r="F144" s="43" t="str">
        <f t="shared" si="18"/>
        <v>N/A</v>
      </c>
      <c r="G144" s="46">
        <v>10703.675869999999</v>
      </c>
      <c r="H144" s="43" t="str">
        <f t="shared" si="19"/>
        <v>N/A</v>
      </c>
      <c r="I144" s="12">
        <v>8.26</v>
      </c>
      <c r="J144" s="12">
        <v>5.3040000000000003</v>
      </c>
      <c r="K144" s="44" t="s">
        <v>732</v>
      </c>
      <c r="L144" s="9" t="str">
        <f t="shared" si="20"/>
        <v>Yes</v>
      </c>
    </row>
    <row r="145" spans="1:12" ht="25.5" x14ac:dyDescent="0.2">
      <c r="A145" s="2" t="s">
        <v>594</v>
      </c>
      <c r="B145" s="34" t="s">
        <v>217</v>
      </c>
      <c r="C145" s="46">
        <v>129476995</v>
      </c>
      <c r="D145" s="43" t="str">
        <f t="shared" si="17"/>
        <v>N/A</v>
      </c>
      <c r="E145" s="46">
        <v>130537937</v>
      </c>
      <c r="F145" s="43" t="str">
        <f t="shared" si="18"/>
        <v>N/A</v>
      </c>
      <c r="G145" s="46">
        <v>129081036</v>
      </c>
      <c r="H145" s="43" t="str">
        <f t="shared" si="19"/>
        <v>N/A</v>
      </c>
      <c r="I145" s="12">
        <v>0.81940000000000002</v>
      </c>
      <c r="J145" s="12">
        <v>-1.1200000000000001</v>
      </c>
      <c r="K145" s="44" t="s">
        <v>732</v>
      </c>
      <c r="L145" s="9" t="str">
        <f t="shared" si="20"/>
        <v>Yes</v>
      </c>
    </row>
    <row r="146" spans="1:12" x14ac:dyDescent="0.2">
      <c r="A146" s="2" t="s">
        <v>595</v>
      </c>
      <c r="B146" s="34" t="s">
        <v>217</v>
      </c>
      <c r="C146" s="35">
        <v>53788</v>
      </c>
      <c r="D146" s="43" t="str">
        <f t="shared" si="17"/>
        <v>N/A</v>
      </c>
      <c r="E146" s="35">
        <v>54003</v>
      </c>
      <c r="F146" s="43" t="str">
        <f t="shared" si="18"/>
        <v>N/A</v>
      </c>
      <c r="G146" s="35">
        <v>45583</v>
      </c>
      <c r="H146" s="43" t="str">
        <f t="shared" si="19"/>
        <v>N/A</v>
      </c>
      <c r="I146" s="12">
        <v>0.3997</v>
      </c>
      <c r="J146" s="12">
        <v>-15.6</v>
      </c>
      <c r="K146" s="44" t="s">
        <v>732</v>
      </c>
      <c r="L146" s="9" t="str">
        <f t="shared" si="20"/>
        <v>Yes</v>
      </c>
    </row>
    <row r="147" spans="1:12" ht="25.5" x14ac:dyDescent="0.2">
      <c r="A147" s="2" t="s">
        <v>1343</v>
      </c>
      <c r="B147" s="34" t="s">
        <v>217</v>
      </c>
      <c r="C147" s="46">
        <v>2407.1725105999999</v>
      </c>
      <c r="D147" s="43" t="str">
        <f t="shared" si="17"/>
        <v>N/A</v>
      </c>
      <c r="E147" s="46">
        <v>2417.2349128999999</v>
      </c>
      <c r="F147" s="43" t="str">
        <f t="shared" si="18"/>
        <v>N/A</v>
      </c>
      <c r="G147" s="46">
        <v>2831.7801811999998</v>
      </c>
      <c r="H147" s="43" t="str">
        <f t="shared" si="19"/>
        <v>N/A</v>
      </c>
      <c r="I147" s="12">
        <v>0.41799999999999998</v>
      </c>
      <c r="J147" s="12">
        <v>17.149999999999999</v>
      </c>
      <c r="K147" s="44" t="s">
        <v>732</v>
      </c>
      <c r="L147" s="9" t="str">
        <f t="shared" si="20"/>
        <v>Yes</v>
      </c>
    </row>
    <row r="148" spans="1:12" ht="25.5" x14ac:dyDescent="0.2">
      <c r="A148" s="2" t="s">
        <v>596</v>
      </c>
      <c r="B148" s="34" t="s">
        <v>217</v>
      </c>
      <c r="C148" s="46">
        <v>40394393</v>
      </c>
      <c r="D148" s="43" t="str">
        <f t="shared" si="17"/>
        <v>N/A</v>
      </c>
      <c r="E148" s="46">
        <v>50607789</v>
      </c>
      <c r="F148" s="43" t="str">
        <f t="shared" si="18"/>
        <v>N/A</v>
      </c>
      <c r="G148" s="46">
        <v>58358561</v>
      </c>
      <c r="H148" s="43" t="str">
        <f t="shared" si="19"/>
        <v>N/A</v>
      </c>
      <c r="I148" s="12">
        <v>25.28</v>
      </c>
      <c r="J148" s="12">
        <v>15.32</v>
      </c>
      <c r="K148" s="44" t="s">
        <v>732</v>
      </c>
      <c r="L148" s="9" t="str">
        <f t="shared" si="20"/>
        <v>Yes</v>
      </c>
    </row>
    <row r="149" spans="1:12" x14ac:dyDescent="0.2">
      <c r="A149" s="2" t="s">
        <v>597</v>
      </c>
      <c r="B149" s="34" t="s">
        <v>217</v>
      </c>
      <c r="C149" s="35">
        <v>3827</v>
      </c>
      <c r="D149" s="43" t="str">
        <f t="shared" si="17"/>
        <v>N/A</v>
      </c>
      <c r="E149" s="35">
        <v>4717</v>
      </c>
      <c r="F149" s="43" t="str">
        <f t="shared" si="18"/>
        <v>N/A</v>
      </c>
      <c r="G149" s="35">
        <v>5427</v>
      </c>
      <c r="H149" s="43" t="str">
        <f t="shared" si="19"/>
        <v>N/A</v>
      </c>
      <c r="I149" s="12">
        <v>23.26</v>
      </c>
      <c r="J149" s="12">
        <v>15.05</v>
      </c>
      <c r="K149" s="44" t="s">
        <v>732</v>
      </c>
      <c r="L149" s="9" t="str">
        <f t="shared" si="20"/>
        <v>Yes</v>
      </c>
    </row>
    <row r="150" spans="1:12" ht="25.5" x14ac:dyDescent="0.2">
      <c r="A150" s="4" t="s">
        <v>1344</v>
      </c>
      <c r="B150" s="34" t="s">
        <v>217</v>
      </c>
      <c r="C150" s="46">
        <v>10555.106610999999</v>
      </c>
      <c r="D150" s="43" t="str">
        <f t="shared" si="17"/>
        <v>N/A</v>
      </c>
      <c r="E150" s="46">
        <v>10728.808353</v>
      </c>
      <c r="F150" s="43" t="str">
        <f t="shared" si="18"/>
        <v>N/A</v>
      </c>
      <c r="G150" s="46">
        <v>10753.374056000001</v>
      </c>
      <c r="H150" s="43" t="str">
        <f t="shared" si="19"/>
        <v>N/A</v>
      </c>
      <c r="I150" s="12">
        <v>1.6459999999999999</v>
      </c>
      <c r="J150" s="12">
        <v>0.22900000000000001</v>
      </c>
      <c r="K150" s="44" t="s">
        <v>732</v>
      </c>
      <c r="L150" s="9" t="str">
        <f t="shared" si="20"/>
        <v>Yes</v>
      </c>
    </row>
    <row r="151" spans="1:12" ht="25.5" x14ac:dyDescent="0.2">
      <c r="A151" s="4" t="s">
        <v>1345</v>
      </c>
      <c r="B151" s="34" t="s">
        <v>217</v>
      </c>
      <c r="C151" s="46">
        <v>2192.7980779</v>
      </c>
      <c r="D151" s="43" t="str">
        <f t="shared" ref="D151:D170" si="21">IF($B151="N/A","N/A",IF(C151&gt;10,"No",IF(C151&lt;-10,"No","Yes")))</f>
        <v>N/A</v>
      </c>
      <c r="E151" s="46">
        <v>2244.5223661999999</v>
      </c>
      <c r="F151" s="43" t="str">
        <f t="shared" ref="F151:F170" si="22">IF($B151="N/A","N/A",IF(E151&gt;10,"No",IF(E151&lt;-10,"No","Yes")))</f>
        <v>N/A</v>
      </c>
      <c r="G151" s="46">
        <v>2375.1928776</v>
      </c>
      <c r="H151" s="43" t="str">
        <f t="shared" ref="H151:H170" si="23">IF($B151="N/A","N/A",IF(G151&gt;10,"No",IF(G151&lt;-10,"No","Yes")))</f>
        <v>N/A</v>
      </c>
      <c r="I151" s="12">
        <v>2.359</v>
      </c>
      <c r="J151" s="12">
        <v>5.8220000000000001</v>
      </c>
      <c r="K151" s="44" t="s">
        <v>732</v>
      </c>
      <c r="L151" s="9" t="str">
        <f t="shared" ref="L151:L170" si="24">IF(J151="Div by 0", "N/A", IF(K151="N/A","N/A", IF(J151&gt;VALUE(MID(K151,1,2)), "No", IF(J151&lt;-1*VALUE(MID(K151,1,2)), "No", "Yes"))))</f>
        <v>Yes</v>
      </c>
    </row>
    <row r="152" spans="1:12" ht="25.5" x14ac:dyDescent="0.2">
      <c r="A152" s="4" t="s">
        <v>1346</v>
      </c>
      <c r="B152" s="34" t="s">
        <v>217</v>
      </c>
      <c r="C152" s="46">
        <v>3468.0116361</v>
      </c>
      <c r="D152" s="43" t="str">
        <f t="shared" si="21"/>
        <v>N/A</v>
      </c>
      <c r="E152" s="46">
        <v>4018.1689247999998</v>
      </c>
      <c r="F152" s="43" t="str">
        <f t="shared" si="22"/>
        <v>N/A</v>
      </c>
      <c r="G152" s="46">
        <v>4113.5521706</v>
      </c>
      <c r="H152" s="43" t="str">
        <f t="shared" si="23"/>
        <v>N/A</v>
      </c>
      <c r="I152" s="12">
        <v>15.86</v>
      </c>
      <c r="J152" s="12">
        <v>2.3740000000000001</v>
      </c>
      <c r="K152" s="44" t="s">
        <v>732</v>
      </c>
      <c r="L152" s="9" t="str">
        <f t="shared" si="24"/>
        <v>Yes</v>
      </c>
    </row>
    <row r="153" spans="1:12" ht="25.5" x14ac:dyDescent="0.2">
      <c r="A153" s="4" t="s">
        <v>1347</v>
      </c>
      <c r="B153" s="34" t="s">
        <v>217</v>
      </c>
      <c r="C153" s="46">
        <v>4931.1603744000004</v>
      </c>
      <c r="D153" s="43" t="str">
        <f t="shared" si="21"/>
        <v>N/A</v>
      </c>
      <c r="E153" s="46">
        <v>5109.8415050000003</v>
      </c>
      <c r="F153" s="43" t="str">
        <f t="shared" si="22"/>
        <v>N/A</v>
      </c>
      <c r="G153" s="46">
        <v>4893.8015396000001</v>
      </c>
      <c r="H153" s="43" t="str">
        <f t="shared" si="23"/>
        <v>N/A</v>
      </c>
      <c r="I153" s="12">
        <v>3.6240000000000001</v>
      </c>
      <c r="J153" s="12">
        <v>-4.2300000000000004</v>
      </c>
      <c r="K153" s="44" t="s">
        <v>732</v>
      </c>
      <c r="L153" s="9" t="str">
        <f t="shared" si="24"/>
        <v>Yes</v>
      </c>
    </row>
    <row r="154" spans="1:12" ht="25.5" x14ac:dyDescent="0.2">
      <c r="A154" s="4" t="s">
        <v>1348</v>
      </c>
      <c r="B154" s="34" t="s">
        <v>217</v>
      </c>
      <c r="C154" s="46">
        <v>516.94458924000003</v>
      </c>
      <c r="D154" s="43" t="str">
        <f t="shared" si="21"/>
        <v>N/A</v>
      </c>
      <c r="E154" s="46">
        <v>503.81607209999999</v>
      </c>
      <c r="F154" s="43" t="str">
        <f t="shared" si="22"/>
        <v>N/A</v>
      </c>
      <c r="G154" s="46">
        <v>539.02769923000005</v>
      </c>
      <c r="H154" s="43" t="str">
        <f t="shared" si="23"/>
        <v>N/A</v>
      </c>
      <c r="I154" s="12">
        <v>-2.54</v>
      </c>
      <c r="J154" s="12">
        <v>6.9889999999999999</v>
      </c>
      <c r="K154" s="44" t="s">
        <v>732</v>
      </c>
      <c r="L154" s="9" t="str">
        <f t="shared" si="24"/>
        <v>Yes</v>
      </c>
    </row>
    <row r="155" spans="1:12" ht="25.5" x14ac:dyDescent="0.2">
      <c r="A155" s="2" t="s">
        <v>1349</v>
      </c>
      <c r="B155" s="34" t="s">
        <v>217</v>
      </c>
      <c r="C155" s="46">
        <v>422.64700185999999</v>
      </c>
      <c r="D155" s="43" t="str">
        <f t="shared" si="21"/>
        <v>N/A</v>
      </c>
      <c r="E155" s="46">
        <v>368.76294395999997</v>
      </c>
      <c r="F155" s="43" t="str">
        <f t="shared" si="22"/>
        <v>N/A</v>
      </c>
      <c r="G155" s="46">
        <v>402.64735272000001</v>
      </c>
      <c r="H155" s="43" t="str">
        <f t="shared" si="23"/>
        <v>N/A</v>
      </c>
      <c r="I155" s="12">
        <v>-12.7</v>
      </c>
      <c r="J155" s="12">
        <v>9.1890000000000001</v>
      </c>
      <c r="K155" s="44" t="s">
        <v>732</v>
      </c>
      <c r="L155" s="9" t="str">
        <f t="shared" si="24"/>
        <v>Yes</v>
      </c>
    </row>
    <row r="156" spans="1:12" ht="25.5" x14ac:dyDescent="0.2">
      <c r="A156" s="2" t="s">
        <v>1350</v>
      </c>
      <c r="B156" s="34" t="s">
        <v>217</v>
      </c>
      <c r="C156" s="46">
        <v>2384.2836152999998</v>
      </c>
      <c r="D156" s="43" t="str">
        <f t="shared" si="21"/>
        <v>N/A</v>
      </c>
      <c r="E156" s="46">
        <v>2427.5892819999999</v>
      </c>
      <c r="F156" s="43" t="str">
        <f t="shared" si="22"/>
        <v>N/A</v>
      </c>
      <c r="G156" s="46">
        <v>2871.3853284000002</v>
      </c>
      <c r="H156" s="43" t="str">
        <f t="shared" si="23"/>
        <v>N/A</v>
      </c>
      <c r="I156" s="12">
        <v>1.8160000000000001</v>
      </c>
      <c r="J156" s="12">
        <v>18.28</v>
      </c>
      <c r="K156" s="44" t="s">
        <v>732</v>
      </c>
      <c r="L156" s="9" t="str">
        <f t="shared" si="24"/>
        <v>Yes</v>
      </c>
    </row>
    <row r="157" spans="1:12" ht="25.5" x14ac:dyDescent="0.2">
      <c r="A157" s="2" t="s">
        <v>1351</v>
      </c>
      <c r="B157" s="34" t="s">
        <v>217</v>
      </c>
      <c r="C157" s="46">
        <v>9861.0541842999992</v>
      </c>
      <c r="D157" s="43" t="str">
        <f t="shared" si="21"/>
        <v>N/A</v>
      </c>
      <c r="E157" s="46">
        <v>12383.512251</v>
      </c>
      <c r="F157" s="43" t="str">
        <f t="shared" si="22"/>
        <v>N/A</v>
      </c>
      <c r="G157" s="46">
        <v>13557.973190999999</v>
      </c>
      <c r="H157" s="43" t="str">
        <f t="shared" si="23"/>
        <v>N/A</v>
      </c>
      <c r="I157" s="12">
        <v>25.58</v>
      </c>
      <c r="J157" s="12">
        <v>9.484</v>
      </c>
      <c r="K157" s="44" t="s">
        <v>732</v>
      </c>
      <c r="L157" s="9" t="str">
        <f t="shared" si="24"/>
        <v>Yes</v>
      </c>
    </row>
    <row r="158" spans="1:12" ht="25.5" x14ac:dyDescent="0.2">
      <c r="A158" s="2" t="s">
        <v>1352</v>
      </c>
      <c r="B158" s="34" t="s">
        <v>217</v>
      </c>
      <c r="C158" s="46">
        <v>5631.8958968999996</v>
      </c>
      <c r="D158" s="43" t="str">
        <f t="shared" si="21"/>
        <v>N/A</v>
      </c>
      <c r="E158" s="46">
        <v>5713.2795852999998</v>
      </c>
      <c r="F158" s="43" t="str">
        <f t="shared" si="22"/>
        <v>N/A</v>
      </c>
      <c r="G158" s="46">
        <v>6069.2646711999996</v>
      </c>
      <c r="H158" s="43" t="str">
        <f t="shared" si="23"/>
        <v>N/A</v>
      </c>
      <c r="I158" s="12">
        <v>1.4450000000000001</v>
      </c>
      <c r="J158" s="12">
        <v>6.2309999999999999</v>
      </c>
      <c r="K158" s="44" t="s">
        <v>732</v>
      </c>
      <c r="L158" s="9" t="str">
        <f t="shared" si="24"/>
        <v>Yes</v>
      </c>
    </row>
    <row r="159" spans="1:12" ht="25.5" x14ac:dyDescent="0.2">
      <c r="A159" s="2" t="s">
        <v>1353</v>
      </c>
      <c r="B159" s="34" t="s">
        <v>217</v>
      </c>
      <c r="C159" s="46">
        <v>15.055238914</v>
      </c>
      <c r="D159" s="43" t="str">
        <f t="shared" si="21"/>
        <v>N/A</v>
      </c>
      <c r="E159" s="46">
        <v>14.725207626</v>
      </c>
      <c r="F159" s="43" t="str">
        <f t="shared" si="22"/>
        <v>N/A</v>
      </c>
      <c r="G159" s="46">
        <v>22.087197483000001</v>
      </c>
      <c r="H159" s="43" t="str">
        <f t="shared" si="23"/>
        <v>N/A</v>
      </c>
      <c r="I159" s="12">
        <v>-2.19</v>
      </c>
      <c r="J159" s="12">
        <v>50</v>
      </c>
      <c r="K159" s="44" t="s">
        <v>732</v>
      </c>
      <c r="L159" s="9" t="str">
        <f t="shared" si="24"/>
        <v>No</v>
      </c>
    </row>
    <row r="160" spans="1:12" ht="25.5" x14ac:dyDescent="0.2">
      <c r="A160" s="4" t="s">
        <v>1354</v>
      </c>
      <c r="B160" s="34" t="s">
        <v>217</v>
      </c>
      <c r="C160" s="46">
        <v>3.2613918915000002</v>
      </c>
      <c r="D160" s="43" t="str">
        <f t="shared" si="21"/>
        <v>N/A</v>
      </c>
      <c r="E160" s="46">
        <v>2.2247091103000001</v>
      </c>
      <c r="F160" s="43" t="str">
        <f t="shared" si="22"/>
        <v>N/A</v>
      </c>
      <c r="G160" s="46">
        <v>5.1379174005000001</v>
      </c>
      <c r="H160" s="43" t="str">
        <f t="shared" si="23"/>
        <v>N/A</v>
      </c>
      <c r="I160" s="12">
        <v>-31.8</v>
      </c>
      <c r="J160" s="12">
        <v>130.9</v>
      </c>
      <c r="K160" s="44" t="s">
        <v>732</v>
      </c>
      <c r="L160" s="9" t="str">
        <f t="shared" si="24"/>
        <v>No</v>
      </c>
    </row>
    <row r="161" spans="1:12" x14ac:dyDescent="0.2">
      <c r="A161" s="4" t="s">
        <v>1355</v>
      </c>
      <c r="B161" s="34" t="s">
        <v>217</v>
      </c>
      <c r="C161" s="46">
        <v>1431.6344165999999</v>
      </c>
      <c r="D161" s="43" t="str">
        <f t="shared" si="21"/>
        <v>N/A</v>
      </c>
      <c r="E161" s="46">
        <v>1433.2903802999999</v>
      </c>
      <c r="F161" s="43" t="str">
        <f t="shared" si="22"/>
        <v>N/A</v>
      </c>
      <c r="G161" s="46">
        <v>1699.8597583999999</v>
      </c>
      <c r="H161" s="43" t="str">
        <f t="shared" si="23"/>
        <v>N/A</v>
      </c>
      <c r="I161" s="12">
        <v>0.1157</v>
      </c>
      <c r="J161" s="12">
        <v>18.600000000000001</v>
      </c>
      <c r="K161" s="44" t="s">
        <v>732</v>
      </c>
      <c r="L161" s="9" t="str">
        <f t="shared" si="24"/>
        <v>Yes</v>
      </c>
    </row>
    <row r="162" spans="1:12" x14ac:dyDescent="0.2">
      <c r="A162" s="4" t="s">
        <v>1356</v>
      </c>
      <c r="B162" s="34" t="s">
        <v>217</v>
      </c>
      <c r="C162" s="46">
        <v>2108.5840386</v>
      </c>
      <c r="D162" s="43" t="str">
        <f t="shared" si="21"/>
        <v>N/A</v>
      </c>
      <c r="E162" s="46">
        <v>2699.5544826</v>
      </c>
      <c r="F162" s="43" t="str">
        <f t="shared" si="22"/>
        <v>N/A</v>
      </c>
      <c r="G162" s="46">
        <v>2854.4741813000001</v>
      </c>
      <c r="H162" s="43" t="str">
        <f t="shared" si="23"/>
        <v>N/A</v>
      </c>
      <c r="I162" s="12">
        <v>28.03</v>
      </c>
      <c r="J162" s="12">
        <v>5.7389999999999999</v>
      </c>
      <c r="K162" s="44" t="s">
        <v>732</v>
      </c>
      <c r="L162" s="9" t="str">
        <f t="shared" si="24"/>
        <v>Yes</v>
      </c>
    </row>
    <row r="163" spans="1:12" ht="25.5" x14ac:dyDescent="0.2">
      <c r="A163" s="4" t="s">
        <v>1357</v>
      </c>
      <c r="B163" s="34" t="s">
        <v>217</v>
      </c>
      <c r="C163" s="46">
        <v>3119.5116515</v>
      </c>
      <c r="D163" s="43" t="str">
        <f t="shared" si="21"/>
        <v>N/A</v>
      </c>
      <c r="E163" s="46">
        <v>3125.6017823000002</v>
      </c>
      <c r="F163" s="43" t="str">
        <f t="shared" si="22"/>
        <v>N/A</v>
      </c>
      <c r="G163" s="46">
        <v>3307.0912561999999</v>
      </c>
      <c r="H163" s="43" t="str">
        <f t="shared" si="23"/>
        <v>N/A</v>
      </c>
      <c r="I163" s="12">
        <v>0.19520000000000001</v>
      </c>
      <c r="J163" s="12">
        <v>5.8070000000000004</v>
      </c>
      <c r="K163" s="44" t="s">
        <v>732</v>
      </c>
      <c r="L163" s="9" t="str">
        <f t="shared" si="24"/>
        <v>Yes</v>
      </c>
    </row>
    <row r="164" spans="1:12" x14ac:dyDescent="0.2">
      <c r="A164" s="4" t="s">
        <v>1358</v>
      </c>
      <c r="B164" s="34" t="s">
        <v>217</v>
      </c>
      <c r="C164" s="46">
        <v>504.69060098</v>
      </c>
      <c r="D164" s="43" t="str">
        <f t="shared" si="21"/>
        <v>N/A</v>
      </c>
      <c r="E164" s="46">
        <v>487.94517743</v>
      </c>
      <c r="F164" s="43" t="str">
        <f t="shared" si="22"/>
        <v>N/A</v>
      </c>
      <c r="G164" s="46">
        <v>637.26828160000002</v>
      </c>
      <c r="H164" s="43" t="str">
        <f t="shared" si="23"/>
        <v>N/A</v>
      </c>
      <c r="I164" s="12">
        <v>-3.32</v>
      </c>
      <c r="J164" s="12">
        <v>30.6</v>
      </c>
      <c r="K164" s="44" t="s">
        <v>732</v>
      </c>
      <c r="L164" s="9" t="str">
        <f t="shared" si="24"/>
        <v>No</v>
      </c>
    </row>
    <row r="165" spans="1:12" x14ac:dyDescent="0.2">
      <c r="A165" s="4" t="s">
        <v>1359</v>
      </c>
      <c r="B165" s="34" t="s">
        <v>217</v>
      </c>
      <c r="C165" s="46">
        <v>74.171800978999997</v>
      </c>
      <c r="D165" s="43" t="str">
        <f t="shared" si="21"/>
        <v>N/A</v>
      </c>
      <c r="E165" s="46">
        <v>64.126340124999999</v>
      </c>
      <c r="F165" s="43" t="str">
        <f t="shared" si="22"/>
        <v>N/A</v>
      </c>
      <c r="G165" s="46">
        <v>84.968261385000005</v>
      </c>
      <c r="H165" s="43" t="str">
        <f t="shared" si="23"/>
        <v>N/A</v>
      </c>
      <c r="I165" s="12">
        <v>-13.5</v>
      </c>
      <c r="J165" s="12">
        <v>32.5</v>
      </c>
      <c r="K165" s="44" t="s">
        <v>732</v>
      </c>
      <c r="L165" s="9" t="str">
        <f t="shared" si="24"/>
        <v>No</v>
      </c>
    </row>
    <row r="166" spans="1:12" x14ac:dyDescent="0.2">
      <c r="A166" s="4" t="s">
        <v>1360</v>
      </c>
      <c r="B166" s="34" t="s">
        <v>217</v>
      </c>
      <c r="C166" s="46">
        <v>4846.1747997000002</v>
      </c>
      <c r="D166" s="43" t="str">
        <f t="shared" si="21"/>
        <v>N/A</v>
      </c>
      <c r="E166" s="46">
        <v>5284.0106088000002</v>
      </c>
      <c r="F166" s="43" t="str">
        <f t="shared" si="22"/>
        <v>N/A</v>
      </c>
      <c r="G166" s="46">
        <v>6327.5742725</v>
      </c>
      <c r="H166" s="43" t="str">
        <f t="shared" si="23"/>
        <v>N/A</v>
      </c>
      <c r="I166" s="12">
        <v>9.0350000000000001</v>
      </c>
      <c r="J166" s="12">
        <v>19.75</v>
      </c>
      <c r="K166" s="44" t="s">
        <v>732</v>
      </c>
      <c r="L166" s="9" t="str">
        <f t="shared" si="24"/>
        <v>Yes</v>
      </c>
    </row>
    <row r="167" spans="1:12" x14ac:dyDescent="0.2">
      <c r="A167" s="45" t="s">
        <v>1361</v>
      </c>
      <c r="B167" s="34" t="s">
        <v>217</v>
      </c>
      <c r="C167" s="46">
        <v>6981.3878702000002</v>
      </c>
      <c r="D167" s="43" t="str">
        <f t="shared" si="21"/>
        <v>N/A</v>
      </c>
      <c r="E167" s="46">
        <v>9190.5729317000005</v>
      </c>
      <c r="F167" s="43" t="str">
        <f t="shared" si="22"/>
        <v>N/A</v>
      </c>
      <c r="G167" s="46">
        <v>10103.340899000001</v>
      </c>
      <c r="H167" s="43" t="str">
        <f t="shared" si="23"/>
        <v>N/A</v>
      </c>
      <c r="I167" s="12">
        <v>31.64</v>
      </c>
      <c r="J167" s="12">
        <v>9.9320000000000004</v>
      </c>
      <c r="K167" s="44" t="s">
        <v>732</v>
      </c>
      <c r="L167" s="9" t="str">
        <f t="shared" si="24"/>
        <v>Yes</v>
      </c>
    </row>
    <row r="168" spans="1:12" x14ac:dyDescent="0.2">
      <c r="A168" s="45" t="s">
        <v>1362</v>
      </c>
      <c r="B168" s="34" t="s">
        <v>217</v>
      </c>
      <c r="C168" s="46">
        <v>11302.032343999999</v>
      </c>
      <c r="D168" s="43" t="str">
        <f t="shared" si="21"/>
        <v>N/A</v>
      </c>
      <c r="E168" s="46">
        <v>12418.243345999999</v>
      </c>
      <c r="F168" s="43" t="str">
        <f t="shared" si="22"/>
        <v>N/A</v>
      </c>
      <c r="G168" s="46">
        <v>13430.633625</v>
      </c>
      <c r="H168" s="43" t="str">
        <f t="shared" si="23"/>
        <v>N/A</v>
      </c>
      <c r="I168" s="12">
        <v>9.8759999999999994</v>
      </c>
      <c r="J168" s="12">
        <v>8.1519999999999992</v>
      </c>
      <c r="K168" s="44" t="s">
        <v>732</v>
      </c>
      <c r="L168" s="9" t="str">
        <f t="shared" si="24"/>
        <v>Yes</v>
      </c>
    </row>
    <row r="169" spans="1:12" x14ac:dyDescent="0.2">
      <c r="A169" s="45" t="s">
        <v>1363</v>
      </c>
      <c r="B169" s="34" t="s">
        <v>217</v>
      </c>
      <c r="C169" s="46">
        <v>1035.4608048</v>
      </c>
      <c r="D169" s="43" t="str">
        <f t="shared" si="21"/>
        <v>N/A</v>
      </c>
      <c r="E169" s="46">
        <v>1043.4238674999999</v>
      </c>
      <c r="F169" s="43" t="str">
        <f t="shared" si="22"/>
        <v>N/A</v>
      </c>
      <c r="G169" s="46">
        <v>1306.8912700000001</v>
      </c>
      <c r="H169" s="43" t="str">
        <f t="shared" si="23"/>
        <v>N/A</v>
      </c>
      <c r="I169" s="12">
        <v>0.76900000000000002</v>
      </c>
      <c r="J169" s="12">
        <v>25.25</v>
      </c>
      <c r="K169" s="44" t="s">
        <v>732</v>
      </c>
      <c r="L169" s="9" t="str">
        <f t="shared" si="24"/>
        <v>Yes</v>
      </c>
    </row>
    <row r="170" spans="1:12" x14ac:dyDescent="0.2">
      <c r="A170" s="45" t="s">
        <v>1364</v>
      </c>
      <c r="B170" s="34" t="s">
        <v>217</v>
      </c>
      <c r="C170" s="46">
        <v>482.53322689999999</v>
      </c>
      <c r="D170" s="43" t="str">
        <f t="shared" si="21"/>
        <v>N/A</v>
      </c>
      <c r="E170" s="46">
        <v>451.70108226000002</v>
      </c>
      <c r="F170" s="43" t="str">
        <f t="shared" si="22"/>
        <v>N/A</v>
      </c>
      <c r="G170" s="46">
        <v>531.22986232999995</v>
      </c>
      <c r="H170" s="43" t="str">
        <f t="shared" si="23"/>
        <v>N/A</v>
      </c>
      <c r="I170" s="12">
        <v>-6.39</v>
      </c>
      <c r="J170" s="12">
        <v>17.61</v>
      </c>
      <c r="K170" s="44" t="s">
        <v>732</v>
      </c>
      <c r="L170" s="9" t="str">
        <f t="shared" si="24"/>
        <v>Yes</v>
      </c>
    </row>
    <row r="171" spans="1:12" x14ac:dyDescent="0.2">
      <c r="A171" s="45" t="s">
        <v>85</v>
      </c>
      <c r="B171" s="34" t="s">
        <v>217</v>
      </c>
      <c r="C171" s="8">
        <v>11.712702974000001</v>
      </c>
      <c r="D171" s="43" t="str">
        <f t="shared" ref="D171:D202" si="25">IF($B171="N/A","N/A",IF(C171&gt;10,"No",IF(C171&lt;-10,"No","Yes")))</f>
        <v>N/A</v>
      </c>
      <c r="E171" s="8">
        <v>11.337855147999999</v>
      </c>
      <c r="F171" s="43" t="str">
        <f t="shared" ref="F171:F202" si="26">IF($B171="N/A","N/A",IF(E171&gt;10,"No",IF(E171&lt;-10,"No","Yes")))</f>
        <v>N/A</v>
      </c>
      <c r="G171" s="8">
        <v>11.162827197</v>
      </c>
      <c r="H171" s="43" t="str">
        <f t="shared" ref="H171:H202" si="27">IF($B171="N/A","N/A",IF(G171&gt;10,"No",IF(G171&lt;-10,"No","Yes")))</f>
        <v>N/A</v>
      </c>
      <c r="I171" s="12">
        <v>-3.2</v>
      </c>
      <c r="J171" s="12">
        <v>-1.54</v>
      </c>
      <c r="K171" s="44" t="s">
        <v>732</v>
      </c>
      <c r="L171" s="9" t="str">
        <f t="shared" ref="L171:L202" si="28">IF(J171="Div by 0", "N/A", IF(K171="N/A","N/A", IF(J171&gt;VALUE(MID(K171,1,2)), "No", IF(J171&lt;-1*VALUE(MID(K171,1,2)), "No", "Yes"))))</f>
        <v>Yes</v>
      </c>
    </row>
    <row r="172" spans="1:12" x14ac:dyDescent="0.2">
      <c r="A172" s="45" t="s">
        <v>465</v>
      </c>
      <c r="B172" s="34" t="s">
        <v>217</v>
      </c>
      <c r="C172" s="8">
        <v>17.45416079</v>
      </c>
      <c r="D172" s="43" t="str">
        <f t="shared" si="25"/>
        <v>N/A</v>
      </c>
      <c r="E172" s="8">
        <v>20.423753243</v>
      </c>
      <c r="F172" s="43" t="str">
        <f t="shared" si="26"/>
        <v>N/A</v>
      </c>
      <c r="G172" s="8">
        <v>20.883472962999999</v>
      </c>
      <c r="H172" s="43" t="str">
        <f t="shared" si="27"/>
        <v>N/A</v>
      </c>
      <c r="I172" s="12">
        <v>17.010000000000002</v>
      </c>
      <c r="J172" s="12">
        <v>2.2509999999999999</v>
      </c>
      <c r="K172" s="44" t="s">
        <v>732</v>
      </c>
      <c r="L172" s="9" t="str">
        <f t="shared" si="28"/>
        <v>Yes</v>
      </c>
    </row>
    <row r="173" spans="1:12" x14ac:dyDescent="0.2">
      <c r="A173" s="45" t="s">
        <v>466</v>
      </c>
      <c r="B173" s="34" t="s">
        <v>217</v>
      </c>
      <c r="C173" s="8">
        <v>20.244227300999999</v>
      </c>
      <c r="D173" s="43" t="str">
        <f t="shared" si="25"/>
        <v>N/A</v>
      </c>
      <c r="E173" s="8">
        <v>19.849729162999999</v>
      </c>
      <c r="F173" s="43" t="str">
        <f t="shared" si="26"/>
        <v>N/A</v>
      </c>
      <c r="G173" s="8">
        <v>18.463635023999998</v>
      </c>
      <c r="H173" s="43" t="str">
        <f t="shared" si="27"/>
        <v>N/A</v>
      </c>
      <c r="I173" s="12">
        <v>-1.95</v>
      </c>
      <c r="J173" s="12">
        <v>-6.98</v>
      </c>
      <c r="K173" s="44" t="s">
        <v>732</v>
      </c>
      <c r="L173" s="9" t="str">
        <f t="shared" si="28"/>
        <v>Yes</v>
      </c>
    </row>
    <row r="174" spans="1:12" x14ac:dyDescent="0.2">
      <c r="A174" s="2" t="s">
        <v>467</v>
      </c>
      <c r="B174" s="34" t="s">
        <v>217</v>
      </c>
      <c r="C174" s="8">
        <v>5.4484700940000002</v>
      </c>
      <c r="D174" s="43" t="str">
        <f t="shared" si="25"/>
        <v>N/A</v>
      </c>
      <c r="E174" s="8">
        <v>5.5794639487</v>
      </c>
      <c r="F174" s="43" t="str">
        <f t="shared" si="26"/>
        <v>N/A</v>
      </c>
      <c r="G174" s="8">
        <v>5.0969302579000004</v>
      </c>
      <c r="H174" s="43" t="str">
        <f t="shared" si="27"/>
        <v>N/A</v>
      </c>
      <c r="I174" s="12">
        <v>2.4039999999999999</v>
      </c>
      <c r="J174" s="12">
        <v>-8.65</v>
      </c>
      <c r="K174" s="44" t="s">
        <v>732</v>
      </c>
      <c r="L174" s="9" t="str">
        <f t="shared" si="28"/>
        <v>Yes</v>
      </c>
    </row>
    <row r="175" spans="1:12" x14ac:dyDescent="0.2">
      <c r="A175" s="2" t="s">
        <v>468</v>
      </c>
      <c r="B175" s="34" t="s">
        <v>217</v>
      </c>
      <c r="C175" s="8">
        <v>8.6633339439999997</v>
      </c>
      <c r="D175" s="43" t="str">
        <f t="shared" si="25"/>
        <v>N/A</v>
      </c>
      <c r="E175" s="8">
        <v>6.6739494944000004</v>
      </c>
      <c r="F175" s="43" t="str">
        <f t="shared" si="26"/>
        <v>N/A</v>
      </c>
      <c r="G175" s="8">
        <v>6.6927860249000002</v>
      </c>
      <c r="H175" s="43" t="str">
        <f t="shared" si="27"/>
        <v>N/A</v>
      </c>
      <c r="I175" s="12">
        <v>-23</v>
      </c>
      <c r="J175" s="12">
        <v>0.28220000000000001</v>
      </c>
      <c r="K175" s="44" t="s">
        <v>732</v>
      </c>
      <c r="L175" s="9" t="str">
        <f t="shared" si="28"/>
        <v>Yes</v>
      </c>
    </row>
    <row r="176" spans="1:12" x14ac:dyDescent="0.2">
      <c r="A176" s="2" t="s">
        <v>1365</v>
      </c>
      <c r="B176" s="34" t="s">
        <v>217</v>
      </c>
      <c r="C176" s="8">
        <v>5.1371355781999997</v>
      </c>
      <c r="D176" s="43" t="str">
        <f t="shared" si="25"/>
        <v>N/A</v>
      </c>
      <c r="E176" s="8">
        <v>5.1674681337999999</v>
      </c>
      <c r="F176" s="43" t="str">
        <f t="shared" si="26"/>
        <v>N/A</v>
      </c>
      <c r="G176" s="8">
        <v>5.8148716715999997</v>
      </c>
      <c r="H176" s="43" t="str">
        <f t="shared" si="27"/>
        <v>N/A</v>
      </c>
      <c r="I176" s="12">
        <v>0.59050000000000002</v>
      </c>
      <c r="J176" s="12">
        <v>12.53</v>
      </c>
      <c r="K176" s="44" t="s">
        <v>732</v>
      </c>
      <c r="L176" s="9" t="str">
        <f t="shared" si="28"/>
        <v>Yes</v>
      </c>
    </row>
    <row r="177" spans="1:12" x14ac:dyDescent="0.2">
      <c r="A177" s="2" t="s">
        <v>1366</v>
      </c>
      <c r="B177" s="34" t="s">
        <v>217</v>
      </c>
      <c r="C177" s="8">
        <v>24.130230371</v>
      </c>
      <c r="D177" s="43" t="str">
        <f t="shared" si="25"/>
        <v>N/A</v>
      </c>
      <c r="E177" s="8">
        <v>28.942058230000001</v>
      </c>
      <c r="F177" s="43" t="str">
        <f t="shared" si="26"/>
        <v>N/A</v>
      </c>
      <c r="G177" s="8">
        <v>30.205635948000001</v>
      </c>
      <c r="H177" s="43" t="str">
        <f t="shared" si="27"/>
        <v>N/A</v>
      </c>
      <c r="I177" s="12">
        <v>19.940000000000001</v>
      </c>
      <c r="J177" s="12">
        <v>4.3659999999999997</v>
      </c>
      <c r="K177" s="44" t="s">
        <v>732</v>
      </c>
      <c r="L177" s="9" t="str">
        <f t="shared" si="28"/>
        <v>Yes</v>
      </c>
    </row>
    <row r="178" spans="1:12" x14ac:dyDescent="0.2">
      <c r="A178" s="2" t="s">
        <v>1367</v>
      </c>
      <c r="B178" s="34" t="s">
        <v>217</v>
      </c>
      <c r="C178" s="8">
        <v>11.487641297</v>
      </c>
      <c r="D178" s="43" t="str">
        <f t="shared" si="25"/>
        <v>N/A</v>
      </c>
      <c r="E178" s="8">
        <v>11.577843787999999</v>
      </c>
      <c r="F178" s="43" t="str">
        <f t="shared" si="26"/>
        <v>N/A</v>
      </c>
      <c r="G178" s="8">
        <v>11.679271226999999</v>
      </c>
      <c r="H178" s="43" t="str">
        <f t="shared" si="27"/>
        <v>N/A</v>
      </c>
      <c r="I178" s="12">
        <v>0.78520000000000001</v>
      </c>
      <c r="J178" s="12">
        <v>0.876</v>
      </c>
      <c r="K178" s="44" t="s">
        <v>732</v>
      </c>
      <c r="L178" s="9" t="str">
        <f t="shared" si="28"/>
        <v>Yes</v>
      </c>
    </row>
    <row r="179" spans="1:12" x14ac:dyDescent="0.2">
      <c r="A179" s="2" t="s">
        <v>1368</v>
      </c>
      <c r="B179" s="34" t="s">
        <v>217</v>
      </c>
      <c r="C179" s="8">
        <v>0.30741324170000001</v>
      </c>
      <c r="D179" s="43" t="str">
        <f t="shared" si="25"/>
        <v>N/A</v>
      </c>
      <c r="E179" s="8">
        <v>0.32276330689999999</v>
      </c>
      <c r="F179" s="43" t="str">
        <f t="shared" si="26"/>
        <v>N/A</v>
      </c>
      <c r="G179" s="8">
        <v>0.39294515800000002</v>
      </c>
      <c r="H179" s="43" t="str">
        <f t="shared" si="27"/>
        <v>N/A</v>
      </c>
      <c r="I179" s="12">
        <v>4.9930000000000003</v>
      </c>
      <c r="J179" s="12">
        <v>21.74</v>
      </c>
      <c r="K179" s="44" t="s">
        <v>732</v>
      </c>
      <c r="L179" s="9" t="str">
        <f t="shared" si="28"/>
        <v>Yes</v>
      </c>
    </row>
    <row r="180" spans="1:12" x14ac:dyDescent="0.2">
      <c r="A180" s="2" t="s">
        <v>1369</v>
      </c>
      <c r="B180" s="34" t="s">
        <v>217</v>
      </c>
      <c r="C180" s="8">
        <v>4.71117858E-2</v>
      </c>
      <c r="D180" s="43" t="str">
        <f t="shared" si="25"/>
        <v>N/A</v>
      </c>
      <c r="E180" s="8">
        <v>3.8107819699999997E-2</v>
      </c>
      <c r="F180" s="43" t="str">
        <f t="shared" si="26"/>
        <v>N/A</v>
      </c>
      <c r="G180" s="8">
        <v>5.0321699400000003E-2</v>
      </c>
      <c r="H180" s="43" t="str">
        <f t="shared" si="27"/>
        <v>N/A</v>
      </c>
      <c r="I180" s="12">
        <v>-19.100000000000001</v>
      </c>
      <c r="J180" s="12">
        <v>32.049999999999997</v>
      </c>
      <c r="K180" s="44" t="s">
        <v>732</v>
      </c>
      <c r="L180" s="9" t="str">
        <f t="shared" si="28"/>
        <v>No</v>
      </c>
    </row>
    <row r="181" spans="1:12" x14ac:dyDescent="0.2">
      <c r="A181" s="2" t="s">
        <v>86</v>
      </c>
      <c r="B181" s="34" t="s">
        <v>217</v>
      </c>
      <c r="C181" s="8">
        <v>1.1615454321000001</v>
      </c>
      <c r="D181" s="43" t="str">
        <f t="shared" si="25"/>
        <v>N/A</v>
      </c>
      <c r="E181" s="8">
        <v>3.5110533159999999</v>
      </c>
      <c r="F181" s="43" t="str">
        <f t="shared" si="26"/>
        <v>N/A</v>
      </c>
      <c r="G181" s="8">
        <v>3.4497300945</v>
      </c>
      <c r="H181" s="43" t="str">
        <f t="shared" si="27"/>
        <v>N/A</v>
      </c>
      <c r="I181" s="12">
        <v>202.3</v>
      </c>
      <c r="J181" s="12">
        <v>-1.75</v>
      </c>
      <c r="K181" s="44" t="s">
        <v>732</v>
      </c>
      <c r="L181" s="9" t="str">
        <f t="shared" si="28"/>
        <v>Yes</v>
      </c>
    </row>
    <row r="182" spans="1:12" x14ac:dyDescent="0.2">
      <c r="A182" s="2" t="s">
        <v>87</v>
      </c>
      <c r="B182" s="34" t="s">
        <v>217</v>
      </c>
      <c r="C182" s="8">
        <v>51.505084660000001</v>
      </c>
      <c r="D182" s="43" t="str">
        <f t="shared" si="25"/>
        <v>N/A</v>
      </c>
      <c r="E182" s="8">
        <v>47.527771360999999</v>
      </c>
      <c r="F182" s="43" t="str">
        <f t="shared" si="26"/>
        <v>N/A</v>
      </c>
      <c r="G182" s="8">
        <v>54.050448523999997</v>
      </c>
      <c r="H182" s="43" t="str">
        <f t="shared" si="27"/>
        <v>N/A</v>
      </c>
      <c r="I182" s="12">
        <v>-7.72</v>
      </c>
      <c r="J182" s="12">
        <v>13.72</v>
      </c>
      <c r="K182" s="44" t="s">
        <v>732</v>
      </c>
      <c r="L182" s="9" t="str">
        <f t="shared" si="28"/>
        <v>Yes</v>
      </c>
    </row>
    <row r="183" spans="1:12" x14ac:dyDescent="0.2">
      <c r="A183" s="2" t="s">
        <v>469</v>
      </c>
      <c r="B183" s="34" t="s">
        <v>217</v>
      </c>
      <c r="C183" s="8">
        <v>45.345557122999999</v>
      </c>
      <c r="D183" s="43" t="str">
        <f t="shared" si="25"/>
        <v>N/A</v>
      </c>
      <c r="E183" s="8">
        <v>55.477082733000003</v>
      </c>
      <c r="F183" s="43" t="str">
        <f t="shared" si="26"/>
        <v>N/A</v>
      </c>
      <c r="G183" s="8">
        <v>56.100533130000002</v>
      </c>
      <c r="H183" s="43" t="str">
        <f t="shared" si="27"/>
        <v>N/A</v>
      </c>
      <c r="I183" s="12">
        <v>22.34</v>
      </c>
      <c r="J183" s="12">
        <v>1.1240000000000001</v>
      </c>
      <c r="K183" s="44" t="s">
        <v>732</v>
      </c>
      <c r="L183" s="9" t="str">
        <f t="shared" si="28"/>
        <v>Yes</v>
      </c>
    </row>
    <row r="184" spans="1:12" x14ac:dyDescent="0.2">
      <c r="A184" s="2" t="s">
        <v>470</v>
      </c>
      <c r="B184" s="34" t="s">
        <v>217</v>
      </c>
      <c r="C184" s="8">
        <v>76.179587217999995</v>
      </c>
      <c r="D184" s="43" t="str">
        <f t="shared" si="25"/>
        <v>N/A</v>
      </c>
      <c r="E184" s="8">
        <v>75.385869881999994</v>
      </c>
      <c r="F184" s="43" t="str">
        <f t="shared" si="26"/>
        <v>N/A</v>
      </c>
      <c r="G184" s="8">
        <v>79.414870108000002</v>
      </c>
      <c r="H184" s="43" t="str">
        <f t="shared" si="27"/>
        <v>N/A</v>
      </c>
      <c r="I184" s="12">
        <v>-1.04</v>
      </c>
      <c r="J184" s="12">
        <v>5.3449999999999998</v>
      </c>
      <c r="K184" s="44" t="s">
        <v>732</v>
      </c>
      <c r="L184" s="9" t="str">
        <f t="shared" si="28"/>
        <v>Yes</v>
      </c>
    </row>
    <row r="185" spans="1:12" x14ac:dyDescent="0.2">
      <c r="A185" s="2" t="s">
        <v>471</v>
      </c>
      <c r="B185" s="34" t="s">
        <v>217</v>
      </c>
      <c r="C185" s="8">
        <v>39.494009261000002</v>
      </c>
      <c r="D185" s="43" t="str">
        <f t="shared" si="25"/>
        <v>N/A</v>
      </c>
      <c r="E185" s="8">
        <v>32.660437901000002</v>
      </c>
      <c r="F185" s="43" t="str">
        <f t="shared" si="26"/>
        <v>N/A</v>
      </c>
      <c r="G185" s="8">
        <v>37.452443414999998</v>
      </c>
      <c r="H185" s="43" t="str">
        <f t="shared" si="27"/>
        <v>N/A</v>
      </c>
      <c r="I185" s="12">
        <v>-17.3</v>
      </c>
      <c r="J185" s="12">
        <v>14.67</v>
      </c>
      <c r="K185" s="44" t="s">
        <v>732</v>
      </c>
      <c r="L185" s="9" t="str">
        <f t="shared" si="28"/>
        <v>Yes</v>
      </c>
    </row>
    <row r="186" spans="1:12" x14ac:dyDescent="0.2">
      <c r="A186" s="2" t="s">
        <v>472</v>
      </c>
      <c r="B186" s="34" t="s">
        <v>217</v>
      </c>
      <c r="C186" s="8">
        <v>31.015258983999999</v>
      </c>
      <c r="D186" s="43" t="str">
        <f t="shared" si="25"/>
        <v>N/A</v>
      </c>
      <c r="E186" s="8">
        <v>25.392510543</v>
      </c>
      <c r="F186" s="43" t="str">
        <f t="shared" si="26"/>
        <v>N/A</v>
      </c>
      <c r="G186" s="8">
        <v>31.839258114</v>
      </c>
      <c r="H186" s="43" t="str">
        <f t="shared" si="27"/>
        <v>N/A</v>
      </c>
      <c r="I186" s="12">
        <v>-18.100000000000001</v>
      </c>
      <c r="J186" s="12">
        <v>25.39</v>
      </c>
      <c r="K186" s="44" t="s">
        <v>732</v>
      </c>
      <c r="L186" s="9" t="str">
        <f t="shared" si="28"/>
        <v>Yes</v>
      </c>
    </row>
    <row r="187" spans="1:12" x14ac:dyDescent="0.2">
      <c r="A187" s="2" t="s">
        <v>116</v>
      </c>
      <c r="B187" s="34" t="s">
        <v>217</v>
      </c>
      <c r="C187" s="8">
        <v>66.570319807000004</v>
      </c>
      <c r="D187" s="43" t="str">
        <f t="shared" si="25"/>
        <v>N/A</v>
      </c>
      <c r="E187" s="8">
        <v>65.587030932000005</v>
      </c>
      <c r="F187" s="43" t="str">
        <f t="shared" si="26"/>
        <v>N/A</v>
      </c>
      <c r="G187" s="8">
        <v>70.941336301999996</v>
      </c>
      <c r="H187" s="43" t="str">
        <f t="shared" si="27"/>
        <v>N/A</v>
      </c>
      <c r="I187" s="12">
        <v>-1.48</v>
      </c>
      <c r="J187" s="12">
        <v>8.1639999999999997</v>
      </c>
      <c r="K187" s="44" t="s">
        <v>732</v>
      </c>
      <c r="L187" s="9" t="str">
        <f t="shared" si="28"/>
        <v>Yes</v>
      </c>
    </row>
    <row r="188" spans="1:12" x14ac:dyDescent="0.2">
      <c r="A188" s="2" t="s">
        <v>473</v>
      </c>
      <c r="B188" s="34" t="s">
        <v>217</v>
      </c>
      <c r="C188" s="8">
        <v>52.879642689000001</v>
      </c>
      <c r="D188" s="43" t="str">
        <f t="shared" si="25"/>
        <v>N/A</v>
      </c>
      <c r="E188" s="8">
        <v>63.173825309999998</v>
      </c>
      <c r="F188" s="43" t="str">
        <f t="shared" si="26"/>
        <v>N/A</v>
      </c>
      <c r="G188" s="8">
        <v>65.559786747999993</v>
      </c>
      <c r="H188" s="43" t="str">
        <f t="shared" si="27"/>
        <v>N/A</v>
      </c>
      <c r="I188" s="12">
        <v>19.47</v>
      </c>
      <c r="J188" s="12">
        <v>3.7770000000000001</v>
      </c>
      <c r="K188" s="44" t="s">
        <v>732</v>
      </c>
      <c r="L188" s="9" t="str">
        <f t="shared" si="28"/>
        <v>Yes</v>
      </c>
    </row>
    <row r="189" spans="1:12" x14ac:dyDescent="0.2">
      <c r="A189" s="2" t="s">
        <v>474</v>
      </c>
      <c r="B189" s="34" t="s">
        <v>217</v>
      </c>
      <c r="C189" s="8">
        <v>90.754252171999994</v>
      </c>
      <c r="D189" s="43" t="str">
        <f t="shared" si="25"/>
        <v>N/A</v>
      </c>
      <c r="E189" s="8">
        <v>91.657056322000003</v>
      </c>
      <c r="F189" s="43" t="str">
        <f t="shared" si="26"/>
        <v>N/A</v>
      </c>
      <c r="G189" s="8">
        <v>93.241418259</v>
      </c>
      <c r="H189" s="43" t="str">
        <f t="shared" si="27"/>
        <v>N/A</v>
      </c>
      <c r="I189" s="12">
        <v>0.99480000000000002</v>
      </c>
      <c r="J189" s="12">
        <v>1.7290000000000001</v>
      </c>
      <c r="K189" s="44" t="s">
        <v>732</v>
      </c>
      <c r="L189" s="9" t="str">
        <f t="shared" si="28"/>
        <v>Yes</v>
      </c>
    </row>
    <row r="190" spans="1:12" x14ac:dyDescent="0.2">
      <c r="A190" s="2" t="s">
        <v>475</v>
      </c>
      <c r="B190" s="34" t="s">
        <v>217</v>
      </c>
      <c r="C190" s="8">
        <v>53.862236861</v>
      </c>
      <c r="D190" s="43" t="str">
        <f t="shared" si="25"/>
        <v>N/A</v>
      </c>
      <c r="E190" s="8">
        <v>51.797848244999997</v>
      </c>
      <c r="F190" s="43" t="str">
        <f t="shared" si="26"/>
        <v>N/A</v>
      </c>
      <c r="G190" s="8">
        <v>57.514224388000002</v>
      </c>
      <c r="H190" s="43" t="str">
        <f t="shared" si="27"/>
        <v>N/A</v>
      </c>
      <c r="I190" s="12">
        <v>-3.83</v>
      </c>
      <c r="J190" s="12">
        <v>11.04</v>
      </c>
      <c r="K190" s="44" t="s">
        <v>732</v>
      </c>
      <c r="L190" s="9" t="str">
        <f t="shared" si="28"/>
        <v>Yes</v>
      </c>
    </row>
    <row r="191" spans="1:12" x14ac:dyDescent="0.2">
      <c r="A191" s="2" t="s">
        <v>476</v>
      </c>
      <c r="B191" s="34" t="s">
        <v>217</v>
      </c>
      <c r="C191" s="8">
        <v>50.757714555</v>
      </c>
      <c r="D191" s="43" t="str">
        <f t="shared" si="25"/>
        <v>N/A</v>
      </c>
      <c r="E191" s="8">
        <v>46.275595752000001</v>
      </c>
      <c r="F191" s="43" t="str">
        <f t="shared" si="26"/>
        <v>N/A</v>
      </c>
      <c r="G191" s="8">
        <v>49.419503253000002</v>
      </c>
      <c r="H191" s="43" t="str">
        <f t="shared" si="27"/>
        <v>N/A</v>
      </c>
      <c r="I191" s="12">
        <v>-8.83</v>
      </c>
      <c r="J191" s="12">
        <v>6.7939999999999996</v>
      </c>
      <c r="K191" s="44" t="s">
        <v>732</v>
      </c>
      <c r="L191" s="9" t="str">
        <f t="shared" si="28"/>
        <v>Yes</v>
      </c>
    </row>
    <row r="192" spans="1:12" x14ac:dyDescent="0.2">
      <c r="A192" s="2" t="s">
        <v>1370</v>
      </c>
      <c r="B192" s="34" t="s">
        <v>217</v>
      </c>
      <c r="C192" s="35">
        <v>11.209198974</v>
      </c>
      <c r="D192" s="43" t="str">
        <f t="shared" si="25"/>
        <v>N/A</v>
      </c>
      <c r="E192" s="35">
        <v>11.383538302</v>
      </c>
      <c r="F192" s="43" t="str">
        <f t="shared" si="26"/>
        <v>N/A</v>
      </c>
      <c r="G192" s="35">
        <v>11.551669596</v>
      </c>
      <c r="H192" s="43" t="str">
        <f t="shared" si="27"/>
        <v>N/A</v>
      </c>
      <c r="I192" s="12">
        <v>1.5549999999999999</v>
      </c>
      <c r="J192" s="12">
        <v>1.4770000000000001</v>
      </c>
      <c r="K192" s="44" t="s">
        <v>732</v>
      </c>
      <c r="L192" s="9" t="str">
        <f t="shared" si="28"/>
        <v>Yes</v>
      </c>
    </row>
    <row r="193" spans="1:12" x14ac:dyDescent="0.2">
      <c r="A193" s="2" t="s">
        <v>1371</v>
      </c>
      <c r="B193" s="34" t="s">
        <v>217</v>
      </c>
      <c r="C193" s="35">
        <v>13.620875420999999</v>
      </c>
      <c r="D193" s="43" t="str">
        <f t="shared" si="25"/>
        <v>N/A</v>
      </c>
      <c r="E193" s="35">
        <v>13.661256175</v>
      </c>
      <c r="F193" s="43" t="str">
        <f t="shared" si="26"/>
        <v>N/A</v>
      </c>
      <c r="G193" s="35">
        <v>12.569657185000001</v>
      </c>
      <c r="H193" s="43" t="str">
        <f t="shared" si="27"/>
        <v>N/A</v>
      </c>
      <c r="I193" s="12">
        <v>0.29649999999999999</v>
      </c>
      <c r="J193" s="12">
        <v>-7.99</v>
      </c>
      <c r="K193" s="44" t="s">
        <v>732</v>
      </c>
      <c r="L193" s="9" t="str">
        <f t="shared" si="28"/>
        <v>Yes</v>
      </c>
    </row>
    <row r="194" spans="1:12" x14ac:dyDescent="0.2">
      <c r="A194" s="2" t="s">
        <v>1372</v>
      </c>
      <c r="B194" s="34" t="s">
        <v>217</v>
      </c>
      <c r="C194" s="35">
        <v>14.228471616</v>
      </c>
      <c r="D194" s="43" t="str">
        <f t="shared" si="25"/>
        <v>N/A</v>
      </c>
      <c r="E194" s="35">
        <v>14.33685446</v>
      </c>
      <c r="F194" s="43" t="str">
        <f t="shared" si="26"/>
        <v>N/A</v>
      </c>
      <c r="G194" s="35">
        <v>13.920140967</v>
      </c>
      <c r="H194" s="43" t="str">
        <f t="shared" si="27"/>
        <v>N/A</v>
      </c>
      <c r="I194" s="12">
        <v>0.76170000000000004</v>
      </c>
      <c r="J194" s="12">
        <v>-2.91</v>
      </c>
      <c r="K194" s="44" t="s">
        <v>732</v>
      </c>
      <c r="L194" s="9" t="str">
        <f t="shared" si="28"/>
        <v>Yes</v>
      </c>
    </row>
    <row r="195" spans="1:12" x14ac:dyDescent="0.2">
      <c r="A195" s="2" t="s">
        <v>1373</v>
      </c>
      <c r="B195" s="34" t="s">
        <v>217</v>
      </c>
      <c r="C195" s="35">
        <v>5.9025757840999997</v>
      </c>
      <c r="D195" s="43" t="str">
        <f t="shared" si="25"/>
        <v>N/A</v>
      </c>
      <c r="E195" s="35">
        <v>5.7031461433999997</v>
      </c>
      <c r="F195" s="43" t="str">
        <f t="shared" si="26"/>
        <v>N/A</v>
      </c>
      <c r="G195" s="35">
        <v>6.4543226380999998</v>
      </c>
      <c r="H195" s="43" t="str">
        <f t="shared" si="27"/>
        <v>N/A</v>
      </c>
      <c r="I195" s="12">
        <v>-3.38</v>
      </c>
      <c r="J195" s="12">
        <v>13.17</v>
      </c>
      <c r="K195" s="44" t="s">
        <v>732</v>
      </c>
      <c r="L195" s="9" t="str">
        <f t="shared" si="28"/>
        <v>Yes</v>
      </c>
    </row>
    <row r="196" spans="1:12" x14ac:dyDescent="0.2">
      <c r="A196" s="2" t="s">
        <v>1374</v>
      </c>
      <c r="B196" s="34" t="s">
        <v>217</v>
      </c>
      <c r="C196" s="35">
        <v>3.6102719033000001</v>
      </c>
      <c r="D196" s="43" t="str">
        <f t="shared" si="25"/>
        <v>N/A</v>
      </c>
      <c r="E196" s="35">
        <v>3.7818804720000001</v>
      </c>
      <c r="F196" s="43" t="str">
        <f t="shared" si="26"/>
        <v>N/A</v>
      </c>
      <c r="G196" s="35">
        <v>3.9586466164999998</v>
      </c>
      <c r="H196" s="43" t="str">
        <f t="shared" si="27"/>
        <v>N/A</v>
      </c>
      <c r="I196" s="12">
        <v>4.7530000000000001</v>
      </c>
      <c r="J196" s="12">
        <v>4.6740000000000004</v>
      </c>
      <c r="K196" s="44" t="s">
        <v>732</v>
      </c>
      <c r="L196" s="9" t="str">
        <f t="shared" si="28"/>
        <v>Yes</v>
      </c>
    </row>
    <row r="197" spans="1:12" x14ac:dyDescent="0.2">
      <c r="A197" s="2" t="s">
        <v>1375</v>
      </c>
      <c r="B197" s="34" t="s">
        <v>217</v>
      </c>
      <c r="C197" s="35">
        <v>230.97503913</v>
      </c>
      <c r="D197" s="43" t="str">
        <f t="shared" si="25"/>
        <v>N/A</v>
      </c>
      <c r="E197" s="35">
        <v>226.92181403999999</v>
      </c>
      <c r="F197" s="43" t="str">
        <f t="shared" si="26"/>
        <v>N/A</v>
      </c>
      <c r="G197" s="35">
        <v>233.61226382999999</v>
      </c>
      <c r="H197" s="43" t="str">
        <f t="shared" si="27"/>
        <v>N/A</v>
      </c>
      <c r="I197" s="12">
        <v>-1.75</v>
      </c>
      <c r="J197" s="12">
        <v>2.948</v>
      </c>
      <c r="K197" s="44" t="s">
        <v>732</v>
      </c>
      <c r="L197" s="9" t="str">
        <f t="shared" si="28"/>
        <v>Yes</v>
      </c>
    </row>
    <row r="198" spans="1:12" x14ac:dyDescent="0.2">
      <c r="A198" s="2" t="s">
        <v>1376</v>
      </c>
      <c r="B198" s="34" t="s">
        <v>217</v>
      </c>
      <c r="C198" s="35">
        <v>251.60837798</v>
      </c>
      <c r="D198" s="43" t="str">
        <f t="shared" si="25"/>
        <v>N/A</v>
      </c>
      <c r="E198" s="35">
        <v>252.91135457999999</v>
      </c>
      <c r="F198" s="43" t="str">
        <f t="shared" si="26"/>
        <v>N/A</v>
      </c>
      <c r="G198" s="35">
        <v>256.80887544000001</v>
      </c>
      <c r="H198" s="43" t="str">
        <f t="shared" si="27"/>
        <v>N/A</v>
      </c>
      <c r="I198" s="12">
        <v>0.51790000000000003</v>
      </c>
      <c r="J198" s="12">
        <v>1.5409999999999999</v>
      </c>
      <c r="K198" s="44" t="s">
        <v>732</v>
      </c>
      <c r="L198" s="9" t="str">
        <f t="shared" si="28"/>
        <v>Yes</v>
      </c>
    </row>
    <row r="199" spans="1:12" x14ac:dyDescent="0.2">
      <c r="A199" s="2" t="s">
        <v>1377</v>
      </c>
      <c r="B199" s="34" t="s">
        <v>217</v>
      </c>
      <c r="C199" s="35">
        <v>234.22850399999999</v>
      </c>
      <c r="D199" s="43" t="str">
        <f t="shared" si="25"/>
        <v>N/A</v>
      </c>
      <c r="E199" s="35">
        <v>229.37468558</v>
      </c>
      <c r="F199" s="43" t="str">
        <f t="shared" si="26"/>
        <v>N/A</v>
      </c>
      <c r="G199" s="35">
        <v>237.00641228000001</v>
      </c>
      <c r="H199" s="43" t="str">
        <f t="shared" si="27"/>
        <v>N/A</v>
      </c>
      <c r="I199" s="12">
        <v>-2.0699999999999998</v>
      </c>
      <c r="J199" s="12">
        <v>3.327</v>
      </c>
      <c r="K199" s="44" t="s">
        <v>732</v>
      </c>
      <c r="L199" s="9" t="str">
        <f t="shared" si="28"/>
        <v>Yes</v>
      </c>
    </row>
    <row r="200" spans="1:12" x14ac:dyDescent="0.2">
      <c r="A200" s="2" t="s">
        <v>1378</v>
      </c>
      <c r="B200" s="34" t="s">
        <v>217</v>
      </c>
      <c r="C200" s="35">
        <v>11.913043478000001</v>
      </c>
      <c r="D200" s="43" t="str">
        <f t="shared" si="25"/>
        <v>N/A</v>
      </c>
      <c r="E200" s="35">
        <v>11.649122806999999</v>
      </c>
      <c r="F200" s="43" t="str">
        <f t="shared" si="26"/>
        <v>N/A</v>
      </c>
      <c r="G200" s="35">
        <v>14.641618497</v>
      </c>
      <c r="H200" s="43" t="str">
        <f t="shared" si="27"/>
        <v>N/A</v>
      </c>
      <c r="I200" s="12">
        <v>-2.2200000000000002</v>
      </c>
      <c r="J200" s="12">
        <v>25.69</v>
      </c>
      <c r="K200" s="44" t="s">
        <v>732</v>
      </c>
      <c r="L200" s="9" t="str">
        <f t="shared" si="28"/>
        <v>Yes</v>
      </c>
    </row>
    <row r="201" spans="1:12" x14ac:dyDescent="0.2">
      <c r="A201" s="2" t="s">
        <v>1379</v>
      </c>
      <c r="B201" s="34" t="s">
        <v>217</v>
      </c>
      <c r="C201" s="35">
        <v>34.833333332999999</v>
      </c>
      <c r="D201" s="43" t="str">
        <f t="shared" si="25"/>
        <v>N/A</v>
      </c>
      <c r="E201" s="35">
        <v>30.733333333000001</v>
      </c>
      <c r="F201" s="43" t="str">
        <f t="shared" si="26"/>
        <v>N/A</v>
      </c>
      <c r="G201" s="35">
        <v>53.357142856999999</v>
      </c>
      <c r="H201" s="43" t="str">
        <f t="shared" si="27"/>
        <v>N/A</v>
      </c>
      <c r="I201" s="12">
        <v>-11.8</v>
      </c>
      <c r="J201" s="12">
        <v>73.61</v>
      </c>
      <c r="K201" s="44" t="s">
        <v>732</v>
      </c>
      <c r="L201" s="9" t="str">
        <f t="shared" si="28"/>
        <v>No</v>
      </c>
    </row>
    <row r="202" spans="1:12" x14ac:dyDescent="0.2">
      <c r="A202" s="2" t="s">
        <v>28</v>
      </c>
      <c r="B202" s="34" t="s">
        <v>217</v>
      </c>
      <c r="C202" s="8">
        <v>1.6593383805999999</v>
      </c>
      <c r="D202" s="43" t="str">
        <f t="shared" si="25"/>
        <v>N/A</v>
      </c>
      <c r="E202" s="8">
        <v>1.2486088070000001</v>
      </c>
      <c r="F202" s="43" t="str">
        <f t="shared" si="26"/>
        <v>N/A</v>
      </c>
      <c r="G202" s="8">
        <v>1.2138838889000001</v>
      </c>
      <c r="H202" s="43" t="str">
        <f t="shared" si="27"/>
        <v>N/A</v>
      </c>
      <c r="I202" s="12">
        <v>-24.8</v>
      </c>
      <c r="J202" s="12">
        <v>-2.78</v>
      </c>
      <c r="K202" s="44" t="s">
        <v>732</v>
      </c>
      <c r="L202" s="9" t="str">
        <f t="shared" si="28"/>
        <v>Yes</v>
      </c>
    </row>
    <row r="203" spans="1:12" x14ac:dyDescent="0.2">
      <c r="A203" s="2" t="s">
        <v>123</v>
      </c>
      <c r="B203" s="34" t="s">
        <v>217</v>
      </c>
      <c r="C203" s="35">
        <v>22</v>
      </c>
      <c r="D203" s="43" t="str">
        <f t="shared" ref="D203:D213" si="29">IF($B203="N/A","N/A",IF(C203&gt;10,"No",IF(C203&lt;-10,"No","Yes")))</f>
        <v>N/A</v>
      </c>
      <c r="E203" s="35">
        <v>21</v>
      </c>
      <c r="F203" s="43" t="str">
        <f t="shared" ref="F203:F213" si="30">IF($B203="N/A","N/A",IF(E203&gt;10,"No",IF(E203&lt;-10,"No","Yes")))</f>
        <v>N/A</v>
      </c>
      <c r="G203" s="35">
        <v>17</v>
      </c>
      <c r="H203" s="43" t="str">
        <f t="shared" ref="H203:H213" si="31">IF($B203="N/A","N/A",IF(G203&gt;10,"No",IF(G203&lt;-10,"No","Yes")))</f>
        <v>N/A</v>
      </c>
      <c r="I203" s="12">
        <v>-4.55</v>
      </c>
      <c r="J203" s="12">
        <v>-19</v>
      </c>
      <c r="K203" s="14" t="s">
        <v>217</v>
      </c>
      <c r="L203" s="9" t="str">
        <f t="shared" ref="L203:L213" si="32">IF(J203="Div by 0", "N/A", IF(K203="N/A","N/A", IF(J203&gt;VALUE(MID(K203,1,2)), "No", IF(J203&lt;-1*VALUE(MID(K203,1,2)), "No", "Yes"))))</f>
        <v>N/A</v>
      </c>
    </row>
    <row r="204" spans="1:12" x14ac:dyDescent="0.2">
      <c r="A204" s="2" t="s">
        <v>124</v>
      </c>
      <c r="B204" s="34" t="s">
        <v>217</v>
      </c>
      <c r="C204" s="35">
        <v>71</v>
      </c>
      <c r="D204" s="43" t="str">
        <f t="shared" si="29"/>
        <v>N/A</v>
      </c>
      <c r="E204" s="35">
        <v>77</v>
      </c>
      <c r="F204" s="43" t="str">
        <f t="shared" si="30"/>
        <v>N/A</v>
      </c>
      <c r="G204" s="35">
        <v>76</v>
      </c>
      <c r="H204" s="43" t="str">
        <f t="shared" si="31"/>
        <v>N/A</v>
      </c>
      <c r="I204" s="12">
        <v>8.4510000000000005</v>
      </c>
      <c r="J204" s="12">
        <v>-1.3</v>
      </c>
      <c r="K204" s="14" t="s">
        <v>217</v>
      </c>
      <c r="L204" s="9" t="str">
        <f t="shared" si="32"/>
        <v>N/A</v>
      </c>
    </row>
    <row r="205" spans="1:12" ht="25.5" x14ac:dyDescent="0.2">
      <c r="A205" s="2" t="s">
        <v>1627</v>
      </c>
      <c r="B205" s="34" t="s">
        <v>217</v>
      </c>
      <c r="C205" s="35">
        <v>48</v>
      </c>
      <c r="D205" s="43" t="str">
        <f t="shared" si="29"/>
        <v>N/A</v>
      </c>
      <c r="E205" s="35">
        <v>48</v>
      </c>
      <c r="F205" s="43" t="str">
        <f t="shared" si="30"/>
        <v>N/A</v>
      </c>
      <c r="G205" s="35">
        <v>54</v>
      </c>
      <c r="H205" s="43" t="str">
        <f t="shared" si="31"/>
        <v>N/A</v>
      </c>
      <c r="I205" s="12">
        <v>0</v>
      </c>
      <c r="J205" s="12">
        <v>12.5</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0</v>
      </c>
      <c r="H206" s="43" t="str">
        <f t="shared" si="31"/>
        <v>N/A</v>
      </c>
      <c r="I206" s="12">
        <v>0</v>
      </c>
      <c r="J206" s="12">
        <v>-100</v>
      </c>
      <c r="K206" s="14" t="s">
        <v>217</v>
      </c>
      <c r="L206" s="9" t="str">
        <f t="shared" si="32"/>
        <v>N/A</v>
      </c>
    </row>
    <row r="207" spans="1:12" x14ac:dyDescent="0.2">
      <c r="A207" s="2" t="s">
        <v>1628</v>
      </c>
      <c r="B207" s="34" t="s">
        <v>217</v>
      </c>
      <c r="C207" s="35">
        <v>32</v>
      </c>
      <c r="D207" s="43" t="str">
        <f t="shared" si="29"/>
        <v>N/A</v>
      </c>
      <c r="E207" s="35">
        <v>30</v>
      </c>
      <c r="F207" s="43" t="str">
        <f t="shared" si="30"/>
        <v>N/A</v>
      </c>
      <c r="G207" s="35">
        <v>28</v>
      </c>
      <c r="H207" s="43" t="str">
        <f t="shared" si="31"/>
        <v>N/A</v>
      </c>
      <c r="I207" s="12">
        <v>-6.25</v>
      </c>
      <c r="J207" s="12">
        <v>-6.67</v>
      </c>
      <c r="K207" s="14" t="s">
        <v>217</v>
      </c>
      <c r="L207" s="9" t="str">
        <f t="shared" si="32"/>
        <v>N/A</v>
      </c>
    </row>
    <row r="208" spans="1:12" x14ac:dyDescent="0.2">
      <c r="A208" s="2" t="s">
        <v>1629</v>
      </c>
      <c r="B208" s="34" t="s">
        <v>217</v>
      </c>
      <c r="C208" s="35">
        <v>54</v>
      </c>
      <c r="D208" s="43" t="str">
        <f t="shared" si="29"/>
        <v>N/A</v>
      </c>
      <c r="E208" s="35">
        <v>87</v>
      </c>
      <c r="F208" s="43" t="str">
        <f t="shared" si="30"/>
        <v>N/A</v>
      </c>
      <c r="G208" s="35">
        <v>91</v>
      </c>
      <c r="H208" s="43" t="str">
        <f t="shared" si="31"/>
        <v>N/A</v>
      </c>
      <c r="I208" s="12">
        <v>61.11</v>
      </c>
      <c r="J208" s="12">
        <v>4.5979999999999999</v>
      </c>
      <c r="K208" s="14" t="s">
        <v>217</v>
      </c>
      <c r="L208" s="9" t="str">
        <f t="shared" si="32"/>
        <v>N/A</v>
      </c>
    </row>
    <row r="209" spans="1:12" x14ac:dyDescent="0.2">
      <c r="A209" s="2" t="s">
        <v>125</v>
      </c>
      <c r="B209" s="34" t="s">
        <v>217</v>
      </c>
      <c r="C209" s="46">
        <v>4792842</v>
      </c>
      <c r="D209" s="43" t="str">
        <f t="shared" si="29"/>
        <v>N/A</v>
      </c>
      <c r="E209" s="46">
        <v>3145953</v>
      </c>
      <c r="F209" s="43" t="str">
        <f t="shared" si="30"/>
        <v>N/A</v>
      </c>
      <c r="G209" s="46">
        <v>4830168</v>
      </c>
      <c r="H209" s="43" t="str">
        <f t="shared" si="31"/>
        <v>N/A</v>
      </c>
      <c r="I209" s="12">
        <v>-34.4</v>
      </c>
      <c r="J209" s="12">
        <v>53.54</v>
      </c>
      <c r="K209" s="14" t="s">
        <v>217</v>
      </c>
      <c r="L209" s="9" t="str">
        <f t="shared" si="32"/>
        <v>N/A</v>
      </c>
    </row>
    <row r="210" spans="1:12" x14ac:dyDescent="0.2">
      <c r="A210" s="45" t="s">
        <v>1624</v>
      </c>
      <c r="B210" s="34" t="s">
        <v>217</v>
      </c>
      <c r="C210" s="46">
        <v>4769724</v>
      </c>
      <c r="D210" s="43" t="str">
        <f t="shared" si="29"/>
        <v>N/A</v>
      </c>
      <c r="E210" s="46">
        <v>3106155</v>
      </c>
      <c r="F210" s="43" t="str">
        <f t="shared" si="30"/>
        <v>N/A</v>
      </c>
      <c r="G210" s="46">
        <v>2451477</v>
      </c>
      <c r="H210" s="43" t="str">
        <f t="shared" si="31"/>
        <v>N/A</v>
      </c>
      <c r="I210" s="12">
        <v>-34.9</v>
      </c>
      <c r="J210" s="12">
        <v>-21.1</v>
      </c>
      <c r="K210" s="14" t="s">
        <v>217</v>
      </c>
      <c r="L210" s="9" t="str">
        <f t="shared" si="32"/>
        <v>N/A</v>
      </c>
    </row>
    <row r="211" spans="1:12" x14ac:dyDescent="0.2">
      <c r="A211" s="45" t="s">
        <v>1381</v>
      </c>
      <c r="B211" s="34" t="s">
        <v>217</v>
      </c>
      <c r="C211" s="46">
        <v>206750</v>
      </c>
      <c r="D211" s="43" t="str">
        <f t="shared" si="29"/>
        <v>N/A</v>
      </c>
      <c r="E211" s="46">
        <v>234677</v>
      </c>
      <c r="F211" s="43" t="str">
        <f t="shared" si="30"/>
        <v>N/A</v>
      </c>
      <c r="G211" s="46">
        <v>183990</v>
      </c>
      <c r="H211" s="43" t="str">
        <f t="shared" si="31"/>
        <v>N/A</v>
      </c>
      <c r="I211" s="12">
        <v>13.51</v>
      </c>
      <c r="J211" s="12">
        <v>-21.6</v>
      </c>
      <c r="K211" s="14" t="s">
        <v>217</v>
      </c>
      <c r="L211" s="9" t="str">
        <f t="shared" si="32"/>
        <v>N/A</v>
      </c>
    </row>
    <row r="212" spans="1:12" x14ac:dyDescent="0.2">
      <c r="A212" s="45" t="s">
        <v>1618</v>
      </c>
      <c r="B212" s="34" t="s">
        <v>217</v>
      </c>
      <c r="C212" s="46">
        <v>1818843</v>
      </c>
      <c r="D212" s="43" t="str">
        <f t="shared" si="29"/>
        <v>N/A</v>
      </c>
      <c r="E212" s="46">
        <v>2852842</v>
      </c>
      <c r="F212" s="43" t="str">
        <f t="shared" si="30"/>
        <v>N/A</v>
      </c>
      <c r="G212" s="46">
        <v>2285408</v>
      </c>
      <c r="H212" s="43" t="str">
        <f t="shared" si="31"/>
        <v>N/A</v>
      </c>
      <c r="I212" s="12">
        <v>56.85</v>
      </c>
      <c r="J212" s="12">
        <v>-19.899999999999999</v>
      </c>
      <c r="K212" s="14" t="s">
        <v>217</v>
      </c>
      <c r="L212" s="9" t="str">
        <f t="shared" si="32"/>
        <v>N/A</v>
      </c>
    </row>
    <row r="213" spans="1:12" x14ac:dyDescent="0.2">
      <c r="A213" s="45" t="s">
        <v>1619</v>
      </c>
      <c r="B213" s="34" t="s">
        <v>217</v>
      </c>
      <c r="C213" s="46">
        <v>1227651</v>
      </c>
      <c r="D213" s="43" t="str">
        <f t="shared" si="29"/>
        <v>N/A</v>
      </c>
      <c r="E213" s="46">
        <v>584411</v>
      </c>
      <c r="F213" s="43" t="str">
        <f t="shared" si="30"/>
        <v>N/A</v>
      </c>
      <c r="G213" s="46">
        <v>772819</v>
      </c>
      <c r="H213" s="43" t="str">
        <f t="shared" si="31"/>
        <v>N/A</v>
      </c>
      <c r="I213" s="12">
        <v>-52.4</v>
      </c>
      <c r="J213" s="12">
        <v>32.24</v>
      </c>
      <c r="K213" s="14" t="s">
        <v>217</v>
      </c>
      <c r="L213" s="9" t="str">
        <f t="shared" si="32"/>
        <v>N/A</v>
      </c>
    </row>
    <row r="214" spans="1:12" ht="25.5" x14ac:dyDescent="0.2">
      <c r="A214" s="2" t="s">
        <v>1382</v>
      </c>
      <c r="B214" s="34" t="s">
        <v>217</v>
      </c>
      <c r="C214" s="46">
        <v>2089620</v>
      </c>
      <c r="D214" s="43" t="str">
        <f t="shared" ref="D214:D228" si="33">IF($B214="N/A","N/A",IF(C214&gt;10,"No",IF(C214&lt;-10,"No","Yes")))</f>
        <v>N/A</v>
      </c>
      <c r="E214" s="46">
        <v>2009738</v>
      </c>
      <c r="F214" s="43" t="str">
        <f t="shared" ref="F214:F228" si="34">IF($B214="N/A","N/A",IF(E214&gt;10,"No",IF(E214&lt;-10,"No","Yes")))</f>
        <v>N/A</v>
      </c>
      <c r="G214" s="46">
        <v>2179544</v>
      </c>
      <c r="H214" s="43" t="str">
        <f t="shared" ref="H214:H228" si="35">IF($B214="N/A","N/A",IF(G214&gt;10,"No",IF(G214&lt;-10,"No","Yes")))</f>
        <v>N/A</v>
      </c>
      <c r="I214" s="12">
        <v>-3.82</v>
      </c>
      <c r="J214" s="12">
        <v>8.4489999999999998</v>
      </c>
      <c r="K214" s="44" t="s">
        <v>732</v>
      </c>
      <c r="L214" s="9" t="str">
        <f t="shared" ref="L214:L228" si="36">IF(J214="Div by 0", "N/A", IF(K214="N/A","N/A", IF(J214&gt;VALUE(MID(K214,1,2)), "No", IF(J214&lt;-1*VALUE(MID(K214,1,2)), "No", "Yes"))))</f>
        <v>Yes</v>
      </c>
    </row>
    <row r="215" spans="1:12" x14ac:dyDescent="0.2">
      <c r="A215" s="58" t="s">
        <v>649</v>
      </c>
      <c r="B215" s="34" t="s">
        <v>217</v>
      </c>
      <c r="C215" s="35">
        <v>5641</v>
      </c>
      <c r="D215" s="43" t="str">
        <f t="shared" si="33"/>
        <v>N/A</v>
      </c>
      <c r="E215" s="35">
        <v>5690</v>
      </c>
      <c r="F215" s="43" t="str">
        <f t="shared" si="34"/>
        <v>N/A</v>
      </c>
      <c r="G215" s="35">
        <v>5576</v>
      </c>
      <c r="H215" s="43" t="str">
        <f t="shared" si="35"/>
        <v>N/A</v>
      </c>
      <c r="I215" s="12">
        <v>0.86860000000000004</v>
      </c>
      <c r="J215" s="12">
        <v>-2</v>
      </c>
      <c r="K215" s="44" t="s">
        <v>732</v>
      </c>
      <c r="L215" s="9" t="str">
        <f t="shared" si="36"/>
        <v>Yes</v>
      </c>
    </row>
    <row r="216" spans="1:12" ht="25.5" x14ac:dyDescent="0.2">
      <c r="A216" s="4" t="s">
        <v>1383</v>
      </c>
      <c r="B216" s="34" t="s">
        <v>217</v>
      </c>
      <c r="C216" s="46">
        <v>370.43432016000003</v>
      </c>
      <c r="D216" s="43" t="str">
        <f t="shared" si="33"/>
        <v>N/A</v>
      </c>
      <c r="E216" s="46">
        <v>353.20527241000002</v>
      </c>
      <c r="F216" s="43" t="str">
        <f t="shared" si="34"/>
        <v>N/A</v>
      </c>
      <c r="G216" s="46">
        <v>390.87948349999999</v>
      </c>
      <c r="H216" s="43" t="str">
        <f t="shared" si="35"/>
        <v>N/A</v>
      </c>
      <c r="I216" s="12">
        <v>-4.6500000000000004</v>
      </c>
      <c r="J216" s="12">
        <v>10.67</v>
      </c>
      <c r="K216" s="44" t="s">
        <v>732</v>
      </c>
      <c r="L216" s="9" t="str">
        <f t="shared" si="36"/>
        <v>Yes</v>
      </c>
    </row>
    <row r="217" spans="1:12" ht="25.5" x14ac:dyDescent="0.2">
      <c r="A217" s="2" t="s">
        <v>1384</v>
      </c>
      <c r="B217" s="34" t="s">
        <v>217</v>
      </c>
      <c r="C217" s="46">
        <v>174145</v>
      </c>
      <c r="D217" s="43" t="str">
        <f t="shared" si="33"/>
        <v>N/A</v>
      </c>
      <c r="E217" s="46">
        <v>162815</v>
      </c>
      <c r="F217" s="43" t="str">
        <f t="shared" si="34"/>
        <v>N/A</v>
      </c>
      <c r="G217" s="46">
        <v>132076</v>
      </c>
      <c r="H217" s="43" t="str">
        <f t="shared" si="35"/>
        <v>N/A</v>
      </c>
      <c r="I217" s="12">
        <v>-6.51</v>
      </c>
      <c r="J217" s="12">
        <v>-18.899999999999999</v>
      </c>
      <c r="K217" s="44" t="s">
        <v>732</v>
      </c>
      <c r="L217" s="9" t="str">
        <f t="shared" si="36"/>
        <v>Yes</v>
      </c>
    </row>
    <row r="218" spans="1:12" x14ac:dyDescent="0.2">
      <c r="A218" s="4" t="s">
        <v>516</v>
      </c>
      <c r="B218" s="34" t="s">
        <v>217</v>
      </c>
      <c r="C218" s="35">
        <v>931</v>
      </c>
      <c r="D218" s="43" t="str">
        <f t="shared" si="33"/>
        <v>N/A</v>
      </c>
      <c r="E218" s="35">
        <v>863</v>
      </c>
      <c r="F218" s="43" t="str">
        <f t="shared" si="34"/>
        <v>N/A</v>
      </c>
      <c r="G218" s="35">
        <v>696</v>
      </c>
      <c r="H218" s="43" t="str">
        <f t="shared" si="35"/>
        <v>N/A</v>
      </c>
      <c r="I218" s="12">
        <v>-7.3</v>
      </c>
      <c r="J218" s="12">
        <v>-19.399999999999999</v>
      </c>
      <c r="K218" s="44" t="s">
        <v>732</v>
      </c>
      <c r="L218" s="9" t="str">
        <f t="shared" si="36"/>
        <v>Yes</v>
      </c>
    </row>
    <row r="219" spans="1:12" ht="25.5" x14ac:dyDescent="0.2">
      <c r="A219" s="2" t="s">
        <v>1385</v>
      </c>
      <c r="B219" s="34" t="s">
        <v>217</v>
      </c>
      <c r="C219" s="46">
        <v>187.05155747000001</v>
      </c>
      <c r="D219" s="43" t="str">
        <f t="shared" si="33"/>
        <v>N/A</v>
      </c>
      <c r="E219" s="46">
        <v>188.66164542000001</v>
      </c>
      <c r="F219" s="43" t="str">
        <f t="shared" si="34"/>
        <v>N/A</v>
      </c>
      <c r="G219" s="46">
        <v>189.76436781999999</v>
      </c>
      <c r="H219" s="43" t="str">
        <f t="shared" si="35"/>
        <v>N/A</v>
      </c>
      <c r="I219" s="12">
        <v>0.86080000000000001</v>
      </c>
      <c r="J219" s="12">
        <v>0.58450000000000002</v>
      </c>
      <c r="K219" s="44" t="s">
        <v>732</v>
      </c>
      <c r="L219" s="9" t="str">
        <f t="shared" si="36"/>
        <v>Yes</v>
      </c>
    </row>
    <row r="220" spans="1:12" ht="25.5" x14ac:dyDescent="0.2">
      <c r="A220" s="2" t="s">
        <v>1386</v>
      </c>
      <c r="B220" s="34" t="s">
        <v>217</v>
      </c>
      <c r="C220" s="46">
        <v>3543498</v>
      </c>
      <c r="D220" s="43" t="str">
        <f t="shared" si="33"/>
        <v>N/A</v>
      </c>
      <c r="E220" s="46">
        <v>3870727</v>
      </c>
      <c r="F220" s="43" t="str">
        <f t="shared" si="34"/>
        <v>N/A</v>
      </c>
      <c r="G220" s="46">
        <v>4096275</v>
      </c>
      <c r="H220" s="43" t="str">
        <f t="shared" si="35"/>
        <v>N/A</v>
      </c>
      <c r="I220" s="12">
        <v>9.2349999999999994</v>
      </c>
      <c r="J220" s="12">
        <v>5.827</v>
      </c>
      <c r="K220" s="44" t="s">
        <v>732</v>
      </c>
      <c r="L220" s="9" t="str">
        <f t="shared" si="36"/>
        <v>Yes</v>
      </c>
    </row>
    <row r="221" spans="1:12" x14ac:dyDescent="0.2">
      <c r="A221" s="4" t="s">
        <v>517</v>
      </c>
      <c r="B221" s="34" t="s">
        <v>217</v>
      </c>
      <c r="C221" s="35">
        <v>10497</v>
      </c>
      <c r="D221" s="43" t="str">
        <f t="shared" si="33"/>
        <v>N/A</v>
      </c>
      <c r="E221" s="35">
        <v>11250</v>
      </c>
      <c r="F221" s="43" t="str">
        <f t="shared" si="34"/>
        <v>N/A</v>
      </c>
      <c r="G221" s="35">
        <v>11464</v>
      </c>
      <c r="H221" s="43" t="str">
        <f t="shared" si="35"/>
        <v>N/A</v>
      </c>
      <c r="I221" s="12">
        <v>7.173</v>
      </c>
      <c r="J221" s="12">
        <v>1.9019999999999999</v>
      </c>
      <c r="K221" s="44" t="s">
        <v>732</v>
      </c>
      <c r="L221" s="9" t="str">
        <f t="shared" si="36"/>
        <v>Yes</v>
      </c>
    </row>
    <row r="222" spans="1:12" ht="25.5" x14ac:dyDescent="0.2">
      <c r="A222" s="2" t="s">
        <v>1387</v>
      </c>
      <c r="B222" s="34" t="s">
        <v>217</v>
      </c>
      <c r="C222" s="46">
        <v>337.57244926999999</v>
      </c>
      <c r="D222" s="43" t="str">
        <f t="shared" si="33"/>
        <v>N/A</v>
      </c>
      <c r="E222" s="46">
        <v>344.06462221999999</v>
      </c>
      <c r="F222" s="43" t="str">
        <f t="shared" si="34"/>
        <v>N/A</v>
      </c>
      <c r="G222" s="46">
        <v>357.31638171999998</v>
      </c>
      <c r="H222" s="43" t="str">
        <f t="shared" si="35"/>
        <v>N/A</v>
      </c>
      <c r="I222" s="12">
        <v>1.923</v>
      </c>
      <c r="J222" s="12">
        <v>3.8519999999999999</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442774644</v>
      </c>
      <c r="D226" s="43" t="str">
        <f t="shared" si="33"/>
        <v>N/A</v>
      </c>
      <c r="E226" s="46">
        <v>496661613</v>
      </c>
      <c r="F226" s="43" t="str">
        <f t="shared" si="34"/>
        <v>N/A</v>
      </c>
      <c r="G226" s="46">
        <v>525334513</v>
      </c>
      <c r="H226" s="43" t="str">
        <f t="shared" si="35"/>
        <v>N/A</v>
      </c>
      <c r="I226" s="12">
        <v>12.17</v>
      </c>
      <c r="J226" s="12">
        <v>5.7729999999999997</v>
      </c>
      <c r="K226" s="44" t="s">
        <v>732</v>
      </c>
      <c r="L226" s="9" t="str">
        <f t="shared" si="36"/>
        <v>Yes</v>
      </c>
    </row>
    <row r="227" spans="1:12" ht="25.5" x14ac:dyDescent="0.2">
      <c r="A227" s="2" t="s">
        <v>519</v>
      </c>
      <c r="B227" s="34" t="s">
        <v>217</v>
      </c>
      <c r="C227" s="35">
        <v>15235</v>
      </c>
      <c r="D227" s="43" t="str">
        <f t="shared" si="33"/>
        <v>N/A</v>
      </c>
      <c r="E227" s="35">
        <v>16974</v>
      </c>
      <c r="F227" s="43" t="str">
        <f t="shared" si="34"/>
        <v>N/A</v>
      </c>
      <c r="G227" s="35">
        <v>18071</v>
      </c>
      <c r="H227" s="43" t="str">
        <f t="shared" si="35"/>
        <v>N/A</v>
      </c>
      <c r="I227" s="12">
        <v>11.41</v>
      </c>
      <c r="J227" s="12">
        <v>6.4630000000000001</v>
      </c>
      <c r="K227" s="44" t="s">
        <v>732</v>
      </c>
      <c r="L227" s="9" t="str">
        <f t="shared" si="36"/>
        <v>Yes</v>
      </c>
    </row>
    <row r="228" spans="1:12" ht="25.5" x14ac:dyDescent="0.2">
      <c r="A228" s="2" t="s">
        <v>1391</v>
      </c>
      <c r="B228" s="34" t="s">
        <v>217</v>
      </c>
      <c r="C228" s="46">
        <v>29062.989431999998</v>
      </c>
      <c r="D228" s="43" t="str">
        <f t="shared" si="33"/>
        <v>N/A</v>
      </c>
      <c r="E228" s="46">
        <v>29260.139802000002</v>
      </c>
      <c r="F228" s="43" t="str">
        <f t="shared" si="34"/>
        <v>N/A</v>
      </c>
      <c r="G228" s="46">
        <v>29070.583420999999</v>
      </c>
      <c r="H228" s="43" t="str">
        <f t="shared" si="35"/>
        <v>N/A</v>
      </c>
      <c r="I228" s="12">
        <v>0.6784</v>
      </c>
      <c r="J228" s="12">
        <v>-0.64800000000000002</v>
      </c>
      <c r="K228" s="44" t="s">
        <v>732</v>
      </c>
      <c r="L228" s="9" t="str">
        <f t="shared" si="36"/>
        <v>Yes</v>
      </c>
    </row>
    <row r="229" spans="1:12" x14ac:dyDescent="0.2">
      <c r="A229" s="2" t="s">
        <v>1392</v>
      </c>
      <c r="B229" s="34" t="s">
        <v>217</v>
      </c>
      <c r="C229" s="51">
        <v>612316483</v>
      </c>
      <c r="D229" s="43" t="str">
        <f t="shared" ref="D229:D252" si="37">IF($B229="N/A","N/A",IF(C229&gt;10,"No",IF(C229&lt;-10,"No","Yes")))</f>
        <v>N/A</v>
      </c>
      <c r="E229" s="51">
        <v>692968666</v>
      </c>
      <c r="F229" s="43" t="str">
        <f t="shared" ref="F229:F252" si="38">IF($B229="N/A","N/A",IF(E229&gt;10,"No",IF(E229&lt;-10,"No","Yes")))</f>
        <v>N/A</v>
      </c>
      <c r="G229" s="51">
        <v>741493692</v>
      </c>
      <c r="H229" s="43" t="str">
        <f t="shared" ref="H229:H252" si="39">IF($B229="N/A","N/A",IF(G229&gt;10,"No",IF(G229&lt;-10,"No","Yes")))</f>
        <v>N/A</v>
      </c>
      <c r="I229" s="12">
        <v>13.17</v>
      </c>
      <c r="J229" s="12">
        <v>7.0019999999999998</v>
      </c>
      <c r="K229" s="44" t="s">
        <v>732</v>
      </c>
      <c r="L229" s="9" t="str">
        <f t="shared" ref="L229:L252" si="40">IF(J229="Div by 0", "N/A", IF(K229="N/A","N/A", IF(J229&gt;VALUE(MID(K229,1,2)), "No", IF(J229&lt;-1*VALUE(MID(K229,1,2)), "No", "Yes"))))</f>
        <v>Yes</v>
      </c>
    </row>
    <row r="230" spans="1:12" x14ac:dyDescent="0.2">
      <c r="A230" s="4" t="s">
        <v>1393</v>
      </c>
      <c r="B230" s="34" t="s">
        <v>217</v>
      </c>
      <c r="C230" s="49">
        <v>22588</v>
      </c>
      <c r="D230" s="43" t="str">
        <f t="shared" si="37"/>
        <v>N/A</v>
      </c>
      <c r="E230" s="49">
        <v>24719</v>
      </c>
      <c r="F230" s="43" t="str">
        <f t="shared" si="38"/>
        <v>N/A</v>
      </c>
      <c r="G230" s="49">
        <v>25756</v>
      </c>
      <c r="H230" s="43" t="str">
        <f t="shared" si="39"/>
        <v>N/A</v>
      </c>
      <c r="I230" s="12">
        <v>9.4339999999999993</v>
      </c>
      <c r="J230" s="12">
        <v>4.1950000000000003</v>
      </c>
      <c r="K230" s="44" t="s">
        <v>732</v>
      </c>
      <c r="L230" s="9" t="str">
        <f t="shared" si="40"/>
        <v>Yes</v>
      </c>
    </row>
    <row r="231" spans="1:12" x14ac:dyDescent="0.2">
      <c r="A231" s="4" t="s">
        <v>1394</v>
      </c>
      <c r="B231" s="34" t="s">
        <v>217</v>
      </c>
      <c r="C231" s="51">
        <v>27108.043342000001</v>
      </c>
      <c r="D231" s="43" t="str">
        <f t="shared" si="37"/>
        <v>N/A</v>
      </c>
      <c r="E231" s="51">
        <v>28033.847081</v>
      </c>
      <c r="F231" s="43" t="str">
        <f t="shared" si="38"/>
        <v>N/A</v>
      </c>
      <c r="G231" s="51">
        <v>28789.163379000001</v>
      </c>
      <c r="H231" s="43" t="str">
        <f t="shared" si="39"/>
        <v>N/A</v>
      </c>
      <c r="I231" s="12">
        <v>3.415</v>
      </c>
      <c r="J231" s="12">
        <v>2.694</v>
      </c>
      <c r="K231" s="44" t="s">
        <v>732</v>
      </c>
      <c r="L231" s="9" t="str">
        <f t="shared" si="40"/>
        <v>Yes</v>
      </c>
    </row>
    <row r="232" spans="1:12" ht="25.5" x14ac:dyDescent="0.2">
      <c r="A232" s="4" t="s">
        <v>1395</v>
      </c>
      <c r="B232" s="34" t="s">
        <v>217</v>
      </c>
      <c r="C232" s="51">
        <v>17391.170288000001</v>
      </c>
      <c r="D232" s="43" t="str">
        <f t="shared" si="37"/>
        <v>N/A</v>
      </c>
      <c r="E232" s="51">
        <v>18418.782039000002</v>
      </c>
      <c r="F232" s="43" t="str">
        <f t="shared" si="38"/>
        <v>N/A</v>
      </c>
      <c r="G232" s="51">
        <v>19544.604630000002</v>
      </c>
      <c r="H232" s="43" t="str">
        <f t="shared" si="39"/>
        <v>N/A</v>
      </c>
      <c r="I232" s="12">
        <v>5.9089999999999998</v>
      </c>
      <c r="J232" s="12">
        <v>6.1120000000000001</v>
      </c>
      <c r="K232" s="44" t="s">
        <v>732</v>
      </c>
      <c r="L232" s="9" t="str">
        <f t="shared" si="40"/>
        <v>Yes</v>
      </c>
    </row>
    <row r="233" spans="1:12" ht="25.5" x14ac:dyDescent="0.2">
      <c r="A233" s="4" t="s">
        <v>1396</v>
      </c>
      <c r="B233" s="34" t="s">
        <v>217</v>
      </c>
      <c r="C233" s="51">
        <v>31133.806341</v>
      </c>
      <c r="D233" s="43" t="str">
        <f t="shared" si="37"/>
        <v>N/A</v>
      </c>
      <c r="E233" s="51">
        <v>31727.254472000001</v>
      </c>
      <c r="F233" s="43" t="str">
        <f t="shared" si="38"/>
        <v>N/A</v>
      </c>
      <c r="G233" s="51">
        <v>31985.431305999999</v>
      </c>
      <c r="H233" s="43" t="str">
        <f t="shared" si="39"/>
        <v>N/A</v>
      </c>
      <c r="I233" s="12">
        <v>1.9059999999999999</v>
      </c>
      <c r="J233" s="12">
        <v>0.81369999999999998</v>
      </c>
      <c r="K233" s="44" t="s">
        <v>732</v>
      </c>
      <c r="L233" s="9" t="str">
        <f t="shared" si="40"/>
        <v>Yes</v>
      </c>
    </row>
    <row r="234" spans="1:12" x14ac:dyDescent="0.2">
      <c r="A234" s="4" t="s">
        <v>1397</v>
      </c>
      <c r="B234" s="34" t="s">
        <v>217</v>
      </c>
      <c r="C234" s="51">
        <v>3234.3770365</v>
      </c>
      <c r="D234" s="43" t="str">
        <f t="shared" si="37"/>
        <v>N/A</v>
      </c>
      <c r="E234" s="51">
        <v>4306.9822941000002</v>
      </c>
      <c r="F234" s="43" t="str">
        <f t="shared" si="38"/>
        <v>N/A</v>
      </c>
      <c r="G234" s="51">
        <v>6410.9425373000004</v>
      </c>
      <c r="H234" s="43" t="str">
        <f t="shared" si="39"/>
        <v>N/A</v>
      </c>
      <c r="I234" s="12">
        <v>33.159999999999997</v>
      </c>
      <c r="J234" s="12">
        <v>48.85</v>
      </c>
      <c r="K234" s="44" t="s">
        <v>732</v>
      </c>
      <c r="L234" s="9" t="str">
        <f t="shared" si="40"/>
        <v>No</v>
      </c>
    </row>
    <row r="235" spans="1:12" ht="25.5" x14ac:dyDescent="0.2">
      <c r="A235" s="4" t="s">
        <v>1398</v>
      </c>
      <c r="B235" s="34" t="s">
        <v>217</v>
      </c>
      <c r="C235" s="51">
        <v>307.06548279999998</v>
      </c>
      <c r="D235" s="43" t="str">
        <f t="shared" si="37"/>
        <v>N/A</v>
      </c>
      <c r="E235" s="51">
        <v>613.09485714000004</v>
      </c>
      <c r="F235" s="43" t="str">
        <f t="shared" si="38"/>
        <v>N/A</v>
      </c>
      <c r="G235" s="51">
        <v>901.71406491000005</v>
      </c>
      <c r="H235" s="43" t="str">
        <f t="shared" si="39"/>
        <v>N/A</v>
      </c>
      <c r="I235" s="12">
        <v>99.66</v>
      </c>
      <c r="J235" s="12">
        <v>47.08</v>
      </c>
      <c r="K235" s="44" t="s">
        <v>732</v>
      </c>
      <c r="L235" s="9" t="str">
        <f t="shared" si="40"/>
        <v>No</v>
      </c>
    </row>
    <row r="236" spans="1:12" x14ac:dyDescent="0.2">
      <c r="A236" s="4" t="s">
        <v>1399</v>
      </c>
      <c r="B236" s="34" t="s">
        <v>217</v>
      </c>
      <c r="C236" s="43">
        <v>9.5590755779999999</v>
      </c>
      <c r="D236" s="43" t="str">
        <f t="shared" si="37"/>
        <v>N/A</v>
      </c>
      <c r="E236" s="43">
        <v>10.381554356000001</v>
      </c>
      <c r="F236" s="43" t="str">
        <f t="shared" si="38"/>
        <v>N/A</v>
      </c>
      <c r="G236" s="43">
        <v>12.632239775</v>
      </c>
      <c r="H236" s="43" t="str">
        <f t="shared" si="39"/>
        <v>N/A</v>
      </c>
      <c r="I236" s="12">
        <v>8.6039999999999992</v>
      </c>
      <c r="J236" s="12">
        <v>21.68</v>
      </c>
      <c r="K236" s="44" t="s">
        <v>732</v>
      </c>
      <c r="L236" s="9" t="str">
        <f t="shared" si="40"/>
        <v>Yes</v>
      </c>
    </row>
    <row r="237" spans="1:12" x14ac:dyDescent="0.2">
      <c r="A237" s="4" t="s">
        <v>1400</v>
      </c>
      <c r="B237" s="34" t="s">
        <v>217</v>
      </c>
      <c r="C237" s="43">
        <v>23.260460742999999</v>
      </c>
      <c r="D237" s="43" t="str">
        <f t="shared" si="37"/>
        <v>N/A</v>
      </c>
      <c r="E237" s="43">
        <v>30.815797060000001</v>
      </c>
      <c r="F237" s="43" t="str">
        <f t="shared" si="38"/>
        <v>N/A</v>
      </c>
      <c r="G237" s="43">
        <v>34.211728864999998</v>
      </c>
      <c r="H237" s="43" t="str">
        <f t="shared" si="39"/>
        <v>N/A</v>
      </c>
      <c r="I237" s="12">
        <v>32.479999999999997</v>
      </c>
      <c r="J237" s="12">
        <v>11.02</v>
      </c>
      <c r="K237" s="44" t="s">
        <v>732</v>
      </c>
      <c r="L237" s="9" t="str">
        <f t="shared" si="40"/>
        <v>Yes</v>
      </c>
    </row>
    <row r="238" spans="1:12" x14ac:dyDescent="0.2">
      <c r="A238" s="58" t="s">
        <v>1401</v>
      </c>
      <c r="B238" s="34" t="s">
        <v>217</v>
      </c>
      <c r="C238" s="43">
        <v>21.710534070000001</v>
      </c>
      <c r="D238" s="43" t="str">
        <f t="shared" si="37"/>
        <v>N/A</v>
      </c>
      <c r="E238" s="43">
        <v>23.771914497000001</v>
      </c>
      <c r="F238" s="43" t="str">
        <f t="shared" si="38"/>
        <v>N/A</v>
      </c>
      <c r="G238" s="43">
        <v>26.424151647999999</v>
      </c>
      <c r="H238" s="43" t="str">
        <f t="shared" si="39"/>
        <v>N/A</v>
      </c>
      <c r="I238" s="12">
        <v>9.4949999999999992</v>
      </c>
      <c r="J238" s="12">
        <v>11.16</v>
      </c>
      <c r="K238" s="44" t="s">
        <v>732</v>
      </c>
      <c r="L238" s="9" t="str">
        <f t="shared" si="40"/>
        <v>Yes</v>
      </c>
    </row>
    <row r="239" spans="1:12" x14ac:dyDescent="0.2">
      <c r="A239" s="58" t="s">
        <v>1402</v>
      </c>
      <c r="B239" s="34" t="s">
        <v>217</v>
      </c>
      <c r="C239" s="43">
        <v>1.2306076662000001</v>
      </c>
      <c r="D239" s="43" t="str">
        <f t="shared" si="37"/>
        <v>N/A</v>
      </c>
      <c r="E239" s="43">
        <v>1.2259343147999999</v>
      </c>
      <c r="F239" s="43" t="str">
        <f t="shared" si="38"/>
        <v>N/A</v>
      </c>
      <c r="G239" s="43">
        <v>1.5218107275999999</v>
      </c>
      <c r="H239" s="43" t="str">
        <f t="shared" si="39"/>
        <v>N/A</v>
      </c>
      <c r="I239" s="12">
        <v>-0.38</v>
      </c>
      <c r="J239" s="12">
        <v>24.13</v>
      </c>
      <c r="K239" s="44" t="s">
        <v>732</v>
      </c>
      <c r="L239" s="9" t="str">
        <f t="shared" si="40"/>
        <v>Yes</v>
      </c>
    </row>
    <row r="240" spans="1:12" x14ac:dyDescent="0.2">
      <c r="A240" s="58" t="s">
        <v>1403</v>
      </c>
      <c r="B240" s="34" t="s">
        <v>217</v>
      </c>
      <c r="C240" s="43">
        <v>2.3582066114</v>
      </c>
      <c r="D240" s="43" t="str">
        <f t="shared" si="37"/>
        <v>N/A</v>
      </c>
      <c r="E240" s="43">
        <v>2.2229561506</v>
      </c>
      <c r="F240" s="43" t="str">
        <f t="shared" si="38"/>
        <v>N/A</v>
      </c>
      <c r="G240" s="43">
        <v>2.3255813953</v>
      </c>
      <c r="H240" s="43" t="str">
        <f t="shared" si="39"/>
        <v>N/A</v>
      </c>
      <c r="I240" s="12">
        <v>-5.74</v>
      </c>
      <c r="J240" s="12">
        <v>4.617</v>
      </c>
      <c r="K240" s="44" t="s">
        <v>732</v>
      </c>
      <c r="L240" s="9" t="str">
        <f t="shared" si="40"/>
        <v>Yes</v>
      </c>
    </row>
    <row r="241" spans="1:12" ht="25.5" x14ac:dyDescent="0.2">
      <c r="A241" s="58" t="s">
        <v>1404</v>
      </c>
      <c r="B241" s="34" t="s">
        <v>217</v>
      </c>
      <c r="C241" s="51">
        <v>442774644</v>
      </c>
      <c r="D241" s="43" t="str">
        <f t="shared" si="37"/>
        <v>N/A</v>
      </c>
      <c r="E241" s="51">
        <v>496661613</v>
      </c>
      <c r="F241" s="43" t="str">
        <f t="shared" si="38"/>
        <v>N/A</v>
      </c>
      <c r="G241" s="51">
        <v>525334513</v>
      </c>
      <c r="H241" s="43" t="str">
        <f t="shared" si="39"/>
        <v>N/A</v>
      </c>
      <c r="I241" s="12">
        <v>12.17</v>
      </c>
      <c r="J241" s="12">
        <v>5.7729999999999997</v>
      </c>
      <c r="K241" s="44" t="s">
        <v>732</v>
      </c>
      <c r="L241" s="9" t="str">
        <f t="shared" si="40"/>
        <v>Yes</v>
      </c>
    </row>
    <row r="242" spans="1:12" x14ac:dyDescent="0.2">
      <c r="A242" s="58" t="s">
        <v>1405</v>
      </c>
      <c r="B242" s="34" t="s">
        <v>217</v>
      </c>
      <c r="C242" s="49">
        <v>15242</v>
      </c>
      <c r="D242" s="43" t="str">
        <f t="shared" si="37"/>
        <v>N/A</v>
      </c>
      <c r="E242" s="49">
        <v>16975</v>
      </c>
      <c r="F242" s="43" t="str">
        <f t="shared" si="38"/>
        <v>N/A</v>
      </c>
      <c r="G242" s="49">
        <v>18073</v>
      </c>
      <c r="H242" s="43" t="str">
        <f t="shared" si="39"/>
        <v>N/A</v>
      </c>
      <c r="I242" s="12">
        <v>11.37</v>
      </c>
      <c r="J242" s="12">
        <v>6.468</v>
      </c>
      <c r="K242" s="44" t="s">
        <v>732</v>
      </c>
      <c r="L242" s="9" t="str">
        <f t="shared" si="40"/>
        <v>Yes</v>
      </c>
    </row>
    <row r="243" spans="1:12" ht="25.5" x14ac:dyDescent="0.2">
      <c r="A243" s="58" t="s">
        <v>1406</v>
      </c>
      <c r="B243" s="34" t="s">
        <v>217</v>
      </c>
      <c r="C243" s="51">
        <v>29049.642041999999</v>
      </c>
      <c r="D243" s="43" t="str">
        <f t="shared" si="37"/>
        <v>N/A</v>
      </c>
      <c r="E243" s="51">
        <v>29258.416082</v>
      </c>
      <c r="F243" s="43" t="str">
        <f t="shared" si="38"/>
        <v>N/A</v>
      </c>
      <c r="G243" s="51">
        <v>29067.366403</v>
      </c>
      <c r="H243" s="43" t="str">
        <f t="shared" si="39"/>
        <v>N/A</v>
      </c>
      <c r="I243" s="12">
        <v>0.71870000000000001</v>
      </c>
      <c r="J243" s="12">
        <v>-0.65300000000000002</v>
      </c>
      <c r="K243" s="44" t="s">
        <v>732</v>
      </c>
      <c r="L243" s="9" t="str">
        <f t="shared" si="40"/>
        <v>Yes</v>
      </c>
    </row>
    <row r="244" spans="1:12" ht="25.5" x14ac:dyDescent="0.2">
      <c r="A244" s="58" t="s">
        <v>1407</v>
      </c>
      <c r="B244" s="34" t="s">
        <v>217</v>
      </c>
      <c r="C244" s="51">
        <v>16295.366336999999</v>
      </c>
      <c r="D244" s="43" t="str">
        <f t="shared" si="37"/>
        <v>N/A</v>
      </c>
      <c r="E244" s="51">
        <v>17629.319109</v>
      </c>
      <c r="F244" s="43" t="str">
        <f t="shared" si="38"/>
        <v>N/A</v>
      </c>
      <c r="G244" s="51">
        <v>18546.971693</v>
      </c>
      <c r="H244" s="43" t="str">
        <f t="shared" si="39"/>
        <v>N/A</v>
      </c>
      <c r="I244" s="12">
        <v>8.1859999999999999</v>
      </c>
      <c r="J244" s="12">
        <v>5.2050000000000001</v>
      </c>
      <c r="K244" s="44" t="s">
        <v>732</v>
      </c>
      <c r="L244" s="9" t="str">
        <f t="shared" si="40"/>
        <v>Yes</v>
      </c>
    </row>
    <row r="245" spans="1:12" ht="25.5" x14ac:dyDescent="0.2">
      <c r="A245" s="58" t="s">
        <v>1408</v>
      </c>
      <c r="B245" s="34" t="s">
        <v>217</v>
      </c>
      <c r="C245" s="51">
        <v>30486.297935999999</v>
      </c>
      <c r="D245" s="43" t="str">
        <f t="shared" si="37"/>
        <v>N/A</v>
      </c>
      <c r="E245" s="51">
        <v>30514.939753999999</v>
      </c>
      <c r="F245" s="43" t="str">
        <f t="shared" si="38"/>
        <v>N/A</v>
      </c>
      <c r="G245" s="51">
        <v>30212.986031</v>
      </c>
      <c r="H245" s="43" t="str">
        <f t="shared" si="39"/>
        <v>N/A</v>
      </c>
      <c r="I245" s="12">
        <v>9.3899999999999997E-2</v>
      </c>
      <c r="J245" s="12">
        <v>-0.99</v>
      </c>
      <c r="K245" s="44" t="s">
        <v>732</v>
      </c>
      <c r="L245" s="9" t="str">
        <f t="shared" si="40"/>
        <v>Yes</v>
      </c>
    </row>
    <row r="246" spans="1:12" ht="25.5" x14ac:dyDescent="0.2">
      <c r="A246" s="58" t="s">
        <v>1409</v>
      </c>
      <c r="B246" s="34" t="s">
        <v>217</v>
      </c>
      <c r="C246" s="51">
        <v>5595.8125</v>
      </c>
      <c r="D246" s="43" t="str">
        <f t="shared" si="37"/>
        <v>N/A</v>
      </c>
      <c r="E246" s="51">
        <v>7017.7619047999997</v>
      </c>
      <c r="F246" s="43" t="str">
        <f t="shared" si="38"/>
        <v>N/A</v>
      </c>
      <c r="G246" s="51">
        <v>3959.7777778</v>
      </c>
      <c r="H246" s="43" t="str">
        <f t="shared" si="39"/>
        <v>N/A</v>
      </c>
      <c r="I246" s="12">
        <v>25.41</v>
      </c>
      <c r="J246" s="12">
        <v>-43.6</v>
      </c>
      <c r="K246" s="44" t="s">
        <v>732</v>
      </c>
      <c r="L246" s="9" t="str">
        <f t="shared" si="40"/>
        <v>No</v>
      </c>
    </row>
    <row r="247" spans="1:12" ht="25.5" x14ac:dyDescent="0.2">
      <c r="A247" s="58" t="s">
        <v>1410</v>
      </c>
      <c r="B247" s="34" t="s">
        <v>217</v>
      </c>
      <c r="C247" s="51" t="s">
        <v>1743</v>
      </c>
      <c r="D247" s="43" t="str">
        <f t="shared" si="37"/>
        <v>N/A</v>
      </c>
      <c r="E247" s="51" t="s">
        <v>1743</v>
      </c>
      <c r="F247" s="43" t="str">
        <f t="shared" si="38"/>
        <v>N/A</v>
      </c>
      <c r="G247" s="51">
        <v>11035.5</v>
      </c>
      <c r="H247" s="43" t="str">
        <f t="shared" si="39"/>
        <v>N/A</v>
      </c>
      <c r="I247" s="12" t="s">
        <v>1743</v>
      </c>
      <c r="J247" s="12" t="s">
        <v>1743</v>
      </c>
      <c r="K247" s="44" t="s">
        <v>732</v>
      </c>
      <c r="L247" s="9" t="str">
        <f t="shared" si="40"/>
        <v>N/A</v>
      </c>
    </row>
    <row r="248" spans="1:12" ht="25.5" x14ac:dyDescent="0.2">
      <c r="A248" s="58" t="s">
        <v>1411</v>
      </c>
      <c r="B248" s="34" t="s">
        <v>217</v>
      </c>
      <c r="C248" s="43">
        <v>6.4503023711000003</v>
      </c>
      <c r="D248" s="43" t="str">
        <f t="shared" si="37"/>
        <v>N/A</v>
      </c>
      <c r="E248" s="43">
        <v>7.1292077024999996</v>
      </c>
      <c r="F248" s="43" t="str">
        <f t="shared" si="38"/>
        <v>N/A</v>
      </c>
      <c r="G248" s="43">
        <v>8.8640499090000002</v>
      </c>
      <c r="H248" s="43" t="str">
        <f t="shared" si="39"/>
        <v>N/A</v>
      </c>
      <c r="I248" s="12">
        <v>10.53</v>
      </c>
      <c r="J248" s="12">
        <v>24.33</v>
      </c>
      <c r="K248" s="44" t="s">
        <v>732</v>
      </c>
      <c r="L248" s="9" t="str">
        <f t="shared" si="40"/>
        <v>Yes</v>
      </c>
    </row>
    <row r="249" spans="1:12" ht="25.5" x14ac:dyDescent="0.2">
      <c r="A249" s="58" t="s">
        <v>1412</v>
      </c>
      <c r="B249" s="34" t="s">
        <v>217</v>
      </c>
      <c r="C249" s="43">
        <v>17.806770099000001</v>
      </c>
      <c r="D249" s="43" t="str">
        <f t="shared" si="37"/>
        <v>N/A</v>
      </c>
      <c r="E249" s="43">
        <v>23.306428365999999</v>
      </c>
      <c r="F249" s="43" t="str">
        <f t="shared" si="38"/>
        <v>N/A</v>
      </c>
      <c r="G249" s="43">
        <v>26.367098248000001</v>
      </c>
      <c r="H249" s="43" t="str">
        <f t="shared" si="39"/>
        <v>N/A</v>
      </c>
      <c r="I249" s="12">
        <v>30.89</v>
      </c>
      <c r="J249" s="12">
        <v>13.13</v>
      </c>
      <c r="K249" s="44" t="s">
        <v>732</v>
      </c>
      <c r="L249" s="9" t="str">
        <f t="shared" si="40"/>
        <v>Yes</v>
      </c>
    </row>
    <row r="250" spans="1:12" ht="25.5" x14ac:dyDescent="0.2">
      <c r="A250" s="58" t="s">
        <v>1413</v>
      </c>
      <c r="B250" s="34" t="s">
        <v>217</v>
      </c>
      <c r="C250" s="43">
        <v>16.161199448000001</v>
      </c>
      <c r="D250" s="43" t="str">
        <f t="shared" si="37"/>
        <v>N/A</v>
      </c>
      <c r="E250" s="43">
        <v>17.865921137000001</v>
      </c>
      <c r="F250" s="43" t="str">
        <f t="shared" si="38"/>
        <v>N/A</v>
      </c>
      <c r="G250" s="43">
        <v>20.038795855</v>
      </c>
      <c r="H250" s="43" t="str">
        <f t="shared" si="39"/>
        <v>N/A</v>
      </c>
      <c r="I250" s="12">
        <v>10.55</v>
      </c>
      <c r="J250" s="12">
        <v>12.16</v>
      </c>
      <c r="K250" s="44" t="s">
        <v>732</v>
      </c>
      <c r="L250" s="9" t="str">
        <f t="shared" si="40"/>
        <v>Yes</v>
      </c>
    </row>
    <row r="251" spans="1:12" ht="25.5" x14ac:dyDescent="0.2">
      <c r="A251" s="58" t="s">
        <v>1414</v>
      </c>
      <c r="B251" s="34" t="s">
        <v>217</v>
      </c>
      <c r="C251" s="43">
        <v>1.52751921E-2</v>
      </c>
      <c r="D251" s="43" t="str">
        <f t="shared" si="37"/>
        <v>N/A</v>
      </c>
      <c r="E251" s="43">
        <v>1.9818799500000001E-2</v>
      </c>
      <c r="F251" s="43" t="str">
        <f t="shared" si="38"/>
        <v>N/A</v>
      </c>
      <c r="G251" s="43">
        <v>2.04422337E-2</v>
      </c>
      <c r="H251" s="43" t="str">
        <f t="shared" si="39"/>
        <v>N/A</v>
      </c>
      <c r="I251" s="12">
        <v>29.75</v>
      </c>
      <c r="J251" s="12">
        <v>3.1459999999999999</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7.1888142E-3</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221712</v>
      </c>
      <c r="D6" s="43" t="str">
        <f t="shared" ref="D6:D37" si="0">IF($B6="N/A","N/A",IF(C6&gt;10,"No",IF(C6&lt;-10,"No","Yes")))</f>
        <v>N/A</v>
      </c>
      <c r="E6" s="35">
        <v>228506</v>
      </c>
      <c r="F6" s="43" t="str">
        <f t="shared" ref="F6:F37" si="1">IF($B6="N/A","N/A",IF(E6&gt;10,"No",IF(E6&lt;-10,"No","Yes")))</f>
        <v>N/A</v>
      </c>
      <c r="G6" s="35">
        <v>236139</v>
      </c>
      <c r="H6" s="43" t="str">
        <f t="shared" ref="H6:H37" si="2">IF($B6="N/A","N/A",IF(G6&gt;10,"No",IF(G6&lt;-10,"No","Yes")))</f>
        <v>N/A</v>
      </c>
      <c r="I6" s="12">
        <v>3.0640000000000001</v>
      </c>
      <c r="J6" s="12">
        <v>3.34</v>
      </c>
      <c r="K6" s="44" t="s">
        <v>732</v>
      </c>
      <c r="L6" s="9" t="str">
        <f t="shared" ref="L6:L39" si="3">IF(J6="Div by 0", "N/A", IF(K6="N/A","N/A", IF(J6&gt;VALUE(MID(K6,1,2)), "No", IF(J6&lt;-1*VALUE(MID(K6,1,2)), "No", "Yes"))))</f>
        <v>Yes</v>
      </c>
    </row>
    <row r="7" spans="1:12" x14ac:dyDescent="0.2">
      <c r="A7" s="45" t="s">
        <v>6</v>
      </c>
      <c r="B7" s="34" t="s">
        <v>217</v>
      </c>
      <c r="C7" s="35">
        <v>213387</v>
      </c>
      <c r="D7" s="43" t="str">
        <f t="shared" si="0"/>
        <v>N/A</v>
      </c>
      <c r="E7" s="35">
        <v>219372</v>
      </c>
      <c r="F7" s="43" t="str">
        <f t="shared" si="1"/>
        <v>N/A</v>
      </c>
      <c r="G7" s="35">
        <v>226964</v>
      </c>
      <c r="H7" s="43" t="str">
        <f t="shared" si="2"/>
        <v>N/A</v>
      </c>
      <c r="I7" s="12">
        <v>2.8050000000000002</v>
      </c>
      <c r="J7" s="12">
        <v>3.4609999999999999</v>
      </c>
      <c r="K7" s="44" t="s">
        <v>732</v>
      </c>
      <c r="L7" s="9" t="str">
        <f t="shared" si="3"/>
        <v>Yes</v>
      </c>
    </row>
    <row r="8" spans="1:12" x14ac:dyDescent="0.2">
      <c r="A8" s="45" t="s">
        <v>364</v>
      </c>
      <c r="B8" s="34" t="s">
        <v>217</v>
      </c>
      <c r="C8" s="35" t="s">
        <v>217</v>
      </c>
      <c r="D8" s="43" t="str">
        <f t="shared" si="0"/>
        <v>N/A</v>
      </c>
      <c r="E8" s="35" t="s">
        <v>217</v>
      </c>
      <c r="F8" s="43" t="str">
        <f t="shared" si="1"/>
        <v>N/A</v>
      </c>
      <c r="G8" s="8">
        <v>96.114576584000005</v>
      </c>
      <c r="H8" s="43" t="str">
        <f t="shared" si="2"/>
        <v>N/A</v>
      </c>
      <c r="I8" s="12" t="s">
        <v>217</v>
      </c>
      <c r="J8" s="12" t="s">
        <v>217</v>
      </c>
      <c r="K8" s="44" t="s">
        <v>732</v>
      </c>
      <c r="L8" s="9" t="str">
        <f t="shared" si="3"/>
        <v>No</v>
      </c>
    </row>
    <row r="9" spans="1:12" x14ac:dyDescent="0.2">
      <c r="A9" s="4" t="s">
        <v>88</v>
      </c>
      <c r="B9" s="47" t="s">
        <v>217</v>
      </c>
      <c r="C9" s="1">
        <v>191901.74</v>
      </c>
      <c r="D9" s="11" t="str">
        <f t="shared" si="0"/>
        <v>N/A</v>
      </c>
      <c r="E9" s="1">
        <v>196214.56</v>
      </c>
      <c r="F9" s="11" t="str">
        <f t="shared" si="1"/>
        <v>N/A</v>
      </c>
      <c r="G9" s="1">
        <v>205922.64</v>
      </c>
      <c r="H9" s="11" t="str">
        <f t="shared" si="2"/>
        <v>N/A</v>
      </c>
      <c r="I9" s="12">
        <v>2.2469999999999999</v>
      </c>
      <c r="J9" s="12">
        <v>4.9480000000000004</v>
      </c>
      <c r="K9" s="47" t="s">
        <v>732</v>
      </c>
      <c r="L9" s="9" t="str">
        <f t="shared" si="3"/>
        <v>Yes</v>
      </c>
    </row>
    <row r="10" spans="1:12" x14ac:dyDescent="0.2">
      <c r="A10" s="4" t="s">
        <v>1416</v>
      </c>
      <c r="B10" s="34" t="s">
        <v>217</v>
      </c>
      <c r="C10" s="8">
        <v>3.3570578047000001</v>
      </c>
      <c r="D10" s="43" t="str">
        <f t="shared" si="0"/>
        <v>N/A</v>
      </c>
      <c r="E10" s="8">
        <v>1.417030625</v>
      </c>
      <c r="F10" s="43" t="str">
        <f t="shared" si="1"/>
        <v>N/A</v>
      </c>
      <c r="G10" s="8">
        <v>1.5211379737999999</v>
      </c>
      <c r="H10" s="43" t="str">
        <f t="shared" si="2"/>
        <v>N/A</v>
      </c>
      <c r="I10" s="12">
        <v>-57.8</v>
      </c>
      <c r="J10" s="12">
        <v>7.3470000000000004</v>
      </c>
      <c r="K10" s="44" t="s">
        <v>732</v>
      </c>
      <c r="L10" s="9" t="str">
        <f t="shared" si="3"/>
        <v>Yes</v>
      </c>
    </row>
    <row r="11" spans="1:12" x14ac:dyDescent="0.2">
      <c r="A11" s="4" t="s">
        <v>1417</v>
      </c>
      <c r="B11" s="34" t="s">
        <v>217</v>
      </c>
      <c r="C11" s="8">
        <v>6.3808003175000003</v>
      </c>
      <c r="D11" s="43" t="str">
        <f t="shared" si="0"/>
        <v>N/A</v>
      </c>
      <c r="E11" s="8">
        <v>5.7433940464999997</v>
      </c>
      <c r="F11" s="43" t="str">
        <f t="shared" si="1"/>
        <v>N/A</v>
      </c>
      <c r="G11" s="8">
        <v>6.0125603986999998</v>
      </c>
      <c r="H11" s="43" t="str">
        <f t="shared" si="2"/>
        <v>N/A</v>
      </c>
      <c r="I11" s="12">
        <v>-9.99</v>
      </c>
      <c r="J11" s="12">
        <v>4.6870000000000003</v>
      </c>
      <c r="K11" s="44" t="s">
        <v>732</v>
      </c>
      <c r="L11" s="9" t="str">
        <f t="shared" si="3"/>
        <v>Yes</v>
      </c>
    </row>
    <row r="12" spans="1:12" x14ac:dyDescent="0.2">
      <c r="A12" s="4" t="s">
        <v>1418</v>
      </c>
      <c r="B12" s="34" t="s">
        <v>217</v>
      </c>
      <c r="C12" s="8">
        <v>48.454301074999997</v>
      </c>
      <c r="D12" s="43" t="str">
        <f t="shared" si="0"/>
        <v>N/A</v>
      </c>
      <c r="E12" s="8">
        <v>48.649488415999997</v>
      </c>
      <c r="F12" s="43" t="str">
        <f t="shared" si="1"/>
        <v>N/A</v>
      </c>
      <c r="G12" s="8">
        <v>48.056441333000002</v>
      </c>
      <c r="H12" s="43" t="str">
        <f t="shared" si="2"/>
        <v>N/A</v>
      </c>
      <c r="I12" s="12">
        <v>0.40279999999999999</v>
      </c>
      <c r="J12" s="12">
        <v>-1.22</v>
      </c>
      <c r="K12" s="44" t="s">
        <v>732</v>
      </c>
      <c r="L12" s="9" t="str">
        <f t="shared" si="3"/>
        <v>Yes</v>
      </c>
    </row>
    <row r="13" spans="1:12" x14ac:dyDescent="0.2">
      <c r="A13" s="4" t="s">
        <v>1419</v>
      </c>
      <c r="B13" s="34" t="s">
        <v>217</v>
      </c>
      <c r="C13" s="8">
        <v>1.1510427942999999</v>
      </c>
      <c r="D13" s="43" t="str">
        <f t="shared" si="0"/>
        <v>N/A</v>
      </c>
      <c r="E13" s="8">
        <v>0.90238330720000004</v>
      </c>
      <c r="F13" s="43" t="str">
        <f t="shared" si="1"/>
        <v>N/A</v>
      </c>
      <c r="G13" s="8">
        <v>1.7019636738999999</v>
      </c>
      <c r="H13" s="43" t="str">
        <f t="shared" si="2"/>
        <v>N/A</v>
      </c>
      <c r="I13" s="12">
        <v>-21.6</v>
      </c>
      <c r="J13" s="12">
        <v>88.61</v>
      </c>
      <c r="K13" s="44" t="s">
        <v>732</v>
      </c>
      <c r="L13" s="9" t="str">
        <f t="shared" si="3"/>
        <v>No</v>
      </c>
    </row>
    <row r="14" spans="1:12" x14ac:dyDescent="0.2">
      <c r="A14" s="4" t="s">
        <v>1420</v>
      </c>
      <c r="B14" s="34" t="s">
        <v>217</v>
      </c>
      <c r="C14" s="8">
        <v>9.4284477160000009</v>
      </c>
      <c r="D14" s="43" t="str">
        <f t="shared" si="0"/>
        <v>N/A</v>
      </c>
      <c r="E14" s="8">
        <v>9.3249192580999996</v>
      </c>
      <c r="F14" s="43" t="str">
        <f t="shared" si="1"/>
        <v>N/A</v>
      </c>
      <c r="G14" s="8">
        <v>9.9301682483999993</v>
      </c>
      <c r="H14" s="43" t="str">
        <f t="shared" si="2"/>
        <v>N/A</v>
      </c>
      <c r="I14" s="12">
        <v>-1.1000000000000001</v>
      </c>
      <c r="J14" s="12">
        <v>6.4909999999999997</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0.80554954170000004</v>
      </c>
      <c r="D16" s="43" t="str">
        <f t="shared" si="0"/>
        <v>N/A</v>
      </c>
      <c r="E16" s="8">
        <v>0.76234322070000005</v>
      </c>
      <c r="F16" s="43" t="str">
        <f t="shared" si="1"/>
        <v>N/A</v>
      </c>
      <c r="G16" s="8">
        <v>0.80122300849999994</v>
      </c>
      <c r="H16" s="43" t="str">
        <f t="shared" si="2"/>
        <v>N/A</v>
      </c>
      <c r="I16" s="12">
        <v>-5.36</v>
      </c>
      <c r="J16" s="12">
        <v>5.0999999999999996</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30.422800751</v>
      </c>
      <c r="D18" s="43" t="str">
        <f t="shared" si="0"/>
        <v>N/A</v>
      </c>
      <c r="E18" s="8">
        <v>33.200441126000001</v>
      </c>
      <c r="F18" s="43" t="str">
        <f t="shared" si="1"/>
        <v>N/A</v>
      </c>
      <c r="G18" s="8">
        <v>31.976505363000001</v>
      </c>
      <c r="H18" s="43" t="str">
        <f t="shared" si="2"/>
        <v>N/A</v>
      </c>
      <c r="I18" s="12">
        <v>9.1300000000000008</v>
      </c>
      <c r="J18" s="12">
        <v>-3.69</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91.662607346000001</v>
      </c>
      <c r="D20" s="43" t="str">
        <f t="shared" si="0"/>
        <v>N/A</v>
      </c>
      <c r="E20" s="8">
        <v>92.591879425000002</v>
      </c>
      <c r="F20" s="43" t="str">
        <f t="shared" si="1"/>
        <v>N/A</v>
      </c>
      <c r="G20" s="8">
        <v>91.484252918999999</v>
      </c>
      <c r="H20" s="43" t="str">
        <f t="shared" si="2"/>
        <v>N/A</v>
      </c>
      <c r="I20" s="12">
        <v>1.014</v>
      </c>
      <c r="J20" s="12">
        <v>-1.2</v>
      </c>
      <c r="K20" s="44" t="s">
        <v>732</v>
      </c>
      <c r="L20" s="9" t="str">
        <f t="shared" si="3"/>
        <v>Yes</v>
      </c>
    </row>
    <row r="21" spans="1:12" x14ac:dyDescent="0.2">
      <c r="A21" s="2" t="s">
        <v>969</v>
      </c>
      <c r="B21" s="34" t="s">
        <v>217</v>
      </c>
      <c r="C21" s="8">
        <v>8.3373926535000003</v>
      </c>
      <c r="D21" s="43" t="str">
        <f t="shared" si="0"/>
        <v>N/A</v>
      </c>
      <c r="E21" s="8">
        <v>7.4081205744999998</v>
      </c>
      <c r="F21" s="43" t="str">
        <f t="shared" si="1"/>
        <v>N/A</v>
      </c>
      <c r="G21" s="8">
        <v>8.5157470812000007</v>
      </c>
      <c r="H21" s="43" t="str">
        <f t="shared" si="2"/>
        <v>N/A</v>
      </c>
      <c r="I21" s="12">
        <v>-11.1</v>
      </c>
      <c r="J21" s="12">
        <v>14.95</v>
      </c>
      <c r="K21" s="44" t="s">
        <v>732</v>
      </c>
      <c r="L21" s="9" t="str">
        <f t="shared" si="3"/>
        <v>Yes</v>
      </c>
    </row>
    <row r="22" spans="1:12" x14ac:dyDescent="0.2">
      <c r="A22" s="3" t="s">
        <v>1728</v>
      </c>
      <c r="B22" s="34" t="s">
        <v>217</v>
      </c>
      <c r="C22" s="35">
        <v>122659</v>
      </c>
      <c r="D22" s="43" t="str">
        <f t="shared" si="0"/>
        <v>N/A</v>
      </c>
      <c r="E22" s="35">
        <v>123576</v>
      </c>
      <c r="F22" s="43" t="str">
        <f t="shared" si="1"/>
        <v>N/A</v>
      </c>
      <c r="G22" s="35">
        <v>124889</v>
      </c>
      <c r="H22" s="43" t="str">
        <f t="shared" si="2"/>
        <v>N/A</v>
      </c>
      <c r="I22" s="12">
        <v>0.74760000000000004</v>
      </c>
      <c r="J22" s="12">
        <v>1.0629999999999999</v>
      </c>
      <c r="K22" s="44" t="s">
        <v>732</v>
      </c>
      <c r="L22" s="9" t="str">
        <f t="shared" si="3"/>
        <v>Yes</v>
      </c>
    </row>
    <row r="23" spans="1:12" x14ac:dyDescent="0.2">
      <c r="A23" s="3" t="s">
        <v>984</v>
      </c>
      <c r="B23" s="34" t="s">
        <v>217</v>
      </c>
      <c r="C23" s="35">
        <v>25767</v>
      </c>
      <c r="D23" s="43" t="str">
        <f t="shared" si="0"/>
        <v>N/A</v>
      </c>
      <c r="E23" s="35">
        <v>28665</v>
      </c>
      <c r="F23" s="43" t="str">
        <f t="shared" si="1"/>
        <v>N/A</v>
      </c>
      <c r="G23" s="35">
        <v>29004</v>
      </c>
      <c r="H23" s="43" t="str">
        <f t="shared" si="2"/>
        <v>N/A</v>
      </c>
      <c r="I23" s="12">
        <v>11.25</v>
      </c>
      <c r="J23" s="12">
        <v>1.1830000000000001</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5159</v>
      </c>
      <c r="D25" s="43" t="str">
        <f t="shared" si="0"/>
        <v>N/A</v>
      </c>
      <c r="E25" s="35">
        <v>3958</v>
      </c>
      <c r="F25" s="43" t="str">
        <f t="shared" si="1"/>
        <v>N/A</v>
      </c>
      <c r="G25" s="35">
        <v>5008</v>
      </c>
      <c r="H25" s="43" t="str">
        <f t="shared" si="2"/>
        <v>N/A</v>
      </c>
      <c r="I25" s="12">
        <v>-23.3</v>
      </c>
      <c r="J25" s="12">
        <v>26.53</v>
      </c>
      <c r="K25" s="44" t="s">
        <v>732</v>
      </c>
      <c r="L25" s="9" t="str">
        <f t="shared" si="3"/>
        <v>Yes</v>
      </c>
    </row>
    <row r="26" spans="1:12" x14ac:dyDescent="0.2">
      <c r="A26" s="3" t="s">
        <v>987</v>
      </c>
      <c r="B26" s="34" t="s">
        <v>217</v>
      </c>
      <c r="C26" s="35">
        <v>91733</v>
      </c>
      <c r="D26" s="43" t="str">
        <f t="shared" si="0"/>
        <v>N/A</v>
      </c>
      <c r="E26" s="35">
        <v>90953</v>
      </c>
      <c r="F26" s="43" t="str">
        <f t="shared" si="1"/>
        <v>N/A</v>
      </c>
      <c r="G26" s="35">
        <v>90877</v>
      </c>
      <c r="H26" s="43" t="str">
        <f t="shared" si="2"/>
        <v>N/A</v>
      </c>
      <c r="I26" s="12">
        <v>-0.85</v>
      </c>
      <c r="J26" s="12">
        <v>-8.4000000000000005E-2</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97213</v>
      </c>
      <c r="D28" s="43" t="str">
        <f t="shared" si="0"/>
        <v>N/A</v>
      </c>
      <c r="E28" s="35">
        <v>103009</v>
      </c>
      <c r="F28" s="43" t="str">
        <f t="shared" si="1"/>
        <v>N/A</v>
      </c>
      <c r="G28" s="35">
        <v>109240</v>
      </c>
      <c r="H28" s="43" t="str">
        <f t="shared" si="2"/>
        <v>N/A</v>
      </c>
      <c r="I28" s="12">
        <v>5.9619999999999997</v>
      </c>
      <c r="J28" s="12">
        <v>6.0490000000000004</v>
      </c>
      <c r="K28" s="44" t="s">
        <v>732</v>
      </c>
      <c r="L28" s="9" t="str">
        <f t="shared" si="3"/>
        <v>Yes</v>
      </c>
    </row>
    <row r="29" spans="1:12" x14ac:dyDescent="0.2">
      <c r="A29" s="3" t="s">
        <v>989</v>
      </c>
      <c r="B29" s="34" t="s">
        <v>217</v>
      </c>
      <c r="C29" s="35">
        <v>42618</v>
      </c>
      <c r="D29" s="43" t="str">
        <f t="shared" si="0"/>
        <v>N/A</v>
      </c>
      <c r="E29" s="35">
        <v>48744</v>
      </c>
      <c r="F29" s="43" t="str">
        <f t="shared" si="1"/>
        <v>N/A</v>
      </c>
      <c r="G29" s="35">
        <v>50863</v>
      </c>
      <c r="H29" s="43" t="str">
        <f t="shared" si="2"/>
        <v>N/A</v>
      </c>
      <c r="I29" s="12">
        <v>14.37</v>
      </c>
      <c r="J29" s="12">
        <v>4.3470000000000004</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9236</v>
      </c>
      <c r="D31" s="43" t="str">
        <f t="shared" si="0"/>
        <v>N/A</v>
      </c>
      <c r="E31" s="35">
        <v>8134</v>
      </c>
      <c r="F31" s="43" t="str">
        <f t="shared" si="1"/>
        <v>N/A</v>
      </c>
      <c r="G31" s="35">
        <v>9893</v>
      </c>
      <c r="H31" s="43" t="str">
        <f t="shared" si="2"/>
        <v>N/A</v>
      </c>
      <c r="I31" s="12">
        <v>-11.9</v>
      </c>
      <c r="J31" s="12">
        <v>21.63</v>
      </c>
      <c r="K31" s="44" t="s">
        <v>732</v>
      </c>
      <c r="L31" s="9" t="str">
        <f t="shared" si="3"/>
        <v>Yes</v>
      </c>
    </row>
    <row r="32" spans="1:12" x14ac:dyDescent="0.2">
      <c r="A32" s="3" t="s">
        <v>992</v>
      </c>
      <c r="B32" s="34" t="s">
        <v>217</v>
      </c>
      <c r="C32" s="35">
        <v>45359</v>
      </c>
      <c r="D32" s="43" t="str">
        <f t="shared" si="0"/>
        <v>N/A</v>
      </c>
      <c r="E32" s="35">
        <v>46131</v>
      </c>
      <c r="F32" s="43" t="str">
        <f t="shared" si="1"/>
        <v>N/A</v>
      </c>
      <c r="G32" s="35">
        <v>48484</v>
      </c>
      <c r="H32" s="43" t="str">
        <f t="shared" si="2"/>
        <v>N/A</v>
      </c>
      <c r="I32" s="12">
        <v>1.702</v>
      </c>
      <c r="J32" s="12">
        <v>5.101</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4581615083</v>
      </c>
      <c r="D34" s="43" t="str">
        <f t="shared" si="0"/>
        <v>N/A</v>
      </c>
      <c r="E34" s="46">
        <v>4816248320</v>
      </c>
      <c r="F34" s="43" t="str">
        <f t="shared" si="1"/>
        <v>N/A</v>
      </c>
      <c r="G34" s="46">
        <v>5016927591</v>
      </c>
      <c r="H34" s="43" t="str">
        <f t="shared" si="2"/>
        <v>N/A</v>
      </c>
      <c r="I34" s="12">
        <v>5.1210000000000004</v>
      </c>
      <c r="J34" s="12">
        <v>4.1669999999999998</v>
      </c>
      <c r="K34" s="44" t="s">
        <v>732</v>
      </c>
      <c r="L34" s="9" t="str">
        <f t="shared" si="3"/>
        <v>Yes</v>
      </c>
    </row>
    <row r="35" spans="1:12" x14ac:dyDescent="0.2">
      <c r="A35" s="45" t="s">
        <v>1426</v>
      </c>
      <c r="B35" s="34" t="s">
        <v>217</v>
      </c>
      <c r="C35" s="46">
        <v>20664.714057000001</v>
      </c>
      <c r="D35" s="43" t="str">
        <f t="shared" si="0"/>
        <v>N/A</v>
      </c>
      <c r="E35" s="46">
        <v>21077.119726000001</v>
      </c>
      <c r="F35" s="43" t="str">
        <f t="shared" si="1"/>
        <v>N/A</v>
      </c>
      <c r="G35" s="46">
        <v>21245.654428000002</v>
      </c>
      <c r="H35" s="43" t="str">
        <f t="shared" si="2"/>
        <v>N/A</v>
      </c>
      <c r="I35" s="12">
        <v>1.996</v>
      </c>
      <c r="J35" s="12">
        <v>0.79959999999999998</v>
      </c>
      <c r="K35" s="44" t="s">
        <v>732</v>
      </c>
      <c r="L35" s="9" t="str">
        <f t="shared" si="3"/>
        <v>Yes</v>
      </c>
    </row>
    <row r="36" spans="1:12" x14ac:dyDescent="0.2">
      <c r="A36" s="45" t="s">
        <v>1427</v>
      </c>
      <c r="B36" s="34" t="s">
        <v>217</v>
      </c>
      <c r="C36" s="46">
        <v>21470.919422999999</v>
      </c>
      <c r="D36" s="43" t="str">
        <f t="shared" si="0"/>
        <v>N/A</v>
      </c>
      <c r="E36" s="46">
        <v>21954.708532000001</v>
      </c>
      <c r="F36" s="43" t="str">
        <f t="shared" si="1"/>
        <v>N/A</v>
      </c>
      <c r="G36" s="46">
        <v>22104.508163999999</v>
      </c>
      <c r="H36" s="43" t="str">
        <f t="shared" si="2"/>
        <v>N/A</v>
      </c>
      <c r="I36" s="12">
        <v>2.2530000000000001</v>
      </c>
      <c r="J36" s="12">
        <v>0.68230000000000002</v>
      </c>
      <c r="K36" s="44" t="s">
        <v>732</v>
      </c>
      <c r="L36" s="9" t="str">
        <f t="shared" si="3"/>
        <v>Yes</v>
      </c>
    </row>
    <row r="37" spans="1:12" x14ac:dyDescent="0.2">
      <c r="A37" s="4" t="s">
        <v>107</v>
      </c>
      <c r="B37" s="34" t="s">
        <v>217</v>
      </c>
      <c r="C37" s="46">
        <v>36145</v>
      </c>
      <c r="D37" s="43" t="str">
        <f t="shared" si="0"/>
        <v>N/A</v>
      </c>
      <c r="E37" s="46">
        <v>19453293</v>
      </c>
      <c r="F37" s="43" t="str">
        <f t="shared" si="1"/>
        <v>N/A</v>
      </c>
      <c r="G37" s="46">
        <v>19635242</v>
      </c>
      <c r="H37" s="43" t="str">
        <f t="shared" si="2"/>
        <v>N/A</v>
      </c>
      <c r="I37" s="12">
        <v>53720</v>
      </c>
      <c r="J37" s="12">
        <v>0.93530000000000002</v>
      </c>
      <c r="K37" s="44" t="s">
        <v>732</v>
      </c>
      <c r="L37" s="9" t="str">
        <f t="shared" si="3"/>
        <v>Yes</v>
      </c>
    </row>
    <row r="38" spans="1:12" x14ac:dyDescent="0.2">
      <c r="A38" s="45" t="s">
        <v>162</v>
      </c>
      <c r="B38" s="47" t="s">
        <v>221</v>
      </c>
      <c r="C38" s="1">
        <v>32</v>
      </c>
      <c r="D38" s="43" t="str">
        <f>IF($B38="N/A","N/A",IF(C38&gt;0,"No",IF(C38&lt;0,"No","Yes")))</f>
        <v>No</v>
      </c>
      <c r="E38" s="1">
        <v>765</v>
      </c>
      <c r="F38" s="43" t="str">
        <f>IF($B38="N/A","N/A",IF(E38&gt;0,"No",IF(E38&lt;0,"No","Yes")))</f>
        <v>No</v>
      </c>
      <c r="G38" s="1">
        <v>761</v>
      </c>
      <c r="H38" s="43" t="str">
        <f>IF($B38="N/A","N/A",IF(G38&gt;0,"No",IF(G38&lt;0,"No","Yes")))</f>
        <v>No</v>
      </c>
      <c r="I38" s="12">
        <v>2291</v>
      </c>
      <c r="J38" s="12">
        <v>-0.52300000000000002</v>
      </c>
      <c r="K38" s="44" t="s">
        <v>732</v>
      </c>
      <c r="L38" s="9" t="str">
        <f t="shared" si="3"/>
        <v>Yes</v>
      </c>
    </row>
    <row r="39" spans="1:12" x14ac:dyDescent="0.2">
      <c r="A39" s="45" t="s">
        <v>160</v>
      </c>
      <c r="B39" s="34" t="s">
        <v>217</v>
      </c>
      <c r="C39" s="46">
        <v>36145</v>
      </c>
      <c r="D39" s="43" t="str">
        <f t="shared" ref="D39:D40" si="4">IF($B39="N/A","N/A",IF(C39&gt;10,"No",IF(C39&lt;-10,"No","Yes")))</f>
        <v>N/A</v>
      </c>
      <c r="E39" s="46">
        <v>19453293</v>
      </c>
      <c r="F39" s="43" t="str">
        <f t="shared" ref="F39:F40" si="5">IF($B39="N/A","N/A",IF(E39&gt;10,"No",IF(E39&lt;-10,"No","Yes")))</f>
        <v>N/A</v>
      </c>
      <c r="G39" s="46">
        <v>19635242</v>
      </c>
      <c r="H39" s="43" t="str">
        <f t="shared" ref="H39:H40" si="6">IF($B39="N/A","N/A",IF(G39&gt;10,"No",IF(G39&lt;-10,"No","Yes")))</f>
        <v>N/A</v>
      </c>
      <c r="I39" s="12">
        <v>53720</v>
      </c>
      <c r="J39" s="12">
        <v>0.93530000000000002</v>
      </c>
      <c r="K39" s="44" t="s">
        <v>732</v>
      </c>
      <c r="L39" s="9" t="str">
        <f t="shared" si="3"/>
        <v>Yes</v>
      </c>
    </row>
    <row r="40" spans="1:12" x14ac:dyDescent="0.2">
      <c r="A40" s="45" t="s">
        <v>1290</v>
      </c>
      <c r="B40" s="34" t="s">
        <v>217</v>
      </c>
      <c r="C40" s="46">
        <v>1129.53125</v>
      </c>
      <c r="D40" s="43" t="str">
        <f t="shared" si="4"/>
        <v>N/A</v>
      </c>
      <c r="E40" s="46">
        <v>25429.141176000001</v>
      </c>
      <c r="F40" s="43" t="str">
        <f t="shared" si="5"/>
        <v>N/A</v>
      </c>
      <c r="G40" s="46">
        <v>25801.894875000002</v>
      </c>
      <c r="H40" s="43" t="str">
        <f t="shared" si="6"/>
        <v>N/A</v>
      </c>
      <c r="I40" s="12">
        <v>2151</v>
      </c>
      <c r="J40" s="12">
        <v>1.466</v>
      </c>
      <c r="K40" s="44" t="s">
        <v>732</v>
      </c>
      <c r="L40" s="9" t="str">
        <f>IF(J40="Div by 0", "N/A", IF(OR(J40="N/A",K40="N/A"),"N/A", IF(J40&gt;VALUE(MID(K40,1,2)), "No", IF(J40&lt;-1*VALUE(MID(K40,1,2)), "No", "Yes"))))</f>
        <v>Yes</v>
      </c>
    </row>
    <row r="41" spans="1:12" x14ac:dyDescent="0.2">
      <c r="A41" s="3" t="s">
        <v>1428</v>
      </c>
      <c r="B41" s="34" t="s">
        <v>217</v>
      </c>
      <c r="C41" s="46">
        <v>22534.551879999999</v>
      </c>
      <c r="D41" s="43" t="str">
        <f t="shared" ref="D41:D52" si="7">IF($B41="N/A","N/A",IF(C41&gt;10,"No",IF(C41&lt;-10,"No","Yes")))</f>
        <v>N/A</v>
      </c>
      <c r="E41" s="46">
        <v>23267.113549999998</v>
      </c>
      <c r="F41" s="43" t="str">
        <f t="shared" ref="F41:F52" si="8">IF($B41="N/A","N/A",IF(E41&gt;10,"No",IF(E41&lt;-10,"No","Yes")))</f>
        <v>N/A</v>
      </c>
      <c r="G41" s="46">
        <v>23721.780708999999</v>
      </c>
      <c r="H41" s="43" t="str">
        <f t="shared" ref="H41:H52" si="9">IF($B41="N/A","N/A",IF(G41&gt;10,"No",IF(G41&lt;-10,"No","Yes")))</f>
        <v>N/A</v>
      </c>
      <c r="I41" s="12">
        <v>3.2509999999999999</v>
      </c>
      <c r="J41" s="12">
        <v>1.954</v>
      </c>
      <c r="K41" s="44" t="s">
        <v>732</v>
      </c>
      <c r="L41" s="9" t="str">
        <f t="shared" ref="L41:L52" si="10">IF(J41="Div by 0", "N/A", IF(K41="N/A","N/A", IF(J41&gt;VALUE(MID(K41,1,2)), "No", IF(J41&lt;-1*VALUE(MID(K41,1,2)), "No", "Yes"))))</f>
        <v>Yes</v>
      </c>
    </row>
    <row r="42" spans="1:12" x14ac:dyDescent="0.2">
      <c r="A42" s="3" t="s">
        <v>1429</v>
      </c>
      <c r="B42" s="34" t="s">
        <v>217</v>
      </c>
      <c r="C42" s="46">
        <v>10827.239724999999</v>
      </c>
      <c r="D42" s="43" t="str">
        <f t="shared" si="7"/>
        <v>N/A</v>
      </c>
      <c r="E42" s="46">
        <v>12386.846606999999</v>
      </c>
      <c r="F42" s="43" t="str">
        <f t="shared" si="8"/>
        <v>N/A</v>
      </c>
      <c r="G42" s="46">
        <v>12874.317370000001</v>
      </c>
      <c r="H42" s="43" t="str">
        <f t="shared" si="9"/>
        <v>N/A</v>
      </c>
      <c r="I42" s="12">
        <v>14.4</v>
      </c>
      <c r="J42" s="12">
        <v>3.9350000000000001</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2633.2417135000001</v>
      </c>
      <c r="D44" s="43" t="str">
        <f t="shared" si="7"/>
        <v>N/A</v>
      </c>
      <c r="E44" s="46">
        <v>2405.9770085999999</v>
      </c>
      <c r="F44" s="43" t="str">
        <f t="shared" si="8"/>
        <v>N/A</v>
      </c>
      <c r="G44" s="46">
        <v>2419.0443291000001</v>
      </c>
      <c r="H44" s="43" t="str">
        <f t="shared" si="9"/>
        <v>N/A</v>
      </c>
      <c r="I44" s="12">
        <v>-8.6300000000000008</v>
      </c>
      <c r="J44" s="12">
        <v>0.54310000000000003</v>
      </c>
      <c r="K44" s="44" t="s">
        <v>732</v>
      </c>
      <c r="L44" s="9" t="str">
        <f t="shared" si="10"/>
        <v>Yes</v>
      </c>
    </row>
    <row r="45" spans="1:12" x14ac:dyDescent="0.2">
      <c r="A45" s="3" t="s">
        <v>1432</v>
      </c>
      <c r="B45" s="34" t="s">
        <v>217</v>
      </c>
      <c r="C45" s="46">
        <v>26942.269618999999</v>
      </c>
      <c r="D45" s="43" t="str">
        <f t="shared" si="7"/>
        <v>N/A</v>
      </c>
      <c r="E45" s="46">
        <v>27603.982376</v>
      </c>
      <c r="F45" s="43" t="str">
        <f t="shared" si="8"/>
        <v>N/A</v>
      </c>
      <c r="G45" s="46">
        <v>28357.760445</v>
      </c>
      <c r="H45" s="43" t="str">
        <f t="shared" si="9"/>
        <v>N/A</v>
      </c>
      <c r="I45" s="12">
        <v>2.456</v>
      </c>
      <c r="J45" s="12">
        <v>2.7309999999999999</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18663.718937000001</v>
      </c>
      <c r="D47" s="43" t="str">
        <f t="shared" si="7"/>
        <v>N/A</v>
      </c>
      <c r="E47" s="46">
        <v>18812.060655000001</v>
      </c>
      <c r="F47" s="43" t="str">
        <f t="shared" si="8"/>
        <v>N/A</v>
      </c>
      <c r="G47" s="46">
        <v>18766.960829</v>
      </c>
      <c r="H47" s="43" t="str">
        <f t="shared" si="9"/>
        <v>N/A</v>
      </c>
      <c r="I47" s="12">
        <v>0.79479999999999995</v>
      </c>
      <c r="J47" s="12">
        <v>-0.24</v>
      </c>
      <c r="K47" s="44" t="s">
        <v>732</v>
      </c>
      <c r="L47" s="9" t="str">
        <f t="shared" si="10"/>
        <v>Yes</v>
      </c>
    </row>
    <row r="48" spans="1:12" x14ac:dyDescent="0.2">
      <c r="A48" s="3" t="s">
        <v>1435</v>
      </c>
      <c r="B48" s="47" t="s">
        <v>217</v>
      </c>
      <c r="C48" s="14">
        <v>10311.427871</v>
      </c>
      <c r="D48" s="11" t="str">
        <f t="shared" si="7"/>
        <v>N/A</v>
      </c>
      <c r="E48" s="14">
        <v>10920.998872</v>
      </c>
      <c r="F48" s="11" t="str">
        <f t="shared" si="8"/>
        <v>N/A</v>
      </c>
      <c r="G48" s="14">
        <v>11179.015119</v>
      </c>
      <c r="H48" s="11" t="str">
        <f t="shared" si="9"/>
        <v>N/A</v>
      </c>
      <c r="I48" s="56">
        <v>5.9119999999999999</v>
      </c>
      <c r="J48" s="56">
        <v>2.363</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3296.3275226999999</v>
      </c>
      <c r="D50" s="11" t="str">
        <f t="shared" si="7"/>
        <v>N/A</v>
      </c>
      <c r="E50" s="14">
        <v>3321.0876567</v>
      </c>
      <c r="F50" s="11" t="str">
        <f t="shared" si="8"/>
        <v>N/A</v>
      </c>
      <c r="G50" s="14">
        <v>3195.1873042000002</v>
      </c>
      <c r="H50" s="11" t="str">
        <f t="shared" si="9"/>
        <v>N/A</v>
      </c>
      <c r="I50" s="56">
        <v>0.75109999999999999</v>
      </c>
      <c r="J50" s="56">
        <v>-3.79</v>
      </c>
      <c r="K50" s="47" t="s">
        <v>732</v>
      </c>
      <c r="L50" s="9" t="str">
        <f t="shared" si="10"/>
        <v>Yes</v>
      </c>
    </row>
    <row r="51" spans="1:12" x14ac:dyDescent="0.2">
      <c r="A51" s="3" t="s">
        <v>1438</v>
      </c>
      <c r="B51" s="47" t="s">
        <v>217</v>
      </c>
      <c r="C51" s="14">
        <v>29640.397605999999</v>
      </c>
      <c r="D51" s="11" t="str">
        <f t="shared" si="7"/>
        <v>N/A</v>
      </c>
      <c r="E51" s="14">
        <v>29881.525655000001</v>
      </c>
      <c r="F51" s="11" t="str">
        <f t="shared" si="8"/>
        <v>N/A</v>
      </c>
      <c r="G51" s="14">
        <v>29904.598774999999</v>
      </c>
      <c r="H51" s="11" t="str">
        <f t="shared" si="9"/>
        <v>N/A</v>
      </c>
      <c r="I51" s="56">
        <v>0.8135</v>
      </c>
      <c r="J51" s="56">
        <v>7.7200000000000005E-2</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75373926</v>
      </c>
      <c r="D53" s="43" t="str">
        <f t="shared" ref="D53:D122" si="11">IF($B53="N/A","N/A",IF(C53&gt;10,"No",IF(C53&lt;-10,"No","Yes")))</f>
        <v>N/A</v>
      </c>
      <c r="E53" s="46">
        <v>79495235</v>
      </c>
      <c r="F53" s="43" t="str">
        <f t="shared" ref="F53:F122" si="12">IF($B53="N/A","N/A",IF(E53&gt;10,"No",IF(E53&lt;-10,"No","Yes")))</f>
        <v>N/A</v>
      </c>
      <c r="G53" s="46">
        <v>93732875</v>
      </c>
      <c r="H53" s="43" t="str">
        <f t="shared" ref="H53:H122" si="13">IF($B53="N/A","N/A",IF(G53&gt;10,"No",IF(G53&lt;-10,"No","Yes")))</f>
        <v>N/A</v>
      </c>
      <c r="I53" s="12">
        <v>5.468</v>
      </c>
      <c r="J53" s="12">
        <v>17.91</v>
      </c>
      <c r="K53" s="44" t="s">
        <v>732</v>
      </c>
      <c r="L53" s="9" t="str">
        <f t="shared" ref="L53:L113" si="14">IF(J53="Div by 0", "N/A", IF(K53="N/A","N/A", IF(J53&gt;VALUE(MID(K53,1,2)), "No", IF(J53&lt;-1*VALUE(MID(K53,1,2)), "No", "Yes"))))</f>
        <v>Yes</v>
      </c>
    </row>
    <row r="54" spans="1:12" x14ac:dyDescent="0.2">
      <c r="A54" s="45" t="s">
        <v>598</v>
      </c>
      <c r="B54" s="34" t="s">
        <v>217</v>
      </c>
      <c r="C54" s="35">
        <v>30168</v>
      </c>
      <c r="D54" s="43" t="str">
        <f t="shared" si="11"/>
        <v>N/A</v>
      </c>
      <c r="E54" s="35">
        <v>31428</v>
      </c>
      <c r="F54" s="43" t="str">
        <f t="shared" si="12"/>
        <v>N/A</v>
      </c>
      <c r="G54" s="35">
        <v>34959</v>
      </c>
      <c r="H54" s="43" t="str">
        <f t="shared" si="13"/>
        <v>N/A</v>
      </c>
      <c r="I54" s="12">
        <v>4.1769999999999996</v>
      </c>
      <c r="J54" s="12">
        <v>11.24</v>
      </c>
      <c r="K54" s="44" t="s">
        <v>732</v>
      </c>
      <c r="L54" s="9" t="str">
        <f t="shared" si="14"/>
        <v>Yes</v>
      </c>
    </row>
    <row r="55" spans="1:12" x14ac:dyDescent="0.2">
      <c r="A55" s="45" t="s">
        <v>1440</v>
      </c>
      <c r="B55" s="34" t="s">
        <v>217</v>
      </c>
      <c r="C55" s="46">
        <v>2498.4727526000001</v>
      </c>
      <c r="D55" s="43" t="str">
        <f t="shared" si="11"/>
        <v>N/A</v>
      </c>
      <c r="E55" s="46">
        <v>2529.4398307000001</v>
      </c>
      <c r="F55" s="43" t="str">
        <f t="shared" si="12"/>
        <v>N/A</v>
      </c>
      <c r="G55" s="46">
        <v>2681.2230040999998</v>
      </c>
      <c r="H55" s="43" t="str">
        <f t="shared" si="13"/>
        <v>N/A</v>
      </c>
      <c r="I55" s="12">
        <v>1.2390000000000001</v>
      </c>
      <c r="J55" s="12">
        <v>6.0010000000000003</v>
      </c>
      <c r="K55" s="44" t="s">
        <v>732</v>
      </c>
      <c r="L55" s="9" t="str">
        <f t="shared" si="14"/>
        <v>Yes</v>
      </c>
    </row>
    <row r="56" spans="1:12" x14ac:dyDescent="0.2">
      <c r="A56" s="45" t="s">
        <v>1441</v>
      </c>
      <c r="B56" s="34" t="s">
        <v>217</v>
      </c>
      <c r="C56" s="35">
        <v>0.66815831339999998</v>
      </c>
      <c r="D56" s="43" t="str">
        <f t="shared" si="11"/>
        <v>N/A</v>
      </c>
      <c r="E56" s="35">
        <v>0.64455262820000003</v>
      </c>
      <c r="F56" s="43" t="str">
        <f t="shared" si="12"/>
        <v>N/A</v>
      </c>
      <c r="G56" s="35">
        <v>0.57049686779999997</v>
      </c>
      <c r="H56" s="43" t="str">
        <f t="shared" si="13"/>
        <v>N/A</v>
      </c>
      <c r="I56" s="12">
        <v>-3.53</v>
      </c>
      <c r="J56" s="12">
        <v>-11.5</v>
      </c>
      <c r="K56" s="44" t="s">
        <v>732</v>
      </c>
      <c r="L56" s="9" t="str">
        <f t="shared" si="14"/>
        <v>Yes</v>
      </c>
    </row>
    <row r="57" spans="1:12" ht="25.5" x14ac:dyDescent="0.2">
      <c r="A57" s="45" t="s">
        <v>599</v>
      </c>
      <c r="B57" s="34" t="s">
        <v>217</v>
      </c>
      <c r="C57" s="46">
        <v>77389</v>
      </c>
      <c r="D57" s="43" t="str">
        <f t="shared" si="11"/>
        <v>N/A</v>
      </c>
      <c r="E57" s="46">
        <v>39708</v>
      </c>
      <c r="F57" s="43" t="str">
        <f t="shared" si="12"/>
        <v>N/A</v>
      </c>
      <c r="G57" s="46">
        <v>34850</v>
      </c>
      <c r="H57" s="43" t="str">
        <f t="shared" si="13"/>
        <v>N/A</v>
      </c>
      <c r="I57" s="12">
        <v>-48.7</v>
      </c>
      <c r="J57" s="12">
        <v>-12.2</v>
      </c>
      <c r="K57" s="44" t="s">
        <v>732</v>
      </c>
      <c r="L57" s="9" t="str">
        <f t="shared" si="14"/>
        <v>Yes</v>
      </c>
    </row>
    <row r="58" spans="1:12" x14ac:dyDescent="0.2">
      <c r="A58" s="45" t="s">
        <v>600</v>
      </c>
      <c r="B58" s="34" t="s">
        <v>217</v>
      </c>
      <c r="C58" s="35">
        <v>30</v>
      </c>
      <c r="D58" s="43" t="str">
        <f t="shared" si="11"/>
        <v>N/A</v>
      </c>
      <c r="E58" s="35">
        <v>33</v>
      </c>
      <c r="F58" s="43" t="str">
        <f t="shared" si="12"/>
        <v>N/A</v>
      </c>
      <c r="G58" s="35">
        <v>17</v>
      </c>
      <c r="H58" s="43" t="str">
        <f t="shared" si="13"/>
        <v>N/A</v>
      </c>
      <c r="I58" s="12">
        <v>10</v>
      </c>
      <c r="J58" s="12">
        <v>-48.5</v>
      </c>
      <c r="K58" s="44" t="s">
        <v>732</v>
      </c>
      <c r="L58" s="9" t="str">
        <f t="shared" si="14"/>
        <v>No</v>
      </c>
    </row>
    <row r="59" spans="1:12" x14ac:dyDescent="0.2">
      <c r="A59" s="45" t="s">
        <v>1442</v>
      </c>
      <c r="B59" s="34" t="s">
        <v>217</v>
      </c>
      <c r="C59" s="46">
        <v>2579.6333332999998</v>
      </c>
      <c r="D59" s="43" t="str">
        <f t="shared" si="11"/>
        <v>N/A</v>
      </c>
      <c r="E59" s="46">
        <v>1203.2727273</v>
      </c>
      <c r="F59" s="43" t="str">
        <f t="shared" si="12"/>
        <v>N/A</v>
      </c>
      <c r="G59" s="46">
        <v>2050</v>
      </c>
      <c r="H59" s="43" t="str">
        <f t="shared" si="13"/>
        <v>N/A</v>
      </c>
      <c r="I59" s="12">
        <v>-53.4</v>
      </c>
      <c r="J59" s="12">
        <v>70.37</v>
      </c>
      <c r="K59" s="44" t="s">
        <v>732</v>
      </c>
      <c r="L59" s="9" t="str">
        <f t="shared" si="14"/>
        <v>No</v>
      </c>
    </row>
    <row r="60" spans="1:12" ht="25.5" x14ac:dyDescent="0.2">
      <c r="A60" s="45" t="s">
        <v>601</v>
      </c>
      <c r="B60" s="34" t="s">
        <v>217</v>
      </c>
      <c r="C60" s="46">
        <v>26839</v>
      </c>
      <c r="D60" s="43" t="str">
        <f t="shared" si="11"/>
        <v>N/A</v>
      </c>
      <c r="E60" s="46">
        <v>2533</v>
      </c>
      <c r="F60" s="43" t="str">
        <f t="shared" si="12"/>
        <v>N/A</v>
      </c>
      <c r="G60" s="46">
        <v>1100</v>
      </c>
      <c r="H60" s="43" t="str">
        <f t="shared" si="13"/>
        <v>N/A</v>
      </c>
      <c r="I60" s="12">
        <v>-90.6</v>
      </c>
      <c r="J60" s="12">
        <v>-56.6</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-66.7</v>
      </c>
      <c r="J61" s="56">
        <v>0</v>
      </c>
      <c r="K61" s="47" t="s">
        <v>732</v>
      </c>
      <c r="L61" s="9" t="str">
        <f t="shared" si="14"/>
        <v>Yes</v>
      </c>
    </row>
    <row r="62" spans="1:12" ht="25.5" x14ac:dyDescent="0.2">
      <c r="A62" s="4" t="s">
        <v>1443</v>
      </c>
      <c r="B62" s="47" t="s">
        <v>217</v>
      </c>
      <c r="C62" s="14">
        <v>8946.3333332999991</v>
      </c>
      <c r="D62" s="11" t="str">
        <f t="shared" si="11"/>
        <v>N/A</v>
      </c>
      <c r="E62" s="14">
        <v>2533</v>
      </c>
      <c r="F62" s="11" t="str">
        <f t="shared" si="12"/>
        <v>N/A</v>
      </c>
      <c r="G62" s="14">
        <v>1100</v>
      </c>
      <c r="H62" s="11" t="str">
        <f t="shared" si="13"/>
        <v>N/A</v>
      </c>
      <c r="I62" s="56">
        <v>-71.7</v>
      </c>
      <c r="J62" s="56">
        <v>-56.6</v>
      </c>
      <c r="K62" s="47" t="s">
        <v>732</v>
      </c>
      <c r="L62" s="9" t="str">
        <f t="shared" si="14"/>
        <v>No</v>
      </c>
    </row>
    <row r="63" spans="1:12" x14ac:dyDescent="0.2">
      <c r="A63" s="4" t="s">
        <v>603</v>
      </c>
      <c r="B63" s="47" t="s">
        <v>217</v>
      </c>
      <c r="C63" s="14">
        <v>516167637</v>
      </c>
      <c r="D63" s="11" t="str">
        <f t="shared" si="11"/>
        <v>N/A</v>
      </c>
      <c r="E63" s="14">
        <v>513071747</v>
      </c>
      <c r="F63" s="11" t="str">
        <f t="shared" si="12"/>
        <v>N/A</v>
      </c>
      <c r="G63" s="14">
        <v>516207935</v>
      </c>
      <c r="H63" s="11" t="str">
        <f t="shared" si="13"/>
        <v>N/A</v>
      </c>
      <c r="I63" s="56">
        <v>-0.6</v>
      </c>
      <c r="J63" s="56">
        <v>0.61129999999999995</v>
      </c>
      <c r="K63" s="47" t="s">
        <v>732</v>
      </c>
      <c r="L63" s="9" t="str">
        <f t="shared" si="14"/>
        <v>Yes</v>
      </c>
    </row>
    <row r="64" spans="1:12" x14ac:dyDescent="0.2">
      <c r="A64" s="4" t="s">
        <v>604</v>
      </c>
      <c r="B64" s="47" t="s">
        <v>217</v>
      </c>
      <c r="C64" s="1">
        <v>5376</v>
      </c>
      <c r="D64" s="11" t="str">
        <f t="shared" si="11"/>
        <v>N/A</v>
      </c>
      <c r="E64" s="1">
        <v>5291</v>
      </c>
      <c r="F64" s="11" t="str">
        <f t="shared" si="12"/>
        <v>N/A</v>
      </c>
      <c r="G64" s="1">
        <v>5169</v>
      </c>
      <c r="H64" s="11" t="str">
        <f t="shared" si="13"/>
        <v>N/A</v>
      </c>
      <c r="I64" s="56">
        <v>-1.58</v>
      </c>
      <c r="J64" s="56">
        <v>-2.31</v>
      </c>
      <c r="K64" s="47" t="s">
        <v>732</v>
      </c>
      <c r="L64" s="9" t="str">
        <f t="shared" si="14"/>
        <v>Yes</v>
      </c>
    </row>
    <row r="65" spans="1:12" x14ac:dyDescent="0.2">
      <c r="A65" s="4" t="s">
        <v>1444</v>
      </c>
      <c r="B65" s="47" t="s">
        <v>217</v>
      </c>
      <c r="C65" s="14">
        <v>96013.325335000001</v>
      </c>
      <c r="D65" s="11" t="str">
        <f t="shared" si="11"/>
        <v>N/A</v>
      </c>
      <c r="E65" s="14">
        <v>96970.657154</v>
      </c>
      <c r="F65" s="11" t="str">
        <f t="shared" si="12"/>
        <v>N/A</v>
      </c>
      <c r="G65" s="14">
        <v>99866.112401000006</v>
      </c>
      <c r="H65" s="11" t="str">
        <f t="shared" si="13"/>
        <v>N/A</v>
      </c>
      <c r="I65" s="56">
        <v>0.99709999999999999</v>
      </c>
      <c r="J65" s="56">
        <v>2.9860000000000002</v>
      </c>
      <c r="K65" s="47" t="s">
        <v>732</v>
      </c>
      <c r="L65" s="9" t="str">
        <f t="shared" si="14"/>
        <v>Yes</v>
      </c>
    </row>
    <row r="66" spans="1:12" x14ac:dyDescent="0.2">
      <c r="A66" s="4" t="s">
        <v>605</v>
      </c>
      <c r="B66" s="47" t="s">
        <v>217</v>
      </c>
      <c r="C66" s="14">
        <v>2181808672</v>
      </c>
      <c r="D66" s="11" t="str">
        <f t="shared" si="11"/>
        <v>N/A</v>
      </c>
      <c r="E66" s="14">
        <v>2223242245</v>
      </c>
      <c r="F66" s="11" t="str">
        <f t="shared" si="12"/>
        <v>N/A</v>
      </c>
      <c r="G66" s="14">
        <v>2266234820</v>
      </c>
      <c r="H66" s="11" t="str">
        <f t="shared" si="13"/>
        <v>N/A</v>
      </c>
      <c r="I66" s="56">
        <v>1.899</v>
      </c>
      <c r="J66" s="56">
        <v>1.9339999999999999</v>
      </c>
      <c r="K66" s="47" t="s">
        <v>732</v>
      </c>
      <c r="L66" s="9" t="str">
        <f t="shared" si="14"/>
        <v>Yes</v>
      </c>
    </row>
    <row r="67" spans="1:12" x14ac:dyDescent="0.2">
      <c r="A67" s="4" t="s">
        <v>606</v>
      </c>
      <c r="B67" s="47" t="s">
        <v>217</v>
      </c>
      <c r="C67" s="1">
        <v>67968</v>
      </c>
      <c r="D67" s="11" t="str">
        <f t="shared" si="11"/>
        <v>N/A</v>
      </c>
      <c r="E67" s="1">
        <v>67706</v>
      </c>
      <c r="F67" s="11" t="str">
        <f t="shared" si="12"/>
        <v>N/A</v>
      </c>
      <c r="G67" s="1">
        <v>66568</v>
      </c>
      <c r="H67" s="11" t="str">
        <f t="shared" si="13"/>
        <v>N/A</v>
      </c>
      <c r="I67" s="56">
        <v>-0.38500000000000001</v>
      </c>
      <c r="J67" s="56">
        <v>-1.68</v>
      </c>
      <c r="K67" s="47" t="s">
        <v>732</v>
      </c>
      <c r="L67" s="9" t="str">
        <f t="shared" si="14"/>
        <v>Yes</v>
      </c>
    </row>
    <row r="68" spans="1:12" x14ac:dyDescent="0.2">
      <c r="A68" s="4" t="s">
        <v>1445</v>
      </c>
      <c r="B68" s="47" t="s">
        <v>217</v>
      </c>
      <c r="C68" s="14">
        <v>32100.527778</v>
      </c>
      <c r="D68" s="11" t="str">
        <f t="shared" si="11"/>
        <v>N/A</v>
      </c>
      <c r="E68" s="14">
        <v>32836.709375999999</v>
      </c>
      <c r="F68" s="11" t="str">
        <f t="shared" si="12"/>
        <v>N/A</v>
      </c>
      <c r="G68" s="14">
        <v>34043.907283</v>
      </c>
      <c r="H68" s="11" t="str">
        <f t="shared" si="13"/>
        <v>N/A</v>
      </c>
      <c r="I68" s="56">
        <v>2.2930000000000001</v>
      </c>
      <c r="J68" s="56">
        <v>3.6760000000000002</v>
      </c>
      <c r="K68" s="47" t="s">
        <v>732</v>
      </c>
      <c r="L68" s="9" t="str">
        <f t="shared" si="14"/>
        <v>Yes</v>
      </c>
    </row>
    <row r="69" spans="1:12" ht="25.5" x14ac:dyDescent="0.2">
      <c r="A69" s="4" t="s">
        <v>607</v>
      </c>
      <c r="B69" s="47" t="s">
        <v>217</v>
      </c>
      <c r="C69" s="14">
        <v>93726701</v>
      </c>
      <c r="D69" s="11" t="str">
        <f t="shared" si="11"/>
        <v>N/A</v>
      </c>
      <c r="E69" s="14">
        <v>99965438</v>
      </c>
      <c r="F69" s="11" t="str">
        <f t="shared" si="12"/>
        <v>N/A</v>
      </c>
      <c r="G69" s="14">
        <v>109987522</v>
      </c>
      <c r="H69" s="11" t="str">
        <f t="shared" si="13"/>
        <v>N/A</v>
      </c>
      <c r="I69" s="56">
        <v>6.6559999999999997</v>
      </c>
      <c r="J69" s="56">
        <v>10.029999999999999</v>
      </c>
      <c r="K69" s="47" t="s">
        <v>732</v>
      </c>
      <c r="L69" s="9" t="str">
        <f t="shared" si="14"/>
        <v>Yes</v>
      </c>
    </row>
    <row r="70" spans="1:12" x14ac:dyDescent="0.2">
      <c r="A70" s="4" t="s">
        <v>608</v>
      </c>
      <c r="B70" s="47" t="s">
        <v>217</v>
      </c>
      <c r="C70" s="1">
        <v>181831</v>
      </c>
      <c r="D70" s="11" t="str">
        <f t="shared" si="11"/>
        <v>N/A</v>
      </c>
      <c r="E70" s="1">
        <v>187365</v>
      </c>
      <c r="F70" s="11" t="str">
        <f t="shared" si="12"/>
        <v>N/A</v>
      </c>
      <c r="G70" s="1">
        <v>193288</v>
      </c>
      <c r="H70" s="11" t="str">
        <f t="shared" si="13"/>
        <v>N/A</v>
      </c>
      <c r="I70" s="56">
        <v>3.0430000000000001</v>
      </c>
      <c r="J70" s="56">
        <v>3.161</v>
      </c>
      <c r="K70" s="47" t="s">
        <v>732</v>
      </c>
      <c r="L70" s="9" t="str">
        <f t="shared" si="14"/>
        <v>Yes</v>
      </c>
    </row>
    <row r="71" spans="1:12" x14ac:dyDescent="0.2">
      <c r="A71" s="4" t="s">
        <v>1446</v>
      </c>
      <c r="B71" s="47" t="s">
        <v>217</v>
      </c>
      <c r="C71" s="14">
        <v>515.46051552999995</v>
      </c>
      <c r="D71" s="11" t="str">
        <f t="shared" si="11"/>
        <v>N/A</v>
      </c>
      <c r="E71" s="14">
        <v>533.53314652999995</v>
      </c>
      <c r="F71" s="11" t="str">
        <f t="shared" si="12"/>
        <v>N/A</v>
      </c>
      <c r="G71" s="14">
        <v>569.03440462000003</v>
      </c>
      <c r="H71" s="11" t="str">
        <f t="shared" si="13"/>
        <v>N/A</v>
      </c>
      <c r="I71" s="56">
        <v>3.5059999999999998</v>
      </c>
      <c r="J71" s="56">
        <v>6.6539999999999999</v>
      </c>
      <c r="K71" s="47" t="s">
        <v>732</v>
      </c>
      <c r="L71" s="9" t="str">
        <f t="shared" si="14"/>
        <v>Yes</v>
      </c>
    </row>
    <row r="72" spans="1:12" x14ac:dyDescent="0.2">
      <c r="A72" s="4" t="s">
        <v>609</v>
      </c>
      <c r="B72" s="47" t="s">
        <v>217</v>
      </c>
      <c r="C72" s="14">
        <v>17257239</v>
      </c>
      <c r="D72" s="11" t="str">
        <f t="shared" si="11"/>
        <v>N/A</v>
      </c>
      <c r="E72" s="14">
        <v>21605043</v>
      </c>
      <c r="F72" s="11" t="str">
        <f t="shared" si="12"/>
        <v>N/A</v>
      </c>
      <c r="G72" s="14">
        <v>22254677</v>
      </c>
      <c r="H72" s="11" t="str">
        <f t="shared" si="13"/>
        <v>N/A</v>
      </c>
      <c r="I72" s="56">
        <v>25.19</v>
      </c>
      <c r="J72" s="56">
        <v>3.0070000000000001</v>
      </c>
      <c r="K72" s="47" t="s">
        <v>732</v>
      </c>
      <c r="L72" s="9" t="str">
        <f t="shared" si="14"/>
        <v>Yes</v>
      </c>
    </row>
    <row r="73" spans="1:12" x14ac:dyDescent="0.2">
      <c r="A73" s="4" t="s">
        <v>610</v>
      </c>
      <c r="B73" s="47" t="s">
        <v>217</v>
      </c>
      <c r="C73" s="1">
        <v>66863</v>
      </c>
      <c r="D73" s="11" t="str">
        <f t="shared" si="11"/>
        <v>N/A</v>
      </c>
      <c r="E73" s="1">
        <v>75738</v>
      </c>
      <c r="F73" s="11" t="str">
        <f t="shared" si="12"/>
        <v>N/A</v>
      </c>
      <c r="G73" s="1">
        <v>79522</v>
      </c>
      <c r="H73" s="11" t="str">
        <f t="shared" si="13"/>
        <v>N/A</v>
      </c>
      <c r="I73" s="56">
        <v>13.27</v>
      </c>
      <c r="J73" s="56">
        <v>4.9960000000000004</v>
      </c>
      <c r="K73" s="47" t="s">
        <v>732</v>
      </c>
      <c r="L73" s="9" t="str">
        <f t="shared" si="14"/>
        <v>Yes</v>
      </c>
    </row>
    <row r="74" spans="1:12" x14ac:dyDescent="0.2">
      <c r="A74" s="4" t="s">
        <v>1447</v>
      </c>
      <c r="B74" s="47" t="s">
        <v>217</v>
      </c>
      <c r="C74" s="14">
        <v>258.09848496000001</v>
      </c>
      <c r="D74" s="11" t="str">
        <f t="shared" si="11"/>
        <v>N/A</v>
      </c>
      <c r="E74" s="14">
        <v>285.26027886000003</v>
      </c>
      <c r="F74" s="11" t="str">
        <f t="shared" si="12"/>
        <v>N/A</v>
      </c>
      <c r="G74" s="14">
        <v>279.85559970999998</v>
      </c>
      <c r="H74" s="11" t="str">
        <f t="shared" si="13"/>
        <v>N/A</v>
      </c>
      <c r="I74" s="56">
        <v>10.52</v>
      </c>
      <c r="J74" s="56">
        <v>-1.89</v>
      </c>
      <c r="K74" s="47" t="s">
        <v>732</v>
      </c>
      <c r="L74" s="9" t="str">
        <f t="shared" si="14"/>
        <v>Yes</v>
      </c>
    </row>
    <row r="75" spans="1:12" ht="25.5" x14ac:dyDescent="0.2">
      <c r="A75" s="4" t="s">
        <v>611</v>
      </c>
      <c r="B75" s="47" t="s">
        <v>217</v>
      </c>
      <c r="C75" s="14">
        <v>9398568</v>
      </c>
      <c r="D75" s="11" t="str">
        <f t="shared" si="11"/>
        <v>N/A</v>
      </c>
      <c r="E75" s="14">
        <v>10342152</v>
      </c>
      <c r="F75" s="11" t="str">
        <f t="shared" si="12"/>
        <v>N/A</v>
      </c>
      <c r="G75" s="14">
        <v>11308123</v>
      </c>
      <c r="H75" s="11" t="str">
        <f t="shared" si="13"/>
        <v>N/A</v>
      </c>
      <c r="I75" s="56">
        <v>10.039999999999999</v>
      </c>
      <c r="J75" s="56">
        <v>9.34</v>
      </c>
      <c r="K75" s="47" t="s">
        <v>732</v>
      </c>
      <c r="L75" s="9" t="str">
        <f t="shared" si="14"/>
        <v>Yes</v>
      </c>
    </row>
    <row r="76" spans="1:12" x14ac:dyDescent="0.2">
      <c r="A76" s="45" t="s">
        <v>612</v>
      </c>
      <c r="B76" s="34" t="s">
        <v>217</v>
      </c>
      <c r="C76" s="35">
        <v>104381</v>
      </c>
      <c r="D76" s="43" t="str">
        <f t="shared" si="11"/>
        <v>N/A</v>
      </c>
      <c r="E76" s="35">
        <v>109765</v>
      </c>
      <c r="F76" s="43" t="str">
        <f t="shared" si="12"/>
        <v>N/A</v>
      </c>
      <c r="G76" s="35">
        <v>112603</v>
      </c>
      <c r="H76" s="43" t="str">
        <f t="shared" si="13"/>
        <v>N/A</v>
      </c>
      <c r="I76" s="12">
        <v>5.1580000000000004</v>
      </c>
      <c r="J76" s="12">
        <v>2.5859999999999999</v>
      </c>
      <c r="K76" s="44" t="s">
        <v>732</v>
      </c>
      <c r="L76" s="9" t="str">
        <f t="shared" si="14"/>
        <v>Yes</v>
      </c>
    </row>
    <row r="77" spans="1:12" ht="25.5" x14ac:dyDescent="0.2">
      <c r="A77" s="45" t="s">
        <v>1448</v>
      </c>
      <c r="B77" s="34" t="s">
        <v>217</v>
      </c>
      <c r="C77" s="46">
        <v>90.040984469999998</v>
      </c>
      <c r="D77" s="43" t="str">
        <f t="shared" si="11"/>
        <v>N/A</v>
      </c>
      <c r="E77" s="46">
        <v>94.220853641999994</v>
      </c>
      <c r="F77" s="43" t="str">
        <f t="shared" si="12"/>
        <v>N/A</v>
      </c>
      <c r="G77" s="46">
        <v>100.42470449</v>
      </c>
      <c r="H77" s="43" t="str">
        <f t="shared" si="13"/>
        <v>N/A</v>
      </c>
      <c r="I77" s="12">
        <v>4.6420000000000003</v>
      </c>
      <c r="J77" s="12">
        <v>6.5839999999999996</v>
      </c>
      <c r="K77" s="44" t="s">
        <v>732</v>
      </c>
      <c r="L77" s="9" t="str">
        <f t="shared" si="14"/>
        <v>Yes</v>
      </c>
    </row>
    <row r="78" spans="1:12" ht="25.5" x14ac:dyDescent="0.2">
      <c r="A78" s="45" t="s">
        <v>613</v>
      </c>
      <c r="B78" s="34" t="s">
        <v>217</v>
      </c>
      <c r="C78" s="46">
        <v>71502340</v>
      </c>
      <c r="D78" s="43" t="str">
        <f t="shared" si="11"/>
        <v>N/A</v>
      </c>
      <c r="E78" s="46">
        <v>81599470</v>
      </c>
      <c r="F78" s="43" t="str">
        <f t="shared" si="12"/>
        <v>N/A</v>
      </c>
      <c r="G78" s="46">
        <v>89005726</v>
      </c>
      <c r="H78" s="43" t="str">
        <f t="shared" si="13"/>
        <v>N/A</v>
      </c>
      <c r="I78" s="12">
        <v>14.12</v>
      </c>
      <c r="J78" s="12">
        <v>9.0760000000000005</v>
      </c>
      <c r="K78" s="44" t="s">
        <v>732</v>
      </c>
      <c r="L78" s="9" t="str">
        <f t="shared" si="14"/>
        <v>Yes</v>
      </c>
    </row>
    <row r="79" spans="1:12" x14ac:dyDescent="0.2">
      <c r="A79" s="45" t="s">
        <v>614</v>
      </c>
      <c r="B79" s="34" t="s">
        <v>217</v>
      </c>
      <c r="C79" s="35">
        <v>124079</v>
      </c>
      <c r="D79" s="43" t="str">
        <f t="shared" si="11"/>
        <v>N/A</v>
      </c>
      <c r="E79" s="35">
        <v>131028</v>
      </c>
      <c r="F79" s="43" t="str">
        <f t="shared" si="12"/>
        <v>N/A</v>
      </c>
      <c r="G79" s="35">
        <v>139313</v>
      </c>
      <c r="H79" s="43" t="str">
        <f t="shared" si="13"/>
        <v>N/A</v>
      </c>
      <c r="I79" s="12">
        <v>5.6</v>
      </c>
      <c r="J79" s="12">
        <v>6.3230000000000004</v>
      </c>
      <c r="K79" s="44" t="s">
        <v>732</v>
      </c>
      <c r="L79" s="9" t="str">
        <f t="shared" si="14"/>
        <v>Yes</v>
      </c>
    </row>
    <row r="80" spans="1:12" x14ac:dyDescent="0.2">
      <c r="A80" s="45" t="s">
        <v>1449</v>
      </c>
      <c r="B80" s="34" t="s">
        <v>217</v>
      </c>
      <c r="C80" s="46">
        <v>576.26463784999999</v>
      </c>
      <c r="D80" s="43" t="str">
        <f t="shared" si="11"/>
        <v>N/A</v>
      </c>
      <c r="E80" s="46">
        <v>622.76360778000003</v>
      </c>
      <c r="F80" s="43" t="str">
        <f t="shared" si="12"/>
        <v>N/A</v>
      </c>
      <c r="G80" s="46">
        <v>638.89031174000002</v>
      </c>
      <c r="H80" s="43" t="str">
        <f t="shared" si="13"/>
        <v>N/A</v>
      </c>
      <c r="I80" s="12">
        <v>8.0690000000000008</v>
      </c>
      <c r="J80" s="12">
        <v>2.59</v>
      </c>
      <c r="K80" s="44" t="s">
        <v>732</v>
      </c>
      <c r="L80" s="9" t="str">
        <f t="shared" si="14"/>
        <v>Yes</v>
      </c>
    </row>
    <row r="81" spans="1:12" x14ac:dyDescent="0.2">
      <c r="A81" s="45" t="s">
        <v>615</v>
      </c>
      <c r="B81" s="34" t="s">
        <v>217</v>
      </c>
      <c r="C81" s="46">
        <v>28295787</v>
      </c>
      <c r="D81" s="43" t="str">
        <f t="shared" si="11"/>
        <v>N/A</v>
      </c>
      <c r="E81" s="46">
        <v>37096034</v>
      </c>
      <c r="F81" s="43" t="str">
        <f t="shared" si="12"/>
        <v>N/A</v>
      </c>
      <c r="G81" s="46">
        <v>29199814</v>
      </c>
      <c r="H81" s="43" t="str">
        <f t="shared" si="13"/>
        <v>N/A</v>
      </c>
      <c r="I81" s="12">
        <v>31.1</v>
      </c>
      <c r="J81" s="12">
        <v>-21.3</v>
      </c>
      <c r="K81" s="44" t="s">
        <v>732</v>
      </c>
      <c r="L81" s="9" t="str">
        <f t="shared" si="14"/>
        <v>Yes</v>
      </c>
    </row>
    <row r="82" spans="1:12" x14ac:dyDescent="0.2">
      <c r="A82" s="45" t="s">
        <v>616</v>
      </c>
      <c r="B82" s="34" t="s">
        <v>217</v>
      </c>
      <c r="C82" s="35">
        <v>28395</v>
      </c>
      <c r="D82" s="43" t="str">
        <f t="shared" si="11"/>
        <v>N/A</v>
      </c>
      <c r="E82" s="35">
        <v>29748</v>
      </c>
      <c r="F82" s="43" t="str">
        <f t="shared" si="12"/>
        <v>N/A</v>
      </c>
      <c r="G82" s="35">
        <v>29899</v>
      </c>
      <c r="H82" s="43" t="str">
        <f t="shared" si="13"/>
        <v>N/A</v>
      </c>
      <c r="I82" s="12">
        <v>4.7649999999999997</v>
      </c>
      <c r="J82" s="12">
        <v>0.50760000000000005</v>
      </c>
      <c r="K82" s="44" t="s">
        <v>732</v>
      </c>
      <c r="L82" s="9" t="str">
        <f t="shared" si="14"/>
        <v>Yes</v>
      </c>
    </row>
    <row r="83" spans="1:12" x14ac:dyDescent="0.2">
      <c r="A83" s="45" t="s">
        <v>1450</v>
      </c>
      <c r="B83" s="34" t="s">
        <v>217</v>
      </c>
      <c r="C83" s="46">
        <v>996.50596935999999</v>
      </c>
      <c r="D83" s="43" t="str">
        <f t="shared" si="11"/>
        <v>N/A</v>
      </c>
      <c r="E83" s="46">
        <v>1247.0093452000001</v>
      </c>
      <c r="F83" s="43" t="str">
        <f t="shared" si="12"/>
        <v>N/A</v>
      </c>
      <c r="G83" s="46">
        <v>976.61507073999996</v>
      </c>
      <c r="H83" s="43" t="str">
        <f t="shared" si="13"/>
        <v>N/A</v>
      </c>
      <c r="I83" s="12">
        <v>25.14</v>
      </c>
      <c r="J83" s="12">
        <v>-21.7</v>
      </c>
      <c r="K83" s="44" t="s">
        <v>732</v>
      </c>
      <c r="L83" s="9" t="str">
        <f t="shared" si="14"/>
        <v>Yes</v>
      </c>
    </row>
    <row r="84" spans="1:12" ht="25.5" x14ac:dyDescent="0.2">
      <c r="A84" s="45" t="s">
        <v>617</v>
      </c>
      <c r="B84" s="34" t="s">
        <v>217</v>
      </c>
      <c r="C84" s="46">
        <v>101561583</v>
      </c>
      <c r="D84" s="43" t="str">
        <f t="shared" si="11"/>
        <v>N/A</v>
      </c>
      <c r="E84" s="46">
        <v>121652602</v>
      </c>
      <c r="F84" s="43" t="str">
        <f t="shared" si="12"/>
        <v>N/A</v>
      </c>
      <c r="G84" s="46">
        <v>138306465</v>
      </c>
      <c r="H84" s="43" t="str">
        <f t="shared" si="13"/>
        <v>N/A</v>
      </c>
      <c r="I84" s="12">
        <v>19.78</v>
      </c>
      <c r="J84" s="12">
        <v>13.69</v>
      </c>
      <c r="K84" s="44" t="s">
        <v>732</v>
      </c>
      <c r="L84" s="9" t="str">
        <f t="shared" si="14"/>
        <v>Yes</v>
      </c>
    </row>
    <row r="85" spans="1:12" x14ac:dyDescent="0.2">
      <c r="A85" s="45" t="s">
        <v>618</v>
      </c>
      <c r="B85" s="34" t="s">
        <v>217</v>
      </c>
      <c r="C85" s="35">
        <v>15815</v>
      </c>
      <c r="D85" s="43" t="str">
        <f t="shared" si="11"/>
        <v>N/A</v>
      </c>
      <c r="E85" s="35">
        <v>17406</v>
      </c>
      <c r="F85" s="43" t="str">
        <f t="shared" si="12"/>
        <v>N/A</v>
      </c>
      <c r="G85" s="35">
        <v>19415</v>
      </c>
      <c r="H85" s="43" t="str">
        <f t="shared" si="13"/>
        <v>N/A</v>
      </c>
      <c r="I85" s="12">
        <v>10.06</v>
      </c>
      <c r="J85" s="12">
        <v>11.54</v>
      </c>
      <c r="K85" s="44" t="s">
        <v>732</v>
      </c>
      <c r="L85" s="9" t="str">
        <f t="shared" si="14"/>
        <v>Yes</v>
      </c>
    </row>
    <row r="86" spans="1:12" ht="25.5" x14ac:dyDescent="0.2">
      <c r="A86" s="45" t="s">
        <v>1451</v>
      </c>
      <c r="B86" s="34" t="s">
        <v>217</v>
      </c>
      <c r="C86" s="46">
        <v>6421.8515966000004</v>
      </c>
      <c r="D86" s="43" t="str">
        <f t="shared" si="11"/>
        <v>N/A</v>
      </c>
      <c r="E86" s="46">
        <v>6989.1188095999996</v>
      </c>
      <c r="F86" s="43" t="str">
        <f t="shared" si="12"/>
        <v>N/A</v>
      </c>
      <c r="G86" s="46">
        <v>7123.6912180999998</v>
      </c>
      <c r="H86" s="43" t="str">
        <f t="shared" si="13"/>
        <v>N/A</v>
      </c>
      <c r="I86" s="12">
        <v>8.8330000000000002</v>
      </c>
      <c r="J86" s="12">
        <v>1.925</v>
      </c>
      <c r="K86" s="44" t="s">
        <v>732</v>
      </c>
      <c r="L86" s="9" t="str">
        <f t="shared" si="14"/>
        <v>Yes</v>
      </c>
    </row>
    <row r="87" spans="1:12" ht="25.5" x14ac:dyDescent="0.2">
      <c r="A87" s="45" t="s">
        <v>619</v>
      </c>
      <c r="B87" s="34" t="s">
        <v>217</v>
      </c>
      <c r="C87" s="46">
        <v>10585981</v>
      </c>
      <c r="D87" s="43" t="str">
        <f t="shared" si="11"/>
        <v>N/A</v>
      </c>
      <c r="E87" s="46">
        <v>11957350</v>
      </c>
      <c r="F87" s="43" t="str">
        <f t="shared" si="12"/>
        <v>N/A</v>
      </c>
      <c r="G87" s="46">
        <v>11198207</v>
      </c>
      <c r="H87" s="43" t="str">
        <f t="shared" si="13"/>
        <v>N/A</v>
      </c>
      <c r="I87" s="12">
        <v>12.95</v>
      </c>
      <c r="J87" s="12">
        <v>-6.35</v>
      </c>
      <c r="K87" s="44" t="s">
        <v>732</v>
      </c>
      <c r="L87" s="9" t="str">
        <f t="shared" si="14"/>
        <v>Yes</v>
      </c>
    </row>
    <row r="88" spans="1:12" x14ac:dyDescent="0.2">
      <c r="A88" s="45" t="s">
        <v>620</v>
      </c>
      <c r="B88" s="34" t="s">
        <v>217</v>
      </c>
      <c r="C88" s="35">
        <v>53120</v>
      </c>
      <c r="D88" s="43" t="str">
        <f t="shared" si="11"/>
        <v>N/A</v>
      </c>
      <c r="E88" s="35">
        <v>55561</v>
      </c>
      <c r="F88" s="43" t="str">
        <f t="shared" si="12"/>
        <v>N/A</v>
      </c>
      <c r="G88" s="35">
        <v>55686</v>
      </c>
      <c r="H88" s="43" t="str">
        <f t="shared" si="13"/>
        <v>N/A</v>
      </c>
      <c r="I88" s="12">
        <v>4.5949999999999998</v>
      </c>
      <c r="J88" s="12">
        <v>0.22500000000000001</v>
      </c>
      <c r="K88" s="44" t="s">
        <v>732</v>
      </c>
      <c r="L88" s="9" t="str">
        <f t="shared" si="14"/>
        <v>Yes</v>
      </c>
    </row>
    <row r="89" spans="1:12" x14ac:dyDescent="0.2">
      <c r="A89" s="45" t="s">
        <v>1452</v>
      </c>
      <c r="B89" s="34" t="s">
        <v>217</v>
      </c>
      <c r="C89" s="46">
        <v>199.28428087</v>
      </c>
      <c r="D89" s="43" t="str">
        <f t="shared" si="11"/>
        <v>N/A</v>
      </c>
      <c r="E89" s="46">
        <v>215.21120930000001</v>
      </c>
      <c r="F89" s="43" t="str">
        <f t="shared" si="12"/>
        <v>N/A</v>
      </c>
      <c r="G89" s="46">
        <v>201.09555363999999</v>
      </c>
      <c r="H89" s="43" t="str">
        <f t="shared" si="13"/>
        <v>N/A</v>
      </c>
      <c r="I89" s="12">
        <v>7.992</v>
      </c>
      <c r="J89" s="12">
        <v>-6.56</v>
      </c>
      <c r="K89" s="44" t="s">
        <v>732</v>
      </c>
      <c r="L89" s="9" t="str">
        <f t="shared" si="14"/>
        <v>Yes</v>
      </c>
    </row>
    <row r="90" spans="1:12" x14ac:dyDescent="0.2">
      <c r="A90" s="45" t="s">
        <v>621</v>
      </c>
      <c r="B90" s="34" t="s">
        <v>217</v>
      </c>
      <c r="C90" s="46">
        <v>34262995</v>
      </c>
      <c r="D90" s="43" t="str">
        <f t="shared" si="11"/>
        <v>N/A</v>
      </c>
      <c r="E90" s="46">
        <v>32641702</v>
      </c>
      <c r="F90" s="43" t="str">
        <f t="shared" si="12"/>
        <v>N/A</v>
      </c>
      <c r="G90" s="46">
        <v>25939741</v>
      </c>
      <c r="H90" s="43" t="str">
        <f t="shared" si="13"/>
        <v>N/A</v>
      </c>
      <c r="I90" s="12">
        <v>-4.7300000000000004</v>
      </c>
      <c r="J90" s="12">
        <v>-20.5</v>
      </c>
      <c r="K90" s="44" t="s">
        <v>732</v>
      </c>
      <c r="L90" s="9" t="str">
        <f t="shared" si="14"/>
        <v>Yes</v>
      </c>
    </row>
    <row r="91" spans="1:12" x14ac:dyDescent="0.2">
      <c r="A91" s="45" t="s">
        <v>622</v>
      </c>
      <c r="B91" s="34" t="s">
        <v>217</v>
      </c>
      <c r="C91" s="35">
        <v>128491</v>
      </c>
      <c r="D91" s="43" t="str">
        <f t="shared" si="11"/>
        <v>N/A</v>
      </c>
      <c r="E91" s="35">
        <v>129948</v>
      </c>
      <c r="F91" s="43" t="str">
        <f t="shared" si="12"/>
        <v>N/A</v>
      </c>
      <c r="G91" s="35">
        <v>115361</v>
      </c>
      <c r="H91" s="43" t="str">
        <f t="shared" si="13"/>
        <v>N/A</v>
      </c>
      <c r="I91" s="12">
        <v>1.1339999999999999</v>
      </c>
      <c r="J91" s="12">
        <v>-11.2</v>
      </c>
      <c r="K91" s="44" t="s">
        <v>732</v>
      </c>
      <c r="L91" s="9" t="str">
        <f t="shared" si="14"/>
        <v>Yes</v>
      </c>
    </row>
    <row r="92" spans="1:12" x14ac:dyDescent="0.2">
      <c r="A92" s="45" t="s">
        <v>1453</v>
      </c>
      <c r="B92" s="34" t="s">
        <v>217</v>
      </c>
      <c r="C92" s="46">
        <v>266.65676973000001</v>
      </c>
      <c r="D92" s="43" t="str">
        <f t="shared" si="11"/>
        <v>N/A</v>
      </c>
      <c r="E92" s="46">
        <v>251.19049158000001</v>
      </c>
      <c r="F92" s="43" t="str">
        <f t="shared" si="12"/>
        <v>N/A</v>
      </c>
      <c r="G92" s="46">
        <v>224.85710942</v>
      </c>
      <c r="H92" s="43" t="str">
        <f t="shared" si="13"/>
        <v>N/A</v>
      </c>
      <c r="I92" s="12">
        <v>-5.8</v>
      </c>
      <c r="J92" s="12">
        <v>-10.5</v>
      </c>
      <c r="K92" s="44" t="s">
        <v>732</v>
      </c>
      <c r="L92" s="9" t="str">
        <f t="shared" si="14"/>
        <v>Yes</v>
      </c>
    </row>
    <row r="93" spans="1:12" ht="25.5" x14ac:dyDescent="0.2">
      <c r="A93" s="45" t="s">
        <v>623</v>
      </c>
      <c r="B93" s="34" t="s">
        <v>217</v>
      </c>
      <c r="C93" s="46">
        <v>950087834</v>
      </c>
      <c r="D93" s="43" t="str">
        <f t="shared" si="11"/>
        <v>N/A</v>
      </c>
      <c r="E93" s="46">
        <v>1038323303</v>
      </c>
      <c r="F93" s="43" t="str">
        <f t="shared" si="12"/>
        <v>N/A</v>
      </c>
      <c r="G93" s="46">
        <v>1133750510</v>
      </c>
      <c r="H93" s="43" t="str">
        <f t="shared" si="13"/>
        <v>N/A</v>
      </c>
      <c r="I93" s="12">
        <v>9.2870000000000008</v>
      </c>
      <c r="J93" s="12">
        <v>9.1910000000000007</v>
      </c>
      <c r="K93" s="44" t="s">
        <v>732</v>
      </c>
      <c r="L93" s="9" t="str">
        <f t="shared" si="14"/>
        <v>Yes</v>
      </c>
    </row>
    <row r="94" spans="1:12" x14ac:dyDescent="0.2">
      <c r="A94" s="48" t="s">
        <v>624</v>
      </c>
      <c r="B94" s="35" t="s">
        <v>217</v>
      </c>
      <c r="C94" s="35">
        <v>95753</v>
      </c>
      <c r="D94" s="43" t="str">
        <f t="shared" si="11"/>
        <v>N/A</v>
      </c>
      <c r="E94" s="35">
        <v>100417</v>
      </c>
      <c r="F94" s="43" t="str">
        <f t="shared" si="12"/>
        <v>N/A</v>
      </c>
      <c r="G94" s="35">
        <v>105439</v>
      </c>
      <c r="H94" s="43" t="str">
        <f t="shared" si="13"/>
        <v>N/A</v>
      </c>
      <c r="I94" s="12">
        <v>4.8710000000000004</v>
      </c>
      <c r="J94" s="12">
        <v>5.0010000000000003</v>
      </c>
      <c r="K94" s="49" t="s">
        <v>732</v>
      </c>
      <c r="L94" s="9" t="str">
        <f t="shared" si="14"/>
        <v>Yes</v>
      </c>
    </row>
    <row r="95" spans="1:12" ht="25.5" x14ac:dyDescent="0.2">
      <c r="A95" s="45" t="s">
        <v>1454</v>
      </c>
      <c r="B95" s="34" t="s">
        <v>217</v>
      </c>
      <c r="C95" s="46">
        <v>9922.2774638999999</v>
      </c>
      <c r="D95" s="43" t="str">
        <f t="shared" si="11"/>
        <v>N/A</v>
      </c>
      <c r="E95" s="46">
        <v>10340.114750999999</v>
      </c>
      <c r="F95" s="43" t="str">
        <f t="shared" si="12"/>
        <v>N/A</v>
      </c>
      <c r="G95" s="46">
        <v>10752.667514000001</v>
      </c>
      <c r="H95" s="43" t="str">
        <f t="shared" si="13"/>
        <v>N/A</v>
      </c>
      <c r="I95" s="12">
        <v>4.2110000000000003</v>
      </c>
      <c r="J95" s="12">
        <v>3.99</v>
      </c>
      <c r="K95" s="44" t="s">
        <v>732</v>
      </c>
      <c r="L95" s="9" t="str">
        <f t="shared" si="14"/>
        <v>Yes</v>
      </c>
    </row>
    <row r="96" spans="1:12" ht="25.5" x14ac:dyDescent="0.2">
      <c r="A96" s="45" t="s">
        <v>625</v>
      </c>
      <c r="B96" s="34" t="s">
        <v>217</v>
      </c>
      <c r="C96" s="46">
        <v>50693126</v>
      </c>
      <c r="D96" s="43" t="str">
        <f t="shared" si="11"/>
        <v>N/A</v>
      </c>
      <c r="E96" s="46">
        <v>44142708</v>
      </c>
      <c r="F96" s="43" t="str">
        <f t="shared" si="12"/>
        <v>N/A</v>
      </c>
      <c r="G96" s="46">
        <v>28473882</v>
      </c>
      <c r="H96" s="43" t="str">
        <f t="shared" si="13"/>
        <v>N/A</v>
      </c>
      <c r="I96" s="12">
        <v>-12.9</v>
      </c>
      <c r="J96" s="12">
        <v>-35.5</v>
      </c>
      <c r="K96" s="44" t="s">
        <v>732</v>
      </c>
      <c r="L96" s="9" t="str">
        <f t="shared" si="14"/>
        <v>No</v>
      </c>
    </row>
    <row r="97" spans="1:12" x14ac:dyDescent="0.2">
      <c r="A97" s="45" t="s">
        <v>626</v>
      </c>
      <c r="B97" s="34" t="s">
        <v>217</v>
      </c>
      <c r="C97" s="35">
        <v>79013</v>
      </c>
      <c r="D97" s="43" t="str">
        <f t="shared" si="11"/>
        <v>N/A</v>
      </c>
      <c r="E97" s="35">
        <v>73953</v>
      </c>
      <c r="F97" s="43" t="str">
        <f t="shared" si="12"/>
        <v>N/A</v>
      </c>
      <c r="G97" s="35">
        <v>47309</v>
      </c>
      <c r="H97" s="43" t="str">
        <f t="shared" si="13"/>
        <v>N/A</v>
      </c>
      <c r="I97" s="12">
        <v>-6.4</v>
      </c>
      <c r="J97" s="12">
        <v>-36</v>
      </c>
      <c r="K97" s="44" t="s">
        <v>732</v>
      </c>
      <c r="L97" s="9" t="str">
        <f t="shared" si="14"/>
        <v>No</v>
      </c>
    </row>
    <row r="98" spans="1:12" ht="25.5" x14ac:dyDescent="0.2">
      <c r="A98" s="45" t="s">
        <v>1455</v>
      </c>
      <c r="B98" s="34" t="s">
        <v>217</v>
      </c>
      <c r="C98" s="46">
        <v>641.57956286000001</v>
      </c>
      <c r="D98" s="43" t="str">
        <f t="shared" si="11"/>
        <v>N/A</v>
      </c>
      <c r="E98" s="46">
        <v>596.90219463999995</v>
      </c>
      <c r="F98" s="43" t="str">
        <f t="shared" si="12"/>
        <v>N/A</v>
      </c>
      <c r="G98" s="46">
        <v>601.87029952</v>
      </c>
      <c r="H98" s="43" t="str">
        <f t="shared" si="13"/>
        <v>N/A</v>
      </c>
      <c r="I98" s="12">
        <v>-6.96</v>
      </c>
      <c r="J98" s="12">
        <v>0.83230000000000004</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20768278</v>
      </c>
      <c r="D105" s="43" t="str">
        <f t="shared" si="11"/>
        <v>N/A</v>
      </c>
      <c r="E105" s="46">
        <v>23120608</v>
      </c>
      <c r="F105" s="43" t="str">
        <f t="shared" si="12"/>
        <v>N/A</v>
      </c>
      <c r="G105" s="46">
        <v>25150037</v>
      </c>
      <c r="H105" s="43" t="str">
        <f t="shared" si="13"/>
        <v>N/A</v>
      </c>
      <c r="I105" s="12">
        <v>11.33</v>
      </c>
      <c r="J105" s="12">
        <v>8.7780000000000005</v>
      </c>
      <c r="K105" s="44" t="s">
        <v>732</v>
      </c>
      <c r="L105" s="9" t="str">
        <f t="shared" si="14"/>
        <v>Yes</v>
      </c>
    </row>
    <row r="106" spans="1:12" x14ac:dyDescent="0.2">
      <c r="A106" s="45" t="s">
        <v>632</v>
      </c>
      <c r="B106" s="34" t="s">
        <v>217</v>
      </c>
      <c r="C106" s="35">
        <v>29322</v>
      </c>
      <c r="D106" s="43" t="str">
        <f t="shared" si="11"/>
        <v>N/A</v>
      </c>
      <c r="E106" s="35">
        <v>32610</v>
      </c>
      <c r="F106" s="43" t="str">
        <f t="shared" si="12"/>
        <v>N/A</v>
      </c>
      <c r="G106" s="35">
        <v>35254</v>
      </c>
      <c r="H106" s="43" t="str">
        <f t="shared" si="13"/>
        <v>N/A</v>
      </c>
      <c r="I106" s="12">
        <v>11.21</v>
      </c>
      <c r="J106" s="12">
        <v>8.1080000000000005</v>
      </c>
      <c r="K106" s="44" t="s">
        <v>732</v>
      </c>
      <c r="L106" s="9" t="str">
        <f t="shared" si="14"/>
        <v>Yes</v>
      </c>
    </row>
    <row r="107" spans="1:12" ht="25.5" x14ac:dyDescent="0.2">
      <c r="A107" s="45" t="s">
        <v>1458</v>
      </c>
      <c r="B107" s="34" t="s">
        <v>217</v>
      </c>
      <c r="C107" s="46">
        <v>708.28313212</v>
      </c>
      <c r="D107" s="43" t="str">
        <f t="shared" si="11"/>
        <v>N/A</v>
      </c>
      <c r="E107" s="46">
        <v>709.00361852000003</v>
      </c>
      <c r="F107" s="43" t="str">
        <f t="shared" si="12"/>
        <v>N/A</v>
      </c>
      <c r="G107" s="46">
        <v>713.39527429999998</v>
      </c>
      <c r="H107" s="43" t="str">
        <f t="shared" si="13"/>
        <v>N/A</v>
      </c>
      <c r="I107" s="12">
        <v>0.1017</v>
      </c>
      <c r="J107" s="12">
        <v>0.61939999999999995</v>
      </c>
      <c r="K107" s="44" t="s">
        <v>732</v>
      </c>
      <c r="L107" s="9" t="str">
        <f t="shared" si="14"/>
        <v>Yes</v>
      </c>
    </row>
    <row r="108" spans="1:12" ht="25.5" x14ac:dyDescent="0.2">
      <c r="A108" s="45" t="s">
        <v>633</v>
      </c>
      <c r="B108" s="34" t="s">
        <v>217</v>
      </c>
      <c r="C108" s="46">
        <v>1419859</v>
      </c>
      <c r="D108" s="43" t="str">
        <f t="shared" si="11"/>
        <v>N/A</v>
      </c>
      <c r="E108" s="46">
        <v>1296602</v>
      </c>
      <c r="F108" s="43" t="str">
        <f t="shared" si="12"/>
        <v>N/A</v>
      </c>
      <c r="G108" s="46">
        <v>640433</v>
      </c>
      <c r="H108" s="43" t="str">
        <f t="shared" si="13"/>
        <v>N/A</v>
      </c>
      <c r="I108" s="12">
        <v>-8.68</v>
      </c>
      <c r="J108" s="12">
        <v>-50.6</v>
      </c>
      <c r="K108" s="44" t="s">
        <v>732</v>
      </c>
      <c r="L108" s="9" t="str">
        <f t="shared" si="14"/>
        <v>No</v>
      </c>
    </row>
    <row r="109" spans="1:12" x14ac:dyDescent="0.2">
      <c r="A109" s="45" t="s">
        <v>634</v>
      </c>
      <c r="B109" s="34" t="s">
        <v>217</v>
      </c>
      <c r="C109" s="35">
        <v>3218</v>
      </c>
      <c r="D109" s="43" t="str">
        <f t="shared" si="11"/>
        <v>N/A</v>
      </c>
      <c r="E109" s="35">
        <v>3266</v>
      </c>
      <c r="F109" s="43" t="str">
        <f t="shared" si="12"/>
        <v>N/A</v>
      </c>
      <c r="G109" s="35">
        <v>2876</v>
      </c>
      <c r="H109" s="43" t="str">
        <f t="shared" si="13"/>
        <v>N/A</v>
      </c>
      <c r="I109" s="12">
        <v>1.492</v>
      </c>
      <c r="J109" s="12">
        <v>-11.9</v>
      </c>
      <c r="K109" s="44" t="s">
        <v>732</v>
      </c>
      <c r="L109" s="9" t="str">
        <f t="shared" si="14"/>
        <v>Yes</v>
      </c>
    </row>
    <row r="110" spans="1:12" ht="25.5" x14ac:dyDescent="0.2">
      <c r="A110" s="45" t="s">
        <v>1459</v>
      </c>
      <c r="B110" s="34" t="s">
        <v>217</v>
      </c>
      <c r="C110" s="46">
        <v>441.22405221000002</v>
      </c>
      <c r="D110" s="43" t="str">
        <f t="shared" si="11"/>
        <v>N/A</v>
      </c>
      <c r="E110" s="46">
        <v>397</v>
      </c>
      <c r="F110" s="43" t="str">
        <f t="shared" si="12"/>
        <v>N/A</v>
      </c>
      <c r="G110" s="46">
        <v>222.68184979</v>
      </c>
      <c r="H110" s="43" t="str">
        <f t="shared" si="13"/>
        <v>N/A</v>
      </c>
      <c r="I110" s="12">
        <v>-10</v>
      </c>
      <c r="J110" s="12">
        <v>-43.9</v>
      </c>
      <c r="K110" s="44" t="s">
        <v>732</v>
      </c>
      <c r="L110" s="9" t="str">
        <f t="shared" si="14"/>
        <v>No</v>
      </c>
    </row>
    <row r="111" spans="1:12" ht="25.5" x14ac:dyDescent="0.2">
      <c r="A111" s="45" t="s">
        <v>635</v>
      </c>
      <c r="B111" s="34" t="s">
        <v>217</v>
      </c>
      <c r="C111" s="46">
        <v>2027005</v>
      </c>
      <c r="D111" s="43" t="str">
        <f t="shared" si="11"/>
        <v>N/A</v>
      </c>
      <c r="E111" s="46">
        <v>2330701</v>
      </c>
      <c r="F111" s="43" t="str">
        <f t="shared" si="12"/>
        <v>N/A</v>
      </c>
      <c r="G111" s="46">
        <v>2934953</v>
      </c>
      <c r="H111" s="43" t="str">
        <f t="shared" si="13"/>
        <v>N/A</v>
      </c>
      <c r="I111" s="12">
        <v>14.98</v>
      </c>
      <c r="J111" s="12">
        <v>25.93</v>
      </c>
      <c r="K111" s="44" t="s">
        <v>732</v>
      </c>
      <c r="L111" s="9" t="str">
        <f t="shared" si="14"/>
        <v>Yes</v>
      </c>
    </row>
    <row r="112" spans="1:12" x14ac:dyDescent="0.2">
      <c r="A112" s="45" t="s">
        <v>636</v>
      </c>
      <c r="B112" s="34" t="s">
        <v>217</v>
      </c>
      <c r="C112" s="35">
        <v>388</v>
      </c>
      <c r="D112" s="43" t="str">
        <f t="shared" si="11"/>
        <v>N/A</v>
      </c>
      <c r="E112" s="35">
        <v>406</v>
      </c>
      <c r="F112" s="43" t="str">
        <f t="shared" si="12"/>
        <v>N/A</v>
      </c>
      <c r="G112" s="35">
        <v>598</v>
      </c>
      <c r="H112" s="43" t="str">
        <f t="shared" si="13"/>
        <v>N/A</v>
      </c>
      <c r="I112" s="12">
        <v>4.6390000000000002</v>
      </c>
      <c r="J112" s="12">
        <v>47.29</v>
      </c>
      <c r="K112" s="44" t="s">
        <v>732</v>
      </c>
      <c r="L112" s="9" t="str">
        <f t="shared" si="14"/>
        <v>No</v>
      </c>
    </row>
    <row r="113" spans="1:12" x14ac:dyDescent="0.2">
      <c r="A113" s="45" t="s">
        <v>1460</v>
      </c>
      <c r="B113" s="34" t="s">
        <v>217</v>
      </c>
      <c r="C113" s="46">
        <v>5224.2396907000002</v>
      </c>
      <c r="D113" s="43" t="str">
        <f t="shared" si="11"/>
        <v>N/A</v>
      </c>
      <c r="E113" s="46">
        <v>5740.6428570999997</v>
      </c>
      <c r="F113" s="43" t="str">
        <f t="shared" si="12"/>
        <v>N/A</v>
      </c>
      <c r="G113" s="46">
        <v>4907.9481605000001</v>
      </c>
      <c r="H113" s="43" t="str">
        <f t="shared" si="13"/>
        <v>N/A</v>
      </c>
      <c r="I113" s="12">
        <v>9.8849999999999998</v>
      </c>
      <c r="J113" s="12">
        <v>-14.5</v>
      </c>
      <c r="K113" s="44" t="s">
        <v>732</v>
      </c>
      <c r="L113" s="9" t="str">
        <f t="shared" si="14"/>
        <v>Yes</v>
      </c>
    </row>
    <row r="114" spans="1:12" ht="25.5" x14ac:dyDescent="0.2">
      <c r="A114" s="45" t="s">
        <v>637</v>
      </c>
      <c r="B114" s="34" t="s">
        <v>217</v>
      </c>
      <c r="C114" s="46">
        <v>2672970</v>
      </c>
      <c r="D114" s="43" t="str">
        <f t="shared" si="11"/>
        <v>N/A</v>
      </c>
      <c r="E114" s="46">
        <v>3473803</v>
      </c>
      <c r="F114" s="43" t="str">
        <f t="shared" si="12"/>
        <v>N/A</v>
      </c>
      <c r="G114" s="46">
        <v>4426520</v>
      </c>
      <c r="H114" s="43" t="str">
        <f t="shared" si="13"/>
        <v>N/A</v>
      </c>
      <c r="I114" s="12">
        <v>29.96</v>
      </c>
      <c r="J114" s="12">
        <v>27.43</v>
      </c>
      <c r="K114" s="44" t="s">
        <v>732</v>
      </c>
      <c r="L114" s="9" t="str">
        <f>IF(J114="Div by 0", "N/A", IF(OR(J114="N/A",K114="N/A"),"N/A", IF(J114&gt;VALUE(MID(K114,1,2)), "No", IF(J114&lt;-1*VALUE(MID(K114,1,2)), "No", "Yes"))))</f>
        <v>Yes</v>
      </c>
    </row>
    <row r="115" spans="1:12" x14ac:dyDescent="0.2">
      <c r="A115" s="45" t="s">
        <v>638</v>
      </c>
      <c r="B115" s="34" t="s">
        <v>217</v>
      </c>
      <c r="C115" s="35">
        <v>44610</v>
      </c>
      <c r="D115" s="43" t="str">
        <f t="shared" si="11"/>
        <v>N/A</v>
      </c>
      <c r="E115" s="35">
        <v>52016</v>
      </c>
      <c r="F115" s="43" t="str">
        <f t="shared" si="12"/>
        <v>N/A</v>
      </c>
      <c r="G115" s="35">
        <v>60217</v>
      </c>
      <c r="H115" s="43" t="str">
        <f t="shared" si="13"/>
        <v>N/A</v>
      </c>
      <c r="I115" s="12">
        <v>16.600000000000001</v>
      </c>
      <c r="J115" s="12">
        <v>15.77</v>
      </c>
      <c r="K115" s="44" t="s">
        <v>732</v>
      </c>
      <c r="L115" s="9" t="str">
        <f t="shared" ref="L115:L119" si="15">IF(J115="Div by 0", "N/A", IF(OR(J115="N/A",K115="N/A"),"N/A", IF(J115&gt;VALUE(MID(K115,1,2)), "No", IF(J115&lt;-1*VALUE(MID(K115,1,2)), "No", "Yes"))))</f>
        <v>Yes</v>
      </c>
    </row>
    <row r="116" spans="1:12" ht="25.5" x14ac:dyDescent="0.2">
      <c r="A116" s="45" t="s">
        <v>1461</v>
      </c>
      <c r="B116" s="34" t="s">
        <v>217</v>
      </c>
      <c r="C116" s="46">
        <v>59.91862811</v>
      </c>
      <c r="D116" s="43" t="str">
        <f t="shared" si="11"/>
        <v>N/A</v>
      </c>
      <c r="E116" s="46">
        <v>66.783355122000003</v>
      </c>
      <c r="F116" s="43" t="str">
        <f t="shared" si="12"/>
        <v>N/A</v>
      </c>
      <c r="G116" s="46">
        <v>73.509474069000007</v>
      </c>
      <c r="H116" s="43" t="str">
        <f t="shared" si="13"/>
        <v>N/A</v>
      </c>
      <c r="I116" s="12">
        <v>11.46</v>
      </c>
      <c r="J116" s="12">
        <v>10.07</v>
      </c>
      <c r="K116" s="44" t="s">
        <v>732</v>
      </c>
      <c r="L116" s="9" t="str">
        <f t="shared" si="15"/>
        <v>Yes</v>
      </c>
    </row>
    <row r="117" spans="1:12" ht="25.5" x14ac:dyDescent="0.2">
      <c r="A117" s="45" t="s">
        <v>639</v>
      </c>
      <c r="B117" s="34" t="s">
        <v>217</v>
      </c>
      <c r="C117" s="46">
        <v>16278209</v>
      </c>
      <c r="D117" s="43" t="str">
        <f t="shared" si="11"/>
        <v>N/A</v>
      </c>
      <c r="E117" s="46">
        <v>19224906</v>
      </c>
      <c r="F117" s="43" t="str">
        <f t="shared" si="12"/>
        <v>N/A</v>
      </c>
      <c r="G117" s="46">
        <v>19057636</v>
      </c>
      <c r="H117" s="43" t="str">
        <f t="shared" si="13"/>
        <v>N/A</v>
      </c>
      <c r="I117" s="12">
        <v>18.100000000000001</v>
      </c>
      <c r="J117" s="12">
        <v>-0.87</v>
      </c>
      <c r="K117" s="44" t="s">
        <v>732</v>
      </c>
      <c r="L117" s="9" t="str">
        <f t="shared" si="15"/>
        <v>Yes</v>
      </c>
    </row>
    <row r="118" spans="1:12" x14ac:dyDescent="0.2">
      <c r="A118" s="45" t="s">
        <v>640</v>
      </c>
      <c r="B118" s="34" t="s">
        <v>217</v>
      </c>
      <c r="C118" s="35">
        <v>804</v>
      </c>
      <c r="D118" s="43" t="str">
        <f t="shared" si="11"/>
        <v>N/A</v>
      </c>
      <c r="E118" s="35">
        <v>1126</v>
      </c>
      <c r="F118" s="43" t="str">
        <f t="shared" si="12"/>
        <v>N/A</v>
      </c>
      <c r="G118" s="35">
        <v>1047</v>
      </c>
      <c r="H118" s="43" t="str">
        <f t="shared" si="13"/>
        <v>N/A</v>
      </c>
      <c r="I118" s="12">
        <v>40.049999999999997</v>
      </c>
      <c r="J118" s="12">
        <v>-7.02</v>
      </c>
      <c r="K118" s="44" t="s">
        <v>732</v>
      </c>
      <c r="L118" s="9" t="str">
        <f t="shared" si="15"/>
        <v>Yes</v>
      </c>
    </row>
    <row r="119" spans="1:12" ht="25.5" x14ac:dyDescent="0.2">
      <c r="A119" s="45" t="s">
        <v>1462</v>
      </c>
      <c r="B119" s="34" t="s">
        <v>217</v>
      </c>
      <c r="C119" s="46">
        <v>20246.528607</v>
      </c>
      <c r="D119" s="43" t="str">
        <f t="shared" si="11"/>
        <v>N/A</v>
      </c>
      <c r="E119" s="46">
        <v>17073.628774000001</v>
      </c>
      <c r="F119" s="43" t="str">
        <f t="shared" si="12"/>
        <v>N/A</v>
      </c>
      <c r="G119" s="46">
        <v>18202.135625999999</v>
      </c>
      <c r="H119" s="43" t="str">
        <f t="shared" si="13"/>
        <v>N/A</v>
      </c>
      <c r="I119" s="12">
        <v>-15.7</v>
      </c>
      <c r="J119" s="12">
        <v>6.61</v>
      </c>
      <c r="K119" s="44" t="s">
        <v>732</v>
      </c>
      <c r="L119" s="9" t="str">
        <f t="shared" si="15"/>
        <v>Yes</v>
      </c>
    </row>
    <row r="120" spans="1:12" ht="25.5" x14ac:dyDescent="0.2">
      <c r="A120" s="45" t="s">
        <v>641</v>
      </c>
      <c r="B120" s="34" t="s">
        <v>217</v>
      </c>
      <c r="C120" s="46">
        <v>70571011</v>
      </c>
      <c r="D120" s="43" t="str">
        <f t="shared" si="11"/>
        <v>N/A</v>
      </c>
      <c r="E120" s="46">
        <v>70006317</v>
      </c>
      <c r="F120" s="43" t="str">
        <f t="shared" si="12"/>
        <v>N/A</v>
      </c>
      <c r="G120" s="46">
        <v>54045179</v>
      </c>
      <c r="H120" s="43" t="str">
        <f t="shared" si="13"/>
        <v>N/A</v>
      </c>
      <c r="I120" s="12">
        <v>-0.8</v>
      </c>
      <c r="J120" s="12">
        <v>-22.8</v>
      </c>
      <c r="K120" s="44" t="s">
        <v>732</v>
      </c>
      <c r="L120" s="9" t="str">
        <f t="shared" ref="L120:L131" si="16">IF(J120="Div by 0", "N/A", IF(K120="N/A","N/A", IF(J120&gt;VALUE(MID(K120,1,2)), "No", IF(J120&lt;-1*VALUE(MID(K120,1,2)), "No", "Yes"))))</f>
        <v>Yes</v>
      </c>
    </row>
    <row r="121" spans="1:12" ht="25.5" x14ac:dyDescent="0.2">
      <c r="A121" s="45" t="s">
        <v>642</v>
      </c>
      <c r="B121" s="34" t="s">
        <v>217</v>
      </c>
      <c r="C121" s="35">
        <v>93639</v>
      </c>
      <c r="D121" s="43" t="str">
        <f t="shared" si="11"/>
        <v>N/A</v>
      </c>
      <c r="E121" s="35">
        <v>95851</v>
      </c>
      <c r="F121" s="43" t="str">
        <f t="shared" si="12"/>
        <v>N/A</v>
      </c>
      <c r="G121" s="35">
        <v>91476</v>
      </c>
      <c r="H121" s="43" t="str">
        <f t="shared" si="13"/>
        <v>N/A</v>
      </c>
      <c r="I121" s="12">
        <v>2.3620000000000001</v>
      </c>
      <c r="J121" s="12">
        <v>-4.5599999999999996</v>
      </c>
      <c r="K121" s="44" t="s">
        <v>732</v>
      </c>
      <c r="L121" s="9" t="str">
        <f t="shared" si="16"/>
        <v>Yes</v>
      </c>
    </row>
    <row r="122" spans="1:12" ht="25.5" x14ac:dyDescent="0.2">
      <c r="A122" s="45" t="s">
        <v>1463</v>
      </c>
      <c r="B122" s="34" t="s">
        <v>217</v>
      </c>
      <c r="C122" s="46">
        <v>753.64977199999998</v>
      </c>
      <c r="D122" s="43" t="str">
        <f t="shared" si="11"/>
        <v>N/A</v>
      </c>
      <c r="E122" s="46">
        <v>730.36605773999997</v>
      </c>
      <c r="F122" s="43" t="str">
        <f t="shared" si="12"/>
        <v>N/A</v>
      </c>
      <c r="G122" s="46">
        <v>590.81266124000001</v>
      </c>
      <c r="H122" s="43" t="str">
        <f t="shared" si="13"/>
        <v>N/A</v>
      </c>
      <c r="I122" s="12">
        <v>-3.09</v>
      </c>
      <c r="J122" s="12">
        <v>-19.100000000000001</v>
      </c>
      <c r="K122" s="44" t="s">
        <v>732</v>
      </c>
      <c r="L122" s="9" t="str">
        <f t="shared" si="16"/>
        <v>Yes</v>
      </c>
    </row>
    <row r="123" spans="1:12" ht="25.5" x14ac:dyDescent="0.2">
      <c r="A123" s="45" t="s">
        <v>643</v>
      </c>
      <c r="B123" s="34" t="s">
        <v>217</v>
      </c>
      <c r="C123" s="46">
        <v>150028101</v>
      </c>
      <c r="D123" s="43" t="str">
        <f t="shared" ref="D123:D131" si="17">IF($B123="N/A","N/A",IF(C123&gt;10,"No",IF(C123&lt;-10,"No","Yes")))</f>
        <v>N/A</v>
      </c>
      <c r="E123" s="46">
        <v>180300731</v>
      </c>
      <c r="F123" s="43" t="str">
        <f t="shared" ref="F123:F131" si="18">IF($B123="N/A","N/A",IF(E123&gt;10,"No",IF(E123&lt;-10,"No","Yes")))</f>
        <v>N/A</v>
      </c>
      <c r="G123" s="46">
        <v>214567281</v>
      </c>
      <c r="H123" s="43" t="str">
        <f t="shared" ref="H123:H131" si="19">IF($B123="N/A","N/A",IF(G123&gt;10,"No",IF(G123&lt;-10,"No","Yes")))</f>
        <v>N/A</v>
      </c>
      <c r="I123" s="12">
        <v>20.18</v>
      </c>
      <c r="J123" s="12">
        <v>19.010000000000002</v>
      </c>
      <c r="K123" s="44" t="s">
        <v>732</v>
      </c>
      <c r="L123" s="9" t="str">
        <f t="shared" si="16"/>
        <v>Yes</v>
      </c>
    </row>
    <row r="124" spans="1:12" x14ac:dyDescent="0.2">
      <c r="A124" s="45" t="s">
        <v>644</v>
      </c>
      <c r="B124" s="34" t="s">
        <v>217</v>
      </c>
      <c r="C124" s="35">
        <v>12378</v>
      </c>
      <c r="D124" s="43" t="str">
        <f t="shared" si="17"/>
        <v>N/A</v>
      </c>
      <c r="E124" s="35">
        <v>13884</v>
      </c>
      <c r="F124" s="43" t="str">
        <f t="shared" si="18"/>
        <v>N/A</v>
      </c>
      <c r="G124" s="35">
        <v>15738</v>
      </c>
      <c r="H124" s="43" t="str">
        <f t="shared" si="19"/>
        <v>N/A</v>
      </c>
      <c r="I124" s="12">
        <v>12.17</v>
      </c>
      <c r="J124" s="12">
        <v>13.35</v>
      </c>
      <c r="K124" s="44" t="s">
        <v>732</v>
      </c>
      <c r="L124" s="9" t="str">
        <f t="shared" si="16"/>
        <v>Yes</v>
      </c>
    </row>
    <row r="125" spans="1:12" ht="25.5" x14ac:dyDescent="0.2">
      <c r="A125" s="45" t="s">
        <v>1464</v>
      </c>
      <c r="B125" s="34" t="s">
        <v>217</v>
      </c>
      <c r="C125" s="46">
        <v>12120.544594999999</v>
      </c>
      <c r="D125" s="43" t="str">
        <f t="shared" si="17"/>
        <v>N/A</v>
      </c>
      <c r="E125" s="46">
        <v>12986.223782999999</v>
      </c>
      <c r="F125" s="43" t="str">
        <f t="shared" si="18"/>
        <v>N/A</v>
      </c>
      <c r="G125" s="46">
        <v>13633.707015</v>
      </c>
      <c r="H125" s="43" t="str">
        <f t="shared" si="19"/>
        <v>N/A</v>
      </c>
      <c r="I125" s="12">
        <v>7.1420000000000003</v>
      </c>
      <c r="J125" s="12">
        <v>4.9859999999999998</v>
      </c>
      <c r="K125" s="44" t="s">
        <v>732</v>
      </c>
      <c r="L125" s="9" t="str">
        <f t="shared" si="16"/>
        <v>Yes</v>
      </c>
    </row>
    <row r="126" spans="1:12" ht="25.5" x14ac:dyDescent="0.2">
      <c r="A126" s="45" t="s">
        <v>645</v>
      </c>
      <c r="B126" s="34" t="s">
        <v>217</v>
      </c>
      <c r="C126" s="46">
        <v>75168929</v>
      </c>
      <c r="D126" s="43" t="str">
        <f t="shared" si="17"/>
        <v>N/A</v>
      </c>
      <c r="E126" s="46">
        <v>83031265</v>
      </c>
      <c r="F126" s="43" t="str">
        <f t="shared" si="18"/>
        <v>N/A</v>
      </c>
      <c r="G126" s="46">
        <v>87367966</v>
      </c>
      <c r="H126" s="43" t="str">
        <f t="shared" si="19"/>
        <v>N/A</v>
      </c>
      <c r="I126" s="12">
        <v>10.46</v>
      </c>
      <c r="J126" s="12">
        <v>5.2229999999999999</v>
      </c>
      <c r="K126" s="44" t="s">
        <v>732</v>
      </c>
      <c r="L126" s="9" t="str">
        <f t="shared" si="16"/>
        <v>Yes</v>
      </c>
    </row>
    <row r="127" spans="1:12" x14ac:dyDescent="0.2">
      <c r="A127" s="45" t="s">
        <v>646</v>
      </c>
      <c r="B127" s="34" t="s">
        <v>217</v>
      </c>
      <c r="C127" s="35">
        <v>32986</v>
      </c>
      <c r="D127" s="43" t="str">
        <f t="shared" si="17"/>
        <v>N/A</v>
      </c>
      <c r="E127" s="35">
        <v>35446</v>
      </c>
      <c r="F127" s="43" t="str">
        <f t="shared" si="18"/>
        <v>N/A</v>
      </c>
      <c r="G127" s="35">
        <v>35705</v>
      </c>
      <c r="H127" s="43" t="str">
        <f t="shared" si="19"/>
        <v>N/A</v>
      </c>
      <c r="I127" s="12">
        <v>7.4580000000000002</v>
      </c>
      <c r="J127" s="12">
        <v>0.73070000000000002</v>
      </c>
      <c r="K127" s="44" t="s">
        <v>732</v>
      </c>
      <c r="L127" s="9" t="str">
        <f t="shared" si="16"/>
        <v>Yes</v>
      </c>
    </row>
    <row r="128" spans="1:12" ht="25.5" x14ac:dyDescent="0.2">
      <c r="A128" s="45" t="s">
        <v>1465</v>
      </c>
      <c r="B128" s="34" t="s">
        <v>217</v>
      </c>
      <c r="C128" s="46">
        <v>2278.8131024999998</v>
      </c>
      <c r="D128" s="43" t="str">
        <f t="shared" si="17"/>
        <v>N/A</v>
      </c>
      <c r="E128" s="46">
        <v>2342.4720702</v>
      </c>
      <c r="F128" s="43" t="str">
        <f t="shared" si="18"/>
        <v>N/A</v>
      </c>
      <c r="G128" s="46">
        <v>2446.9392521999998</v>
      </c>
      <c r="H128" s="43" t="str">
        <f t="shared" si="19"/>
        <v>N/A</v>
      </c>
      <c r="I128" s="12">
        <v>2.794</v>
      </c>
      <c r="J128" s="12">
        <v>4.46</v>
      </c>
      <c r="K128" s="44" t="s">
        <v>732</v>
      </c>
      <c r="L128" s="9" t="str">
        <f t="shared" si="16"/>
        <v>Yes</v>
      </c>
    </row>
    <row r="129" spans="1:12" ht="25.5" x14ac:dyDescent="0.2">
      <c r="A129" s="45" t="s">
        <v>647</v>
      </c>
      <c r="B129" s="34" t="s">
        <v>217</v>
      </c>
      <c r="C129" s="46">
        <v>101626880</v>
      </c>
      <c r="D129" s="43" t="str">
        <f t="shared" si="17"/>
        <v>N/A</v>
      </c>
      <c r="E129" s="46">
        <v>118108551</v>
      </c>
      <c r="F129" s="43" t="str">
        <f t="shared" si="18"/>
        <v>N/A</v>
      </c>
      <c r="G129" s="46">
        <v>132905526</v>
      </c>
      <c r="H129" s="43" t="str">
        <f t="shared" si="19"/>
        <v>N/A</v>
      </c>
      <c r="I129" s="12">
        <v>16.22</v>
      </c>
      <c r="J129" s="12">
        <v>12.53</v>
      </c>
      <c r="K129" s="44" t="s">
        <v>732</v>
      </c>
      <c r="L129" s="9" t="str">
        <f t="shared" si="16"/>
        <v>Yes</v>
      </c>
    </row>
    <row r="130" spans="1:12" x14ac:dyDescent="0.2">
      <c r="A130" s="45" t="s">
        <v>648</v>
      </c>
      <c r="B130" s="34" t="s">
        <v>217</v>
      </c>
      <c r="C130" s="35">
        <v>12474</v>
      </c>
      <c r="D130" s="43" t="str">
        <f t="shared" si="17"/>
        <v>N/A</v>
      </c>
      <c r="E130" s="35">
        <v>13892</v>
      </c>
      <c r="F130" s="43" t="str">
        <f t="shared" si="18"/>
        <v>N/A</v>
      </c>
      <c r="G130" s="35">
        <v>15170</v>
      </c>
      <c r="H130" s="43" t="str">
        <f t="shared" si="19"/>
        <v>N/A</v>
      </c>
      <c r="I130" s="12">
        <v>11.37</v>
      </c>
      <c r="J130" s="12">
        <v>9.1999999999999993</v>
      </c>
      <c r="K130" s="44" t="s">
        <v>732</v>
      </c>
      <c r="L130" s="9" t="str">
        <f t="shared" si="16"/>
        <v>Yes</v>
      </c>
    </row>
    <row r="131" spans="1:12" ht="25.5" x14ac:dyDescent="0.2">
      <c r="A131" s="45" t="s">
        <v>1466</v>
      </c>
      <c r="B131" s="34" t="s">
        <v>217</v>
      </c>
      <c r="C131" s="46">
        <v>8147.0963603999999</v>
      </c>
      <c r="D131" s="43" t="str">
        <f t="shared" si="17"/>
        <v>N/A</v>
      </c>
      <c r="E131" s="46">
        <v>8501.9112439</v>
      </c>
      <c r="F131" s="43" t="str">
        <f t="shared" si="18"/>
        <v>N/A</v>
      </c>
      <c r="G131" s="46">
        <v>8761.0762030000005</v>
      </c>
      <c r="H131" s="43" t="str">
        <f t="shared" si="19"/>
        <v>N/A</v>
      </c>
      <c r="I131" s="12">
        <v>4.3550000000000004</v>
      </c>
      <c r="J131" s="12">
        <v>3.048</v>
      </c>
      <c r="K131" s="44" t="s">
        <v>732</v>
      </c>
      <c r="L131" s="9" t="str">
        <f t="shared" si="16"/>
        <v>Yes</v>
      </c>
    </row>
    <row r="132" spans="1:12" x14ac:dyDescent="0.2">
      <c r="A132" s="45" t="s">
        <v>1467</v>
      </c>
      <c r="B132" s="34" t="s">
        <v>217</v>
      </c>
      <c r="C132" s="46">
        <v>339.96322256000002</v>
      </c>
      <c r="D132" s="43" t="str">
        <f t="shared" ref="D132:D143" si="20">IF($B132="N/A","N/A",IF(C132&gt;10,"No",IF(C132&lt;-10,"No","Yes")))</f>
        <v>N/A</v>
      </c>
      <c r="E132" s="46">
        <v>347.89123698999998</v>
      </c>
      <c r="F132" s="43" t="str">
        <f t="shared" ref="F132:F143" si="21">IF($B132="N/A","N/A",IF(E132&gt;10,"No",IF(E132&lt;-10,"No","Yes")))</f>
        <v>N/A</v>
      </c>
      <c r="G132" s="46">
        <v>396.93940857000001</v>
      </c>
      <c r="H132" s="43" t="str">
        <f t="shared" ref="H132:H143" si="22">IF($B132="N/A","N/A",IF(G132&gt;10,"No",IF(G132&lt;-10,"No","Yes")))</f>
        <v>N/A</v>
      </c>
      <c r="I132" s="12">
        <v>2.3319999999999999</v>
      </c>
      <c r="J132" s="12">
        <v>14.1</v>
      </c>
      <c r="K132" s="44" t="s">
        <v>732</v>
      </c>
      <c r="L132" s="9" t="str">
        <f t="shared" ref="L132:L143" si="23">IF(J132="Div by 0", "N/A", IF(K132="N/A","N/A", IF(J132&gt;VALUE(MID(K132,1,2)), "No", IF(J132&lt;-1*VALUE(MID(K132,1,2)), "No", "Yes"))))</f>
        <v>Yes</v>
      </c>
    </row>
    <row r="133" spans="1:12" x14ac:dyDescent="0.2">
      <c r="A133" s="45" t="s">
        <v>1468</v>
      </c>
      <c r="B133" s="34" t="s">
        <v>217</v>
      </c>
      <c r="C133" s="46">
        <v>257.95198069000003</v>
      </c>
      <c r="D133" s="43" t="str">
        <f t="shared" si="20"/>
        <v>N/A</v>
      </c>
      <c r="E133" s="46">
        <v>277.53579982999997</v>
      </c>
      <c r="F133" s="43" t="str">
        <f t="shared" si="21"/>
        <v>N/A</v>
      </c>
      <c r="G133" s="46">
        <v>326.82380353999997</v>
      </c>
      <c r="H133" s="43" t="str">
        <f t="shared" si="22"/>
        <v>N/A</v>
      </c>
      <c r="I133" s="12">
        <v>7.5919999999999996</v>
      </c>
      <c r="J133" s="12">
        <v>17.760000000000002</v>
      </c>
      <c r="K133" s="44" t="s">
        <v>732</v>
      </c>
      <c r="L133" s="9" t="str">
        <f t="shared" si="23"/>
        <v>Yes</v>
      </c>
    </row>
    <row r="134" spans="1:12" x14ac:dyDescent="0.2">
      <c r="A134" s="45" t="s">
        <v>1469</v>
      </c>
      <c r="B134" s="34" t="s">
        <v>217</v>
      </c>
      <c r="C134" s="46">
        <v>445.18575705000001</v>
      </c>
      <c r="D134" s="43" t="str">
        <f t="shared" si="20"/>
        <v>N/A</v>
      </c>
      <c r="E134" s="46">
        <v>436.05404382</v>
      </c>
      <c r="F134" s="43" t="str">
        <f t="shared" si="21"/>
        <v>N/A</v>
      </c>
      <c r="G134" s="46">
        <v>481.17478944999999</v>
      </c>
      <c r="H134" s="43" t="str">
        <f t="shared" si="22"/>
        <v>N/A</v>
      </c>
      <c r="I134" s="12">
        <v>-2.0499999999999998</v>
      </c>
      <c r="J134" s="12">
        <v>10.35</v>
      </c>
      <c r="K134" s="44" t="s">
        <v>732</v>
      </c>
      <c r="L134" s="9" t="str">
        <f t="shared" si="23"/>
        <v>Yes</v>
      </c>
    </row>
    <row r="135" spans="1:12" x14ac:dyDescent="0.2">
      <c r="A135" s="45" t="s">
        <v>1470</v>
      </c>
      <c r="B135" s="34" t="s">
        <v>217</v>
      </c>
      <c r="C135" s="46">
        <v>12169.303137000001</v>
      </c>
      <c r="D135" s="43" t="str">
        <f t="shared" si="20"/>
        <v>N/A</v>
      </c>
      <c r="E135" s="46">
        <v>11974.986359</v>
      </c>
      <c r="F135" s="43" t="str">
        <f t="shared" si="21"/>
        <v>N/A</v>
      </c>
      <c r="G135" s="46">
        <v>11783.223884999999</v>
      </c>
      <c r="H135" s="43" t="str">
        <f t="shared" si="22"/>
        <v>N/A</v>
      </c>
      <c r="I135" s="12">
        <v>-1.6</v>
      </c>
      <c r="J135" s="12">
        <v>-1.6</v>
      </c>
      <c r="K135" s="44" t="s">
        <v>732</v>
      </c>
      <c r="L135" s="9" t="str">
        <f t="shared" si="23"/>
        <v>Yes</v>
      </c>
    </row>
    <row r="136" spans="1:12" x14ac:dyDescent="0.2">
      <c r="A136" s="45" t="s">
        <v>1471</v>
      </c>
      <c r="B136" s="34" t="s">
        <v>217</v>
      </c>
      <c r="C136" s="46">
        <v>16006.660816</v>
      </c>
      <c r="D136" s="43" t="str">
        <f t="shared" si="20"/>
        <v>N/A</v>
      </c>
      <c r="E136" s="46">
        <v>16130.163632</v>
      </c>
      <c r="F136" s="43" t="str">
        <f t="shared" si="21"/>
        <v>N/A</v>
      </c>
      <c r="G136" s="46">
        <v>16206.883689</v>
      </c>
      <c r="H136" s="43" t="str">
        <f t="shared" si="22"/>
        <v>N/A</v>
      </c>
      <c r="I136" s="12">
        <v>0.77159999999999995</v>
      </c>
      <c r="J136" s="12">
        <v>0.47560000000000002</v>
      </c>
      <c r="K136" s="44" t="s">
        <v>732</v>
      </c>
      <c r="L136" s="9" t="str">
        <f t="shared" si="23"/>
        <v>Yes</v>
      </c>
    </row>
    <row r="137" spans="1:12" x14ac:dyDescent="0.2">
      <c r="A137" s="45" t="s">
        <v>1472</v>
      </c>
      <c r="B137" s="34" t="s">
        <v>217</v>
      </c>
      <c r="C137" s="46">
        <v>7557.4752656999999</v>
      </c>
      <c r="D137" s="43" t="str">
        <f t="shared" si="20"/>
        <v>N/A</v>
      </c>
      <c r="E137" s="46">
        <v>7213.3033716</v>
      </c>
      <c r="F137" s="43" t="str">
        <f t="shared" si="21"/>
        <v>N/A</v>
      </c>
      <c r="G137" s="46">
        <v>6941.9929055000002</v>
      </c>
      <c r="H137" s="43" t="str">
        <f t="shared" si="22"/>
        <v>N/A</v>
      </c>
      <c r="I137" s="12">
        <v>-4.55</v>
      </c>
      <c r="J137" s="12">
        <v>-3.76</v>
      </c>
      <c r="K137" s="44" t="s">
        <v>732</v>
      </c>
      <c r="L137" s="9" t="str">
        <f t="shared" si="23"/>
        <v>Yes</v>
      </c>
    </row>
    <row r="138" spans="1:12" x14ac:dyDescent="0.2">
      <c r="A138" s="45" t="s">
        <v>1473</v>
      </c>
      <c r="B138" s="34" t="s">
        <v>217</v>
      </c>
      <c r="C138" s="46">
        <v>154.53829743</v>
      </c>
      <c r="D138" s="43" t="str">
        <f t="shared" si="20"/>
        <v>N/A</v>
      </c>
      <c r="E138" s="46">
        <v>142.84833659</v>
      </c>
      <c r="F138" s="43" t="str">
        <f t="shared" si="21"/>
        <v>N/A</v>
      </c>
      <c r="G138" s="46">
        <v>109.84945731000001</v>
      </c>
      <c r="H138" s="43" t="str">
        <f t="shared" si="22"/>
        <v>N/A</v>
      </c>
      <c r="I138" s="12">
        <v>-7.56</v>
      </c>
      <c r="J138" s="12">
        <v>-23.1</v>
      </c>
      <c r="K138" s="44" t="s">
        <v>732</v>
      </c>
      <c r="L138" s="9" t="str">
        <f t="shared" si="23"/>
        <v>Yes</v>
      </c>
    </row>
    <row r="139" spans="1:12" x14ac:dyDescent="0.2">
      <c r="A139" s="45" t="s">
        <v>1474</v>
      </c>
      <c r="B139" s="34" t="s">
        <v>217</v>
      </c>
      <c r="C139" s="46">
        <v>119.49787623</v>
      </c>
      <c r="D139" s="43" t="str">
        <f t="shared" si="20"/>
        <v>N/A</v>
      </c>
      <c r="E139" s="46">
        <v>98.990297468999998</v>
      </c>
      <c r="F139" s="43" t="str">
        <f t="shared" si="21"/>
        <v>N/A</v>
      </c>
      <c r="G139" s="46">
        <v>65.578417634999994</v>
      </c>
      <c r="H139" s="43" t="str">
        <f t="shared" si="22"/>
        <v>N/A</v>
      </c>
      <c r="I139" s="12">
        <v>-17.2</v>
      </c>
      <c r="J139" s="12">
        <v>-33.799999999999997</v>
      </c>
      <c r="K139" s="44" t="s">
        <v>732</v>
      </c>
      <c r="L139" s="9" t="str">
        <f t="shared" si="23"/>
        <v>No</v>
      </c>
    </row>
    <row r="140" spans="1:12" x14ac:dyDescent="0.2">
      <c r="A140" s="45" t="s">
        <v>1475</v>
      </c>
      <c r="B140" s="34" t="s">
        <v>217</v>
      </c>
      <c r="C140" s="46">
        <v>199.40358800000001</v>
      </c>
      <c r="D140" s="43" t="str">
        <f t="shared" si="20"/>
        <v>N/A</v>
      </c>
      <c r="E140" s="46">
        <v>196.50555777</v>
      </c>
      <c r="F140" s="43" t="str">
        <f t="shared" si="21"/>
        <v>N/A</v>
      </c>
      <c r="G140" s="46">
        <v>160.28066641999999</v>
      </c>
      <c r="H140" s="43" t="str">
        <f t="shared" si="22"/>
        <v>N/A</v>
      </c>
      <c r="I140" s="12">
        <v>-1.45</v>
      </c>
      <c r="J140" s="12">
        <v>-18.399999999999999</v>
      </c>
      <c r="K140" s="44" t="s">
        <v>732</v>
      </c>
      <c r="L140" s="9" t="str">
        <f t="shared" si="23"/>
        <v>Yes</v>
      </c>
    </row>
    <row r="141" spans="1:12" x14ac:dyDescent="0.2">
      <c r="A141" s="45" t="s">
        <v>1476</v>
      </c>
      <c r="B141" s="34" t="s">
        <v>217</v>
      </c>
      <c r="C141" s="46">
        <v>8000.9094004999997</v>
      </c>
      <c r="D141" s="43" t="str">
        <f t="shared" si="20"/>
        <v>N/A</v>
      </c>
      <c r="E141" s="46">
        <v>8611.3937927000006</v>
      </c>
      <c r="F141" s="43" t="str">
        <f t="shared" si="21"/>
        <v>N/A</v>
      </c>
      <c r="G141" s="46">
        <v>8955.6416771000004</v>
      </c>
      <c r="H141" s="43" t="str">
        <f t="shared" si="22"/>
        <v>N/A</v>
      </c>
      <c r="I141" s="12">
        <v>7.63</v>
      </c>
      <c r="J141" s="12">
        <v>3.9980000000000002</v>
      </c>
      <c r="K141" s="44" t="s">
        <v>732</v>
      </c>
      <c r="L141" s="9" t="str">
        <f t="shared" si="23"/>
        <v>Yes</v>
      </c>
    </row>
    <row r="142" spans="1:12" x14ac:dyDescent="0.2">
      <c r="A142" s="45" t="s">
        <v>1477</v>
      </c>
      <c r="B142" s="34" t="s">
        <v>217</v>
      </c>
      <c r="C142" s="46">
        <v>6150.4412069</v>
      </c>
      <c r="D142" s="43" t="str">
        <f t="shared" si="20"/>
        <v>N/A</v>
      </c>
      <c r="E142" s="46">
        <v>6760.4238201999997</v>
      </c>
      <c r="F142" s="43" t="str">
        <f t="shared" si="21"/>
        <v>N/A</v>
      </c>
      <c r="G142" s="46">
        <v>7122.4947994000004</v>
      </c>
      <c r="H142" s="43" t="str">
        <f t="shared" si="22"/>
        <v>N/A</v>
      </c>
      <c r="I142" s="12">
        <v>9.9179999999999993</v>
      </c>
      <c r="J142" s="12">
        <v>5.3559999999999999</v>
      </c>
      <c r="K142" s="44" t="s">
        <v>732</v>
      </c>
      <c r="L142" s="9" t="str">
        <f t="shared" si="23"/>
        <v>Yes</v>
      </c>
    </row>
    <row r="143" spans="1:12" x14ac:dyDescent="0.2">
      <c r="A143" s="45" t="s">
        <v>1478</v>
      </c>
      <c r="B143" s="34" t="s">
        <v>217</v>
      </c>
      <c r="C143" s="46">
        <v>10461.654326</v>
      </c>
      <c r="D143" s="43" t="str">
        <f t="shared" si="20"/>
        <v>N/A</v>
      </c>
      <c r="E143" s="46">
        <v>10966.197682</v>
      </c>
      <c r="F143" s="43" t="str">
        <f t="shared" si="21"/>
        <v>N/A</v>
      </c>
      <c r="G143" s="46">
        <v>11183.512468000001</v>
      </c>
      <c r="H143" s="43" t="str">
        <f t="shared" si="22"/>
        <v>N/A</v>
      </c>
      <c r="I143" s="12">
        <v>4.8230000000000004</v>
      </c>
      <c r="J143" s="12">
        <v>1.982</v>
      </c>
      <c r="K143" s="44" t="s">
        <v>732</v>
      </c>
      <c r="L143" s="9" t="str">
        <f t="shared" si="23"/>
        <v>Yes</v>
      </c>
    </row>
    <row r="144" spans="1:12" x14ac:dyDescent="0.2">
      <c r="A144" s="45" t="s">
        <v>89</v>
      </c>
      <c r="B144" s="34" t="s">
        <v>217</v>
      </c>
      <c r="C144" s="8">
        <v>13.606841308</v>
      </c>
      <c r="D144" s="43" t="str">
        <f t="shared" ref="D144:D161" si="24">IF($B144="N/A","N/A",IF(C144&gt;10,"No",IF(C144&lt;-10,"No","Yes")))</f>
        <v>N/A</v>
      </c>
      <c r="E144" s="8">
        <v>13.753686993000001</v>
      </c>
      <c r="F144" s="43" t="str">
        <f t="shared" ref="F144:F161" si="25">IF($B144="N/A","N/A",IF(E144&gt;10,"No",IF(E144&lt;-10,"No","Yes")))</f>
        <v>N/A</v>
      </c>
      <c r="G144" s="8">
        <v>14.804416043</v>
      </c>
      <c r="H144" s="43" t="str">
        <f t="shared" ref="H144:H161" si="26">IF($B144="N/A","N/A",IF(G144&gt;10,"No",IF(G144&lt;-10,"No","Yes")))</f>
        <v>N/A</v>
      </c>
      <c r="I144" s="12">
        <v>1.079</v>
      </c>
      <c r="J144" s="12">
        <v>7.64</v>
      </c>
      <c r="K144" s="44" t="s">
        <v>732</v>
      </c>
      <c r="L144" s="9" t="str">
        <f t="shared" ref="L144:L161" si="27">IF(J144="Div by 0", "N/A", IF(K144="N/A","N/A", IF(J144&gt;VALUE(MID(K144,1,2)), "No", IF(J144&lt;-1*VALUE(MID(K144,1,2)), "No", "Yes"))))</f>
        <v>Yes</v>
      </c>
    </row>
    <row r="145" spans="1:12" x14ac:dyDescent="0.2">
      <c r="A145" s="45" t="s">
        <v>477</v>
      </c>
      <c r="B145" s="34" t="s">
        <v>217</v>
      </c>
      <c r="C145" s="8">
        <v>13.941088709000001</v>
      </c>
      <c r="D145" s="43" t="str">
        <f t="shared" si="24"/>
        <v>N/A</v>
      </c>
      <c r="E145" s="8">
        <v>14.052890529000001</v>
      </c>
      <c r="F145" s="43" t="str">
        <f t="shared" si="25"/>
        <v>N/A</v>
      </c>
      <c r="G145" s="8">
        <v>15.296783544</v>
      </c>
      <c r="H145" s="43" t="str">
        <f t="shared" si="26"/>
        <v>N/A</v>
      </c>
      <c r="I145" s="12">
        <v>0.80200000000000005</v>
      </c>
      <c r="J145" s="12">
        <v>8.8520000000000003</v>
      </c>
      <c r="K145" s="44" t="s">
        <v>732</v>
      </c>
      <c r="L145" s="9" t="str">
        <f t="shared" si="27"/>
        <v>Yes</v>
      </c>
    </row>
    <row r="146" spans="1:12" x14ac:dyDescent="0.2">
      <c r="A146" s="45" t="s">
        <v>478</v>
      </c>
      <c r="B146" s="34" t="s">
        <v>217</v>
      </c>
      <c r="C146" s="8">
        <v>13.288346209</v>
      </c>
      <c r="D146" s="43" t="str">
        <f t="shared" si="24"/>
        <v>N/A</v>
      </c>
      <c r="E146" s="8">
        <v>13.484258657</v>
      </c>
      <c r="F146" s="43" t="str">
        <f t="shared" si="25"/>
        <v>N/A</v>
      </c>
      <c r="G146" s="8">
        <v>14.329000366000001</v>
      </c>
      <c r="H146" s="43" t="str">
        <f t="shared" si="26"/>
        <v>N/A</v>
      </c>
      <c r="I146" s="12">
        <v>1.474</v>
      </c>
      <c r="J146" s="12">
        <v>6.2649999999999997</v>
      </c>
      <c r="K146" s="44" t="s">
        <v>732</v>
      </c>
      <c r="L146" s="9" t="str">
        <f t="shared" si="27"/>
        <v>Yes</v>
      </c>
    </row>
    <row r="147" spans="1:12" x14ac:dyDescent="0.2">
      <c r="A147" s="45" t="s">
        <v>1479</v>
      </c>
      <c r="B147" s="34" t="s">
        <v>217</v>
      </c>
      <c r="C147" s="8">
        <v>33.008587716999997</v>
      </c>
      <c r="D147" s="43" t="str">
        <f t="shared" si="24"/>
        <v>N/A</v>
      </c>
      <c r="E147" s="8">
        <v>31.870497929999999</v>
      </c>
      <c r="F147" s="43" t="str">
        <f t="shared" si="25"/>
        <v>N/A</v>
      </c>
      <c r="G147" s="8">
        <v>30.302491328999999</v>
      </c>
      <c r="H147" s="43" t="str">
        <f t="shared" si="26"/>
        <v>N/A</v>
      </c>
      <c r="I147" s="12">
        <v>-3.45</v>
      </c>
      <c r="J147" s="12">
        <v>-4.92</v>
      </c>
      <c r="K147" s="44" t="s">
        <v>732</v>
      </c>
      <c r="L147" s="9" t="str">
        <f t="shared" si="27"/>
        <v>Yes</v>
      </c>
    </row>
    <row r="148" spans="1:12" x14ac:dyDescent="0.2">
      <c r="A148" s="45" t="s">
        <v>1480</v>
      </c>
      <c r="B148" s="34" t="s">
        <v>217</v>
      </c>
      <c r="C148" s="8">
        <v>48.639724764999997</v>
      </c>
      <c r="D148" s="43" t="str">
        <f t="shared" si="24"/>
        <v>N/A</v>
      </c>
      <c r="E148" s="8">
        <v>47.830484884000001</v>
      </c>
      <c r="F148" s="43" t="str">
        <f t="shared" si="25"/>
        <v>N/A</v>
      </c>
      <c r="G148" s="8">
        <v>46.290706147000002</v>
      </c>
      <c r="H148" s="43" t="str">
        <f t="shared" si="26"/>
        <v>N/A</v>
      </c>
      <c r="I148" s="12">
        <v>-1.66</v>
      </c>
      <c r="J148" s="12">
        <v>-3.22</v>
      </c>
      <c r="K148" s="44" t="s">
        <v>732</v>
      </c>
      <c r="L148" s="9" t="str">
        <f t="shared" si="27"/>
        <v>Yes</v>
      </c>
    </row>
    <row r="149" spans="1:12" x14ac:dyDescent="0.2">
      <c r="A149" s="45" t="s">
        <v>1481</v>
      </c>
      <c r="B149" s="34" t="s">
        <v>217</v>
      </c>
      <c r="C149" s="8">
        <v>13.905547611999999</v>
      </c>
      <c r="D149" s="43" t="str">
        <f t="shared" si="24"/>
        <v>N/A</v>
      </c>
      <c r="E149" s="8">
        <v>13.311458222000001</v>
      </c>
      <c r="F149" s="43" t="str">
        <f t="shared" si="25"/>
        <v>N/A</v>
      </c>
      <c r="G149" s="8">
        <v>12.573233247999999</v>
      </c>
      <c r="H149" s="43" t="str">
        <f t="shared" si="26"/>
        <v>N/A</v>
      </c>
      <c r="I149" s="12">
        <v>-4.2699999999999996</v>
      </c>
      <c r="J149" s="12">
        <v>-5.55</v>
      </c>
      <c r="K149" s="44" t="s">
        <v>732</v>
      </c>
      <c r="L149" s="9" t="str">
        <f t="shared" si="27"/>
        <v>Yes</v>
      </c>
    </row>
    <row r="150" spans="1:12" x14ac:dyDescent="0.2">
      <c r="A150" s="45" t="s">
        <v>90</v>
      </c>
      <c r="B150" s="34" t="s">
        <v>217</v>
      </c>
      <c r="C150" s="8">
        <v>57.954012411999997</v>
      </c>
      <c r="D150" s="43" t="str">
        <f t="shared" si="24"/>
        <v>N/A</v>
      </c>
      <c r="E150" s="8">
        <v>56.868528615999999</v>
      </c>
      <c r="F150" s="43" t="str">
        <f t="shared" si="25"/>
        <v>N/A</v>
      </c>
      <c r="G150" s="8">
        <v>48.853006067999999</v>
      </c>
      <c r="H150" s="43" t="str">
        <f t="shared" si="26"/>
        <v>N/A</v>
      </c>
      <c r="I150" s="12">
        <v>-1.87</v>
      </c>
      <c r="J150" s="12">
        <v>-14.1</v>
      </c>
      <c r="K150" s="44" t="s">
        <v>732</v>
      </c>
      <c r="L150" s="9" t="str">
        <f t="shared" si="27"/>
        <v>Yes</v>
      </c>
    </row>
    <row r="151" spans="1:12" x14ac:dyDescent="0.2">
      <c r="A151" s="45" t="s">
        <v>479</v>
      </c>
      <c r="B151" s="34" t="s">
        <v>217</v>
      </c>
      <c r="C151" s="8">
        <v>63.527340023999997</v>
      </c>
      <c r="D151" s="43" t="str">
        <f t="shared" si="24"/>
        <v>N/A</v>
      </c>
      <c r="E151" s="8">
        <v>61.151841781999998</v>
      </c>
      <c r="F151" s="43" t="str">
        <f t="shared" si="25"/>
        <v>N/A</v>
      </c>
      <c r="G151" s="8">
        <v>48.053071127000003</v>
      </c>
      <c r="H151" s="43" t="str">
        <f t="shared" si="26"/>
        <v>N/A</v>
      </c>
      <c r="I151" s="12">
        <v>-3.74</v>
      </c>
      <c r="J151" s="12">
        <v>-21.4</v>
      </c>
      <c r="K151" s="44" t="s">
        <v>732</v>
      </c>
      <c r="L151" s="9" t="str">
        <f t="shared" si="27"/>
        <v>Yes</v>
      </c>
    </row>
    <row r="152" spans="1:12" x14ac:dyDescent="0.2">
      <c r="A152" s="45" t="s">
        <v>480</v>
      </c>
      <c r="B152" s="34" t="s">
        <v>217</v>
      </c>
      <c r="C152" s="8">
        <v>51.399504182000001</v>
      </c>
      <c r="D152" s="43" t="str">
        <f t="shared" si="24"/>
        <v>N/A</v>
      </c>
      <c r="E152" s="8">
        <v>52.146899785000002</v>
      </c>
      <c r="F152" s="43" t="str">
        <f t="shared" si="25"/>
        <v>N/A</v>
      </c>
      <c r="G152" s="8">
        <v>49.999084584000002</v>
      </c>
      <c r="H152" s="43" t="str">
        <f t="shared" si="26"/>
        <v>N/A</v>
      </c>
      <c r="I152" s="12">
        <v>1.454</v>
      </c>
      <c r="J152" s="12">
        <v>-4.12</v>
      </c>
      <c r="K152" s="44" t="s">
        <v>732</v>
      </c>
      <c r="L152" s="9" t="str">
        <f t="shared" si="27"/>
        <v>Yes</v>
      </c>
    </row>
    <row r="153" spans="1:12" x14ac:dyDescent="0.2">
      <c r="A153" s="45" t="s">
        <v>117</v>
      </c>
      <c r="B153" s="34" t="s">
        <v>217</v>
      </c>
      <c r="C153" s="8">
        <v>94.597946886000003</v>
      </c>
      <c r="D153" s="43" t="str">
        <f t="shared" si="24"/>
        <v>N/A</v>
      </c>
      <c r="E153" s="8">
        <v>94.196651290999995</v>
      </c>
      <c r="F153" s="43" t="str">
        <f t="shared" si="25"/>
        <v>N/A</v>
      </c>
      <c r="G153" s="8">
        <v>94.145397414000001</v>
      </c>
      <c r="H153" s="43" t="str">
        <f t="shared" si="26"/>
        <v>N/A</v>
      </c>
      <c r="I153" s="12">
        <v>-0.42399999999999999</v>
      </c>
      <c r="J153" s="12">
        <v>-5.3999999999999999E-2</v>
      </c>
      <c r="K153" s="44" t="s">
        <v>732</v>
      </c>
      <c r="L153" s="9" t="str">
        <f t="shared" si="27"/>
        <v>Yes</v>
      </c>
    </row>
    <row r="154" spans="1:12" x14ac:dyDescent="0.2">
      <c r="A154" s="45" t="s">
        <v>481</v>
      </c>
      <c r="B154" s="34" t="s">
        <v>217</v>
      </c>
      <c r="C154" s="8">
        <v>94.124361033</v>
      </c>
      <c r="D154" s="43" t="str">
        <f t="shared" si="24"/>
        <v>N/A</v>
      </c>
      <c r="E154" s="8">
        <v>93.162911891999997</v>
      </c>
      <c r="F154" s="43" t="str">
        <f t="shared" si="25"/>
        <v>N/A</v>
      </c>
      <c r="G154" s="8">
        <v>92.894490306999998</v>
      </c>
      <c r="H154" s="43" t="str">
        <f t="shared" si="26"/>
        <v>N/A</v>
      </c>
      <c r="I154" s="12">
        <v>-1.02</v>
      </c>
      <c r="J154" s="12">
        <v>-0.28799999999999998</v>
      </c>
      <c r="K154" s="44" t="s">
        <v>732</v>
      </c>
      <c r="L154" s="9" t="str">
        <f t="shared" si="27"/>
        <v>Yes</v>
      </c>
    </row>
    <row r="155" spans="1:12" x14ac:dyDescent="0.2">
      <c r="A155" s="45" t="s">
        <v>482</v>
      </c>
      <c r="B155" s="34" t="s">
        <v>217</v>
      </c>
      <c r="C155" s="8">
        <v>95.422422927</v>
      </c>
      <c r="D155" s="43" t="str">
        <f t="shared" si="24"/>
        <v>N/A</v>
      </c>
      <c r="E155" s="8">
        <v>95.651836247000006</v>
      </c>
      <c r="F155" s="43" t="str">
        <f t="shared" si="25"/>
        <v>N/A</v>
      </c>
      <c r="G155" s="8">
        <v>95.733247895000005</v>
      </c>
      <c r="H155" s="43" t="str">
        <f t="shared" si="26"/>
        <v>N/A</v>
      </c>
      <c r="I155" s="12">
        <v>0.2404</v>
      </c>
      <c r="J155" s="12">
        <v>8.5099999999999995E-2</v>
      </c>
      <c r="K155" s="44" t="s">
        <v>732</v>
      </c>
      <c r="L155" s="9" t="str">
        <f t="shared" si="27"/>
        <v>Yes</v>
      </c>
    </row>
    <row r="156" spans="1:12" x14ac:dyDescent="0.2">
      <c r="A156" s="45" t="s">
        <v>1482</v>
      </c>
      <c r="B156" s="34" t="s">
        <v>217</v>
      </c>
      <c r="C156" s="35">
        <v>0.66815831339999998</v>
      </c>
      <c r="D156" s="43" t="str">
        <f t="shared" si="24"/>
        <v>N/A</v>
      </c>
      <c r="E156" s="35">
        <v>0.64455262820000003</v>
      </c>
      <c r="F156" s="43" t="str">
        <f t="shared" si="25"/>
        <v>N/A</v>
      </c>
      <c r="G156" s="35">
        <v>0.57049686779999997</v>
      </c>
      <c r="H156" s="43" t="str">
        <f t="shared" si="26"/>
        <v>N/A</v>
      </c>
      <c r="I156" s="12">
        <v>-3.53</v>
      </c>
      <c r="J156" s="12">
        <v>-11.5</v>
      </c>
      <c r="K156" s="44" t="s">
        <v>732</v>
      </c>
      <c r="L156" s="9" t="str">
        <f t="shared" si="27"/>
        <v>Yes</v>
      </c>
    </row>
    <row r="157" spans="1:12" x14ac:dyDescent="0.2">
      <c r="A157" s="45" t="s">
        <v>1483</v>
      </c>
      <c r="B157" s="34" t="s">
        <v>217</v>
      </c>
      <c r="C157" s="35">
        <v>0.36128654970000001</v>
      </c>
      <c r="D157" s="43" t="str">
        <f t="shared" si="24"/>
        <v>N/A</v>
      </c>
      <c r="E157" s="35">
        <v>0.39577335019999998</v>
      </c>
      <c r="F157" s="43" t="str">
        <f t="shared" si="25"/>
        <v>N/A</v>
      </c>
      <c r="G157" s="35">
        <v>0.32830820770000002</v>
      </c>
      <c r="H157" s="43" t="str">
        <f t="shared" si="26"/>
        <v>N/A</v>
      </c>
      <c r="I157" s="12">
        <v>9.5459999999999994</v>
      </c>
      <c r="J157" s="12">
        <v>-17</v>
      </c>
      <c r="K157" s="44" t="s">
        <v>732</v>
      </c>
      <c r="L157" s="9" t="str">
        <f t="shared" si="27"/>
        <v>Yes</v>
      </c>
    </row>
    <row r="158" spans="1:12" x14ac:dyDescent="0.2">
      <c r="A158" s="45" t="s">
        <v>1484</v>
      </c>
      <c r="B158" s="34" t="s">
        <v>217</v>
      </c>
      <c r="C158" s="35">
        <v>1.0701346958</v>
      </c>
      <c r="D158" s="43" t="str">
        <f t="shared" si="24"/>
        <v>N/A</v>
      </c>
      <c r="E158" s="35">
        <v>0.95845932330000005</v>
      </c>
      <c r="F158" s="43" t="str">
        <f t="shared" si="25"/>
        <v>N/A</v>
      </c>
      <c r="G158" s="35">
        <v>0.86992908710000005</v>
      </c>
      <c r="H158" s="43" t="str">
        <f t="shared" si="26"/>
        <v>N/A</v>
      </c>
      <c r="I158" s="12">
        <v>-10.4</v>
      </c>
      <c r="J158" s="12">
        <v>-9.24</v>
      </c>
      <c r="K158" s="44" t="s">
        <v>732</v>
      </c>
      <c r="L158" s="9" t="str">
        <f t="shared" si="27"/>
        <v>Yes</v>
      </c>
    </row>
    <row r="159" spans="1:12" x14ac:dyDescent="0.2">
      <c r="A159" s="45" t="s">
        <v>1485</v>
      </c>
      <c r="B159" s="34" t="s">
        <v>217</v>
      </c>
      <c r="C159" s="35">
        <v>243.58285964000001</v>
      </c>
      <c r="D159" s="43" t="str">
        <f t="shared" si="24"/>
        <v>N/A</v>
      </c>
      <c r="E159" s="35">
        <v>242.09594100999999</v>
      </c>
      <c r="F159" s="43" t="str">
        <f t="shared" si="25"/>
        <v>N/A</v>
      </c>
      <c r="G159" s="35">
        <v>243.91123037</v>
      </c>
      <c r="H159" s="43" t="str">
        <f t="shared" si="26"/>
        <v>N/A</v>
      </c>
      <c r="I159" s="12">
        <v>-0.61</v>
      </c>
      <c r="J159" s="12">
        <v>0.74980000000000002</v>
      </c>
      <c r="K159" s="44" t="s">
        <v>732</v>
      </c>
      <c r="L159" s="9" t="str">
        <f t="shared" si="27"/>
        <v>Yes</v>
      </c>
    </row>
    <row r="160" spans="1:12" x14ac:dyDescent="0.2">
      <c r="A160" s="45" t="s">
        <v>1486</v>
      </c>
      <c r="B160" s="34" t="s">
        <v>217</v>
      </c>
      <c r="C160" s="35">
        <v>238.41194415000001</v>
      </c>
      <c r="D160" s="43" t="str">
        <f t="shared" si="24"/>
        <v>N/A</v>
      </c>
      <c r="E160" s="35">
        <v>237.66702759</v>
      </c>
      <c r="F160" s="43" t="str">
        <f t="shared" si="25"/>
        <v>N/A</v>
      </c>
      <c r="G160" s="35">
        <v>239.46009479</v>
      </c>
      <c r="H160" s="43" t="str">
        <f t="shared" si="26"/>
        <v>N/A</v>
      </c>
      <c r="I160" s="12">
        <v>-0.312</v>
      </c>
      <c r="J160" s="12">
        <v>0.75439999999999996</v>
      </c>
      <c r="K160" s="44" t="s">
        <v>732</v>
      </c>
      <c r="L160" s="9" t="str">
        <f t="shared" si="27"/>
        <v>Yes</v>
      </c>
    </row>
    <row r="161" spans="1:12" x14ac:dyDescent="0.2">
      <c r="A161" s="45" t="s">
        <v>1487</v>
      </c>
      <c r="B161" s="34" t="s">
        <v>217</v>
      </c>
      <c r="C161" s="35">
        <v>266.48261577</v>
      </c>
      <c r="D161" s="43" t="str">
        <f t="shared" si="24"/>
        <v>N/A</v>
      </c>
      <c r="E161" s="35">
        <v>261.30294631999999</v>
      </c>
      <c r="F161" s="43" t="str">
        <f t="shared" si="25"/>
        <v>N/A</v>
      </c>
      <c r="G161" s="35">
        <v>262.77990534999998</v>
      </c>
      <c r="H161" s="43" t="str">
        <f t="shared" si="26"/>
        <v>N/A</v>
      </c>
      <c r="I161" s="12">
        <v>-1.94</v>
      </c>
      <c r="J161" s="12">
        <v>0.56520000000000004</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11</v>
      </c>
      <c r="H162" s="43" t="str">
        <f t="shared" ref="H162:H172" si="30">IF($B162="N/A","N/A",IF(G162&gt;10,"No",IF(G162&lt;-10,"No","Yes")))</f>
        <v>N/A</v>
      </c>
      <c r="I162" s="12" t="s">
        <v>1743</v>
      </c>
      <c r="J162" s="12">
        <v>50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33.33</v>
      </c>
      <c r="J163" s="12">
        <v>0</v>
      </c>
      <c r="K163" s="14" t="s">
        <v>217</v>
      </c>
      <c r="L163" s="9" t="str">
        <f t="shared" si="31"/>
        <v>N/A</v>
      </c>
    </row>
    <row r="164" spans="1:12" ht="25.5" x14ac:dyDescent="0.2">
      <c r="A164" s="45" t="s">
        <v>1621</v>
      </c>
      <c r="B164" s="34" t="s">
        <v>217</v>
      </c>
      <c r="C164" s="35">
        <v>11</v>
      </c>
      <c r="D164" s="43" t="str">
        <f t="shared" si="28"/>
        <v>N/A</v>
      </c>
      <c r="E164" s="35">
        <v>11</v>
      </c>
      <c r="F164" s="43" t="str">
        <f t="shared" si="29"/>
        <v>N/A</v>
      </c>
      <c r="G164" s="35">
        <v>11</v>
      </c>
      <c r="H164" s="43" t="str">
        <f t="shared" si="30"/>
        <v>N/A</v>
      </c>
      <c r="I164" s="12">
        <v>0</v>
      </c>
      <c r="J164" s="12">
        <v>33.33</v>
      </c>
      <c r="K164" s="14" t="s">
        <v>217</v>
      </c>
      <c r="L164" s="9" t="str">
        <f t="shared" si="31"/>
        <v>N/A</v>
      </c>
    </row>
    <row r="165" spans="1:12" ht="25.5" x14ac:dyDescent="0.2">
      <c r="A165" s="45" t="s">
        <v>1488</v>
      </c>
      <c r="B165" s="34" t="s">
        <v>217</v>
      </c>
      <c r="C165" s="35">
        <v>0</v>
      </c>
      <c r="D165" s="43" t="str">
        <f t="shared" si="28"/>
        <v>N/A</v>
      </c>
      <c r="E165" s="35">
        <v>11</v>
      </c>
      <c r="F165" s="43" t="str">
        <f t="shared" si="29"/>
        <v>N/A</v>
      </c>
      <c r="G165" s="35">
        <v>0</v>
      </c>
      <c r="H165" s="43" t="str">
        <f t="shared" si="30"/>
        <v>N/A</v>
      </c>
      <c r="I165" s="12" t="s">
        <v>1743</v>
      </c>
      <c r="J165" s="12">
        <v>-100</v>
      </c>
      <c r="K165" s="14" t="s">
        <v>217</v>
      </c>
      <c r="L165" s="9" t="str">
        <f t="shared" si="31"/>
        <v>N/A</v>
      </c>
    </row>
    <row r="166" spans="1:12" x14ac:dyDescent="0.2">
      <c r="A166" s="45" t="s">
        <v>1622</v>
      </c>
      <c r="B166" s="34" t="s">
        <v>217</v>
      </c>
      <c r="C166" s="35">
        <v>11</v>
      </c>
      <c r="D166" s="43" t="str">
        <f t="shared" si="28"/>
        <v>N/A</v>
      </c>
      <c r="E166" s="35">
        <v>0</v>
      </c>
      <c r="F166" s="43" t="str">
        <f t="shared" si="29"/>
        <v>N/A</v>
      </c>
      <c r="G166" s="35">
        <v>11</v>
      </c>
      <c r="H166" s="43" t="str">
        <f t="shared" si="30"/>
        <v>N/A</v>
      </c>
      <c r="I166" s="12">
        <v>-100</v>
      </c>
      <c r="J166" s="12" t="s">
        <v>1743</v>
      </c>
      <c r="K166" s="14" t="s">
        <v>217</v>
      </c>
      <c r="L166" s="9" t="str">
        <f t="shared" si="31"/>
        <v>N/A</v>
      </c>
    </row>
    <row r="167" spans="1:12" x14ac:dyDescent="0.2">
      <c r="A167" s="45" t="s">
        <v>1623</v>
      </c>
      <c r="B167" s="34" t="s">
        <v>217</v>
      </c>
      <c r="C167" s="35">
        <v>20</v>
      </c>
      <c r="D167" s="43" t="str">
        <f t="shared" si="28"/>
        <v>N/A</v>
      </c>
      <c r="E167" s="35">
        <v>26</v>
      </c>
      <c r="F167" s="43" t="str">
        <f t="shared" si="29"/>
        <v>N/A</v>
      </c>
      <c r="G167" s="35">
        <v>35</v>
      </c>
      <c r="H167" s="43" t="str">
        <f t="shared" si="30"/>
        <v>N/A</v>
      </c>
      <c r="I167" s="12">
        <v>30</v>
      </c>
      <c r="J167" s="12">
        <v>34.619999999999997</v>
      </c>
      <c r="K167" s="14" t="s">
        <v>217</v>
      </c>
      <c r="L167" s="9" t="str">
        <f t="shared" si="31"/>
        <v>N/A</v>
      </c>
    </row>
    <row r="168" spans="1:12" x14ac:dyDescent="0.2">
      <c r="A168" s="45" t="s">
        <v>125</v>
      </c>
      <c r="B168" s="34" t="s">
        <v>217</v>
      </c>
      <c r="C168" s="46">
        <v>962194</v>
      </c>
      <c r="D168" s="43" t="str">
        <f t="shared" si="28"/>
        <v>N/A</v>
      </c>
      <c r="E168" s="46">
        <v>8204510</v>
      </c>
      <c r="F168" s="43" t="str">
        <f t="shared" si="29"/>
        <v>N/A</v>
      </c>
      <c r="G168" s="46">
        <v>6324866</v>
      </c>
      <c r="H168" s="43" t="str">
        <f t="shared" si="30"/>
        <v>N/A</v>
      </c>
      <c r="I168" s="12">
        <v>752.7</v>
      </c>
      <c r="J168" s="12">
        <v>-22.9</v>
      </c>
      <c r="K168" s="14" t="s">
        <v>217</v>
      </c>
      <c r="L168" s="9" t="str">
        <f t="shared" si="31"/>
        <v>N/A</v>
      </c>
    </row>
    <row r="169" spans="1:12" x14ac:dyDescent="0.2">
      <c r="A169" s="45" t="s">
        <v>1624</v>
      </c>
      <c r="B169" s="34" t="s">
        <v>217</v>
      </c>
      <c r="C169" s="46">
        <v>952867</v>
      </c>
      <c r="D169" s="43" t="str">
        <f t="shared" si="28"/>
        <v>N/A</v>
      </c>
      <c r="E169" s="46">
        <v>2758555</v>
      </c>
      <c r="F169" s="43" t="str">
        <f t="shared" si="29"/>
        <v>N/A</v>
      </c>
      <c r="G169" s="46">
        <v>6282010</v>
      </c>
      <c r="H169" s="43" t="str">
        <f t="shared" si="30"/>
        <v>N/A</v>
      </c>
      <c r="I169" s="12">
        <v>189.5</v>
      </c>
      <c r="J169" s="12">
        <v>127.7</v>
      </c>
      <c r="K169" s="14" t="s">
        <v>217</v>
      </c>
      <c r="L169" s="9" t="str">
        <f t="shared" si="31"/>
        <v>N/A</v>
      </c>
    </row>
    <row r="170" spans="1:12" x14ac:dyDescent="0.2">
      <c r="A170" s="45" t="s">
        <v>1381</v>
      </c>
      <c r="B170" s="34" t="s">
        <v>217</v>
      </c>
      <c r="C170" s="46">
        <v>194579</v>
      </c>
      <c r="D170" s="43" t="str">
        <f t="shared" si="28"/>
        <v>N/A</v>
      </c>
      <c r="E170" s="46">
        <v>232613</v>
      </c>
      <c r="F170" s="43" t="str">
        <f t="shared" si="29"/>
        <v>N/A</v>
      </c>
      <c r="G170" s="46">
        <v>183990</v>
      </c>
      <c r="H170" s="43" t="str">
        <f t="shared" si="30"/>
        <v>N/A</v>
      </c>
      <c r="I170" s="12">
        <v>19.55</v>
      </c>
      <c r="J170" s="12">
        <v>-20.9</v>
      </c>
      <c r="K170" s="14" t="s">
        <v>217</v>
      </c>
      <c r="L170" s="9" t="str">
        <f t="shared" si="31"/>
        <v>N/A</v>
      </c>
    </row>
    <row r="171" spans="1:12" x14ac:dyDescent="0.2">
      <c r="A171" s="45" t="s">
        <v>1618</v>
      </c>
      <c r="B171" s="34" t="s">
        <v>217</v>
      </c>
      <c r="C171" s="46">
        <v>212354</v>
      </c>
      <c r="D171" s="43" t="str">
        <f t="shared" si="28"/>
        <v>N/A</v>
      </c>
      <c r="E171" s="46">
        <v>164027</v>
      </c>
      <c r="F171" s="43" t="str">
        <f t="shared" si="29"/>
        <v>N/A</v>
      </c>
      <c r="G171" s="46">
        <v>378570</v>
      </c>
      <c r="H171" s="43" t="str">
        <f t="shared" si="30"/>
        <v>N/A</v>
      </c>
      <c r="I171" s="12">
        <v>-22.8</v>
      </c>
      <c r="J171" s="12">
        <v>130.80000000000001</v>
      </c>
      <c r="K171" s="14" t="s">
        <v>217</v>
      </c>
      <c r="L171" s="9" t="str">
        <f t="shared" si="31"/>
        <v>N/A</v>
      </c>
    </row>
    <row r="172" spans="1:12" x14ac:dyDescent="0.2">
      <c r="A172" s="45" t="s">
        <v>1619</v>
      </c>
      <c r="B172" s="34" t="s">
        <v>217</v>
      </c>
      <c r="C172" s="46">
        <v>271139</v>
      </c>
      <c r="D172" s="43" t="str">
        <f t="shared" si="28"/>
        <v>N/A</v>
      </c>
      <c r="E172" s="46">
        <v>8203896</v>
      </c>
      <c r="F172" s="43" t="str">
        <f t="shared" si="29"/>
        <v>N/A</v>
      </c>
      <c r="G172" s="46">
        <v>323720</v>
      </c>
      <c r="H172" s="43" t="str">
        <f t="shared" si="30"/>
        <v>N/A</v>
      </c>
      <c r="I172" s="12">
        <v>2926</v>
      </c>
      <c r="J172" s="12">
        <v>-96.1</v>
      </c>
      <c r="K172" s="14" t="s">
        <v>217</v>
      </c>
      <c r="L172" s="9" t="str">
        <f t="shared" si="31"/>
        <v>N/A</v>
      </c>
    </row>
    <row r="173" spans="1:12" ht="25.5" x14ac:dyDescent="0.2">
      <c r="A173" s="45" t="s">
        <v>1382</v>
      </c>
      <c r="B173" s="34" t="s">
        <v>217</v>
      </c>
      <c r="C173" s="46">
        <v>375635</v>
      </c>
      <c r="D173" s="43" t="str">
        <f t="shared" ref="D173:D187" si="32">IF($B173="N/A","N/A",IF(C173&gt;10,"No",IF(C173&lt;-10,"No","Yes")))</f>
        <v>N/A</v>
      </c>
      <c r="E173" s="46">
        <v>434102</v>
      </c>
      <c r="F173" s="43" t="str">
        <f t="shared" ref="F173:F187" si="33">IF($B173="N/A","N/A",IF(E173&gt;10,"No",IF(E173&lt;-10,"No","Yes")))</f>
        <v>N/A</v>
      </c>
      <c r="G173" s="46">
        <v>549340</v>
      </c>
      <c r="H173" s="43" t="str">
        <f t="shared" ref="H173:H187" si="34">IF($B173="N/A","N/A",IF(G173&gt;10,"No",IF(G173&lt;-10,"No","Yes")))</f>
        <v>N/A</v>
      </c>
      <c r="I173" s="12">
        <v>15.56</v>
      </c>
      <c r="J173" s="12">
        <v>26.55</v>
      </c>
      <c r="K173" s="44" t="s">
        <v>732</v>
      </c>
      <c r="L173" s="9" t="str">
        <f t="shared" ref="L173:L187" si="35">IF(J173="Div by 0", "N/A", IF(K173="N/A","N/A", IF(J173&gt;VALUE(MID(K173,1,2)), "No", IF(J173&lt;-1*VALUE(MID(K173,1,2)), "No", "Yes"))))</f>
        <v>Yes</v>
      </c>
    </row>
    <row r="174" spans="1:12" x14ac:dyDescent="0.2">
      <c r="A174" s="45" t="s">
        <v>649</v>
      </c>
      <c r="B174" s="34" t="s">
        <v>217</v>
      </c>
      <c r="C174" s="35">
        <v>1242</v>
      </c>
      <c r="D174" s="43" t="str">
        <f t="shared" si="32"/>
        <v>N/A</v>
      </c>
      <c r="E174" s="35">
        <v>1532</v>
      </c>
      <c r="F174" s="43" t="str">
        <f t="shared" si="33"/>
        <v>N/A</v>
      </c>
      <c r="G174" s="35">
        <v>1976</v>
      </c>
      <c r="H174" s="43" t="str">
        <f t="shared" si="34"/>
        <v>N/A</v>
      </c>
      <c r="I174" s="12">
        <v>23.35</v>
      </c>
      <c r="J174" s="12">
        <v>28.98</v>
      </c>
      <c r="K174" s="44" t="s">
        <v>732</v>
      </c>
      <c r="L174" s="9" t="str">
        <f t="shared" si="35"/>
        <v>Yes</v>
      </c>
    </row>
    <row r="175" spans="1:12" ht="25.5" x14ac:dyDescent="0.2">
      <c r="A175" s="45" t="s">
        <v>1383</v>
      </c>
      <c r="B175" s="34" t="s">
        <v>217</v>
      </c>
      <c r="C175" s="46">
        <v>302.44363929000002</v>
      </c>
      <c r="D175" s="43" t="str">
        <f t="shared" si="32"/>
        <v>N/A</v>
      </c>
      <c r="E175" s="46">
        <v>283.35639687000003</v>
      </c>
      <c r="F175" s="43" t="str">
        <f t="shared" si="33"/>
        <v>N/A</v>
      </c>
      <c r="G175" s="46">
        <v>278.00607287000003</v>
      </c>
      <c r="H175" s="43" t="str">
        <f t="shared" si="34"/>
        <v>N/A</v>
      </c>
      <c r="I175" s="12">
        <v>-6.31</v>
      </c>
      <c r="J175" s="12">
        <v>-1.89</v>
      </c>
      <c r="K175" s="44" t="s">
        <v>732</v>
      </c>
      <c r="L175" s="9" t="str">
        <f t="shared" si="35"/>
        <v>Yes</v>
      </c>
    </row>
    <row r="176" spans="1:12" ht="25.5" x14ac:dyDescent="0.2">
      <c r="A176" s="45" t="s">
        <v>1384</v>
      </c>
      <c r="B176" s="34" t="s">
        <v>217</v>
      </c>
      <c r="C176" s="46">
        <v>61056</v>
      </c>
      <c r="D176" s="43" t="str">
        <f t="shared" si="32"/>
        <v>N/A</v>
      </c>
      <c r="E176" s="46">
        <v>59574</v>
      </c>
      <c r="F176" s="43" t="str">
        <f t="shared" si="33"/>
        <v>N/A</v>
      </c>
      <c r="G176" s="46">
        <v>81930</v>
      </c>
      <c r="H176" s="43" t="str">
        <f t="shared" si="34"/>
        <v>N/A</v>
      </c>
      <c r="I176" s="12">
        <v>-2.4300000000000002</v>
      </c>
      <c r="J176" s="12">
        <v>37.53</v>
      </c>
      <c r="K176" s="44" t="s">
        <v>732</v>
      </c>
      <c r="L176" s="9" t="str">
        <f t="shared" si="35"/>
        <v>No</v>
      </c>
    </row>
    <row r="177" spans="1:12" x14ac:dyDescent="0.2">
      <c r="A177" s="45" t="s">
        <v>516</v>
      </c>
      <c r="B177" s="34" t="s">
        <v>217</v>
      </c>
      <c r="C177" s="35">
        <v>644</v>
      </c>
      <c r="D177" s="43" t="str">
        <f t="shared" si="32"/>
        <v>N/A</v>
      </c>
      <c r="E177" s="35">
        <v>636</v>
      </c>
      <c r="F177" s="43" t="str">
        <f t="shared" si="33"/>
        <v>N/A</v>
      </c>
      <c r="G177" s="35">
        <v>930</v>
      </c>
      <c r="H177" s="43" t="str">
        <f t="shared" si="34"/>
        <v>N/A</v>
      </c>
      <c r="I177" s="12">
        <v>-1.24</v>
      </c>
      <c r="J177" s="12">
        <v>46.23</v>
      </c>
      <c r="K177" s="44" t="s">
        <v>732</v>
      </c>
      <c r="L177" s="9" t="str">
        <f t="shared" si="35"/>
        <v>No</v>
      </c>
    </row>
    <row r="178" spans="1:12" ht="25.5" x14ac:dyDescent="0.2">
      <c r="A178" s="45" t="s">
        <v>1385</v>
      </c>
      <c r="B178" s="34" t="s">
        <v>217</v>
      </c>
      <c r="C178" s="46">
        <v>94.807453416000001</v>
      </c>
      <c r="D178" s="43" t="str">
        <f t="shared" si="32"/>
        <v>N/A</v>
      </c>
      <c r="E178" s="46">
        <v>93.669811320999997</v>
      </c>
      <c r="F178" s="43" t="str">
        <f t="shared" si="33"/>
        <v>N/A</v>
      </c>
      <c r="G178" s="46">
        <v>88.096774194000005</v>
      </c>
      <c r="H178" s="43" t="str">
        <f t="shared" si="34"/>
        <v>N/A</v>
      </c>
      <c r="I178" s="12">
        <v>-1.2</v>
      </c>
      <c r="J178" s="12">
        <v>-5.95</v>
      </c>
      <c r="K178" s="44" t="s">
        <v>732</v>
      </c>
      <c r="L178" s="9" t="str">
        <f t="shared" si="35"/>
        <v>Yes</v>
      </c>
    </row>
    <row r="179" spans="1:12" ht="25.5" x14ac:dyDescent="0.2">
      <c r="A179" s="45" t="s">
        <v>1386</v>
      </c>
      <c r="B179" s="34" t="s">
        <v>217</v>
      </c>
      <c r="C179" s="46">
        <v>1394611</v>
      </c>
      <c r="D179" s="43" t="str">
        <f t="shared" si="32"/>
        <v>N/A</v>
      </c>
      <c r="E179" s="46">
        <v>1781352</v>
      </c>
      <c r="F179" s="43" t="str">
        <f t="shared" si="33"/>
        <v>N/A</v>
      </c>
      <c r="G179" s="46">
        <v>1531470</v>
      </c>
      <c r="H179" s="43" t="str">
        <f t="shared" si="34"/>
        <v>N/A</v>
      </c>
      <c r="I179" s="12">
        <v>27.73</v>
      </c>
      <c r="J179" s="12">
        <v>-14</v>
      </c>
      <c r="K179" s="44" t="s">
        <v>732</v>
      </c>
      <c r="L179" s="9" t="str">
        <f t="shared" si="35"/>
        <v>Yes</v>
      </c>
    </row>
    <row r="180" spans="1:12" x14ac:dyDescent="0.2">
      <c r="A180" s="45" t="s">
        <v>517</v>
      </c>
      <c r="B180" s="34" t="s">
        <v>217</v>
      </c>
      <c r="C180" s="35">
        <v>10465</v>
      </c>
      <c r="D180" s="43" t="str">
        <f t="shared" si="32"/>
        <v>N/A</v>
      </c>
      <c r="E180" s="35">
        <v>11693</v>
      </c>
      <c r="F180" s="43" t="str">
        <f t="shared" si="33"/>
        <v>N/A</v>
      </c>
      <c r="G180" s="35">
        <v>10444</v>
      </c>
      <c r="H180" s="43" t="str">
        <f t="shared" si="34"/>
        <v>N/A</v>
      </c>
      <c r="I180" s="12">
        <v>11.73</v>
      </c>
      <c r="J180" s="12">
        <v>-10.7</v>
      </c>
      <c r="K180" s="44" t="s">
        <v>732</v>
      </c>
      <c r="L180" s="9" t="str">
        <f t="shared" si="35"/>
        <v>Yes</v>
      </c>
    </row>
    <row r="181" spans="1:12" ht="25.5" x14ac:dyDescent="0.2">
      <c r="A181" s="45" t="s">
        <v>1387</v>
      </c>
      <c r="B181" s="34" t="s">
        <v>217</v>
      </c>
      <c r="C181" s="46">
        <v>133.26430959999999</v>
      </c>
      <c r="D181" s="43" t="str">
        <f t="shared" si="32"/>
        <v>N/A</v>
      </c>
      <c r="E181" s="46">
        <v>152.34345335</v>
      </c>
      <c r="F181" s="43" t="str">
        <f t="shared" si="33"/>
        <v>N/A</v>
      </c>
      <c r="G181" s="46">
        <v>146.63634622999999</v>
      </c>
      <c r="H181" s="43" t="str">
        <f t="shared" si="34"/>
        <v>N/A</v>
      </c>
      <c r="I181" s="12">
        <v>14.32</v>
      </c>
      <c r="J181" s="12">
        <v>-3.75</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1029353870</v>
      </c>
      <c r="D185" s="43" t="str">
        <f t="shared" si="32"/>
        <v>N/A</v>
      </c>
      <c r="E185" s="46">
        <v>1154024953</v>
      </c>
      <c r="F185" s="43" t="str">
        <f t="shared" si="33"/>
        <v>N/A</v>
      </c>
      <c r="G185" s="46">
        <v>1263131652</v>
      </c>
      <c r="H185" s="43" t="str">
        <f t="shared" si="34"/>
        <v>N/A</v>
      </c>
      <c r="I185" s="12">
        <v>12.11</v>
      </c>
      <c r="J185" s="12">
        <v>9.4540000000000006</v>
      </c>
      <c r="K185" s="44" t="s">
        <v>732</v>
      </c>
      <c r="L185" s="9" t="str">
        <f t="shared" si="35"/>
        <v>Yes</v>
      </c>
    </row>
    <row r="186" spans="1:12" ht="25.5" x14ac:dyDescent="0.2">
      <c r="A186" s="45" t="s">
        <v>519</v>
      </c>
      <c r="B186" s="34" t="s">
        <v>217</v>
      </c>
      <c r="C186" s="35">
        <v>49690</v>
      </c>
      <c r="D186" s="43" t="str">
        <f t="shared" si="32"/>
        <v>N/A</v>
      </c>
      <c r="E186" s="35">
        <v>52713</v>
      </c>
      <c r="F186" s="43" t="str">
        <f t="shared" si="33"/>
        <v>N/A</v>
      </c>
      <c r="G186" s="35">
        <v>56442</v>
      </c>
      <c r="H186" s="43" t="str">
        <f t="shared" si="34"/>
        <v>N/A</v>
      </c>
      <c r="I186" s="12">
        <v>6.0839999999999996</v>
      </c>
      <c r="J186" s="12">
        <v>7.0739999999999998</v>
      </c>
      <c r="K186" s="44" t="s">
        <v>732</v>
      </c>
      <c r="L186" s="9" t="str">
        <f t="shared" si="35"/>
        <v>Yes</v>
      </c>
    </row>
    <row r="187" spans="1:12" ht="25.5" x14ac:dyDescent="0.2">
      <c r="A187" s="45" t="s">
        <v>1391</v>
      </c>
      <c r="B187" s="34" t="s">
        <v>217</v>
      </c>
      <c r="C187" s="46">
        <v>20715.513584</v>
      </c>
      <c r="D187" s="43" t="str">
        <f t="shared" si="32"/>
        <v>N/A</v>
      </c>
      <c r="E187" s="46">
        <v>21892.606244999999</v>
      </c>
      <c r="F187" s="43" t="str">
        <f t="shared" si="33"/>
        <v>N/A</v>
      </c>
      <c r="G187" s="46">
        <v>22379.285851000001</v>
      </c>
      <c r="H187" s="43" t="str">
        <f t="shared" si="34"/>
        <v>N/A</v>
      </c>
      <c r="I187" s="12">
        <v>5.6820000000000004</v>
      </c>
      <c r="J187" s="12">
        <v>2.2229999999999999</v>
      </c>
      <c r="K187" s="44" t="s">
        <v>732</v>
      </c>
      <c r="L187" s="9" t="str">
        <f t="shared" si="35"/>
        <v>Yes</v>
      </c>
    </row>
    <row r="188" spans="1:12" x14ac:dyDescent="0.2">
      <c r="A188" s="4" t="s">
        <v>1392</v>
      </c>
      <c r="B188" s="34" t="s">
        <v>217</v>
      </c>
      <c r="C188" s="46">
        <v>1296627182</v>
      </c>
      <c r="D188" s="43" t="str">
        <f t="shared" ref="D188:D203" si="36">IF($B188="N/A","N/A",IF(C188&gt;10,"No",IF(C188&lt;-10,"No","Yes")))</f>
        <v>N/A</v>
      </c>
      <c r="E188" s="46">
        <v>1474628502</v>
      </c>
      <c r="F188" s="43" t="str">
        <f t="shared" ref="F188:F203" si="37">IF($B188="N/A","N/A",IF(E188&gt;10,"No",IF(E188&lt;-10,"No","Yes")))</f>
        <v>N/A</v>
      </c>
      <c r="G188" s="46">
        <v>1634294404</v>
      </c>
      <c r="H188" s="43" t="str">
        <f t="shared" ref="H188:H203" si="38">IF($B188="N/A","N/A",IF(G188&gt;10,"No",IF(G188&lt;-10,"No","Yes")))</f>
        <v>N/A</v>
      </c>
      <c r="I188" s="12">
        <v>13.73</v>
      </c>
      <c r="J188" s="12">
        <v>10.83</v>
      </c>
      <c r="K188" s="44" t="s">
        <v>732</v>
      </c>
      <c r="L188" s="9" t="str">
        <f t="shared" ref="L188:L203" si="39">IF(J188="Div by 0", "N/A", IF(K188="N/A","N/A", IF(J188&gt;VALUE(MID(K188,1,2)), "No", IF(J188&lt;-1*VALUE(MID(K188,1,2)), "No", "Yes"))))</f>
        <v>Yes</v>
      </c>
    </row>
    <row r="189" spans="1:12" x14ac:dyDescent="0.2">
      <c r="A189" s="4" t="s">
        <v>1489</v>
      </c>
      <c r="B189" s="34" t="s">
        <v>217</v>
      </c>
      <c r="C189" s="35">
        <v>66424</v>
      </c>
      <c r="D189" s="43" t="str">
        <f t="shared" si="36"/>
        <v>N/A</v>
      </c>
      <c r="E189" s="35">
        <v>71561</v>
      </c>
      <c r="F189" s="43" t="str">
        <f t="shared" si="37"/>
        <v>N/A</v>
      </c>
      <c r="G189" s="35">
        <v>77596</v>
      </c>
      <c r="H189" s="43" t="str">
        <f t="shared" si="38"/>
        <v>N/A</v>
      </c>
      <c r="I189" s="12">
        <v>7.734</v>
      </c>
      <c r="J189" s="12">
        <v>8.4329999999999998</v>
      </c>
      <c r="K189" s="44" t="s">
        <v>732</v>
      </c>
      <c r="L189" s="9" t="str">
        <f t="shared" si="39"/>
        <v>Yes</v>
      </c>
    </row>
    <row r="190" spans="1:12" x14ac:dyDescent="0.2">
      <c r="A190" s="4" t="s">
        <v>1490</v>
      </c>
      <c r="B190" s="34" t="s">
        <v>217</v>
      </c>
      <c r="C190" s="46">
        <v>19520.462211999999</v>
      </c>
      <c r="D190" s="43" t="str">
        <f t="shared" si="36"/>
        <v>N/A</v>
      </c>
      <c r="E190" s="46">
        <v>20606.594401999999</v>
      </c>
      <c r="F190" s="43" t="str">
        <f t="shared" si="37"/>
        <v>N/A</v>
      </c>
      <c r="G190" s="46">
        <v>21061.580545000001</v>
      </c>
      <c r="H190" s="43" t="str">
        <f t="shared" si="38"/>
        <v>N/A</v>
      </c>
      <c r="I190" s="12">
        <v>5.5640000000000001</v>
      </c>
      <c r="J190" s="12">
        <v>2.2080000000000002</v>
      </c>
      <c r="K190" s="44" t="s">
        <v>732</v>
      </c>
      <c r="L190" s="9" t="str">
        <f t="shared" si="39"/>
        <v>Yes</v>
      </c>
    </row>
    <row r="191" spans="1:12" x14ac:dyDescent="0.2">
      <c r="A191" s="4" t="s">
        <v>1491</v>
      </c>
      <c r="B191" s="34" t="s">
        <v>217</v>
      </c>
      <c r="C191" s="46">
        <v>12556.074559000001</v>
      </c>
      <c r="D191" s="43" t="str">
        <f t="shared" si="36"/>
        <v>N/A</v>
      </c>
      <c r="E191" s="46">
        <v>13784.502995000001</v>
      </c>
      <c r="F191" s="43" t="str">
        <f t="shared" si="37"/>
        <v>N/A</v>
      </c>
      <c r="G191" s="46">
        <v>14344.144359</v>
      </c>
      <c r="H191" s="43" t="str">
        <f t="shared" si="38"/>
        <v>N/A</v>
      </c>
      <c r="I191" s="12">
        <v>9.7840000000000007</v>
      </c>
      <c r="J191" s="12">
        <v>4.0599999999999996</v>
      </c>
      <c r="K191" s="44" t="s">
        <v>732</v>
      </c>
      <c r="L191" s="9" t="str">
        <f t="shared" si="39"/>
        <v>Yes</v>
      </c>
    </row>
    <row r="192" spans="1:12" x14ac:dyDescent="0.2">
      <c r="A192" s="4" t="s">
        <v>1492</v>
      </c>
      <c r="B192" s="34" t="s">
        <v>217</v>
      </c>
      <c r="C192" s="46">
        <v>32874.265659999997</v>
      </c>
      <c r="D192" s="43" t="str">
        <f t="shared" si="36"/>
        <v>N/A</v>
      </c>
      <c r="E192" s="46">
        <v>32893.110907000002</v>
      </c>
      <c r="F192" s="43" t="str">
        <f t="shared" si="37"/>
        <v>N/A</v>
      </c>
      <c r="G192" s="46">
        <v>33060.655140000003</v>
      </c>
      <c r="H192" s="43" t="str">
        <f t="shared" si="38"/>
        <v>N/A</v>
      </c>
      <c r="I192" s="12">
        <v>5.7299999999999997E-2</v>
      </c>
      <c r="J192" s="12">
        <v>0.50939999999999996</v>
      </c>
      <c r="K192" s="44" t="s">
        <v>732</v>
      </c>
      <c r="L192" s="9" t="str">
        <f t="shared" si="39"/>
        <v>Yes</v>
      </c>
    </row>
    <row r="193" spans="1:12" x14ac:dyDescent="0.2">
      <c r="A193" s="45" t="s">
        <v>1493</v>
      </c>
      <c r="B193" s="34" t="s">
        <v>217</v>
      </c>
      <c r="C193" s="9">
        <v>29.959587211999999</v>
      </c>
      <c r="D193" s="43" t="str">
        <f t="shared" si="36"/>
        <v>N/A</v>
      </c>
      <c r="E193" s="9">
        <v>31.316901962999999</v>
      </c>
      <c r="F193" s="43" t="str">
        <f t="shared" si="37"/>
        <v>N/A</v>
      </c>
      <c r="G193" s="9">
        <v>32.860306852999997</v>
      </c>
      <c r="H193" s="43" t="str">
        <f t="shared" si="38"/>
        <v>N/A</v>
      </c>
      <c r="I193" s="12">
        <v>4.53</v>
      </c>
      <c r="J193" s="12">
        <v>4.9279999999999999</v>
      </c>
      <c r="K193" s="44" t="s">
        <v>732</v>
      </c>
      <c r="L193" s="9" t="str">
        <f t="shared" si="39"/>
        <v>Yes</v>
      </c>
    </row>
    <row r="194" spans="1:12" x14ac:dyDescent="0.2">
      <c r="A194" s="45" t="s">
        <v>1494</v>
      </c>
      <c r="B194" s="34" t="s">
        <v>217</v>
      </c>
      <c r="C194" s="9">
        <v>35.548145671999997</v>
      </c>
      <c r="D194" s="43" t="str">
        <f t="shared" si="36"/>
        <v>N/A</v>
      </c>
      <c r="E194" s="9">
        <v>37.155272869000001</v>
      </c>
      <c r="F194" s="43" t="str">
        <f t="shared" si="37"/>
        <v>N/A</v>
      </c>
      <c r="G194" s="9">
        <v>39.758505552999999</v>
      </c>
      <c r="H194" s="43" t="str">
        <f t="shared" si="38"/>
        <v>N/A</v>
      </c>
      <c r="I194" s="12">
        <v>4.5209999999999999</v>
      </c>
      <c r="J194" s="12">
        <v>7.0060000000000002</v>
      </c>
      <c r="K194" s="44" t="s">
        <v>732</v>
      </c>
      <c r="L194" s="9" t="str">
        <f t="shared" si="39"/>
        <v>Yes</v>
      </c>
    </row>
    <row r="195" spans="1:12" x14ac:dyDescent="0.2">
      <c r="A195" s="45" t="s">
        <v>1495</v>
      </c>
      <c r="B195" s="34" t="s">
        <v>217</v>
      </c>
      <c r="C195" s="9">
        <v>23.434108606999999</v>
      </c>
      <c r="D195" s="43" t="str">
        <f t="shared" si="36"/>
        <v>N/A</v>
      </c>
      <c r="E195" s="9">
        <v>24.832781602000001</v>
      </c>
      <c r="F195" s="43" t="str">
        <f t="shared" si="37"/>
        <v>N/A</v>
      </c>
      <c r="G195" s="9">
        <v>25.519956059999998</v>
      </c>
      <c r="H195" s="43" t="str">
        <f t="shared" si="38"/>
        <v>N/A</v>
      </c>
      <c r="I195" s="12">
        <v>5.9690000000000003</v>
      </c>
      <c r="J195" s="12">
        <v>2.7669999999999999</v>
      </c>
      <c r="K195" s="44" t="s">
        <v>732</v>
      </c>
      <c r="L195" s="9" t="str">
        <f t="shared" si="39"/>
        <v>Yes</v>
      </c>
    </row>
    <row r="196" spans="1:12" ht="25.5" x14ac:dyDescent="0.2">
      <c r="A196" s="4" t="s">
        <v>1404</v>
      </c>
      <c r="B196" s="34" t="s">
        <v>217</v>
      </c>
      <c r="C196" s="46">
        <v>1029353870</v>
      </c>
      <c r="D196" s="43" t="str">
        <f t="shared" si="36"/>
        <v>N/A</v>
      </c>
      <c r="E196" s="46">
        <v>1154024953</v>
      </c>
      <c r="F196" s="43" t="str">
        <f t="shared" si="37"/>
        <v>N/A</v>
      </c>
      <c r="G196" s="46">
        <v>1263131652</v>
      </c>
      <c r="H196" s="43" t="str">
        <f t="shared" si="38"/>
        <v>N/A</v>
      </c>
      <c r="I196" s="12">
        <v>12.11</v>
      </c>
      <c r="J196" s="12">
        <v>9.4540000000000006</v>
      </c>
      <c r="K196" s="44" t="s">
        <v>732</v>
      </c>
      <c r="L196" s="9" t="str">
        <f t="shared" si="39"/>
        <v>Yes</v>
      </c>
    </row>
    <row r="197" spans="1:12" x14ac:dyDescent="0.2">
      <c r="A197" s="4" t="s">
        <v>1496</v>
      </c>
      <c r="B197" s="34" t="s">
        <v>217</v>
      </c>
      <c r="C197" s="35">
        <v>49703</v>
      </c>
      <c r="D197" s="43" t="str">
        <f t="shared" si="36"/>
        <v>N/A</v>
      </c>
      <c r="E197" s="35">
        <v>52726</v>
      </c>
      <c r="F197" s="43" t="str">
        <f t="shared" si="37"/>
        <v>N/A</v>
      </c>
      <c r="G197" s="35">
        <v>56452</v>
      </c>
      <c r="H197" s="43" t="str">
        <f t="shared" si="38"/>
        <v>N/A</v>
      </c>
      <c r="I197" s="12">
        <v>6.0819999999999999</v>
      </c>
      <c r="J197" s="12">
        <v>7.0670000000000002</v>
      </c>
      <c r="K197" s="44" t="s">
        <v>732</v>
      </c>
      <c r="L197" s="9" t="str">
        <f t="shared" si="39"/>
        <v>Yes</v>
      </c>
    </row>
    <row r="198" spans="1:12" ht="25.5" x14ac:dyDescent="0.2">
      <c r="A198" s="4" t="s">
        <v>1497</v>
      </c>
      <c r="B198" s="34" t="s">
        <v>217</v>
      </c>
      <c r="C198" s="46">
        <v>20710.095366000001</v>
      </c>
      <c r="D198" s="43" t="str">
        <f t="shared" si="36"/>
        <v>N/A</v>
      </c>
      <c r="E198" s="46">
        <v>21887.208455</v>
      </c>
      <c r="F198" s="43" t="str">
        <f t="shared" si="37"/>
        <v>N/A</v>
      </c>
      <c r="G198" s="46">
        <v>22375.321548</v>
      </c>
      <c r="H198" s="43" t="str">
        <f t="shared" si="38"/>
        <v>N/A</v>
      </c>
      <c r="I198" s="12">
        <v>5.6840000000000002</v>
      </c>
      <c r="J198" s="12">
        <v>2.23</v>
      </c>
      <c r="K198" s="44" t="s">
        <v>732</v>
      </c>
      <c r="L198" s="9" t="str">
        <f t="shared" si="39"/>
        <v>Yes</v>
      </c>
    </row>
    <row r="199" spans="1:12" ht="25.5" x14ac:dyDescent="0.2">
      <c r="A199" s="4" t="s">
        <v>1498</v>
      </c>
      <c r="B199" s="34" t="s">
        <v>217</v>
      </c>
      <c r="C199" s="46">
        <v>11669.971304000001</v>
      </c>
      <c r="D199" s="43" t="str">
        <f t="shared" si="36"/>
        <v>N/A</v>
      </c>
      <c r="E199" s="46">
        <v>12895.011035</v>
      </c>
      <c r="F199" s="43" t="str">
        <f t="shared" si="37"/>
        <v>N/A</v>
      </c>
      <c r="G199" s="46">
        <v>13364.601339000001</v>
      </c>
      <c r="H199" s="43" t="str">
        <f t="shared" si="38"/>
        <v>N/A</v>
      </c>
      <c r="I199" s="12">
        <v>10.5</v>
      </c>
      <c r="J199" s="12">
        <v>3.6419999999999999</v>
      </c>
      <c r="K199" s="44" t="s">
        <v>732</v>
      </c>
      <c r="L199" s="9" t="str">
        <f t="shared" si="39"/>
        <v>Yes</v>
      </c>
    </row>
    <row r="200" spans="1:12" ht="25.5" x14ac:dyDescent="0.2">
      <c r="A200" s="4" t="s">
        <v>1499</v>
      </c>
      <c r="B200" s="34" t="s">
        <v>217</v>
      </c>
      <c r="C200" s="46">
        <v>35534.956708999998</v>
      </c>
      <c r="D200" s="43" t="str">
        <f t="shared" si="36"/>
        <v>N/A</v>
      </c>
      <c r="E200" s="46">
        <v>35371.685266</v>
      </c>
      <c r="F200" s="43" t="str">
        <f t="shared" si="37"/>
        <v>N/A</v>
      </c>
      <c r="G200" s="46">
        <v>35636.434675999997</v>
      </c>
      <c r="H200" s="43" t="str">
        <f t="shared" si="38"/>
        <v>N/A</v>
      </c>
      <c r="I200" s="12">
        <v>-0.45900000000000002</v>
      </c>
      <c r="J200" s="12">
        <v>0.74850000000000005</v>
      </c>
      <c r="K200" s="44" t="s">
        <v>732</v>
      </c>
      <c r="L200" s="9" t="str">
        <f t="shared" si="39"/>
        <v>Yes</v>
      </c>
    </row>
    <row r="201" spans="1:12" ht="25.5" x14ac:dyDescent="0.2">
      <c r="A201" s="4" t="s">
        <v>1500</v>
      </c>
      <c r="B201" s="34" t="s">
        <v>217</v>
      </c>
      <c r="C201" s="9">
        <v>22.417821318000001</v>
      </c>
      <c r="D201" s="43" t="str">
        <f t="shared" si="36"/>
        <v>N/A</v>
      </c>
      <c r="E201" s="9">
        <v>23.074229998</v>
      </c>
      <c r="F201" s="43" t="str">
        <f t="shared" si="37"/>
        <v>N/A</v>
      </c>
      <c r="G201" s="9">
        <v>23.906258602000001</v>
      </c>
      <c r="H201" s="43" t="str">
        <f t="shared" si="38"/>
        <v>N/A</v>
      </c>
      <c r="I201" s="12">
        <v>2.9279999999999999</v>
      </c>
      <c r="J201" s="12">
        <v>3.6059999999999999</v>
      </c>
      <c r="K201" s="44" t="s">
        <v>732</v>
      </c>
      <c r="L201" s="9" t="str">
        <f t="shared" si="39"/>
        <v>Yes</v>
      </c>
    </row>
    <row r="202" spans="1:12" ht="25.5" x14ac:dyDescent="0.2">
      <c r="A202" s="4" t="s">
        <v>1501</v>
      </c>
      <c r="B202" s="34" t="s">
        <v>217</v>
      </c>
      <c r="C202" s="9">
        <v>25.171410170000001</v>
      </c>
      <c r="D202" s="43" t="str">
        <f t="shared" si="36"/>
        <v>N/A</v>
      </c>
      <c r="E202" s="9">
        <v>25.593966466000001</v>
      </c>
      <c r="F202" s="43" t="str">
        <f t="shared" si="37"/>
        <v>N/A</v>
      </c>
      <c r="G202" s="9">
        <v>26.907894209999998</v>
      </c>
      <c r="H202" s="43" t="str">
        <f t="shared" si="38"/>
        <v>N/A</v>
      </c>
      <c r="I202" s="12">
        <v>1.679</v>
      </c>
      <c r="J202" s="12">
        <v>5.1340000000000003</v>
      </c>
      <c r="K202" s="44" t="s">
        <v>732</v>
      </c>
      <c r="L202" s="9" t="str">
        <f t="shared" si="39"/>
        <v>Yes</v>
      </c>
    </row>
    <row r="203" spans="1:12" ht="25.5" x14ac:dyDescent="0.2">
      <c r="A203" s="4" t="s">
        <v>1502</v>
      </c>
      <c r="B203" s="34" t="s">
        <v>217</v>
      </c>
      <c r="C203" s="9">
        <v>19.365722690999998</v>
      </c>
      <c r="D203" s="43" t="str">
        <f t="shared" si="36"/>
        <v>N/A</v>
      </c>
      <c r="E203" s="9">
        <v>20.477822325999998</v>
      </c>
      <c r="F203" s="43" t="str">
        <f t="shared" si="37"/>
        <v>N/A</v>
      </c>
      <c r="G203" s="9">
        <v>20.908092274000001</v>
      </c>
      <c r="H203" s="43" t="str">
        <f t="shared" si="38"/>
        <v>N/A</v>
      </c>
      <c r="I203" s="12">
        <v>5.7430000000000003</v>
      </c>
      <c r="J203" s="12">
        <v>2.101</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458011</v>
      </c>
      <c r="D6" s="43" t="str">
        <f>IF($B6="N/A","N/A",IF(C6&gt;10,"No",IF(C6&lt;-10,"No","Yes")))</f>
        <v>N/A</v>
      </c>
      <c r="E6" s="35">
        <v>466611</v>
      </c>
      <c r="F6" s="43" t="str">
        <f>IF($B6="N/A","N/A",IF(E6&gt;10,"No",IF(E6&lt;-10,"No","Yes")))</f>
        <v>N/A</v>
      </c>
      <c r="G6" s="35">
        <v>440030</v>
      </c>
      <c r="H6" s="43" t="str">
        <f>IF($B6="N/A","N/A",IF(G6&gt;10,"No",IF(G6&lt;-10,"No","Yes")))</f>
        <v>N/A</v>
      </c>
      <c r="I6" s="12">
        <v>1.8779999999999999</v>
      </c>
      <c r="J6" s="12">
        <v>-5.7</v>
      </c>
      <c r="K6" s="44" t="s">
        <v>732</v>
      </c>
      <c r="L6" s="9" t="str">
        <f t="shared" ref="L6:L46" si="0">IF(J6="Div by 0", "N/A", IF(K6="N/A","N/A", IF(J6&gt;VALUE(MID(K6,1,2)), "No", IF(J6&lt;-1*VALUE(MID(K6,1,2)), "No", "Yes"))))</f>
        <v>Yes</v>
      </c>
    </row>
    <row r="7" spans="1:12" x14ac:dyDescent="0.2">
      <c r="A7" s="45" t="s">
        <v>10</v>
      </c>
      <c r="B7" s="34" t="s">
        <v>217</v>
      </c>
      <c r="C7" s="35">
        <v>376707</v>
      </c>
      <c r="D7" s="43" t="str">
        <f>IF($B7="N/A","N/A",IF(C7&gt;10,"No",IF(C7&lt;-10,"No","Yes")))</f>
        <v>N/A</v>
      </c>
      <c r="E7" s="35">
        <v>380928</v>
      </c>
      <c r="F7" s="43" t="str">
        <f>IF($B7="N/A","N/A",IF(E7&gt;10,"No",IF(E7&lt;-10,"No","Yes")))</f>
        <v>N/A</v>
      </c>
      <c r="G7" s="35">
        <v>376211</v>
      </c>
      <c r="H7" s="43" t="str">
        <f>IF($B7="N/A","N/A",IF(G7&gt;10,"No",IF(G7&lt;-10,"No","Yes")))</f>
        <v>N/A</v>
      </c>
      <c r="I7" s="12">
        <v>1.1200000000000001</v>
      </c>
      <c r="J7" s="12">
        <v>-1.24</v>
      </c>
      <c r="K7" s="44" t="s">
        <v>732</v>
      </c>
      <c r="L7" s="9" t="str">
        <f t="shared" si="0"/>
        <v>Yes</v>
      </c>
    </row>
    <row r="8" spans="1:12" x14ac:dyDescent="0.2">
      <c r="A8" s="45" t="s">
        <v>91</v>
      </c>
      <c r="B8" s="9" t="s">
        <v>301</v>
      </c>
      <c r="C8" s="8">
        <v>82.248461281000004</v>
      </c>
      <c r="D8" s="43" t="str">
        <f>IF($B8="N/A","N/A",IF(C8&gt;90,"No",IF(C8&lt;65,"No","Yes")))</f>
        <v>Yes</v>
      </c>
      <c r="E8" s="8">
        <v>81.637166719000007</v>
      </c>
      <c r="F8" s="43" t="str">
        <f>IF($B8="N/A","N/A",IF(E8&gt;90,"No",IF(E8&lt;65,"No","Yes")))</f>
        <v>Yes</v>
      </c>
      <c r="G8" s="8">
        <v>85.496670682000001</v>
      </c>
      <c r="H8" s="43" t="str">
        <f>IF($B8="N/A","N/A",IF(G8&gt;90,"No",IF(G8&lt;65,"No","Yes")))</f>
        <v>Yes</v>
      </c>
      <c r="I8" s="12">
        <v>-0.74299999999999999</v>
      </c>
      <c r="J8" s="12">
        <v>4.7279999999999998</v>
      </c>
      <c r="K8" s="44" t="s">
        <v>732</v>
      </c>
      <c r="L8" s="9" t="str">
        <f t="shared" si="0"/>
        <v>Yes</v>
      </c>
    </row>
    <row r="9" spans="1:12" x14ac:dyDescent="0.2">
      <c r="A9" s="45" t="s">
        <v>92</v>
      </c>
      <c r="B9" s="9" t="s">
        <v>302</v>
      </c>
      <c r="C9" s="8">
        <v>93.981717962999994</v>
      </c>
      <c r="D9" s="43" t="str">
        <f>IF($B9="N/A","N/A",IF(C9&gt;100,"No",IF(C9&lt;90,"No","Yes")))</f>
        <v>Yes</v>
      </c>
      <c r="E9" s="8">
        <v>94.428183950000005</v>
      </c>
      <c r="F9" s="43" t="str">
        <f>IF($B9="N/A","N/A",IF(E9&gt;100,"No",IF(E9&lt;90,"No","Yes")))</f>
        <v>Yes</v>
      </c>
      <c r="G9" s="8">
        <v>94.754819175999998</v>
      </c>
      <c r="H9" s="43" t="str">
        <f>IF($B9="N/A","N/A",IF(G9&gt;100,"No",IF(G9&lt;90,"No","Yes")))</f>
        <v>Yes</v>
      </c>
      <c r="I9" s="12">
        <v>0.47510000000000002</v>
      </c>
      <c r="J9" s="12">
        <v>0.34589999999999999</v>
      </c>
      <c r="K9" s="44" t="s">
        <v>732</v>
      </c>
      <c r="L9" s="9" t="str">
        <f t="shared" si="0"/>
        <v>Yes</v>
      </c>
    </row>
    <row r="10" spans="1:12" x14ac:dyDescent="0.2">
      <c r="A10" s="45" t="s">
        <v>93</v>
      </c>
      <c r="B10" s="9" t="s">
        <v>303</v>
      </c>
      <c r="C10" s="8">
        <v>93.996770154000004</v>
      </c>
      <c r="D10" s="43" t="str">
        <f>IF($B10="N/A","N/A",IF(C10&gt;100,"No",IF(C10&lt;85,"No","Yes")))</f>
        <v>Yes</v>
      </c>
      <c r="E10" s="8">
        <v>94.488864414000005</v>
      </c>
      <c r="F10" s="43" t="str">
        <f>IF($B10="N/A","N/A",IF(E10&gt;100,"No",IF(E10&lt;85,"No","Yes")))</f>
        <v>Yes</v>
      </c>
      <c r="G10" s="8">
        <v>95.268286032000006</v>
      </c>
      <c r="H10" s="43" t="str">
        <f>IF($B10="N/A","N/A",IF(G10&gt;100,"No",IF(G10&lt;85,"No","Yes")))</f>
        <v>Yes</v>
      </c>
      <c r="I10" s="12">
        <v>0.52349999999999997</v>
      </c>
      <c r="J10" s="12">
        <v>0.82489999999999997</v>
      </c>
      <c r="K10" s="44" t="s">
        <v>732</v>
      </c>
      <c r="L10" s="9" t="str">
        <f t="shared" si="0"/>
        <v>Yes</v>
      </c>
    </row>
    <row r="11" spans="1:12" x14ac:dyDescent="0.2">
      <c r="A11" s="45" t="s">
        <v>94</v>
      </c>
      <c r="B11" s="9" t="s">
        <v>304</v>
      </c>
      <c r="C11" s="8">
        <v>56.956617107</v>
      </c>
      <c r="D11" s="43" t="str">
        <f>IF($B11="N/A","N/A",IF(C11&gt;100,"No",IF(C11&lt;80,"No","Yes")))</f>
        <v>No</v>
      </c>
      <c r="E11" s="8">
        <v>54.794210550999999</v>
      </c>
      <c r="F11" s="43" t="str">
        <f>IF($B11="N/A","N/A",IF(E11&gt;100,"No",IF(E11&lt;80,"No","Yes")))</f>
        <v>No</v>
      </c>
      <c r="G11" s="8">
        <v>60.627090774999999</v>
      </c>
      <c r="H11" s="43" t="str">
        <f>IF($B11="N/A","N/A",IF(G11&gt;100,"No",IF(G11&lt;80,"No","Yes")))</f>
        <v>No</v>
      </c>
      <c r="I11" s="12">
        <v>-3.8</v>
      </c>
      <c r="J11" s="12">
        <v>10.65</v>
      </c>
      <c r="K11" s="44" t="s">
        <v>732</v>
      </c>
      <c r="L11" s="9" t="str">
        <f t="shared" si="0"/>
        <v>Yes</v>
      </c>
    </row>
    <row r="12" spans="1:12" x14ac:dyDescent="0.2">
      <c r="A12" s="45" t="s">
        <v>95</v>
      </c>
      <c r="B12" s="9" t="s">
        <v>304</v>
      </c>
      <c r="C12" s="8">
        <v>56.561913109000002</v>
      </c>
      <c r="D12" s="43" t="str">
        <f>IF($B12="N/A","N/A",IF(C12&gt;100,"No",IF(C12&lt;80,"No","Yes")))</f>
        <v>No</v>
      </c>
      <c r="E12" s="8">
        <v>51.296494125000002</v>
      </c>
      <c r="F12" s="43" t="str">
        <f>IF($B12="N/A","N/A",IF(E12&gt;100,"No",IF(E12&lt;80,"No","Yes")))</f>
        <v>No</v>
      </c>
      <c r="G12" s="8">
        <v>55.621401394000003</v>
      </c>
      <c r="H12" s="43" t="str">
        <f>IF($B12="N/A","N/A",IF(G12&gt;100,"No",IF(G12&lt;80,"No","Yes")))</f>
        <v>No</v>
      </c>
      <c r="I12" s="12">
        <v>-9.31</v>
      </c>
      <c r="J12" s="12">
        <v>8.4309999999999992</v>
      </c>
      <c r="K12" s="44" t="s">
        <v>732</v>
      </c>
      <c r="L12" s="9" t="str">
        <f t="shared" si="0"/>
        <v>Yes</v>
      </c>
    </row>
    <row r="13" spans="1:12" x14ac:dyDescent="0.2">
      <c r="A13" s="3" t="s">
        <v>96</v>
      </c>
      <c r="B13" s="34" t="s">
        <v>217</v>
      </c>
      <c r="C13" s="35">
        <v>335129.67</v>
      </c>
      <c r="D13" s="43" t="str">
        <f t="shared" ref="D13:D44" si="1">IF($B13="N/A","N/A",IF(C13&gt;10,"No",IF(C13&lt;-10,"No","Yes")))</f>
        <v>N/A</v>
      </c>
      <c r="E13" s="35">
        <v>332906.03000000003</v>
      </c>
      <c r="F13" s="43" t="str">
        <f t="shared" ref="F13:F44" si="2">IF($B13="N/A","N/A",IF(E13&gt;10,"No",IF(E13&lt;-10,"No","Yes")))</f>
        <v>N/A</v>
      </c>
      <c r="G13" s="35">
        <v>337590.26</v>
      </c>
      <c r="H13" s="43" t="str">
        <f t="shared" ref="H13:H44" si="3">IF($B13="N/A","N/A",IF(G13&gt;10,"No",IF(G13&lt;-10,"No","Yes")))</f>
        <v>N/A</v>
      </c>
      <c r="I13" s="12">
        <v>-0.66400000000000003</v>
      </c>
      <c r="J13" s="12">
        <v>1.407</v>
      </c>
      <c r="K13" s="44" t="s">
        <v>732</v>
      </c>
      <c r="L13" s="9" t="str">
        <f t="shared" si="0"/>
        <v>Yes</v>
      </c>
    </row>
    <row r="14" spans="1:12" x14ac:dyDescent="0.2">
      <c r="A14" s="3" t="s">
        <v>100</v>
      </c>
      <c r="B14" s="34" t="s">
        <v>217</v>
      </c>
      <c r="C14" s="35">
        <v>131167</v>
      </c>
      <c r="D14" s="43" t="str">
        <f t="shared" si="1"/>
        <v>N/A</v>
      </c>
      <c r="E14" s="35">
        <v>130514</v>
      </c>
      <c r="F14" s="43" t="str">
        <f t="shared" si="2"/>
        <v>N/A</v>
      </c>
      <c r="G14" s="35">
        <v>131454</v>
      </c>
      <c r="H14" s="43" t="str">
        <f t="shared" si="3"/>
        <v>N/A</v>
      </c>
      <c r="I14" s="12">
        <v>-0.498</v>
      </c>
      <c r="J14" s="12">
        <v>0.72019999999999995</v>
      </c>
      <c r="K14" s="44" t="s">
        <v>732</v>
      </c>
      <c r="L14" s="9" t="str">
        <f t="shared" si="0"/>
        <v>Yes</v>
      </c>
    </row>
    <row r="15" spans="1:12" x14ac:dyDescent="0.2">
      <c r="A15" s="3" t="s">
        <v>984</v>
      </c>
      <c r="B15" s="34" t="s">
        <v>217</v>
      </c>
      <c r="C15" s="35">
        <v>28509</v>
      </c>
      <c r="D15" s="43" t="str">
        <f t="shared" si="1"/>
        <v>N/A</v>
      </c>
      <c r="E15" s="35">
        <v>31791</v>
      </c>
      <c r="F15" s="43" t="str">
        <f t="shared" si="2"/>
        <v>N/A</v>
      </c>
      <c r="G15" s="35">
        <v>32075</v>
      </c>
      <c r="H15" s="43" t="str">
        <f t="shared" si="3"/>
        <v>N/A</v>
      </c>
      <c r="I15" s="12">
        <v>11.51</v>
      </c>
      <c r="J15" s="12">
        <v>0.89329999999999998</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6294</v>
      </c>
      <c r="D17" s="43" t="str">
        <f t="shared" si="1"/>
        <v>N/A</v>
      </c>
      <c r="E17" s="35">
        <v>4164</v>
      </c>
      <c r="F17" s="43" t="str">
        <f t="shared" si="2"/>
        <v>N/A</v>
      </c>
      <c r="G17" s="35">
        <v>5224</v>
      </c>
      <c r="H17" s="43" t="str">
        <f t="shared" si="3"/>
        <v>N/A</v>
      </c>
      <c r="I17" s="12">
        <v>-33.799999999999997</v>
      </c>
      <c r="J17" s="12">
        <v>25.46</v>
      </c>
      <c r="K17" s="44" t="s">
        <v>732</v>
      </c>
      <c r="L17" s="9" t="str">
        <f t="shared" si="0"/>
        <v>Yes</v>
      </c>
    </row>
    <row r="18" spans="1:12" x14ac:dyDescent="0.2">
      <c r="A18" s="3" t="s">
        <v>987</v>
      </c>
      <c r="B18" s="34" t="s">
        <v>217</v>
      </c>
      <c r="C18" s="35">
        <v>96364</v>
      </c>
      <c r="D18" s="43" t="str">
        <f t="shared" si="1"/>
        <v>N/A</v>
      </c>
      <c r="E18" s="35">
        <v>94559</v>
      </c>
      <c r="F18" s="43" t="str">
        <f t="shared" si="2"/>
        <v>N/A</v>
      </c>
      <c r="G18" s="35">
        <v>94155</v>
      </c>
      <c r="H18" s="43" t="str">
        <f t="shared" si="3"/>
        <v>N/A</v>
      </c>
      <c r="I18" s="12">
        <v>-1.87</v>
      </c>
      <c r="J18" s="12">
        <v>-0.42699999999999999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182052</v>
      </c>
      <c r="D20" s="43" t="str">
        <f t="shared" si="1"/>
        <v>N/A</v>
      </c>
      <c r="E20" s="35">
        <v>188854</v>
      </c>
      <c r="F20" s="43" t="str">
        <f t="shared" si="2"/>
        <v>N/A</v>
      </c>
      <c r="G20" s="35">
        <v>190692</v>
      </c>
      <c r="H20" s="43" t="str">
        <f t="shared" si="3"/>
        <v>N/A</v>
      </c>
      <c r="I20" s="12">
        <v>3.7360000000000002</v>
      </c>
      <c r="J20" s="12">
        <v>0.97319999999999995</v>
      </c>
      <c r="K20" s="44" t="s">
        <v>732</v>
      </c>
      <c r="L20" s="9" t="str">
        <f t="shared" si="0"/>
        <v>Yes</v>
      </c>
    </row>
    <row r="21" spans="1:12" x14ac:dyDescent="0.2">
      <c r="A21" s="3" t="s">
        <v>989</v>
      </c>
      <c r="B21" s="34" t="s">
        <v>217</v>
      </c>
      <c r="C21" s="35">
        <v>101317</v>
      </c>
      <c r="D21" s="43" t="str">
        <f t="shared" si="1"/>
        <v>N/A</v>
      </c>
      <c r="E21" s="35">
        <v>111590</v>
      </c>
      <c r="F21" s="43" t="str">
        <f t="shared" si="2"/>
        <v>N/A</v>
      </c>
      <c r="G21" s="35">
        <v>112286</v>
      </c>
      <c r="H21" s="43" t="str">
        <f t="shared" si="3"/>
        <v>N/A</v>
      </c>
      <c r="I21" s="12">
        <v>10.14</v>
      </c>
      <c r="J21" s="12">
        <v>0.62370000000000003</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10269</v>
      </c>
      <c r="D23" s="43" t="str">
        <f t="shared" si="1"/>
        <v>N/A</v>
      </c>
      <c r="E23" s="35">
        <v>8997</v>
      </c>
      <c r="F23" s="43" t="str">
        <f t="shared" si="2"/>
        <v>N/A</v>
      </c>
      <c r="G23" s="35">
        <v>10775</v>
      </c>
      <c r="H23" s="43" t="str">
        <f t="shared" si="3"/>
        <v>N/A</v>
      </c>
      <c r="I23" s="12">
        <v>-12.4</v>
      </c>
      <c r="J23" s="12">
        <v>19.760000000000002</v>
      </c>
      <c r="K23" s="44" t="s">
        <v>732</v>
      </c>
      <c r="L23" s="9" t="str">
        <f t="shared" si="0"/>
        <v>Yes</v>
      </c>
    </row>
    <row r="24" spans="1:12" x14ac:dyDescent="0.2">
      <c r="A24" s="3" t="s">
        <v>992</v>
      </c>
      <c r="B24" s="34" t="s">
        <v>217</v>
      </c>
      <c r="C24" s="35">
        <v>70466</v>
      </c>
      <c r="D24" s="43" t="str">
        <f t="shared" si="1"/>
        <v>N/A</v>
      </c>
      <c r="E24" s="35">
        <v>68267</v>
      </c>
      <c r="F24" s="43" t="str">
        <f t="shared" si="2"/>
        <v>N/A</v>
      </c>
      <c r="G24" s="35">
        <v>67631</v>
      </c>
      <c r="H24" s="43" t="str">
        <f t="shared" si="3"/>
        <v>N/A</v>
      </c>
      <c r="I24" s="12">
        <v>-3.12</v>
      </c>
      <c r="J24" s="12">
        <v>-0.93200000000000005</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104857</v>
      </c>
      <c r="D26" s="43" t="str">
        <f t="shared" si="1"/>
        <v>N/A</v>
      </c>
      <c r="E26" s="35">
        <v>106055</v>
      </c>
      <c r="F26" s="43" t="str">
        <f t="shared" si="2"/>
        <v>N/A</v>
      </c>
      <c r="G26" s="35">
        <v>88185</v>
      </c>
      <c r="H26" s="43" t="str">
        <f t="shared" si="3"/>
        <v>N/A</v>
      </c>
      <c r="I26" s="12">
        <v>1.143</v>
      </c>
      <c r="J26" s="12">
        <v>-16.8</v>
      </c>
      <c r="K26" s="44" t="s">
        <v>732</v>
      </c>
      <c r="L26" s="9" t="str">
        <f t="shared" si="0"/>
        <v>Yes</v>
      </c>
    </row>
    <row r="27" spans="1:12" x14ac:dyDescent="0.2">
      <c r="A27" s="3" t="s">
        <v>994</v>
      </c>
      <c r="B27" s="34" t="s">
        <v>217</v>
      </c>
      <c r="C27" s="35">
        <v>4164</v>
      </c>
      <c r="D27" s="43" t="str">
        <f t="shared" si="1"/>
        <v>N/A</v>
      </c>
      <c r="E27" s="35">
        <v>3848</v>
      </c>
      <c r="F27" s="43" t="str">
        <f t="shared" si="2"/>
        <v>N/A</v>
      </c>
      <c r="G27" s="35">
        <v>2444</v>
      </c>
      <c r="H27" s="43" t="str">
        <f t="shared" si="3"/>
        <v>N/A</v>
      </c>
      <c r="I27" s="12">
        <v>-7.59</v>
      </c>
      <c r="J27" s="12">
        <v>-36.5</v>
      </c>
      <c r="K27" s="44" t="s">
        <v>732</v>
      </c>
      <c r="L27" s="9" t="str">
        <f t="shared" si="0"/>
        <v>No</v>
      </c>
    </row>
    <row r="28" spans="1:12" x14ac:dyDescent="0.2">
      <c r="A28" s="3" t="s">
        <v>995</v>
      </c>
      <c r="B28" s="34" t="s">
        <v>217</v>
      </c>
      <c r="C28" s="35">
        <v>620</v>
      </c>
      <c r="D28" s="43" t="str">
        <f t="shared" si="1"/>
        <v>N/A</v>
      </c>
      <c r="E28" s="35">
        <v>748</v>
      </c>
      <c r="F28" s="43" t="str">
        <f t="shared" si="2"/>
        <v>N/A</v>
      </c>
      <c r="G28" s="35">
        <v>445</v>
      </c>
      <c r="H28" s="43" t="str">
        <f t="shared" si="3"/>
        <v>N/A</v>
      </c>
      <c r="I28" s="12">
        <v>20.65</v>
      </c>
      <c r="J28" s="12">
        <v>-40.5</v>
      </c>
      <c r="K28" s="44" t="s">
        <v>732</v>
      </c>
      <c r="L28" s="9" t="str">
        <f t="shared" si="0"/>
        <v>No</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26704</v>
      </c>
      <c r="D30" s="43" t="str">
        <f t="shared" si="1"/>
        <v>N/A</v>
      </c>
      <c r="E30" s="35">
        <v>26253</v>
      </c>
      <c r="F30" s="43" t="str">
        <f t="shared" si="2"/>
        <v>N/A</v>
      </c>
      <c r="G30" s="35">
        <v>18865</v>
      </c>
      <c r="H30" s="43" t="str">
        <f t="shared" si="3"/>
        <v>N/A</v>
      </c>
      <c r="I30" s="12">
        <v>-1.69</v>
      </c>
      <c r="J30" s="12">
        <v>-28.1</v>
      </c>
      <c r="K30" s="44" t="s">
        <v>732</v>
      </c>
      <c r="L30" s="9" t="str">
        <f t="shared" si="0"/>
        <v>Yes</v>
      </c>
    </row>
    <row r="31" spans="1:12" x14ac:dyDescent="0.2">
      <c r="A31" s="3" t="s">
        <v>998</v>
      </c>
      <c r="B31" s="34" t="s">
        <v>217</v>
      </c>
      <c r="C31" s="35">
        <v>22741</v>
      </c>
      <c r="D31" s="43" t="str">
        <f t="shared" si="1"/>
        <v>N/A</v>
      </c>
      <c r="E31" s="35">
        <v>23880</v>
      </c>
      <c r="F31" s="43" t="str">
        <f t="shared" si="2"/>
        <v>N/A</v>
      </c>
      <c r="G31" s="35">
        <v>20200</v>
      </c>
      <c r="H31" s="43" t="str">
        <f t="shared" si="3"/>
        <v>N/A</v>
      </c>
      <c r="I31" s="12">
        <v>5.0090000000000003</v>
      </c>
      <c r="J31" s="12">
        <v>-15.4</v>
      </c>
      <c r="K31" s="44" t="s">
        <v>732</v>
      </c>
      <c r="L31" s="9" t="str">
        <f t="shared" si="0"/>
        <v>Yes</v>
      </c>
    </row>
    <row r="32" spans="1:12" x14ac:dyDescent="0.2">
      <c r="A32" s="3" t="s">
        <v>999</v>
      </c>
      <c r="B32" s="34" t="s">
        <v>217</v>
      </c>
      <c r="C32" s="35">
        <v>50628</v>
      </c>
      <c r="D32" s="43" t="str">
        <f t="shared" si="1"/>
        <v>N/A</v>
      </c>
      <c r="E32" s="35">
        <v>51326</v>
      </c>
      <c r="F32" s="43" t="str">
        <f t="shared" si="2"/>
        <v>N/A</v>
      </c>
      <c r="G32" s="35">
        <v>46231</v>
      </c>
      <c r="H32" s="43" t="str">
        <f t="shared" si="3"/>
        <v>N/A</v>
      </c>
      <c r="I32" s="12">
        <v>1.379</v>
      </c>
      <c r="J32" s="12">
        <v>-9.93</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39935</v>
      </c>
      <c r="D34" s="43" t="str">
        <f t="shared" si="1"/>
        <v>N/A</v>
      </c>
      <c r="E34" s="35">
        <v>41188</v>
      </c>
      <c r="F34" s="43" t="str">
        <f t="shared" si="2"/>
        <v>N/A</v>
      </c>
      <c r="G34" s="35">
        <v>29699</v>
      </c>
      <c r="H34" s="43" t="str">
        <f t="shared" si="3"/>
        <v>N/A</v>
      </c>
      <c r="I34" s="12">
        <v>3.1379999999999999</v>
      </c>
      <c r="J34" s="12">
        <v>-27.9</v>
      </c>
      <c r="K34" s="44" t="s">
        <v>732</v>
      </c>
      <c r="L34" s="9" t="str">
        <f t="shared" si="0"/>
        <v>Yes</v>
      </c>
    </row>
    <row r="35" spans="1:12" x14ac:dyDescent="0.2">
      <c r="A35" s="3" t="s">
        <v>1001</v>
      </c>
      <c r="B35" s="34" t="s">
        <v>217</v>
      </c>
      <c r="C35" s="35">
        <v>3610</v>
      </c>
      <c r="D35" s="43" t="str">
        <f t="shared" si="1"/>
        <v>N/A</v>
      </c>
      <c r="E35" s="35">
        <v>3788</v>
      </c>
      <c r="F35" s="43" t="str">
        <f t="shared" si="2"/>
        <v>N/A</v>
      </c>
      <c r="G35" s="35">
        <v>3079</v>
      </c>
      <c r="H35" s="43" t="str">
        <f t="shared" si="3"/>
        <v>N/A</v>
      </c>
      <c r="I35" s="12">
        <v>4.931</v>
      </c>
      <c r="J35" s="12">
        <v>-18.7</v>
      </c>
      <c r="K35" s="44" t="s">
        <v>732</v>
      </c>
      <c r="L35" s="9" t="str">
        <f t="shared" si="0"/>
        <v>Yes</v>
      </c>
    </row>
    <row r="36" spans="1:12" x14ac:dyDescent="0.2">
      <c r="A36" s="3" t="s">
        <v>1002</v>
      </c>
      <c r="B36" s="34" t="s">
        <v>217</v>
      </c>
      <c r="C36" s="35">
        <v>1318</v>
      </c>
      <c r="D36" s="43" t="str">
        <f t="shared" si="1"/>
        <v>N/A</v>
      </c>
      <c r="E36" s="35">
        <v>1700</v>
      </c>
      <c r="F36" s="43" t="str">
        <f t="shared" si="2"/>
        <v>N/A</v>
      </c>
      <c r="G36" s="35">
        <v>1229</v>
      </c>
      <c r="H36" s="43" t="str">
        <f t="shared" si="3"/>
        <v>N/A</v>
      </c>
      <c r="I36" s="12">
        <v>28.98</v>
      </c>
      <c r="J36" s="12">
        <v>-27.7</v>
      </c>
      <c r="K36" s="44" t="s">
        <v>732</v>
      </c>
      <c r="L36" s="9" t="str">
        <f t="shared" si="0"/>
        <v>Yes</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9566</v>
      </c>
      <c r="D38" s="43" t="str">
        <f t="shared" si="1"/>
        <v>N/A</v>
      </c>
      <c r="E38" s="35">
        <v>7765</v>
      </c>
      <c r="F38" s="43" t="str">
        <f t="shared" si="2"/>
        <v>N/A</v>
      </c>
      <c r="G38" s="35">
        <v>4620</v>
      </c>
      <c r="H38" s="43" t="str">
        <f t="shared" si="3"/>
        <v>N/A</v>
      </c>
      <c r="I38" s="12">
        <v>-18.8</v>
      </c>
      <c r="J38" s="12">
        <v>-40.5</v>
      </c>
      <c r="K38" s="44" t="s">
        <v>732</v>
      </c>
      <c r="L38" s="9" t="str">
        <f t="shared" si="0"/>
        <v>No</v>
      </c>
    </row>
    <row r="39" spans="1:12" x14ac:dyDescent="0.2">
      <c r="A39" s="3" t="s">
        <v>1005</v>
      </c>
      <c r="B39" s="34" t="s">
        <v>217</v>
      </c>
      <c r="C39" s="35">
        <v>25441</v>
      </c>
      <c r="D39" s="43" t="str">
        <f t="shared" si="1"/>
        <v>N/A</v>
      </c>
      <c r="E39" s="35">
        <v>27935</v>
      </c>
      <c r="F39" s="43" t="str">
        <f t="shared" si="2"/>
        <v>N/A</v>
      </c>
      <c r="G39" s="35">
        <v>20771</v>
      </c>
      <c r="H39" s="43" t="str">
        <f t="shared" si="3"/>
        <v>N/A</v>
      </c>
      <c r="I39" s="12">
        <v>9.8030000000000008</v>
      </c>
      <c r="J39" s="12">
        <v>-25.6</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7146614950</v>
      </c>
      <c r="D41" s="43" t="str">
        <f t="shared" si="1"/>
        <v>N/A</v>
      </c>
      <c r="E41" s="46">
        <v>7528124416</v>
      </c>
      <c r="F41" s="43" t="str">
        <f t="shared" si="2"/>
        <v>N/A</v>
      </c>
      <c r="G41" s="46">
        <v>7723379220</v>
      </c>
      <c r="H41" s="43" t="str">
        <f t="shared" si="3"/>
        <v>N/A</v>
      </c>
      <c r="I41" s="12">
        <v>5.3380000000000001</v>
      </c>
      <c r="J41" s="12">
        <v>2.5939999999999999</v>
      </c>
      <c r="K41" s="44" t="s">
        <v>732</v>
      </c>
      <c r="L41" s="9" t="str">
        <f t="shared" si="0"/>
        <v>Yes</v>
      </c>
    </row>
    <row r="42" spans="1:12" x14ac:dyDescent="0.2">
      <c r="A42" s="45" t="s">
        <v>1503</v>
      </c>
      <c r="B42" s="34" t="s">
        <v>217</v>
      </c>
      <c r="C42" s="46">
        <v>15603.588014000001</v>
      </c>
      <c r="D42" s="43" t="str">
        <f t="shared" si="1"/>
        <v>N/A</v>
      </c>
      <c r="E42" s="46">
        <v>16133.619687</v>
      </c>
      <c r="F42" s="43" t="str">
        <f t="shared" si="2"/>
        <v>N/A</v>
      </c>
      <c r="G42" s="46">
        <v>17551.937868000001</v>
      </c>
      <c r="H42" s="43" t="str">
        <f t="shared" si="3"/>
        <v>N/A</v>
      </c>
      <c r="I42" s="12">
        <v>3.3969999999999998</v>
      </c>
      <c r="J42" s="12">
        <v>8.7910000000000004</v>
      </c>
      <c r="K42" s="44" t="s">
        <v>732</v>
      </c>
      <c r="L42" s="9" t="str">
        <f t="shared" si="0"/>
        <v>Yes</v>
      </c>
    </row>
    <row r="43" spans="1:12" x14ac:dyDescent="0.2">
      <c r="A43" s="45" t="s">
        <v>1504</v>
      </c>
      <c r="B43" s="34" t="s">
        <v>217</v>
      </c>
      <c r="C43" s="46">
        <v>18971.282587999998</v>
      </c>
      <c r="D43" s="43" t="str">
        <f t="shared" si="1"/>
        <v>N/A</v>
      </c>
      <c r="E43" s="46">
        <v>19762.591398</v>
      </c>
      <c r="F43" s="43" t="str">
        <f t="shared" si="2"/>
        <v>N/A</v>
      </c>
      <c r="G43" s="46">
        <v>20529.381702999999</v>
      </c>
      <c r="H43" s="43" t="str">
        <f t="shared" si="3"/>
        <v>N/A</v>
      </c>
      <c r="I43" s="12">
        <v>4.1710000000000003</v>
      </c>
      <c r="J43" s="12">
        <v>3.88</v>
      </c>
      <c r="K43" s="44" t="s">
        <v>732</v>
      </c>
      <c r="L43" s="9" t="str">
        <f t="shared" si="0"/>
        <v>Yes</v>
      </c>
    </row>
    <row r="44" spans="1:12" x14ac:dyDescent="0.2">
      <c r="A44" s="4" t="s">
        <v>107</v>
      </c>
      <c r="B44" s="34" t="s">
        <v>217</v>
      </c>
      <c r="C44" s="46">
        <v>333628</v>
      </c>
      <c r="D44" s="43" t="str">
        <f t="shared" si="1"/>
        <v>N/A</v>
      </c>
      <c r="E44" s="46">
        <v>23824799</v>
      </c>
      <c r="F44" s="43" t="str">
        <f t="shared" si="2"/>
        <v>N/A</v>
      </c>
      <c r="G44" s="46">
        <v>24907563</v>
      </c>
      <c r="H44" s="43" t="str">
        <f t="shared" si="3"/>
        <v>N/A</v>
      </c>
      <c r="I44" s="12">
        <v>7041</v>
      </c>
      <c r="J44" s="12">
        <v>4.5449999999999999</v>
      </c>
      <c r="K44" s="44" t="s">
        <v>732</v>
      </c>
      <c r="L44" s="9" t="str">
        <f t="shared" si="0"/>
        <v>Yes</v>
      </c>
    </row>
    <row r="45" spans="1:12" x14ac:dyDescent="0.2">
      <c r="A45" s="45" t="s">
        <v>162</v>
      </c>
      <c r="B45" s="47" t="s">
        <v>221</v>
      </c>
      <c r="C45" s="1">
        <v>333</v>
      </c>
      <c r="D45" s="43" t="str">
        <f>IF($B45="N/A","N/A",IF(C45&gt;0,"No",IF(C45&lt;0,"No","Yes")))</f>
        <v>No</v>
      </c>
      <c r="E45" s="1">
        <v>1169</v>
      </c>
      <c r="F45" s="43" t="str">
        <f>IF($B45="N/A","N/A",IF(E45&gt;0,"No",IF(E45&lt;0,"No","Yes")))</f>
        <v>No</v>
      </c>
      <c r="G45" s="1">
        <v>1234</v>
      </c>
      <c r="H45" s="43" t="str">
        <f>IF($B45="N/A","N/A",IF(G45&gt;0,"No",IF(G45&lt;0,"No","Yes")))</f>
        <v>No</v>
      </c>
      <c r="I45" s="12">
        <v>251.1</v>
      </c>
      <c r="J45" s="12">
        <v>5.56</v>
      </c>
      <c r="K45" s="44" t="s">
        <v>732</v>
      </c>
      <c r="L45" s="9" t="str">
        <f t="shared" si="0"/>
        <v>Yes</v>
      </c>
    </row>
    <row r="46" spans="1:12" x14ac:dyDescent="0.2">
      <c r="A46" s="45" t="s">
        <v>160</v>
      </c>
      <c r="B46" s="34" t="s">
        <v>217</v>
      </c>
      <c r="C46" s="46">
        <v>333628</v>
      </c>
      <c r="D46" s="43" t="str">
        <f t="shared" ref="D46:D47" si="4">IF($B46="N/A","N/A",IF(C46&gt;10,"No",IF(C46&lt;-10,"No","Yes")))</f>
        <v>N/A</v>
      </c>
      <c r="E46" s="46">
        <v>23824799</v>
      </c>
      <c r="F46" s="43" t="str">
        <f t="shared" ref="F46:F47" si="5">IF($B46="N/A","N/A",IF(E46&gt;10,"No",IF(E46&lt;-10,"No","Yes")))</f>
        <v>N/A</v>
      </c>
      <c r="G46" s="46">
        <v>24907563</v>
      </c>
      <c r="H46" s="43" t="str">
        <f t="shared" ref="H46:H47" si="6">IF($B46="N/A","N/A",IF(G46&gt;10,"No",IF(G46&lt;-10,"No","Yes")))</f>
        <v>N/A</v>
      </c>
      <c r="I46" s="12">
        <v>7041</v>
      </c>
      <c r="J46" s="12">
        <v>4.5449999999999999</v>
      </c>
      <c r="K46" s="44" t="s">
        <v>732</v>
      </c>
      <c r="L46" s="9" t="str">
        <f t="shared" si="0"/>
        <v>Yes</v>
      </c>
    </row>
    <row r="47" spans="1:12" x14ac:dyDescent="0.2">
      <c r="A47" s="45" t="s">
        <v>1290</v>
      </c>
      <c r="B47" s="34" t="s">
        <v>217</v>
      </c>
      <c r="C47" s="46">
        <v>1001.8858858999999</v>
      </c>
      <c r="D47" s="43" t="str">
        <f t="shared" si="4"/>
        <v>N/A</v>
      </c>
      <c r="E47" s="46">
        <v>20380.495295000001</v>
      </c>
      <c r="F47" s="43" t="str">
        <f t="shared" si="5"/>
        <v>N/A</v>
      </c>
      <c r="G47" s="46">
        <v>20184.410859</v>
      </c>
      <c r="H47" s="43" t="str">
        <f t="shared" si="6"/>
        <v>N/A</v>
      </c>
      <c r="I47" s="12">
        <v>1934</v>
      </c>
      <c r="J47" s="12">
        <v>-0.96199999999999997</v>
      </c>
      <c r="K47" s="44" t="s">
        <v>732</v>
      </c>
      <c r="L47" s="9" t="str">
        <f>IF(J47="Div by 0", "N/A", IF(OR(J47="N/A",K47="N/A"),"N/A", IF(J47&gt;VALUE(MID(K47,1,2)), "No", IF(J47&lt;-1*VALUE(MID(K47,1,2)), "No", "Yes"))))</f>
        <v>Yes</v>
      </c>
    </row>
    <row r="48" spans="1:12" x14ac:dyDescent="0.2">
      <c r="A48" s="45" t="s">
        <v>1505</v>
      </c>
      <c r="B48" s="34" t="s">
        <v>217</v>
      </c>
      <c r="C48" s="46">
        <v>22527.059184000002</v>
      </c>
      <c r="D48" s="43" t="str">
        <f t="shared" ref="D48:D74" si="7">IF($B48="N/A","N/A",IF(C48&gt;10,"No",IF(C48&lt;-10,"No","Yes")))</f>
        <v>N/A</v>
      </c>
      <c r="E48" s="46">
        <v>23534.221555</v>
      </c>
      <c r="F48" s="43" t="str">
        <f t="shared" ref="F48:F74" si="8">IF($B48="N/A","N/A",IF(E48&gt;10,"No",IF(E48&lt;-10,"No","Yes")))</f>
        <v>N/A</v>
      </c>
      <c r="G48" s="46">
        <v>24066.754080999999</v>
      </c>
      <c r="H48" s="43" t="str">
        <f t="shared" ref="H48:H74" si="9">IF($B48="N/A","N/A",IF(G48&gt;10,"No",IF(G48&lt;-10,"No","Yes")))</f>
        <v>N/A</v>
      </c>
      <c r="I48" s="12">
        <v>4.4710000000000001</v>
      </c>
      <c r="J48" s="12">
        <v>2.2629999999999999</v>
      </c>
      <c r="K48" s="44" t="s">
        <v>732</v>
      </c>
      <c r="L48" s="9" t="str">
        <f t="shared" ref="L48:L74" si="10">IF(J48="Div by 0", "N/A", IF(K48="N/A","N/A", IF(J48&gt;VALUE(MID(K48,1,2)), "No", IF(J48&lt;-1*VALUE(MID(K48,1,2)), "No", "Yes"))))</f>
        <v>Yes</v>
      </c>
    </row>
    <row r="49" spans="1:12" x14ac:dyDescent="0.2">
      <c r="A49" s="45" t="s">
        <v>1506</v>
      </c>
      <c r="B49" s="34" t="s">
        <v>217</v>
      </c>
      <c r="C49" s="46">
        <v>14305.282788</v>
      </c>
      <c r="D49" s="43" t="str">
        <f t="shared" si="7"/>
        <v>N/A</v>
      </c>
      <c r="E49" s="46">
        <v>15878.642069</v>
      </c>
      <c r="F49" s="43" t="str">
        <f t="shared" si="8"/>
        <v>N/A</v>
      </c>
      <c r="G49" s="46">
        <v>16338.830834</v>
      </c>
      <c r="H49" s="43" t="str">
        <f t="shared" si="9"/>
        <v>N/A</v>
      </c>
      <c r="I49" s="12">
        <v>11</v>
      </c>
      <c r="J49" s="12">
        <v>2.8980000000000001</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2180.1563394</v>
      </c>
      <c r="D51" s="43" t="str">
        <f t="shared" si="7"/>
        <v>N/A</v>
      </c>
      <c r="E51" s="46">
        <v>2328.3314120999999</v>
      </c>
      <c r="F51" s="43" t="str">
        <f t="shared" si="8"/>
        <v>N/A</v>
      </c>
      <c r="G51" s="46">
        <v>2356.9848775</v>
      </c>
      <c r="H51" s="43" t="str">
        <f t="shared" si="9"/>
        <v>N/A</v>
      </c>
      <c r="I51" s="12">
        <v>6.7969999999999997</v>
      </c>
      <c r="J51" s="12">
        <v>1.2310000000000001</v>
      </c>
      <c r="K51" s="44" t="s">
        <v>732</v>
      </c>
      <c r="L51" s="9" t="str">
        <f t="shared" si="10"/>
        <v>Yes</v>
      </c>
    </row>
    <row r="52" spans="1:12" x14ac:dyDescent="0.2">
      <c r="A52" s="45" t="s">
        <v>1509</v>
      </c>
      <c r="B52" s="34" t="s">
        <v>217</v>
      </c>
      <c r="C52" s="46">
        <v>26288.401903000002</v>
      </c>
      <c r="D52" s="43" t="str">
        <f t="shared" si="7"/>
        <v>N/A</v>
      </c>
      <c r="E52" s="46">
        <v>27041.871318000001</v>
      </c>
      <c r="F52" s="43" t="str">
        <f t="shared" si="8"/>
        <v>N/A</v>
      </c>
      <c r="G52" s="46">
        <v>27903.884053000002</v>
      </c>
      <c r="H52" s="43" t="str">
        <f t="shared" si="9"/>
        <v>N/A</v>
      </c>
      <c r="I52" s="12">
        <v>2.8660000000000001</v>
      </c>
      <c r="J52" s="12">
        <v>3.1880000000000002</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21609.345742000001</v>
      </c>
      <c r="D54" s="43" t="str">
        <f t="shared" si="7"/>
        <v>N/A</v>
      </c>
      <c r="E54" s="46">
        <v>22246.199556</v>
      </c>
      <c r="F54" s="43" t="str">
        <f t="shared" si="8"/>
        <v>N/A</v>
      </c>
      <c r="G54" s="46">
        <v>22582.948613</v>
      </c>
      <c r="H54" s="43" t="str">
        <f t="shared" si="9"/>
        <v>N/A</v>
      </c>
      <c r="I54" s="12">
        <v>2.9470000000000001</v>
      </c>
      <c r="J54" s="12">
        <v>1.514</v>
      </c>
      <c r="K54" s="44" t="s">
        <v>732</v>
      </c>
      <c r="L54" s="9" t="str">
        <f t="shared" si="10"/>
        <v>Yes</v>
      </c>
    </row>
    <row r="55" spans="1:12" x14ac:dyDescent="0.2">
      <c r="A55" s="45" t="s">
        <v>1512</v>
      </c>
      <c r="B55" s="34" t="s">
        <v>217</v>
      </c>
      <c r="C55" s="46">
        <v>19159.049883</v>
      </c>
      <c r="D55" s="43" t="str">
        <f t="shared" si="7"/>
        <v>N/A</v>
      </c>
      <c r="E55" s="46">
        <v>19885.426866000002</v>
      </c>
      <c r="F55" s="43" t="str">
        <f t="shared" si="8"/>
        <v>N/A</v>
      </c>
      <c r="G55" s="46">
        <v>20109.751704999999</v>
      </c>
      <c r="H55" s="43" t="str">
        <f t="shared" si="9"/>
        <v>N/A</v>
      </c>
      <c r="I55" s="12">
        <v>3.7909999999999999</v>
      </c>
      <c r="J55" s="12">
        <v>1.1279999999999999</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3952.4263317</v>
      </c>
      <c r="D57" s="43" t="str">
        <f t="shared" si="7"/>
        <v>N/A</v>
      </c>
      <c r="E57" s="46">
        <v>4572.2475270000004</v>
      </c>
      <c r="F57" s="43" t="str">
        <f t="shared" si="8"/>
        <v>N/A</v>
      </c>
      <c r="G57" s="46">
        <v>4377.8436195000004</v>
      </c>
      <c r="H57" s="43" t="str">
        <f t="shared" si="9"/>
        <v>N/A</v>
      </c>
      <c r="I57" s="12">
        <v>15.68</v>
      </c>
      <c r="J57" s="12">
        <v>-4.25</v>
      </c>
      <c r="K57" s="44" t="s">
        <v>732</v>
      </c>
      <c r="L57" s="9" t="str">
        <f t="shared" si="10"/>
        <v>Yes</v>
      </c>
    </row>
    <row r="58" spans="1:12" x14ac:dyDescent="0.2">
      <c r="A58" s="45" t="s">
        <v>1515</v>
      </c>
      <c r="B58" s="34" t="s">
        <v>217</v>
      </c>
      <c r="C58" s="46">
        <v>27705.555701000001</v>
      </c>
      <c r="D58" s="43" t="str">
        <f t="shared" si="7"/>
        <v>N/A</v>
      </c>
      <c r="E58" s="46">
        <v>28434.418914000002</v>
      </c>
      <c r="F58" s="43" t="str">
        <f t="shared" si="8"/>
        <v>N/A</v>
      </c>
      <c r="G58" s="46">
        <v>29589.578624999998</v>
      </c>
      <c r="H58" s="43" t="str">
        <f t="shared" si="9"/>
        <v>N/A</v>
      </c>
      <c r="I58" s="12">
        <v>2.6309999999999998</v>
      </c>
      <c r="J58" s="12">
        <v>4.0629999999999997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2072.6070267</v>
      </c>
      <c r="D60" s="43" t="str">
        <f t="shared" si="7"/>
        <v>N/A</v>
      </c>
      <c r="E60" s="46">
        <v>2050.7660648000001</v>
      </c>
      <c r="F60" s="43" t="str">
        <f t="shared" si="8"/>
        <v>N/A</v>
      </c>
      <c r="G60" s="46">
        <v>2506.0437035999998</v>
      </c>
      <c r="H60" s="43" t="str">
        <f t="shared" si="9"/>
        <v>N/A</v>
      </c>
      <c r="I60" s="12">
        <v>-1.05</v>
      </c>
      <c r="J60" s="12">
        <v>22.2</v>
      </c>
      <c r="K60" s="44" t="s">
        <v>732</v>
      </c>
      <c r="L60" s="9" t="str">
        <f t="shared" si="10"/>
        <v>Yes</v>
      </c>
    </row>
    <row r="61" spans="1:12" x14ac:dyDescent="0.2">
      <c r="A61" s="45" t="s">
        <v>1518</v>
      </c>
      <c r="B61" s="34" t="s">
        <v>217</v>
      </c>
      <c r="C61" s="46">
        <v>1210.5048030999999</v>
      </c>
      <c r="D61" s="43" t="str">
        <f t="shared" si="7"/>
        <v>N/A</v>
      </c>
      <c r="E61" s="46">
        <v>2038.8032744</v>
      </c>
      <c r="F61" s="43" t="str">
        <f t="shared" si="8"/>
        <v>N/A</v>
      </c>
      <c r="G61" s="46">
        <v>2809.1407528999998</v>
      </c>
      <c r="H61" s="43" t="str">
        <f t="shared" si="9"/>
        <v>N/A</v>
      </c>
      <c r="I61" s="12">
        <v>68.430000000000007</v>
      </c>
      <c r="J61" s="12">
        <v>37.78</v>
      </c>
      <c r="K61" s="44" t="s">
        <v>732</v>
      </c>
      <c r="L61" s="9" t="str">
        <f t="shared" si="10"/>
        <v>No</v>
      </c>
    </row>
    <row r="62" spans="1:12" x14ac:dyDescent="0.2">
      <c r="A62" s="45" t="s">
        <v>1519</v>
      </c>
      <c r="B62" s="34" t="s">
        <v>217</v>
      </c>
      <c r="C62" s="46">
        <v>788.69032258000004</v>
      </c>
      <c r="D62" s="43" t="str">
        <f t="shared" si="7"/>
        <v>N/A</v>
      </c>
      <c r="E62" s="46">
        <v>663.61631016000001</v>
      </c>
      <c r="F62" s="43" t="str">
        <f t="shared" si="8"/>
        <v>N/A</v>
      </c>
      <c r="G62" s="46">
        <v>895.40674157000001</v>
      </c>
      <c r="H62" s="43" t="str">
        <f t="shared" si="9"/>
        <v>N/A</v>
      </c>
      <c r="I62" s="12">
        <v>-15.9</v>
      </c>
      <c r="J62" s="12">
        <v>34.93</v>
      </c>
      <c r="K62" s="44" t="s">
        <v>732</v>
      </c>
      <c r="L62" s="9" t="str">
        <f t="shared" si="10"/>
        <v>No</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1975.0782280000001</v>
      </c>
      <c r="D64" s="43" t="str">
        <f t="shared" si="7"/>
        <v>N/A</v>
      </c>
      <c r="E64" s="46">
        <v>2116.9046966000001</v>
      </c>
      <c r="F64" s="43" t="str">
        <f t="shared" si="8"/>
        <v>N/A</v>
      </c>
      <c r="G64" s="46">
        <v>3279.2016432999999</v>
      </c>
      <c r="H64" s="43" t="str">
        <f t="shared" si="9"/>
        <v>N/A</v>
      </c>
      <c r="I64" s="12">
        <v>7.181</v>
      </c>
      <c r="J64" s="12">
        <v>54.91</v>
      </c>
      <c r="K64" s="44" t="s">
        <v>732</v>
      </c>
      <c r="L64" s="9" t="str">
        <f t="shared" si="10"/>
        <v>No</v>
      </c>
    </row>
    <row r="65" spans="1:12" x14ac:dyDescent="0.2">
      <c r="A65" s="45" t="s">
        <v>1522</v>
      </c>
      <c r="B65" s="34" t="s">
        <v>217</v>
      </c>
      <c r="C65" s="46">
        <v>1350.9467921</v>
      </c>
      <c r="D65" s="43" t="str">
        <f t="shared" si="7"/>
        <v>N/A</v>
      </c>
      <c r="E65" s="46">
        <v>1070.2604271</v>
      </c>
      <c r="F65" s="43" t="str">
        <f t="shared" si="8"/>
        <v>N/A</v>
      </c>
      <c r="G65" s="46">
        <v>1359.4805446</v>
      </c>
      <c r="H65" s="43" t="str">
        <f t="shared" si="9"/>
        <v>N/A</v>
      </c>
      <c r="I65" s="12">
        <v>-20.8</v>
      </c>
      <c r="J65" s="12">
        <v>27.02</v>
      </c>
      <c r="K65" s="44" t="s">
        <v>732</v>
      </c>
      <c r="L65" s="9" t="str">
        <f t="shared" si="10"/>
        <v>Yes</v>
      </c>
    </row>
    <row r="66" spans="1:12" x14ac:dyDescent="0.2">
      <c r="A66" s="45" t="s">
        <v>1523</v>
      </c>
      <c r="B66" s="34" t="s">
        <v>217</v>
      </c>
      <c r="C66" s="46">
        <v>2534.8316149000002</v>
      </c>
      <c r="D66" s="43" t="str">
        <f t="shared" si="7"/>
        <v>N/A</v>
      </c>
      <c r="E66" s="46">
        <v>2494.2402876000001</v>
      </c>
      <c r="F66" s="43" t="str">
        <f t="shared" si="8"/>
        <v>N/A</v>
      </c>
      <c r="G66" s="46">
        <v>2691.0043476999999</v>
      </c>
      <c r="H66" s="43" t="str">
        <f t="shared" si="9"/>
        <v>N/A</v>
      </c>
      <c r="I66" s="12">
        <v>-1.6</v>
      </c>
      <c r="J66" s="12">
        <v>7.8890000000000002</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1013.0515087</v>
      </c>
      <c r="D68" s="43" t="str">
        <f t="shared" si="7"/>
        <v>N/A</v>
      </c>
      <c r="E68" s="46">
        <v>917.77357483000003</v>
      </c>
      <c r="F68" s="43" t="str">
        <f t="shared" si="8"/>
        <v>N/A</v>
      </c>
      <c r="G68" s="46">
        <v>1088.4214282999999</v>
      </c>
      <c r="H68" s="43" t="str">
        <f t="shared" si="9"/>
        <v>N/A</v>
      </c>
      <c r="I68" s="12">
        <v>-9.41</v>
      </c>
      <c r="J68" s="12">
        <v>18.59</v>
      </c>
      <c r="K68" s="44" t="s">
        <v>732</v>
      </c>
      <c r="L68" s="9" t="str">
        <f t="shared" si="10"/>
        <v>Yes</v>
      </c>
    </row>
    <row r="69" spans="1:12" x14ac:dyDescent="0.2">
      <c r="A69" s="45" t="s">
        <v>1526</v>
      </c>
      <c r="B69" s="34" t="s">
        <v>217</v>
      </c>
      <c r="C69" s="46">
        <v>1014.3313019</v>
      </c>
      <c r="D69" s="43" t="str">
        <f t="shared" si="7"/>
        <v>N/A</v>
      </c>
      <c r="E69" s="46">
        <v>1157.1718585000001</v>
      </c>
      <c r="F69" s="43" t="str">
        <f t="shared" si="8"/>
        <v>N/A</v>
      </c>
      <c r="G69" s="46">
        <v>1138.3624553</v>
      </c>
      <c r="H69" s="43" t="str">
        <f t="shared" si="9"/>
        <v>N/A</v>
      </c>
      <c r="I69" s="12">
        <v>14.08</v>
      </c>
      <c r="J69" s="12">
        <v>-1.63</v>
      </c>
      <c r="K69" s="44" t="s">
        <v>732</v>
      </c>
      <c r="L69" s="9" t="str">
        <f t="shared" si="10"/>
        <v>Yes</v>
      </c>
    </row>
    <row r="70" spans="1:12" x14ac:dyDescent="0.2">
      <c r="A70" s="45" t="s">
        <v>1527</v>
      </c>
      <c r="B70" s="34" t="s">
        <v>217</v>
      </c>
      <c r="C70" s="46">
        <v>541.02048558000001</v>
      </c>
      <c r="D70" s="43" t="str">
        <f t="shared" si="7"/>
        <v>N/A</v>
      </c>
      <c r="E70" s="46">
        <v>472.76705881999999</v>
      </c>
      <c r="F70" s="43" t="str">
        <f t="shared" si="8"/>
        <v>N/A</v>
      </c>
      <c r="G70" s="46">
        <v>469.50203417</v>
      </c>
      <c r="H70" s="43" t="str">
        <f t="shared" si="9"/>
        <v>N/A</v>
      </c>
      <c r="I70" s="12">
        <v>-12.6</v>
      </c>
      <c r="J70" s="12">
        <v>-0.69099999999999995</v>
      </c>
      <c r="K70" s="44" t="s">
        <v>732</v>
      </c>
      <c r="L70" s="9" t="str">
        <f t="shared" si="10"/>
        <v>Yes</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1414.1352707999999</v>
      </c>
      <c r="D72" s="43" t="str">
        <f t="shared" si="7"/>
        <v>N/A</v>
      </c>
      <c r="E72" s="46">
        <v>1315.6180296</v>
      </c>
      <c r="F72" s="43" t="str">
        <f t="shared" si="8"/>
        <v>N/A</v>
      </c>
      <c r="G72" s="46">
        <v>1567.5768398</v>
      </c>
      <c r="H72" s="43" t="str">
        <f t="shared" si="9"/>
        <v>N/A</v>
      </c>
      <c r="I72" s="12">
        <v>-6.97</v>
      </c>
      <c r="J72" s="12">
        <v>19.149999999999999</v>
      </c>
      <c r="K72" s="44" t="s">
        <v>732</v>
      </c>
      <c r="L72" s="9" t="str">
        <f t="shared" si="10"/>
        <v>Yes</v>
      </c>
    </row>
    <row r="73" spans="1:12" x14ac:dyDescent="0.2">
      <c r="A73" s="45" t="s">
        <v>1530</v>
      </c>
      <c r="B73" s="34" t="s">
        <v>217</v>
      </c>
      <c r="C73" s="46">
        <v>886.51361974999998</v>
      </c>
      <c r="D73" s="43" t="str">
        <f t="shared" si="7"/>
        <v>N/A</v>
      </c>
      <c r="E73" s="46">
        <v>801.80465365999999</v>
      </c>
      <c r="F73" s="43" t="str">
        <f t="shared" si="8"/>
        <v>N/A</v>
      </c>
      <c r="G73" s="46">
        <v>1011.0628761</v>
      </c>
      <c r="H73" s="43" t="str">
        <f t="shared" si="9"/>
        <v>N/A</v>
      </c>
      <c r="I73" s="12">
        <v>-9.56</v>
      </c>
      <c r="J73" s="12">
        <v>26.1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593529919</v>
      </c>
      <c r="D75" s="43" t="str">
        <f t="shared" ref="D75:D144" si="11">IF($B75="N/A","N/A",IF(C75&gt;10,"No",IF(C75&lt;-10,"No","Yes")))</f>
        <v>N/A</v>
      </c>
      <c r="E75" s="46">
        <v>613927233</v>
      </c>
      <c r="F75" s="43" t="str">
        <f t="shared" ref="F75:F144" si="12">IF($B75="N/A","N/A",IF(E75&gt;10,"No",IF(E75&lt;-10,"No","Yes")))</f>
        <v>N/A</v>
      </c>
      <c r="G75" s="46">
        <v>578013326</v>
      </c>
      <c r="H75" s="43" t="str">
        <f t="shared" ref="H75:H144" si="13">IF($B75="N/A","N/A",IF(G75&gt;10,"No",IF(G75&lt;-10,"No","Yes")))</f>
        <v>N/A</v>
      </c>
      <c r="I75" s="12">
        <v>3.4369999999999998</v>
      </c>
      <c r="J75" s="12">
        <v>-5.85</v>
      </c>
      <c r="K75" s="44" t="s">
        <v>732</v>
      </c>
      <c r="L75" s="9" t="str">
        <f t="shared" ref="L75:L135" si="14">IF(J75="Div by 0", "N/A", IF(K75="N/A","N/A", IF(J75&gt;VALUE(MID(K75,1,2)), "No", IF(J75&lt;-1*VALUE(MID(K75,1,2)), "No", "Yes"))))</f>
        <v>Yes</v>
      </c>
    </row>
    <row r="76" spans="1:12" x14ac:dyDescent="0.2">
      <c r="A76" s="45" t="s">
        <v>598</v>
      </c>
      <c r="B76" s="34" t="s">
        <v>217</v>
      </c>
      <c r="C76" s="35">
        <v>57845</v>
      </c>
      <c r="D76" s="43" t="str">
        <f t="shared" si="11"/>
        <v>N/A</v>
      </c>
      <c r="E76" s="35">
        <v>58424</v>
      </c>
      <c r="F76" s="43" t="str">
        <f t="shared" si="12"/>
        <v>N/A</v>
      </c>
      <c r="G76" s="35">
        <v>57719</v>
      </c>
      <c r="H76" s="43" t="str">
        <f t="shared" si="13"/>
        <v>N/A</v>
      </c>
      <c r="I76" s="12">
        <v>1.0009999999999999</v>
      </c>
      <c r="J76" s="12">
        <v>-1.21</v>
      </c>
      <c r="K76" s="44" t="s">
        <v>732</v>
      </c>
      <c r="L76" s="9" t="str">
        <f t="shared" si="14"/>
        <v>Yes</v>
      </c>
    </row>
    <row r="77" spans="1:12" x14ac:dyDescent="0.2">
      <c r="A77" s="45" t="s">
        <v>1440</v>
      </c>
      <c r="B77" s="34" t="s">
        <v>217</v>
      </c>
      <c r="C77" s="46">
        <v>10260.695288999999</v>
      </c>
      <c r="D77" s="43" t="str">
        <f t="shared" si="11"/>
        <v>N/A</v>
      </c>
      <c r="E77" s="46">
        <v>10508.134209</v>
      </c>
      <c r="F77" s="43" t="str">
        <f t="shared" si="12"/>
        <v>N/A</v>
      </c>
      <c r="G77" s="46">
        <v>10014.264384</v>
      </c>
      <c r="H77" s="43" t="str">
        <f t="shared" si="13"/>
        <v>N/A</v>
      </c>
      <c r="I77" s="12">
        <v>2.4119999999999999</v>
      </c>
      <c r="J77" s="12">
        <v>-4.7</v>
      </c>
      <c r="K77" s="44" t="s">
        <v>732</v>
      </c>
      <c r="L77" s="9" t="str">
        <f t="shared" si="14"/>
        <v>Yes</v>
      </c>
    </row>
    <row r="78" spans="1:12" x14ac:dyDescent="0.2">
      <c r="A78" s="45" t="s">
        <v>1441</v>
      </c>
      <c r="B78" s="34" t="s">
        <v>217</v>
      </c>
      <c r="C78" s="35">
        <v>5.7117123346999996</v>
      </c>
      <c r="D78" s="43" t="str">
        <f t="shared" si="11"/>
        <v>N/A</v>
      </c>
      <c r="E78" s="35">
        <v>5.6067198412000003</v>
      </c>
      <c r="F78" s="43" t="str">
        <f t="shared" si="12"/>
        <v>N/A</v>
      </c>
      <c r="G78" s="35">
        <v>4.9006393042000003</v>
      </c>
      <c r="H78" s="43" t="str">
        <f t="shared" si="13"/>
        <v>N/A</v>
      </c>
      <c r="I78" s="12">
        <v>-1.84</v>
      </c>
      <c r="J78" s="12">
        <v>-12.6</v>
      </c>
      <c r="K78" s="44" t="s">
        <v>732</v>
      </c>
      <c r="L78" s="9" t="str">
        <f t="shared" si="14"/>
        <v>Yes</v>
      </c>
    </row>
    <row r="79" spans="1:12" ht="25.5" x14ac:dyDescent="0.2">
      <c r="A79" s="45" t="s">
        <v>599</v>
      </c>
      <c r="B79" s="34" t="s">
        <v>217</v>
      </c>
      <c r="C79" s="46">
        <v>77389</v>
      </c>
      <c r="D79" s="43" t="str">
        <f t="shared" si="11"/>
        <v>N/A</v>
      </c>
      <c r="E79" s="46">
        <v>70822</v>
      </c>
      <c r="F79" s="43" t="str">
        <f t="shared" si="12"/>
        <v>N/A</v>
      </c>
      <c r="G79" s="46">
        <v>74040</v>
      </c>
      <c r="H79" s="43" t="str">
        <f t="shared" si="13"/>
        <v>N/A</v>
      </c>
      <c r="I79" s="12">
        <v>-8.49</v>
      </c>
      <c r="J79" s="12">
        <v>4.5439999999999996</v>
      </c>
      <c r="K79" s="44" t="s">
        <v>732</v>
      </c>
      <c r="L79" s="9" t="str">
        <f t="shared" si="14"/>
        <v>Yes</v>
      </c>
    </row>
    <row r="80" spans="1:12" x14ac:dyDescent="0.2">
      <c r="A80" s="45" t="s">
        <v>600</v>
      </c>
      <c r="B80" s="34" t="s">
        <v>217</v>
      </c>
      <c r="C80" s="35">
        <v>30</v>
      </c>
      <c r="D80" s="43" t="str">
        <f t="shared" si="11"/>
        <v>N/A</v>
      </c>
      <c r="E80" s="35">
        <v>39</v>
      </c>
      <c r="F80" s="43" t="str">
        <f t="shared" si="12"/>
        <v>N/A</v>
      </c>
      <c r="G80" s="35">
        <v>26</v>
      </c>
      <c r="H80" s="43" t="str">
        <f t="shared" si="13"/>
        <v>N/A</v>
      </c>
      <c r="I80" s="12">
        <v>30</v>
      </c>
      <c r="J80" s="12">
        <v>-33.299999999999997</v>
      </c>
      <c r="K80" s="44" t="s">
        <v>732</v>
      </c>
      <c r="L80" s="9" t="str">
        <f t="shared" si="14"/>
        <v>No</v>
      </c>
    </row>
    <row r="81" spans="1:12" x14ac:dyDescent="0.2">
      <c r="A81" s="45" t="s">
        <v>1442</v>
      </c>
      <c r="B81" s="34" t="s">
        <v>217</v>
      </c>
      <c r="C81" s="46">
        <v>2579.6333332999998</v>
      </c>
      <c r="D81" s="43" t="str">
        <f t="shared" si="11"/>
        <v>N/A</v>
      </c>
      <c r="E81" s="46">
        <v>1815.9487179</v>
      </c>
      <c r="F81" s="43" t="str">
        <f t="shared" si="12"/>
        <v>N/A</v>
      </c>
      <c r="G81" s="46">
        <v>2847.6923077000001</v>
      </c>
      <c r="H81" s="43" t="str">
        <f t="shared" si="13"/>
        <v>N/A</v>
      </c>
      <c r="I81" s="12">
        <v>-29.6</v>
      </c>
      <c r="J81" s="12">
        <v>56.82</v>
      </c>
      <c r="K81" s="44" t="s">
        <v>732</v>
      </c>
      <c r="L81" s="9" t="str">
        <f t="shared" si="14"/>
        <v>No</v>
      </c>
    </row>
    <row r="82" spans="1:12" ht="25.5" x14ac:dyDescent="0.2">
      <c r="A82" s="45" t="s">
        <v>601</v>
      </c>
      <c r="B82" s="34" t="s">
        <v>217</v>
      </c>
      <c r="C82" s="46">
        <v>2797946</v>
      </c>
      <c r="D82" s="43" t="str">
        <f t="shared" si="11"/>
        <v>N/A</v>
      </c>
      <c r="E82" s="46">
        <v>2888970</v>
      </c>
      <c r="F82" s="43" t="str">
        <f t="shared" si="12"/>
        <v>N/A</v>
      </c>
      <c r="G82" s="46">
        <v>3067308</v>
      </c>
      <c r="H82" s="43" t="str">
        <f t="shared" si="13"/>
        <v>N/A</v>
      </c>
      <c r="I82" s="12">
        <v>3.2530000000000001</v>
      </c>
      <c r="J82" s="12">
        <v>6.173</v>
      </c>
      <c r="K82" s="44" t="s">
        <v>732</v>
      </c>
      <c r="L82" s="9" t="str">
        <f t="shared" si="14"/>
        <v>Yes</v>
      </c>
    </row>
    <row r="83" spans="1:12" x14ac:dyDescent="0.2">
      <c r="A83" s="45" t="s">
        <v>602</v>
      </c>
      <c r="B83" s="34" t="s">
        <v>217</v>
      </c>
      <c r="C83" s="35">
        <v>612</v>
      </c>
      <c r="D83" s="43" t="str">
        <f t="shared" si="11"/>
        <v>N/A</v>
      </c>
      <c r="E83" s="35">
        <v>626</v>
      </c>
      <c r="F83" s="43" t="str">
        <f t="shared" si="12"/>
        <v>N/A</v>
      </c>
      <c r="G83" s="35">
        <v>634</v>
      </c>
      <c r="H83" s="43" t="str">
        <f t="shared" si="13"/>
        <v>N/A</v>
      </c>
      <c r="I83" s="12">
        <v>2.2879999999999998</v>
      </c>
      <c r="J83" s="12">
        <v>1.278</v>
      </c>
      <c r="K83" s="44" t="s">
        <v>732</v>
      </c>
      <c r="L83" s="9" t="str">
        <f t="shared" si="14"/>
        <v>Yes</v>
      </c>
    </row>
    <row r="84" spans="1:12" ht="25.5" x14ac:dyDescent="0.2">
      <c r="A84" s="4" t="s">
        <v>1443</v>
      </c>
      <c r="B84" s="34" t="s">
        <v>217</v>
      </c>
      <c r="C84" s="46">
        <v>4571.8071895000003</v>
      </c>
      <c r="D84" s="43" t="str">
        <f t="shared" si="11"/>
        <v>N/A</v>
      </c>
      <c r="E84" s="46">
        <v>4614.9680510999997</v>
      </c>
      <c r="F84" s="43" t="str">
        <f t="shared" si="12"/>
        <v>N/A</v>
      </c>
      <c r="G84" s="46">
        <v>4838.0252366000004</v>
      </c>
      <c r="H84" s="43" t="str">
        <f t="shared" si="13"/>
        <v>N/A</v>
      </c>
      <c r="I84" s="12">
        <v>0.94410000000000005</v>
      </c>
      <c r="J84" s="12">
        <v>4.8330000000000002</v>
      </c>
      <c r="K84" s="44" t="s">
        <v>732</v>
      </c>
      <c r="L84" s="9" t="str">
        <f t="shared" si="14"/>
        <v>Yes</v>
      </c>
    </row>
    <row r="85" spans="1:12" x14ac:dyDescent="0.2">
      <c r="A85" s="4" t="s">
        <v>603</v>
      </c>
      <c r="B85" s="34" t="s">
        <v>217</v>
      </c>
      <c r="C85" s="46">
        <v>744257767</v>
      </c>
      <c r="D85" s="43" t="str">
        <f t="shared" si="11"/>
        <v>N/A</v>
      </c>
      <c r="E85" s="46">
        <v>743493318</v>
      </c>
      <c r="F85" s="43" t="str">
        <f t="shared" si="12"/>
        <v>N/A</v>
      </c>
      <c r="G85" s="46">
        <v>748860773</v>
      </c>
      <c r="H85" s="43" t="str">
        <f t="shared" si="13"/>
        <v>N/A</v>
      </c>
      <c r="I85" s="12">
        <v>-0.10299999999999999</v>
      </c>
      <c r="J85" s="12">
        <v>0.72189999999999999</v>
      </c>
      <c r="K85" s="44" t="s">
        <v>732</v>
      </c>
      <c r="L85" s="9" t="str">
        <f t="shared" si="14"/>
        <v>Yes</v>
      </c>
    </row>
    <row r="86" spans="1:12" x14ac:dyDescent="0.2">
      <c r="A86" s="4" t="s">
        <v>604</v>
      </c>
      <c r="B86" s="34" t="s">
        <v>217</v>
      </c>
      <c r="C86" s="35">
        <v>7647</v>
      </c>
      <c r="D86" s="43" t="str">
        <f t="shared" si="11"/>
        <v>N/A</v>
      </c>
      <c r="E86" s="35">
        <v>7543</v>
      </c>
      <c r="F86" s="43" t="str">
        <f t="shared" si="12"/>
        <v>N/A</v>
      </c>
      <c r="G86" s="35">
        <v>7389</v>
      </c>
      <c r="H86" s="43" t="str">
        <f t="shared" si="13"/>
        <v>N/A</v>
      </c>
      <c r="I86" s="12">
        <v>-1.36</v>
      </c>
      <c r="J86" s="12">
        <v>-2.04</v>
      </c>
      <c r="K86" s="44" t="s">
        <v>732</v>
      </c>
      <c r="L86" s="9" t="str">
        <f t="shared" si="14"/>
        <v>Yes</v>
      </c>
    </row>
    <row r="87" spans="1:12" x14ac:dyDescent="0.2">
      <c r="A87" s="4" t="s">
        <v>1444</v>
      </c>
      <c r="B87" s="34" t="s">
        <v>217</v>
      </c>
      <c r="C87" s="46">
        <v>97326.764351999998</v>
      </c>
      <c r="D87" s="43" t="str">
        <f t="shared" si="11"/>
        <v>N/A</v>
      </c>
      <c r="E87" s="46">
        <v>98567.323080999995</v>
      </c>
      <c r="F87" s="43" t="str">
        <f t="shared" si="12"/>
        <v>N/A</v>
      </c>
      <c r="G87" s="46">
        <v>101348.05426999999</v>
      </c>
      <c r="H87" s="43" t="str">
        <f t="shared" si="13"/>
        <v>N/A</v>
      </c>
      <c r="I87" s="12">
        <v>1.2749999999999999</v>
      </c>
      <c r="J87" s="12">
        <v>2.8210000000000002</v>
      </c>
      <c r="K87" s="44" t="s">
        <v>732</v>
      </c>
      <c r="L87" s="9" t="str">
        <f t="shared" si="14"/>
        <v>Yes</v>
      </c>
    </row>
    <row r="88" spans="1:12" x14ac:dyDescent="0.2">
      <c r="A88" s="45" t="s">
        <v>605</v>
      </c>
      <c r="B88" s="34" t="s">
        <v>217</v>
      </c>
      <c r="C88" s="46">
        <v>2514351269</v>
      </c>
      <c r="D88" s="43" t="str">
        <f t="shared" si="11"/>
        <v>N/A</v>
      </c>
      <c r="E88" s="46">
        <v>2567924269</v>
      </c>
      <c r="F88" s="43" t="str">
        <f t="shared" si="12"/>
        <v>N/A</v>
      </c>
      <c r="G88" s="46">
        <v>2615926210</v>
      </c>
      <c r="H88" s="43" t="str">
        <f t="shared" si="13"/>
        <v>N/A</v>
      </c>
      <c r="I88" s="12">
        <v>2.1309999999999998</v>
      </c>
      <c r="J88" s="12">
        <v>1.869</v>
      </c>
      <c r="K88" s="44" t="s">
        <v>732</v>
      </c>
      <c r="L88" s="9" t="str">
        <f t="shared" si="14"/>
        <v>Yes</v>
      </c>
    </row>
    <row r="89" spans="1:12" x14ac:dyDescent="0.2">
      <c r="A89" s="48" t="s">
        <v>606</v>
      </c>
      <c r="B89" s="35" t="s">
        <v>217</v>
      </c>
      <c r="C89" s="35">
        <v>77281</v>
      </c>
      <c r="D89" s="43" t="str">
        <f t="shared" si="11"/>
        <v>N/A</v>
      </c>
      <c r="E89" s="35">
        <v>77176</v>
      </c>
      <c r="F89" s="43" t="str">
        <f t="shared" si="12"/>
        <v>N/A</v>
      </c>
      <c r="G89" s="35">
        <v>75624</v>
      </c>
      <c r="H89" s="43" t="str">
        <f t="shared" si="13"/>
        <v>N/A</v>
      </c>
      <c r="I89" s="12">
        <v>-0.13600000000000001</v>
      </c>
      <c r="J89" s="12">
        <v>-2.0099999999999998</v>
      </c>
      <c r="K89" s="49" t="s">
        <v>732</v>
      </c>
      <c r="L89" s="9" t="str">
        <f t="shared" si="14"/>
        <v>Yes</v>
      </c>
    </row>
    <row r="90" spans="1:12" x14ac:dyDescent="0.2">
      <c r="A90" s="45" t="s">
        <v>1445</v>
      </c>
      <c r="B90" s="34" t="s">
        <v>217</v>
      </c>
      <c r="C90" s="46">
        <v>32535.180303000001</v>
      </c>
      <c r="D90" s="43" t="str">
        <f t="shared" si="11"/>
        <v>N/A</v>
      </c>
      <c r="E90" s="46">
        <v>33273.611860999998</v>
      </c>
      <c r="F90" s="43" t="str">
        <f t="shared" si="12"/>
        <v>N/A</v>
      </c>
      <c r="G90" s="46">
        <v>34591.217206000001</v>
      </c>
      <c r="H90" s="43" t="str">
        <f t="shared" si="13"/>
        <v>N/A</v>
      </c>
      <c r="I90" s="12">
        <v>2.27</v>
      </c>
      <c r="J90" s="12">
        <v>3.96</v>
      </c>
      <c r="K90" s="44" t="s">
        <v>732</v>
      </c>
      <c r="L90" s="9" t="str">
        <f t="shared" si="14"/>
        <v>Yes</v>
      </c>
    </row>
    <row r="91" spans="1:12" ht="25.5" x14ac:dyDescent="0.2">
      <c r="A91" s="45" t="s">
        <v>607</v>
      </c>
      <c r="B91" s="34" t="s">
        <v>217</v>
      </c>
      <c r="C91" s="46">
        <v>179087804</v>
      </c>
      <c r="D91" s="43" t="str">
        <f t="shared" si="11"/>
        <v>N/A</v>
      </c>
      <c r="E91" s="46">
        <v>191285893</v>
      </c>
      <c r="F91" s="43" t="str">
        <f t="shared" si="12"/>
        <v>N/A</v>
      </c>
      <c r="G91" s="46">
        <v>194312818</v>
      </c>
      <c r="H91" s="43" t="str">
        <f t="shared" si="13"/>
        <v>N/A</v>
      </c>
      <c r="I91" s="12">
        <v>6.8109999999999999</v>
      </c>
      <c r="J91" s="12">
        <v>1.5820000000000001</v>
      </c>
      <c r="K91" s="44" t="s">
        <v>732</v>
      </c>
      <c r="L91" s="9" t="str">
        <f t="shared" si="14"/>
        <v>Yes</v>
      </c>
    </row>
    <row r="92" spans="1:12" x14ac:dyDescent="0.2">
      <c r="A92" s="45" t="s">
        <v>608</v>
      </c>
      <c r="B92" s="34" t="s">
        <v>217</v>
      </c>
      <c r="C92" s="35">
        <v>308281</v>
      </c>
      <c r="D92" s="43" t="str">
        <f t="shared" si="11"/>
        <v>N/A</v>
      </c>
      <c r="E92" s="35">
        <v>312866</v>
      </c>
      <c r="F92" s="43" t="str">
        <f t="shared" si="12"/>
        <v>N/A</v>
      </c>
      <c r="G92" s="35">
        <v>311375</v>
      </c>
      <c r="H92" s="43" t="str">
        <f t="shared" si="13"/>
        <v>N/A</v>
      </c>
      <c r="I92" s="12">
        <v>1.4870000000000001</v>
      </c>
      <c r="J92" s="12">
        <v>-0.47699999999999998</v>
      </c>
      <c r="K92" s="44" t="s">
        <v>732</v>
      </c>
      <c r="L92" s="9" t="str">
        <f t="shared" si="14"/>
        <v>Yes</v>
      </c>
    </row>
    <row r="93" spans="1:12" x14ac:dyDescent="0.2">
      <c r="A93" s="45" t="s">
        <v>1446</v>
      </c>
      <c r="B93" s="34" t="s">
        <v>217</v>
      </c>
      <c r="C93" s="46">
        <v>580.92391033000001</v>
      </c>
      <c r="D93" s="43" t="str">
        <f t="shared" si="11"/>
        <v>N/A</v>
      </c>
      <c r="E93" s="46">
        <v>611.39878734000001</v>
      </c>
      <c r="F93" s="43" t="str">
        <f t="shared" si="12"/>
        <v>N/A</v>
      </c>
      <c r="G93" s="46">
        <v>624.04758891999995</v>
      </c>
      <c r="H93" s="43" t="str">
        <f t="shared" si="13"/>
        <v>N/A</v>
      </c>
      <c r="I93" s="12">
        <v>5.2460000000000004</v>
      </c>
      <c r="J93" s="12">
        <v>2.069</v>
      </c>
      <c r="K93" s="44" t="s">
        <v>732</v>
      </c>
      <c r="L93" s="9" t="str">
        <f t="shared" si="14"/>
        <v>Yes</v>
      </c>
    </row>
    <row r="94" spans="1:12" x14ac:dyDescent="0.2">
      <c r="A94" s="45" t="s">
        <v>609</v>
      </c>
      <c r="B94" s="34" t="s">
        <v>217</v>
      </c>
      <c r="C94" s="46">
        <v>29725387</v>
      </c>
      <c r="D94" s="43" t="str">
        <f t="shared" si="11"/>
        <v>N/A</v>
      </c>
      <c r="E94" s="46">
        <v>34657021</v>
      </c>
      <c r="F94" s="43" t="str">
        <f t="shared" si="12"/>
        <v>N/A</v>
      </c>
      <c r="G94" s="46">
        <v>35009869</v>
      </c>
      <c r="H94" s="43" t="str">
        <f t="shared" si="13"/>
        <v>N/A</v>
      </c>
      <c r="I94" s="12">
        <v>16.59</v>
      </c>
      <c r="J94" s="12">
        <v>1.018</v>
      </c>
      <c r="K94" s="44" t="s">
        <v>732</v>
      </c>
      <c r="L94" s="9" t="str">
        <f t="shared" si="14"/>
        <v>Yes</v>
      </c>
    </row>
    <row r="95" spans="1:12" x14ac:dyDescent="0.2">
      <c r="A95" s="45" t="s">
        <v>610</v>
      </c>
      <c r="B95" s="34" t="s">
        <v>217</v>
      </c>
      <c r="C95" s="35">
        <v>118181</v>
      </c>
      <c r="D95" s="43" t="str">
        <f t="shared" si="11"/>
        <v>N/A</v>
      </c>
      <c r="E95" s="35">
        <v>127563</v>
      </c>
      <c r="F95" s="43" t="str">
        <f t="shared" si="12"/>
        <v>N/A</v>
      </c>
      <c r="G95" s="35">
        <v>131446</v>
      </c>
      <c r="H95" s="43" t="str">
        <f t="shared" si="13"/>
        <v>N/A</v>
      </c>
      <c r="I95" s="12">
        <v>7.9390000000000001</v>
      </c>
      <c r="J95" s="12">
        <v>3.044</v>
      </c>
      <c r="K95" s="44" t="s">
        <v>732</v>
      </c>
      <c r="L95" s="9" t="str">
        <f t="shared" si="14"/>
        <v>Yes</v>
      </c>
    </row>
    <row r="96" spans="1:12" x14ac:dyDescent="0.2">
      <c r="A96" s="45" t="s">
        <v>1447</v>
      </c>
      <c r="B96" s="34" t="s">
        <v>217</v>
      </c>
      <c r="C96" s="46">
        <v>251.52424671</v>
      </c>
      <c r="D96" s="43" t="str">
        <f t="shared" si="11"/>
        <v>N/A</v>
      </c>
      <c r="E96" s="46">
        <v>271.68552793999999</v>
      </c>
      <c r="F96" s="43" t="str">
        <f t="shared" si="12"/>
        <v>N/A</v>
      </c>
      <c r="G96" s="46">
        <v>266.34411849999998</v>
      </c>
      <c r="H96" s="43" t="str">
        <f t="shared" si="13"/>
        <v>N/A</v>
      </c>
      <c r="I96" s="12">
        <v>8.016</v>
      </c>
      <c r="J96" s="12">
        <v>-1.97</v>
      </c>
      <c r="K96" s="44" t="s">
        <v>732</v>
      </c>
      <c r="L96" s="9" t="str">
        <f t="shared" si="14"/>
        <v>Yes</v>
      </c>
    </row>
    <row r="97" spans="1:12" ht="25.5" x14ac:dyDescent="0.2">
      <c r="A97" s="45" t="s">
        <v>611</v>
      </c>
      <c r="B97" s="34" t="s">
        <v>217</v>
      </c>
      <c r="C97" s="46">
        <v>13605987</v>
      </c>
      <c r="D97" s="43" t="str">
        <f t="shared" si="11"/>
        <v>N/A</v>
      </c>
      <c r="E97" s="46">
        <v>14910594</v>
      </c>
      <c r="F97" s="43" t="str">
        <f t="shared" si="12"/>
        <v>N/A</v>
      </c>
      <c r="G97" s="46">
        <v>16039182</v>
      </c>
      <c r="H97" s="43" t="str">
        <f t="shared" si="13"/>
        <v>N/A</v>
      </c>
      <c r="I97" s="12">
        <v>9.5879999999999992</v>
      </c>
      <c r="J97" s="12">
        <v>7.569</v>
      </c>
      <c r="K97" s="44" t="s">
        <v>732</v>
      </c>
      <c r="L97" s="9" t="str">
        <f t="shared" si="14"/>
        <v>Yes</v>
      </c>
    </row>
    <row r="98" spans="1:12" x14ac:dyDescent="0.2">
      <c r="A98" s="45" t="s">
        <v>612</v>
      </c>
      <c r="B98" s="34" t="s">
        <v>217</v>
      </c>
      <c r="C98" s="35">
        <v>140078</v>
      </c>
      <c r="D98" s="43" t="str">
        <f t="shared" si="11"/>
        <v>N/A</v>
      </c>
      <c r="E98" s="35">
        <v>145597</v>
      </c>
      <c r="F98" s="43" t="str">
        <f t="shared" si="12"/>
        <v>N/A</v>
      </c>
      <c r="G98" s="35">
        <v>148673</v>
      </c>
      <c r="H98" s="43" t="str">
        <f t="shared" si="13"/>
        <v>N/A</v>
      </c>
      <c r="I98" s="12">
        <v>3.94</v>
      </c>
      <c r="J98" s="12">
        <v>2.113</v>
      </c>
      <c r="K98" s="44" t="s">
        <v>732</v>
      </c>
      <c r="L98" s="9" t="str">
        <f t="shared" si="14"/>
        <v>Yes</v>
      </c>
    </row>
    <row r="99" spans="1:12" ht="25.5" x14ac:dyDescent="0.2">
      <c r="A99" s="45" t="s">
        <v>1448</v>
      </c>
      <c r="B99" s="34" t="s">
        <v>217</v>
      </c>
      <c r="C99" s="46">
        <v>97.131505304000001</v>
      </c>
      <c r="D99" s="43" t="str">
        <f t="shared" si="11"/>
        <v>N/A</v>
      </c>
      <c r="E99" s="46">
        <v>102.41003592</v>
      </c>
      <c r="F99" s="43" t="str">
        <f t="shared" si="12"/>
        <v>N/A</v>
      </c>
      <c r="G99" s="46">
        <v>107.88227856</v>
      </c>
      <c r="H99" s="43" t="str">
        <f t="shared" si="13"/>
        <v>N/A</v>
      </c>
      <c r="I99" s="12">
        <v>5.4340000000000002</v>
      </c>
      <c r="J99" s="12">
        <v>5.343</v>
      </c>
      <c r="K99" s="44" t="s">
        <v>732</v>
      </c>
      <c r="L99" s="9" t="str">
        <f t="shared" si="14"/>
        <v>Yes</v>
      </c>
    </row>
    <row r="100" spans="1:12" ht="25.5" x14ac:dyDescent="0.2">
      <c r="A100" s="45" t="s">
        <v>613</v>
      </c>
      <c r="B100" s="34" t="s">
        <v>217</v>
      </c>
      <c r="C100" s="46">
        <v>170377618</v>
      </c>
      <c r="D100" s="43" t="str">
        <f t="shared" si="11"/>
        <v>N/A</v>
      </c>
      <c r="E100" s="46">
        <v>196419883</v>
      </c>
      <c r="F100" s="43" t="str">
        <f t="shared" si="12"/>
        <v>N/A</v>
      </c>
      <c r="G100" s="46">
        <v>208263370</v>
      </c>
      <c r="H100" s="43" t="str">
        <f t="shared" si="13"/>
        <v>N/A</v>
      </c>
      <c r="I100" s="12">
        <v>15.29</v>
      </c>
      <c r="J100" s="12">
        <v>6.03</v>
      </c>
      <c r="K100" s="44" t="s">
        <v>732</v>
      </c>
      <c r="L100" s="9" t="str">
        <f t="shared" si="14"/>
        <v>Yes</v>
      </c>
    </row>
    <row r="101" spans="1:12" x14ac:dyDescent="0.2">
      <c r="A101" s="45" t="s">
        <v>614</v>
      </c>
      <c r="B101" s="34" t="s">
        <v>217</v>
      </c>
      <c r="C101" s="35">
        <v>219179</v>
      </c>
      <c r="D101" s="43" t="str">
        <f t="shared" si="11"/>
        <v>N/A</v>
      </c>
      <c r="E101" s="35">
        <v>227024</v>
      </c>
      <c r="F101" s="43" t="str">
        <f t="shared" si="12"/>
        <v>N/A</v>
      </c>
      <c r="G101" s="35">
        <v>228379</v>
      </c>
      <c r="H101" s="43" t="str">
        <f t="shared" si="13"/>
        <v>N/A</v>
      </c>
      <c r="I101" s="12">
        <v>3.5790000000000002</v>
      </c>
      <c r="J101" s="12">
        <v>0.59689999999999999</v>
      </c>
      <c r="K101" s="44" t="s">
        <v>732</v>
      </c>
      <c r="L101" s="9" t="str">
        <f t="shared" si="14"/>
        <v>Yes</v>
      </c>
    </row>
    <row r="102" spans="1:12" x14ac:dyDescent="0.2">
      <c r="A102" s="45" t="s">
        <v>1449</v>
      </c>
      <c r="B102" s="34" t="s">
        <v>217</v>
      </c>
      <c r="C102" s="46">
        <v>777.34462699000005</v>
      </c>
      <c r="D102" s="43" t="str">
        <f t="shared" si="11"/>
        <v>N/A</v>
      </c>
      <c r="E102" s="46">
        <v>865.19435390000001</v>
      </c>
      <c r="F102" s="43" t="str">
        <f t="shared" si="12"/>
        <v>N/A</v>
      </c>
      <c r="G102" s="46">
        <v>911.91996637</v>
      </c>
      <c r="H102" s="43" t="str">
        <f t="shared" si="13"/>
        <v>N/A</v>
      </c>
      <c r="I102" s="12">
        <v>11.3</v>
      </c>
      <c r="J102" s="12">
        <v>5.4009999999999998</v>
      </c>
      <c r="K102" s="44" t="s">
        <v>732</v>
      </c>
      <c r="L102" s="9" t="str">
        <f t="shared" si="14"/>
        <v>Yes</v>
      </c>
    </row>
    <row r="103" spans="1:12" x14ac:dyDescent="0.2">
      <c r="A103" s="45" t="s">
        <v>615</v>
      </c>
      <c r="B103" s="34" t="s">
        <v>217</v>
      </c>
      <c r="C103" s="46">
        <v>41011423</v>
      </c>
      <c r="D103" s="43" t="str">
        <f t="shared" si="11"/>
        <v>N/A</v>
      </c>
      <c r="E103" s="46">
        <v>50994011</v>
      </c>
      <c r="F103" s="43" t="str">
        <f t="shared" si="12"/>
        <v>N/A</v>
      </c>
      <c r="G103" s="46">
        <v>43356317</v>
      </c>
      <c r="H103" s="43" t="str">
        <f t="shared" si="13"/>
        <v>N/A</v>
      </c>
      <c r="I103" s="12">
        <v>24.34</v>
      </c>
      <c r="J103" s="12">
        <v>-15</v>
      </c>
      <c r="K103" s="44" t="s">
        <v>732</v>
      </c>
      <c r="L103" s="9" t="str">
        <f t="shared" si="14"/>
        <v>Yes</v>
      </c>
    </row>
    <row r="104" spans="1:12" x14ac:dyDescent="0.2">
      <c r="A104" s="45" t="s">
        <v>616</v>
      </c>
      <c r="B104" s="34" t="s">
        <v>217</v>
      </c>
      <c r="C104" s="35">
        <v>48020</v>
      </c>
      <c r="D104" s="43" t="str">
        <f t="shared" si="11"/>
        <v>N/A</v>
      </c>
      <c r="E104" s="35">
        <v>51014</v>
      </c>
      <c r="F104" s="43" t="str">
        <f t="shared" si="12"/>
        <v>N/A</v>
      </c>
      <c r="G104" s="35">
        <v>50867</v>
      </c>
      <c r="H104" s="43" t="str">
        <f t="shared" si="13"/>
        <v>N/A</v>
      </c>
      <c r="I104" s="12">
        <v>6.2350000000000003</v>
      </c>
      <c r="J104" s="12">
        <v>-0.28799999999999998</v>
      </c>
      <c r="K104" s="44" t="s">
        <v>732</v>
      </c>
      <c r="L104" s="9" t="str">
        <f t="shared" si="14"/>
        <v>Yes</v>
      </c>
    </row>
    <row r="105" spans="1:12" x14ac:dyDescent="0.2">
      <c r="A105" s="45" t="s">
        <v>1450</v>
      </c>
      <c r="B105" s="34" t="s">
        <v>217</v>
      </c>
      <c r="C105" s="46">
        <v>854.04879216999996</v>
      </c>
      <c r="D105" s="43" t="str">
        <f t="shared" si="11"/>
        <v>N/A</v>
      </c>
      <c r="E105" s="46">
        <v>999.60816638999995</v>
      </c>
      <c r="F105" s="43" t="str">
        <f t="shared" si="12"/>
        <v>N/A</v>
      </c>
      <c r="G105" s="46">
        <v>852.34664910000004</v>
      </c>
      <c r="H105" s="43" t="str">
        <f t="shared" si="13"/>
        <v>N/A</v>
      </c>
      <c r="I105" s="12">
        <v>17.04</v>
      </c>
      <c r="J105" s="12">
        <v>-14.7</v>
      </c>
      <c r="K105" s="44" t="s">
        <v>732</v>
      </c>
      <c r="L105" s="9" t="str">
        <f t="shared" si="14"/>
        <v>Yes</v>
      </c>
    </row>
    <row r="106" spans="1:12" ht="25.5" x14ac:dyDescent="0.2">
      <c r="A106" s="45" t="s">
        <v>617</v>
      </c>
      <c r="B106" s="34" t="s">
        <v>217</v>
      </c>
      <c r="C106" s="46">
        <v>154235356</v>
      </c>
      <c r="D106" s="43" t="str">
        <f t="shared" si="11"/>
        <v>N/A</v>
      </c>
      <c r="E106" s="46">
        <v>186776604</v>
      </c>
      <c r="F106" s="43" t="str">
        <f t="shared" si="12"/>
        <v>N/A</v>
      </c>
      <c r="G106" s="46">
        <v>216697396</v>
      </c>
      <c r="H106" s="43" t="str">
        <f t="shared" si="13"/>
        <v>N/A</v>
      </c>
      <c r="I106" s="12">
        <v>21.1</v>
      </c>
      <c r="J106" s="12">
        <v>16.02</v>
      </c>
      <c r="K106" s="44" t="s">
        <v>732</v>
      </c>
      <c r="L106" s="9" t="str">
        <f t="shared" si="14"/>
        <v>Yes</v>
      </c>
    </row>
    <row r="107" spans="1:12" x14ac:dyDescent="0.2">
      <c r="A107" s="45" t="s">
        <v>618</v>
      </c>
      <c r="B107" s="34" t="s">
        <v>217</v>
      </c>
      <c r="C107" s="35">
        <v>26168</v>
      </c>
      <c r="D107" s="43" t="str">
        <f t="shared" si="11"/>
        <v>N/A</v>
      </c>
      <c r="E107" s="35">
        <v>28730</v>
      </c>
      <c r="F107" s="43" t="str">
        <f t="shared" si="12"/>
        <v>N/A</v>
      </c>
      <c r="G107" s="35">
        <v>31128</v>
      </c>
      <c r="H107" s="43" t="str">
        <f t="shared" si="13"/>
        <v>N/A</v>
      </c>
      <c r="I107" s="12">
        <v>9.7910000000000004</v>
      </c>
      <c r="J107" s="12">
        <v>8.3469999999999995</v>
      </c>
      <c r="K107" s="44" t="s">
        <v>732</v>
      </c>
      <c r="L107" s="9" t="str">
        <f t="shared" si="14"/>
        <v>Yes</v>
      </c>
    </row>
    <row r="108" spans="1:12" ht="25.5" x14ac:dyDescent="0.2">
      <c r="A108" s="45" t="s">
        <v>1451</v>
      </c>
      <c r="B108" s="34" t="s">
        <v>217</v>
      </c>
      <c r="C108" s="46">
        <v>5894.0444817999996</v>
      </c>
      <c r="D108" s="43" t="str">
        <f t="shared" si="11"/>
        <v>N/A</v>
      </c>
      <c r="E108" s="46">
        <v>6501.1000347999998</v>
      </c>
      <c r="F108" s="43" t="str">
        <f t="shared" si="12"/>
        <v>N/A</v>
      </c>
      <c r="G108" s="46">
        <v>6961.4943458999996</v>
      </c>
      <c r="H108" s="43" t="str">
        <f t="shared" si="13"/>
        <v>N/A</v>
      </c>
      <c r="I108" s="12">
        <v>10.3</v>
      </c>
      <c r="J108" s="12">
        <v>7.0819999999999999</v>
      </c>
      <c r="K108" s="44" t="s">
        <v>732</v>
      </c>
      <c r="L108" s="9" t="str">
        <f t="shared" si="14"/>
        <v>Yes</v>
      </c>
    </row>
    <row r="109" spans="1:12" ht="25.5" x14ac:dyDescent="0.2">
      <c r="A109" s="45" t="s">
        <v>619</v>
      </c>
      <c r="B109" s="34" t="s">
        <v>217</v>
      </c>
      <c r="C109" s="46">
        <v>75230760</v>
      </c>
      <c r="D109" s="43" t="str">
        <f t="shared" si="11"/>
        <v>N/A</v>
      </c>
      <c r="E109" s="46">
        <v>79600162</v>
      </c>
      <c r="F109" s="43" t="str">
        <f t="shared" si="12"/>
        <v>N/A</v>
      </c>
      <c r="G109" s="46">
        <v>75962402</v>
      </c>
      <c r="H109" s="43" t="str">
        <f t="shared" si="13"/>
        <v>N/A</v>
      </c>
      <c r="I109" s="12">
        <v>5.8079999999999998</v>
      </c>
      <c r="J109" s="12">
        <v>-4.57</v>
      </c>
      <c r="K109" s="44" t="s">
        <v>732</v>
      </c>
      <c r="L109" s="9" t="str">
        <f t="shared" si="14"/>
        <v>Yes</v>
      </c>
    </row>
    <row r="110" spans="1:12" x14ac:dyDescent="0.2">
      <c r="A110" s="45" t="s">
        <v>620</v>
      </c>
      <c r="B110" s="34" t="s">
        <v>217</v>
      </c>
      <c r="C110" s="35">
        <v>155320</v>
      </c>
      <c r="D110" s="43" t="str">
        <f t="shared" si="11"/>
        <v>N/A</v>
      </c>
      <c r="E110" s="35">
        <v>157351</v>
      </c>
      <c r="F110" s="43" t="str">
        <f t="shared" si="12"/>
        <v>N/A</v>
      </c>
      <c r="G110" s="35">
        <v>149121</v>
      </c>
      <c r="H110" s="43" t="str">
        <f t="shared" si="13"/>
        <v>N/A</v>
      </c>
      <c r="I110" s="12">
        <v>1.3080000000000001</v>
      </c>
      <c r="J110" s="12">
        <v>-5.23</v>
      </c>
      <c r="K110" s="44" t="s">
        <v>732</v>
      </c>
      <c r="L110" s="9" t="str">
        <f t="shared" si="14"/>
        <v>Yes</v>
      </c>
    </row>
    <row r="111" spans="1:12" x14ac:dyDescent="0.2">
      <c r="A111" s="45" t="s">
        <v>1452</v>
      </c>
      <c r="B111" s="34" t="s">
        <v>217</v>
      </c>
      <c r="C111" s="46">
        <v>484.35977337000003</v>
      </c>
      <c r="D111" s="43" t="str">
        <f t="shared" si="11"/>
        <v>N/A</v>
      </c>
      <c r="E111" s="46">
        <v>505.87642913000002</v>
      </c>
      <c r="F111" s="43" t="str">
        <f t="shared" si="12"/>
        <v>N/A</v>
      </c>
      <c r="G111" s="46">
        <v>509.40110379999999</v>
      </c>
      <c r="H111" s="43" t="str">
        <f t="shared" si="13"/>
        <v>N/A</v>
      </c>
      <c r="I111" s="12">
        <v>4.4420000000000002</v>
      </c>
      <c r="J111" s="12">
        <v>0.69669999999999999</v>
      </c>
      <c r="K111" s="44" t="s">
        <v>732</v>
      </c>
      <c r="L111" s="9" t="str">
        <f t="shared" si="14"/>
        <v>Yes</v>
      </c>
    </row>
    <row r="112" spans="1:12" x14ac:dyDescent="0.2">
      <c r="A112" s="45" t="s">
        <v>621</v>
      </c>
      <c r="B112" s="34" t="s">
        <v>217</v>
      </c>
      <c r="C112" s="46">
        <v>372556776</v>
      </c>
      <c r="D112" s="43" t="str">
        <f t="shared" si="11"/>
        <v>N/A</v>
      </c>
      <c r="E112" s="46">
        <v>373915308</v>
      </c>
      <c r="F112" s="43" t="str">
        <f t="shared" si="12"/>
        <v>N/A</v>
      </c>
      <c r="G112" s="46">
        <v>372525847</v>
      </c>
      <c r="H112" s="43" t="str">
        <f t="shared" si="13"/>
        <v>N/A</v>
      </c>
      <c r="I112" s="12">
        <v>0.36470000000000002</v>
      </c>
      <c r="J112" s="12">
        <v>-0.372</v>
      </c>
      <c r="K112" s="44" t="s">
        <v>732</v>
      </c>
      <c r="L112" s="9" t="str">
        <f t="shared" si="14"/>
        <v>Yes</v>
      </c>
    </row>
    <row r="113" spans="1:12" x14ac:dyDescent="0.2">
      <c r="A113" s="45" t="s">
        <v>622</v>
      </c>
      <c r="B113" s="34" t="s">
        <v>217</v>
      </c>
      <c r="C113" s="35">
        <v>250197</v>
      </c>
      <c r="D113" s="43" t="str">
        <f t="shared" si="11"/>
        <v>N/A</v>
      </c>
      <c r="E113" s="35">
        <v>243114</v>
      </c>
      <c r="F113" s="43" t="str">
        <f t="shared" si="12"/>
        <v>N/A</v>
      </c>
      <c r="G113" s="35">
        <v>225565</v>
      </c>
      <c r="H113" s="43" t="str">
        <f t="shared" si="13"/>
        <v>N/A</v>
      </c>
      <c r="I113" s="12">
        <v>-2.83</v>
      </c>
      <c r="J113" s="12">
        <v>-7.22</v>
      </c>
      <c r="K113" s="44" t="s">
        <v>732</v>
      </c>
      <c r="L113" s="9" t="str">
        <f t="shared" si="14"/>
        <v>Yes</v>
      </c>
    </row>
    <row r="114" spans="1:12" x14ac:dyDescent="0.2">
      <c r="A114" s="45" t="s">
        <v>1453</v>
      </c>
      <c r="B114" s="34" t="s">
        <v>217</v>
      </c>
      <c r="C114" s="46">
        <v>1489.0537297000001</v>
      </c>
      <c r="D114" s="43" t="str">
        <f t="shared" si="11"/>
        <v>N/A</v>
      </c>
      <c r="E114" s="46">
        <v>1538.0245811</v>
      </c>
      <c r="F114" s="43" t="str">
        <f t="shared" si="12"/>
        <v>N/A</v>
      </c>
      <c r="G114" s="46">
        <v>1651.5232727</v>
      </c>
      <c r="H114" s="43" t="str">
        <f t="shared" si="13"/>
        <v>N/A</v>
      </c>
      <c r="I114" s="12">
        <v>3.2890000000000001</v>
      </c>
      <c r="J114" s="12">
        <v>7.38</v>
      </c>
      <c r="K114" s="44" t="s">
        <v>732</v>
      </c>
      <c r="L114" s="9" t="str">
        <f t="shared" si="14"/>
        <v>Yes</v>
      </c>
    </row>
    <row r="115" spans="1:12" ht="25.5" x14ac:dyDescent="0.2">
      <c r="A115" s="45" t="s">
        <v>623</v>
      </c>
      <c r="B115" s="34" t="s">
        <v>217</v>
      </c>
      <c r="C115" s="46">
        <v>1347857991</v>
      </c>
      <c r="D115" s="43" t="str">
        <f t="shared" si="11"/>
        <v>N/A</v>
      </c>
      <c r="E115" s="46">
        <v>1478881891</v>
      </c>
      <c r="F115" s="43" t="str">
        <f t="shared" si="12"/>
        <v>N/A</v>
      </c>
      <c r="G115" s="46">
        <v>1599476725</v>
      </c>
      <c r="H115" s="43" t="str">
        <f t="shared" si="13"/>
        <v>N/A</v>
      </c>
      <c r="I115" s="12">
        <v>9.7210000000000001</v>
      </c>
      <c r="J115" s="12">
        <v>8.1539999999999999</v>
      </c>
      <c r="K115" s="44" t="s">
        <v>732</v>
      </c>
      <c r="L115" s="9" t="str">
        <f t="shared" si="14"/>
        <v>Yes</v>
      </c>
    </row>
    <row r="116" spans="1:12" x14ac:dyDescent="0.2">
      <c r="A116" s="48" t="s">
        <v>624</v>
      </c>
      <c r="B116" s="35" t="s">
        <v>217</v>
      </c>
      <c r="C116" s="35">
        <v>119370</v>
      </c>
      <c r="D116" s="43" t="str">
        <f t="shared" si="11"/>
        <v>N/A</v>
      </c>
      <c r="E116" s="35">
        <v>130620</v>
      </c>
      <c r="F116" s="43" t="str">
        <f t="shared" si="12"/>
        <v>N/A</v>
      </c>
      <c r="G116" s="35">
        <v>137930</v>
      </c>
      <c r="H116" s="43" t="str">
        <f t="shared" si="13"/>
        <v>N/A</v>
      </c>
      <c r="I116" s="12">
        <v>9.4239999999999995</v>
      </c>
      <c r="J116" s="12">
        <v>5.5960000000000001</v>
      </c>
      <c r="K116" s="49" t="s">
        <v>732</v>
      </c>
      <c r="L116" s="9" t="str">
        <f t="shared" si="14"/>
        <v>Yes</v>
      </c>
    </row>
    <row r="117" spans="1:12" ht="25.5" x14ac:dyDescent="0.2">
      <c r="A117" s="45" t="s">
        <v>1454</v>
      </c>
      <c r="B117" s="34" t="s">
        <v>217</v>
      </c>
      <c r="C117" s="46">
        <v>11291.429931999999</v>
      </c>
      <c r="D117" s="43" t="str">
        <f t="shared" si="11"/>
        <v>N/A</v>
      </c>
      <c r="E117" s="46">
        <v>11322.017233</v>
      </c>
      <c r="F117" s="43" t="str">
        <f t="shared" si="12"/>
        <v>N/A</v>
      </c>
      <c r="G117" s="46">
        <v>11596.293228</v>
      </c>
      <c r="H117" s="43" t="str">
        <f t="shared" si="13"/>
        <v>N/A</v>
      </c>
      <c r="I117" s="12">
        <v>0.27089999999999997</v>
      </c>
      <c r="J117" s="12">
        <v>2.423</v>
      </c>
      <c r="K117" s="44" t="s">
        <v>732</v>
      </c>
      <c r="L117" s="9" t="str">
        <f t="shared" si="14"/>
        <v>Yes</v>
      </c>
    </row>
    <row r="118" spans="1:12" ht="25.5" x14ac:dyDescent="0.2">
      <c r="A118" s="45" t="s">
        <v>625</v>
      </c>
      <c r="B118" s="34" t="s">
        <v>217</v>
      </c>
      <c r="C118" s="46">
        <v>68151749</v>
      </c>
      <c r="D118" s="43" t="str">
        <f t="shared" si="11"/>
        <v>N/A</v>
      </c>
      <c r="E118" s="46">
        <v>59542327</v>
      </c>
      <c r="F118" s="43" t="str">
        <f t="shared" si="12"/>
        <v>N/A</v>
      </c>
      <c r="G118" s="46">
        <v>38481919</v>
      </c>
      <c r="H118" s="43" t="str">
        <f t="shared" si="13"/>
        <v>N/A</v>
      </c>
      <c r="I118" s="12">
        <v>-12.6</v>
      </c>
      <c r="J118" s="12">
        <v>-35.4</v>
      </c>
      <c r="K118" s="44" t="s">
        <v>732</v>
      </c>
      <c r="L118" s="9" t="str">
        <f t="shared" si="14"/>
        <v>No</v>
      </c>
    </row>
    <row r="119" spans="1:12" x14ac:dyDescent="0.2">
      <c r="A119" s="45" t="s">
        <v>626</v>
      </c>
      <c r="B119" s="34" t="s">
        <v>217</v>
      </c>
      <c r="C119" s="35">
        <v>101694</v>
      </c>
      <c r="D119" s="43" t="str">
        <f t="shared" si="11"/>
        <v>N/A</v>
      </c>
      <c r="E119" s="35">
        <v>96021</v>
      </c>
      <c r="F119" s="43" t="str">
        <f t="shared" si="12"/>
        <v>N/A</v>
      </c>
      <c r="G119" s="35">
        <v>63789</v>
      </c>
      <c r="H119" s="43" t="str">
        <f t="shared" si="13"/>
        <v>N/A</v>
      </c>
      <c r="I119" s="12">
        <v>-5.58</v>
      </c>
      <c r="J119" s="12">
        <v>-33.6</v>
      </c>
      <c r="K119" s="44" t="s">
        <v>732</v>
      </c>
      <c r="L119" s="9" t="str">
        <f t="shared" si="14"/>
        <v>No</v>
      </c>
    </row>
    <row r="120" spans="1:12" ht="25.5" x14ac:dyDescent="0.2">
      <c r="A120" s="45" t="s">
        <v>1455</v>
      </c>
      <c r="B120" s="34" t="s">
        <v>217</v>
      </c>
      <c r="C120" s="46">
        <v>670.16489664999995</v>
      </c>
      <c r="D120" s="43" t="str">
        <f t="shared" si="11"/>
        <v>N/A</v>
      </c>
      <c r="E120" s="46">
        <v>620.09692671000005</v>
      </c>
      <c r="F120" s="43" t="str">
        <f t="shared" si="12"/>
        <v>N/A</v>
      </c>
      <c r="G120" s="46">
        <v>603.26888649</v>
      </c>
      <c r="H120" s="43" t="str">
        <f t="shared" si="13"/>
        <v>N/A</v>
      </c>
      <c r="I120" s="12">
        <v>-7.47</v>
      </c>
      <c r="J120" s="12">
        <v>-2.71</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33739462</v>
      </c>
      <c r="D127" s="43" t="str">
        <f t="shared" si="11"/>
        <v>N/A</v>
      </c>
      <c r="E127" s="46">
        <v>38773949</v>
      </c>
      <c r="F127" s="43" t="str">
        <f t="shared" si="12"/>
        <v>N/A</v>
      </c>
      <c r="G127" s="46">
        <v>43050077</v>
      </c>
      <c r="H127" s="43" t="str">
        <f t="shared" si="13"/>
        <v>N/A</v>
      </c>
      <c r="I127" s="12">
        <v>14.92</v>
      </c>
      <c r="J127" s="12">
        <v>11.03</v>
      </c>
      <c r="K127" s="44" t="s">
        <v>732</v>
      </c>
      <c r="L127" s="9" t="str">
        <f t="shared" si="14"/>
        <v>Yes</v>
      </c>
    </row>
    <row r="128" spans="1:12" x14ac:dyDescent="0.2">
      <c r="A128" s="45" t="s">
        <v>632</v>
      </c>
      <c r="B128" s="34" t="s">
        <v>217</v>
      </c>
      <c r="C128" s="35">
        <v>40971</v>
      </c>
      <c r="D128" s="43" t="str">
        <f t="shared" si="11"/>
        <v>N/A</v>
      </c>
      <c r="E128" s="35">
        <v>46526</v>
      </c>
      <c r="F128" s="43" t="str">
        <f t="shared" si="12"/>
        <v>N/A</v>
      </c>
      <c r="G128" s="35">
        <v>50421</v>
      </c>
      <c r="H128" s="43" t="str">
        <f t="shared" si="13"/>
        <v>N/A</v>
      </c>
      <c r="I128" s="12">
        <v>13.56</v>
      </c>
      <c r="J128" s="12">
        <v>8.3719999999999999</v>
      </c>
      <c r="K128" s="44" t="s">
        <v>732</v>
      </c>
      <c r="L128" s="9" t="str">
        <f t="shared" si="14"/>
        <v>Yes</v>
      </c>
    </row>
    <row r="129" spans="1:12" ht="25.5" x14ac:dyDescent="0.2">
      <c r="A129" s="45" t="s">
        <v>1458</v>
      </c>
      <c r="B129" s="34" t="s">
        <v>217</v>
      </c>
      <c r="C129" s="46">
        <v>823.49618023000005</v>
      </c>
      <c r="D129" s="43" t="str">
        <f t="shared" si="11"/>
        <v>N/A</v>
      </c>
      <c r="E129" s="46">
        <v>833.38238834000003</v>
      </c>
      <c r="F129" s="43" t="str">
        <f t="shared" si="12"/>
        <v>N/A</v>
      </c>
      <c r="G129" s="46">
        <v>853.81243926000002</v>
      </c>
      <c r="H129" s="43" t="str">
        <f t="shared" si="13"/>
        <v>N/A</v>
      </c>
      <c r="I129" s="12">
        <v>1.2010000000000001</v>
      </c>
      <c r="J129" s="12">
        <v>2.4510000000000001</v>
      </c>
      <c r="K129" s="44" t="s">
        <v>732</v>
      </c>
      <c r="L129" s="9" t="str">
        <f t="shared" si="14"/>
        <v>Yes</v>
      </c>
    </row>
    <row r="130" spans="1:12" ht="25.5" x14ac:dyDescent="0.2">
      <c r="A130" s="45" t="s">
        <v>633</v>
      </c>
      <c r="B130" s="34" t="s">
        <v>217</v>
      </c>
      <c r="C130" s="46">
        <v>14411613</v>
      </c>
      <c r="D130" s="43" t="str">
        <f t="shared" si="11"/>
        <v>N/A</v>
      </c>
      <c r="E130" s="46">
        <v>9136728</v>
      </c>
      <c r="F130" s="43" t="str">
        <f t="shared" si="12"/>
        <v>N/A</v>
      </c>
      <c r="G130" s="46">
        <v>1265373</v>
      </c>
      <c r="H130" s="43" t="str">
        <f t="shared" si="13"/>
        <v>N/A</v>
      </c>
      <c r="I130" s="12">
        <v>-36.6</v>
      </c>
      <c r="J130" s="12">
        <v>-86.2</v>
      </c>
      <c r="K130" s="44" t="s">
        <v>732</v>
      </c>
      <c r="L130" s="9" t="str">
        <f t="shared" si="14"/>
        <v>No</v>
      </c>
    </row>
    <row r="131" spans="1:12" x14ac:dyDescent="0.2">
      <c r="A131" s="45" t="s">
        <v>634</v>
      </c>
      <c r="B131" s="34" t="s">
        <v>217</v>
      </c>
      <c r="C131" s="35">
        <v>9647</v>
      </c>
      <c r="D131" s="43" t="str">
        <f t="shared" si="11"/>
        <v>N/A</v>
      </c>
      <c r="E131" s="35">
        <v>8501</v>
      </c>
      <c r="F131" s="43" t="str">
        <f t="shared" si="12"/>
        <v>N/A</v>
      </c>
      <c r="G131" s="35">
        <v>3829</v>
      </c>
      <c r="H131" s="43" t="str">
        <f t="shared" si="13"/>
        <v>N/A</v>
      </c>
      <c r="I131" s="12">
        <v>-11.9</v>
      </c>
      <c r="J131" s="12">
        <v>-55</v>
      </c>
      <c r="K131" s="44" t="s">
        <v>732</v>
      </c>
      <c r="L131" s="9" t="str">
        <f t="shared" si="14"/>
        <v>No</v>
      </c>
    </row>
    <row r="132" spans="1:12" ht="25.5" x14ac:dyDescent="0.2">
      <c r="A132" s="45" t="s">
        <v>1459</v>
      </c>
      <c r="B132" s="34" t="s">
        <v>217</v>
      </c>
      <c r="C132" s="46">
        <v>1493.8958224999999</v>
      </c>
      <c r="D132" s="43" t="str">
        <f t="shared" si="11"/>
        <v>N/A</v>
      </c>
      <c r="E132" s="46">
        <v>1074.7827314000001</v>
      </c>
      <c r="F132" s="43" t="str">
        <f t="shared" si="12"/>
        <v>N/A</v>
      </c>
      <c r="G132" s="46">
        <v>330.47088013000001</v>
      </c>
      <c r="H132" s="43" t="str">
        <f t="shared" si="13"/>
        <v>N/A</v>
      </c>
      <c r="I132" s="12">
        <v>-28.1</v>
      </c>
      <c r="J132" s="12">
        <v>-69.3</v>
      </c>
      <c r="K132" s="44" t="s">
        <v>732</v>
      </c>
      <c r="L132" s="9" t="str">
        <f t="shared" si="14"/>
        <v>No</v>
      </c>
    </row>
    <row r="133" spans="1:12" ht="25.5" x14ac:dyDescent="0.2">
      <c r="A133" s="45" t="s">
        <v>635</v>
      </c>
      <c r="B133" s="34" t="s">
        <v>217</v>
      </c>
      <c r="C133" s="46">
        <v>12037785</v>
      </c>
      <c r="D133" s="43" t="str">
        <f t="shared" si="11"/>
        <v>N/A</v>
      </c>
      <c r="E133" s="46">
        <v>15403921</v>
      </c>
      <c r="F133" s="43" t="str">
        <f t="shared" si="12"/>
        <v>N/A</v>
      </c>
      <c r="G133" s="46">
        <v>16109848</v>
      </c>
      <c r="H133" s="43" t="str">
        <f t="shared" si="13"/>
        <v>N/A</v>
      </c>
      <c r="I133" s="12">
        <v>27.96</v>
      </c>
      <c r="J133" s="12">
        <v>4.5830000000000002</v>
      </c>
      <c r="K133" s="44" t="s">
        <v>732</v>
      </c>
      <c r="L133" s="9" t="str">
        <f t="shared" si="14"/>
        <v>Yes</v>
      </c>
    </row>
    <row r="134" spans="1:12" x14ac:dyDescent="0.2">
      <c r="A134" s="45" t="s">
        <v>636</v>
      </c>
      <c r="B134" s="34" t="s">
        <v>217</v>
      </c>
      <c r="C134" s="35">
        <v>1539</v>
      </c>
      <c r="D134" s="43" t="str">
        <f t="shared" si="11"/>
        <v>N/A</v>
      </c>
      <c r="E134" s="35">
        <v>1702</v>
      </c>
      <c r="F134" s="43" t="str">
        <f t="shared" si="12"/>
        <v>N/A</v>
      </c>
      <c r="G134" s="35">
        <v>1825</v>
      </c>
      <c r="H134" s="43" t="str">
        <f t="shared" si="13"/>
        <v>N/A</v>
      </c>
      <c r="I134" s="12">
        <v>10.59</v>
      </c>
      <c r="J134" s="12">
        <v>7.2270000000000003</v>
      </c>
      <c r="K134" s="44" t="s">
        <v>732</v>
      </c>
      <c r="L134" s="9" t="str">
        <f t="shared" si="14"/>
        <v>Yes</v>
      </c>
    </row>
    <row r="135" spans="1:12" x14ac:dyDescent="0.2">
      <c r="A135" s="45" t="s">
        <v>1460</v>
      </c>
      <c r="B135" s="34" t="s">
        <v>217</v>
      </c>
      <c r="C135" s="46">
        <v>7821.8226120999998</v>
      </c>
      <c r="D135" s="43" t="str">
        <f t="shared" si="11"/>
        <v>N/A</v>
      </c>
      <c r="E135" s="46">
        <v>9050.4823737000006</v>
      </c>
      <c r="F135" s="43" t="str">
        <f t="shared" si="12"/>
        <v>N/A</v>
      </c>
      <c r="G135" s="46">
        <v>8827.3139726000009</v>
      </c>
      <c r="H135" s="43" t="str">
        <f t="shared" si="13"/>
        <v>N/A</v>
      </c>
      <c r="I135" s="12">
        <v>15.71</v>
      </c>
      <c r="J135" s="12">
        <v>-2.4700000000000002</v>
      </c>
      <c r="K135" s="44" t="s">
        <v>732</v>
      </c>
      <c r="L135" s="9" t="str">
        <f t="shared" si="14"/>
        <v>Yes</v>
      </c>
    </row>
    <row r="136" spans="1:12" ht="25.5" x14ac:dyDescent="0.2">
      <c r="A136" s="45" t="s">
        <v>637</v>
      </c>
      <c r="B136" s="34" t="s">
        <v>217</v>
      </c>
      <c r="C136" s="46">
        <v>5601502</v>
      </c>
      <c r="D136" s="43" t="str">
        <f t="shared" si="11"/>
        <v>N/A</v>
      </c>
      <c r="E136" s="46">
        <v>7157372</v>
      </c>
      <c r="F136" s="43" t="str">
        <f t="shared" si="12"/>
        <v>N/A</v>
      </c>
      <c r="G136" s="46">
        <v>8352204</v>
      </c>
      <c r="H136" s="43" t="str">
        <f t="shared" si="13"/>
        <v>N/A</v>
      </c>
      <c r="I136" s="12">
        <v>27.78</v>
      </c>
      <c r="J136" s="12">
        <v>16.690000000000001</v>
      </c>
      <c r="K136" s="44" t="s">
        <v>732</v>
      </c>
      <c r="L136" s="9" t="str">
        <f>IF(J136="Div by 0", "N/A", IF(OR(J136="N/A",K136="N/A"),"N/A", IF(J136&gt;VALUE(MID(K136,1,2)), "No", IF(J136&lt;-1*VALUE(MID(K136,1,2)), "No", "Yes"))))</f>
        <v>Yes</v>
      </c>
    </row>
    <row r="137" spans="1:12" x14ac:dyDescent="0.2">
      <c r="A137" s="45" t="s">
        <v>638</v>
      </c>
      <c r="B137" s="34" t="s">
        <v>217</v>
      </c>
      <c r="C137" s="35">
        <v>65583</v>
      </c>
      <c r="D137" s="43" t="str">
        <f t="shared" si="11"/>
        <v>N/A</v>
      </c>
      <c r="E137" s="35">
        <v>76740</v>
      </c>
      <c r="F137" s="43" t="str">
        <f t="shared" si="12"/>
        <v>N/A</v>
      </c>
      <c r="G137" s="35">
        <v>87111</v>
      </c>
      <c r="H137" s="43" t="str">
        <f t="shared" si="13"/>
        <v>N/A</v>
      </c>
      <c r="I137" s="12">
        <v>17.010000000000002</v>
      </c>
      <c r="J137" s="12">
        <v>13.51</v>
      </c>
      <c r="K137" s="44" t="s">
        <v>732</v>
      </c>
      <c r="L137" s="9" t="str">
        <f t="shared" ref="L137:L141" si="15">IF(J137="Div by 0", "N/A", IF(OR(J137="N/A",K137="N/A"),"N/A", IF(J137&gt;VALUE(MID(K137,1,2)), "No", IF(J137&lt;-1*VALUE(MID(K137,1,2)), "No", "Yes"))))</f>
        <v>Yes</v>
      </c>
    </row>
    <row r="138" spans="1:12" ht="25.5" x14ac:dyDescent="0.2">
      <c r="A138" s="45" t="s">
        <v>1461</v>
      </c>
      <c r="B138" s="34" t="s">
        <v>217</v>
      </c>
      <c r="C138" s="46">
        <v>85.410883917999996</v>
      </c>
      <c r="D138" s="43" t="str">
        <f t="shared" si="11"/>
        <v>N/A</v>
      </c>
      <c r="E138" s="46">
        <v>93.267813395999994</v>
      </c>
      <c r="F138" s="43" t="str">
        <f t="shared" si="12"/>
        <v>N/A</v>
      </c>
      <c r="G138" s="46">
        <v>95.880015153000002</v>
      </c>
      <c r="H138" s="43" t="str">
        <f t="shared" si="13"/>
        <v>N/A</v>
      </c>
      <c r="I138" s="12">
        <v>9.1989999999999998</v>
      </c>
      <c r="J138" s="12">
        <v>2.8010000000000002</v>
      </c>
      <c r="K138" s="44" t="s">
        <v>732</v>
      </c>
      <c r="L138" s="9" t="str">
        <f t="shared" si="15"/>
        <v>Yes</v>
      </c>
    </row>
    <row r="139" spans="1:12" ht="25.5" x14ac:dyDescent="0.2">
      <c r="A139" s="45" t="s">
        <v>639</v>
      </c>
      <c r="B139" s="34" t="s">
        <v>217</v>
      </c>
      <c r="C139" s="46">
        <v>121227032</v>
      </c>
      <c r="D139" s="43" t="str">
        <f t="shared" si="11"/>
        <v>N/A</v>
      </c>
      <c r="E139" s="46">
        <v>135259407</v>
      </c>
      <c r="F139" s="43" t="str">
        <f t="shared" si="12"/>
        <v>N/A</v>
      </c>
      <c r="G139" s="46">
        <v>140135636</v>
      </c>
      <c r="H139" s="43" t="str">
        <f t="shared" si="13"/>
        <v>N/A</v>
      </c>
      <c r="I139" s="12">
        <v>11.58</v>
      </c>
      <c r="J139" s="12">
        <v>3.605</v>
      </c>
      <c r="K139" s="44" t="s">
        <v>732</v>
      </c>
      <c r="L139" s="9" t="str">
        <f t="shared" si="15"/>
        <v>Yes</v>
      </c>
    </row>
    <row r="140" spans="1:12" x14ac:dyDescent="0.2">
      <c r="A140" s="45" t="s">
        <v>640</v>
      </c>
      <c r="B140" s="34" t="s">
        <v>217</v>
      </c>
      <c r="C140" s="35">
        <v>4307</v>
      </c>
      <c r="D140" s="43" t="str">
        <f t="shared" si="11"/>
        <v>N/A</v>
      </c>
      <c r="E140" s="35">
        <v>4547</v>
      </c>
      <c r="F140" s="43" t="str">
        <f t="shared" si="12"/>
        <v>N/A</v>
      </c>
      <c r="G140" s="35">
        <v>4364</v>
      </c>
      <c r="H140" s="43" t="str">
        <f t="shared" si="13"/>
        <v>N/A</v>
      </c>
      <c r="I140" s="12">
        <v>5.5720000000000001</v>
      </c>
      <c r="J140" s="12">
        <v>-4.0199999999999996</v>
      </c>
      <c r="K140" s="44" t="s">
        <v>732</v>
      </c>
      <c r="L140" s="9" t="str">
        <f t="shared" si="15"/>
        <v>Yes</v>
      </c>
    </row>
    <row r="141" spans="1:12" ht="25.5" x14ac:dyDescent="0.2">
      <c r="A141" s="45" t="s">
        <v>1462</v>
      </c>
      <c r="B141" s="34" t="s">
        <v>217</v>
      </c>
      <c r="C141" s="46">
        <v>28146.513117999999</v>
      </c>
      <c r="D141" s="43" t="str">
        <f t="shared" si="11"/>
        <v>N/A</v>
      </c>
      <c r="E141" s="46">
        <v>29746.955575</v>
      </c>
      <c r="F141" s="43" t="str">
        <f t="shared" si="12"/>
        <v>N/A</v>
      </c>
      <c r="G141" s="46">
        <v>32111.740604999999</v>
      </c>
      <c r="H141" s="43" t="str">
        <f t="shared" si="13"/>
        <v>N/A</v>
      </c>
      <c r="I141" s="12">
        <v>5.6859999999999999</v>
      </c>
      <c r="J141" s="12">
        <v>7.95</v>
      </c>
      <c r="K141" s="44" t="s">
        <v>732</v>
      </c>
      <c r="L141" s="9" t="str">
        <f t="shared" si="15"/>
        <v>Yes</v>
      </c>
    </row>
    <row r="142" spans="1:12" ht="25.5" x14ac:dyDescent="0.2">
      <c r="A142" s="45" t="s">
        <v>641</v>
      </c>
      <c r="B142" s="34" t="s">
        <v>217</v>
      </c>
      <c r="C142" s="46">
        <v>141389885</v>
      </c>
      <c r="D142" s="43" t="str">
        <f t="shared" si="11"/>
        <v>N/A</v>
      </c>
      <c r="E142" s="46">
        <v>146989866</v>
      </c>
      <c r="F142" s="43" t="str">
        <f t="shared" si="12"/>
        <v>N/A</v>
      </c>
      <c r="G142" s="46">
        <v>127266628</v>
      </c>
      <c r="H142" s="43" t="str">
        <f t="shared" si="13"/>
        <v>N/A</v>
      </c>
      <c r="I142" s="12">
        <v>3.9609999999999999</v>
      </c>
      <c r="J142" s="12">
        <v>-13.4</v>
      </c>
      <c r="K142" s="44" t="s">
        <v>732</v>
      </c>
      <c r="L142" s="9" t="str">
        <f t="shared" ref="L142:L153" si="16">IF(J142="Div by 0", "N/A", IF(K142="N/A","N/A", IF(J142&gt;VALUE(MID(K142,1,2)), "No", IF(J142&lt;-1*VALUE(MID(K142,1,2)), "No", "Yes"))))</f>
        <v>Yes</v>
      </c>
    </row>
    <row r="143" spans="1:12" ht="25.5" x14ac:dyDescent="0.2">
      <c r="A143" s="45" t="s">
        <v>642</v>
      </c>
      <c r="B143" s="34" t="s">
        <v>217</v>
      </c>
      <c r="C143" s="35">
        <v>145119</v>
      </c>
      <c r="D143" s="43" t="str">
        <f t="shared" si="11"/>
        <v>N/A</v>
      </c>
      <c r="E143" s="35">
        <v>147872</v>
      </c>
      <c r="F143" s="43" t="str">
        <f t="shared" si="12"/>
        <v>N/A</v>
      </c>
      <c r="G143" s="35">
        <v>140090</v>
      </c>
      <c r="H143" s="43" t="str">
        <f t="shared" si="13"/>
        <v>N/A</v>
      </c>
      <c r="I143" s="12">
        <v>1.897</v>
      </c>
      <c r="J143" s="12">
        <v>-5.26</v>
      </c>
      <c r="K143" s="44" t="s">
        <v>732</v>
      </c>
      <c r="L143" s="9" t="str">
        <f t="shared" si="16"/>
        <v>Yes</v>
      </c>
    </row>
    <row r="144" spans="1:12" ht="25.5" x14ac:dyDescent="0.2">
      <c r="A144" s="45" t="s">
        <v>1463</v>
      </c>
      <c r="B144" s="34" t="s">
        <v>217</v>
      </c>
      <c r="C144" s="46">
        <v>974.30305472999999</v>
      </c>
      <c r="D144" s="43" t="str">
        <f t="shared" si="11"/>
        <v>N/A</v>
      </c>
      <c r="E144" s="46">
        <v>994.03447575999996</v>
      </c>
      <c r="F144" s="43" t="str">
        <f t="shared" si="12"/>
        <v>N/A</v>
      </c>
      <c r="G144" s="46">
        <v>908.46333072000004</v>
      </c>
      <c r="H144" s="43" t="str">
        <f t="shared" si="13"/>
        <v>N/A</v>
      </c>
      <c r="I144" s="12">
        <v>2.0249999999999999</v>
      </c>
      <c r="J144" s="12">
        <v>-8.61</v>
      </c>
      <c r="K144" s="44" t="s">
        <v>732</v>
      </c>
      <c r="L144" s="9" t="str">
        <f t="shared" si="16"/>
        <v>Yes</v>
      </c>
    </row>
    <row r="145" spans="1:12" ht="25.5" x14ac:dyDescent="0.2">
      <c r="A145" s="45" t="s">
        <v>643</v>
      </c>
      <c r="B145" s="34" t="s">
        <v>217</v>
      </c>
      <c r="C145" s="46">
        <v>163548290</v>
      </c>
      <c r="D145" s="43" t="str">
        <f t="shared" ref="D145:D153" si="17">IF($B145="N/A","N/A",IF(C145&gt;10,"No",IF(C145&lt;-10,"No","Yes")))</f>
        <v>N/A</v>
      </c>
      <c r="E145" s="46">
        <v>196757168</v>
      </c>
      <c r="F145" s="43" t="str">
        <f t="shared" ref="F145:F153" si="18">IF($B145="N/A","N/A",IF(E145&gt;10,"No",IF(E145&lt;-10,"No","Yes")))</f>
        <v>N/A</v>
      </c>
      <c r="G145" s="46">
        <v>232399605</v>
      </c>
      <c r="H145" s="43" t="str">
        <f t="shared" ref="H145:H153" si="19">IF($B145="N/A","N/A",IF(G145&gt;10,"No",IF(G145&lt;-10,"No","Yes")))</f>
        <v>N/A</v>
      </c>
      <c r="I145" s="12">
        <v>20.309999999999999</v>
      </c>
      <c r="J145" s="12">
        <v>18.11</v>
      </c>
      <c r="K145" s="44" t="s">
        <v>732</v>
      </c>
      <c r="L145" s="9" t="str">
        <f t="shared" si="16"/>
        <v>Yes</v>
      </c>
    </row>
    <row r="146" spans="1:12" x14ac:dyDescent="0.2">
      <c r="A146" s="45" t="s">
        <v>644</v>
      </c>
      <c r="B146" s="34" t="s">
        <v>217</v>
      </c>
      <c r="C146" s="35">
        <v>13818</v>
      </c>
      <c r="D146" s="43" t="str">
        <f t="shared" si="17"/>
        <v>N/A</v>
      </c>
      <c r="E146" s="35">
        <v>15503</v>
      </c>
      <c r="F146" s="43" t="str">
        <f t="shared" si="18"/>
        <v>N/A</v>
      </c>
      <c r="G146" s="35">
        <v>17404</v>
      </c>
      <c r="H146" s="43" t="str">
        <f t="shared" si="19"/>
        <v>N/A</v>
      </c>
      <c r="I146" s="12">
        <v>12.19</v>
      </c>
      <c r="J146" s="12">
        <v>12.26</v>
      </c>
      <c r="K146" s="44" t="s">
        <v>732</v>
      </c>
      <c r="L146" s="9" t="str">
        <f t="shared" si="16"/>
        <v>Yes</v>
      </c>
    </row>
    <row r="147" spans="1:12" ht="25.5" x14ac:dyDescent="0.2">
      <c r="A147" s="45" t="s">
        <v>1464</v>
      </c>
      <c r="B147" s="34" t="s">
        <v>217</v>
      </c>
      <c r="C147" s="46">
        <v>11835.887248999999</v>
      </c>
      <c r="D147" s="43" t="str">
        <f t="shared" si="17"/>
        <v>N/A</v>
      </c>
      <c r="E147" s="46">
        <v>12691.554409</v>
      </c>
      <c r="F147" s="43" t="str">
        <f t="shared" si="18"/>
        <v>N/A</v>
      </c>
      <c r="G147" s="46">
        <v>13353.229429999999</v>
      </c>
      <c r="H147" s="43" t="str">
        <f t="shared" si="19"/>
        <v>N/A</v>
      </c>
      <c r="I147" s="12">
        <v>7.2290000000000001</v>
      </c>
      <c r="J147" s="12">
        <v>5.2140000000000004</v>
      </c>
      <c r="K147" s="44" t="s">
        <v>732</v>
      </c>
      <c r="L147" s="9" t="str">
        <f t="shared" si="16"/>
        <v>Yes</v>
      </c>
    </row>
    <row r="148" spans="1:12" ht="25.5" x14ac:dyDescent="0.2">
      <c r="A148" s="45" t="s">
        <v>645</v>
      </c>
      <c r="B148" s="34" t="s">
        <v>217</v>
      </c>
      <c r="C148" s="46">
        <v>204645924</v>
      </c>
      <c r="D148" s="43" t="str">
        <f t="shared" si="17"/>
        <v>N/A</v>
      </c>
      <c r="E148" s="46">
        <v>213569202</v>
      </c>
      <c r="F148" s="43" t="str">
        <f t="shared" si="18"/>
        <v>N/A</v>
      </c>
      <c r="G148" s="46">
        <v>216449002</v>
      </c>
      <c r="H148" s="43" t="str">
        <f t="shared" si="19"/>
        <v>N/A</v>
      </c>
      <c r="I148" s="12">
        <v>4.3600000000000003</v>
      </c>
      <c r="J148" s="12">
        <v>1.3480000000000001</v>
      </c>
      <c r="K148" s="44" t="s">
        <v>732</v>
      </c>
      <c r="L148" s="9" t="str">
        <f t="shared" si="16"/>
        <v>Yes</v>
      </c>
    </row>
    <row r="149" spans="1:12" x14ac:dyDescent="0.2">
      <c r="A149" s="45" t="s">
        <v>646</v>
      </c>
      <c r="B149" s="34" t="s">
        <v>217</v>
      </c>
      <c r="C149" s="35">
        <v>86774</v>
      </c>
      <c r="D149" s="43" t="str">
        <f t="shared" si="17"/>
        <v>N/A</v>
      </c>
      <c r="E149" s="35">
        <v>89449</v>
      </c>
      <c r="F149" s="43" t="str">
        <f t="shared" si="18"/>
        <v>N/A</v>
      </c>
      <c r="G149" s="35">
        <v>81288</v>
      </c>
      <c r="H149" s="43" t="str">
        <f t="shared" si="19"/>
        <v>N/A</v>
      </c>
      <c r="I149" s="12">
        <v>3.0830000000000002</v>
      </c>
      <c r="J149" s="12">
        <v>-9.1199999999999992</v>
      </c>
      <c r="K149" s="44" t="s">
        <v>732</v>
      </c>
      <c r="L149" s="9" t="str">
        <f t="shared" si="16"/>
        <v>Yes</v>
      </c>
    </row>
    <row r="150" spans="1:12" ht="25.5" x14ac:dyDescent="0.2">
      <c r="A150" s="45" t="s">
        <v>1465</v>
      </c>
      <c r="B150" s="34" t="s">
        <v>217</v>
      </c>
      <c r="C150" s="46">
        <v>2358.3783622000001</v>
      </c>
      <c r="D150" s="43" t="str">
        <f t="shared" si="17"/>
        <v>N/A</v>
      </c>
      <c r="E150" s="46">
        <v>2387.6086037999999</v>
      </c>
      <c r="F150" s="43" t="str">
        <f t="shared" si="18"/>
        <v>N/A</v>
      </c>
      <c r="G150" s="46">
        <v>2662.7423727999999</v>
      </c>
      <c r="H150" s="43" t="str">
        <f t="shared" si="19"/>
        <v>N/A</v>
      </c>
      <c r="I150" s="12">
        <v>1.2390000000000001</v>
      </c>
      <c r="J150" s="12">
        <v>11.52</v>
      </c>
      <c r="K150" s="44" t="s">
        <v>732</v>
      </c>
      <c r="L150" s="9" t="str">
        <f t="shared" si="16"/>
        <v>Yes</v>
      </c>
    </row>
    <row r="151" spans="1:12" ht="25.5" x14ac:dyDescent="0.2">
      <c r="A151" s="45" t="s">
        <v>647</v>
      </c>
      <c r="B151" s="34" t="s">
        <v>217</v>
      </c>
      <c r="C151" s="46">
        <v>142021273</v>
      </c>
      <c r="D151" s="43" t="str">
        <f t="shared" si="17"/>
        <v>N/A</v>
      </c>
      <c r="E151" s="46">
        <v>168716340</v>
      </c>
      <c r="F151" s="43" t="str">
        <f t="shared" si="18"/>
        <v>N/A</v>
      </c>
      <c r="G151" s="46">
        <v>191264087</v>
      </c>
      <c r="H151" s="43" t="str">
        <f t="shared" si="19"/>
        <v>N/A</v>
      </c>
      <c r="I151" s="12">
        <v>18.8</v>
      </c>
      <c r="J151" s="12">
        <v>13.36</v>
      </c>
      <c r="K151" s="44" t="s">
        <v>732</v>
      </c>
      <c r="L151" s="9" t="str">
        <f t="shared" si="16"/>
        <v>Yes</v>
      </c>
    </row>
    <row r="152" spans="1:12" x14ac:dyDescent="0.2">
      <c r="A152" s="45" t="s">
        <v>648</v>
      </c>
      <c r="B152" s="34" t="s">
        <v>217</v>
      </c>
      <c r="C152" s="35">
        <v>16301</v>
      </c>
      <c r="D152" s="43" t="str">
        <f t="shared" si="17"/>
        <v>N/A</v>
      </c>
      <c r="E152" s="35">
        <v>18609</v>
      </c>
      <c r="F152" s="43" t="str">
        <f t="shared" si="18"/>
        <v>N/A</v>
      </c>
      <c r="G152" s="35">
        <v>20597</v>
      </c>
      <c r="H152" s="43" t="str">
        <f t="shared" si="19"/>
        <v>N/A</v>
      </c>
      <c r="I152" s="12">
        <v>14.16</v>
      </c>
      <c r="J152" s="12">
        <v>10.68</v>
      </c>
      <c r="K152" s="44" t="s">
        <v>732</v>
      </c>
      <c r="L152" s="9" t="str">
        <f t="shared" si="16"/>
        <v>Yes</v>
      </c>
    </row>
    <row r="153" spans="1:12" ht="25.5" x14ac:dyDescent="0.2">
      <c r="A153" s="45" t="s">
        <v>1466</v>
      </c>
      <c r="B153" s="34" t="s">
        <v>217</v>
      </c>
      <c r="C153" s="46">
        <v>8712.4270290000004</v>
      </c>
      <c r="D153" s="43" t="str">
        <f t="shared" si="17"/>
        <v>N/A</v>
      </c>
      <c r="E153" s="46">
        <v>9066.3840077000004</v>
      </c>
      <c r="F153" s="43" t="str">
        <f t="shared" si="18"/>
        <v>N/A</v>
      </c>
      <c r="G153" s="46">
        <v>9286.0167500000007</v>
      </c>
      <c r="H153" s="43" t="str">
        <f t="shared" si="19"/>
        <v>N/A</v>
      </c>
      <c r="I153" s="12">
        <v>4.0629999999999997</v>
      </c>
      <c r="J153" s="12">
        <v>2.4220000000000002</v>
      </c>
      <c r="K153" s="44" t="s">
        <v>732</v>
      </c>
      <c r="L153" s="9" t="str">
        <f t="shared" si="16"/>
        <v>Yes</v>
      </c>
    </row>
    <row r="154" spans="1:12" x14ac:dyDescent="0.2">
      <c r="A154" s="45" t="s">
        <v>1532</v>
      </c>
      <c r="B154" s="34" t="s">
        <v>217</v>
      </c>
      <c r="C154" s="46">
        <v>1295.8857298</v>
      </c>
      <c r="D154" s="43" t="str">
        <f t="shared" ref="D154:D173" si="20">IF($B154="N/A","N/A",IF(C154&gt;10,"No",IF(C154&lt;-10,"No","Yes")))</f>
        <v>N/A</v>
      </c>
      <c r="E154" s="46">
        <v>1315.7153025</v>
      </c>
      <c r="F154" s="43" t="str">
        <f t="shared" ref="F154:F173" si="21">IF($B154="N/A","N/A",IF(E154&gt;10,"No",IF(E154&lt;-10,"No","Yes")))</f>
        <v>N/A</v>
      </c>
      <c r="G154" s="46">
        <v>1313.5770878999999</v>
      </c>
      <c r="H154" s="43" t="str">
        <f t="shared" ref="H154:H173" si="22">IF($B154="N/A","N/A",IF(G154&gt;10,"No",IF(G154&lt;-10,"No","Yes")))</f>
        <v>N/A</v>
      </c>
      <c r="I154" s="12">
        <v>1.53</v>
      </c>
      <c r="J154" s="12">
        <v>-0.16300000000000001</v>
      </c>
      <c r="K154" s="44" t="s">
        <v>732</v>
      </c>
      <c r="L154" s="9" t="str">
        <f t="shared" ref="L154:L173" si="23">IF(J154="Div by 0", "N/A", IF(K154="N/A","N/A", IF(J154&gt;VALUE(MID(K154,1,2)), "No", IF(J154&lt;-1*VALUE(MID(K154,1,2)), "No", "Yes"))))</f>
        <v>Yes</v>
      </c>
    </row>
    <row r="155" spans="1:12" x14ac:dyDescent="0.2">
      <c r="A155" s="50" t="s">
        <v>1533</v>
      </c>
      <c r="B155" s="34" t="s">
        <v>217</v>
      </c>
      <c r="C155" s="46">
        <v>466.16889157000003</v>
      </c>
      <c r="D155" s="43" t="str">
        <f t="shared" si="20"/>
        <v>N/A</v>
      </c>
      <c r="E155" s="46">
        <v>476.38429594000002</v>
      </c>
      <c r="F155" s="43" t="str">
        <f t="shared" si="21"/>
        <v>N/A</v>
      </c>
      <c r="G155" s="46">
        <v>515.93841192000002</v>
      </c>
      <c r="H155" s="43" t="str">
        <f t="shared" si="22"/>
        <v>N/A</v>
      </c>
      <c r="I155" s="12">
        <v>2.1909999999999998</v>
      </c>
      <c r="J155" s="12">
        <v>8.3030000000000008</v>
      </c>
      <c r="K155" s="44" t="s">
        <v>732</v>
      </c>
      <c r="L155" s="9" t="str">
        <f t="shared" si="23"/>
        <v>Yes</v>
      </c>
    </row>
    <row r="156" spans="1:12" ht="25.5" x14ac:dyDescent="0.2">
      <c r="A156" s="50" t="s">
        <v>1534</v>
      </c>
      <c r="B156" s="34" t="s">
        <v>217</v>
      </c>
      <c r="C156" s="46">
        <v>2535.7181354999998</v>
      </c>
      <c r="D156" s="43" t="str">
        <f t="shared" si="20"/>
        <v>N/A</v>
      </c>
      <c r="E156" s="46">
        <v>2560.5591356</v>
      </c>
      <c r="F156" s="43" t="str">
        <f t="shared" si="21"/>
        <v>N/A</v>
      </c>
      <c r="G156" s="46">
        <v>2365.9799939</v>
      </c>
      <c r="H156" s="43" t="str">
        <f t="shared" si="22"/>
        <v>N/A</v>
      </c>
      <c r="I156" s="12">
        <v>0.97960000000000003</v>
      </c>
      <c r="J156" s="12">
        <v>-7.6</v>
      </c>
      <c r="K156" s="44" t="s">
        <v>732</v>
      </c>
      <c r="L156" s="9" t="str">
        <f t="shared" si="23"/>
        <v>Yes</v>
      </c>
    </row>
    <row r="157" spans="1:12" x14ac:dyDescent="0.2">
      <c r="A157" s="50" t="s">
        <v>1535</v>
      </c>
      <c r="B157" s="34" t="s">
        <v>217</v>
      </c>
      <c r="C157" s="46">
        <v>516.53139991</v>
      </c>
      <c r="D157" s="43" t="str">
        <f t="shared" si="20"/>
        <v>N/A</v>
      </c>
      <c r="E157" s="46">
        <v>503.43511386</v>
      </c>
      <c r="F157" s="43" t="str">
        <f t="shared" si="21"/>
        <v>N/A</v>
      </c>
      <c r="G157" s="46">
        <v>539.08000227000002</v>
      </c>
      <c r="H157" s="43" t="str">
        <f t="shared" si="22"/>
        <v>N/A</v>
      </c>
      <c r="I157" s="12">
        <v>-2.54</v>
      </c>
      <c r="J157" s="12">
        <v>7.08</v>
      </c>
      <c r="K157" s="44" t="s">
        <v>732</v>
      </c>
      <c r="L157" s="9" t="str">
        <f t="shared" si="23"/>
        <v>Yes</v>
      </c>
    </row>
    <row r="158" spans="1:12" x14ac:dyDescent="0.2">
      <c r="A158" s="50" t="s">
        <v>1536</v>
      </c>
      <c r="B158" s="34" t="s">
        <v>217</v>
      </c>
      <c r="C158" s="46">
        <v>415.41136847000001</v>
      </c>
      <c r="D158" s="43" t="str">
        <f t="shared" si="20"/>
        <v>N/A</v>
      </c>
      <c r="E158" s="46">
        <v>359.05523453000001</v>
      </c>
      <c r="F158" s="43" t="str">
        <f t="shared" si="21"/>
        <v>N/A</v>
      </c>
      <c r="G158" s="46">
        <v>386.50900703999997</v>
      </c>
      <c r="H158" s="43" t="str">
        <f t="shared" si="22"/>
        <v>N/A</v>
      </c>
      <c r="I158" s="12">
        <v>-13.6</v>
      </c>
      <c r="J158" s="12">
        <v>7.6459999999999999</v>
      </c>
      <c r="K158" s="44" t="s">
        <v>732</v>
      </c>
      <c r="L158" s="9" t="str">
        <f t="shared" si="23"/>
        <v>Yes</v>
      </c>
    </row>
    <row r="159" spans="1:12" x14ac:dyDescent="0.2">
      <c r="A159" s="45" t="s">
        <v>1537</v>
      </c>
      <c r="B159" s="34" t="s">
        <v>217</v>
      </c>
      <c r="C159" s="46">
        <v>7120.9738871</v>
      </c>
      <c r="D159" s="43" t="str">
        <f t="shared" si="20"/>
        <v>N/A</v>
      </c>
      <c r="E159" s="46">
        <v>7103.0845372000003</v>
      </c>
      <c r="F159" s="43" t="str">
        <f t="shared" si="21"/>
        <v>N/A</v>
      </c>
      <c r="G159" s="46">
        <v>7653.8607162999997</v>
      </c>
      <c r="H159" s="43" t="str">
        <f t="shared" si="22"/>
        <v>N/A</v>
      </c>
      <c r="I159" s="12">
        <v>-0.251</v>
      </c>
      <c r="J159" s="12">
        <v>7.7539999999999996</v>
      </c>
      <c r="K159" s="44" t="s">
        <v>732</v>
      </c>
      <c r="L159" s="9" t="str">
        <f t="shared" si="23"/>
        <v>Yes</v>
      </c>
    </row>
    <row r="160" spans="1:12" x14ac:dyDescent="0.2">
      <c r="A160" s="50" t="s">
        <v>1538</v>
      </c>
      <c r="B160" s="34" t="s">
        <v>217</v>
      </c>
      <c r="C160" s="46">
        <v>15608.032950000001</v>
      </c>
      <c r="D160" s="43" t="str">
        <f t="shared" si="20"/>
        <v>N/A</v>
      </c>
      <c r="E160" s="46">
        <v>15930.995210999999</v>
      </c>
      <c r="F160" s="43" t="str">
        <f t="shared" si="21"/>
        <v>N/A</v>
      </c>
      <c r="G160" s="46">
        <v>16074.593325</v>
      </c>
      <c r="H160" s="43" t="str">
        <f t="shared" si="22"/>
        <v>N/A</v>
      </c>
      <c r="I160" s="12">
        <v>2.069</v>
      </c>
      <c r="J160" s="12">
        <v>0.90139999999999998</v>
      </c>
      <c r="K160" s="44" t="s">
        <v>732</v>
      </c>
      <c r="L160" s="9" t="str">
        <f t="shared" si="23"/>
        <v>Yes</v>
      </c>
    </row>
    <row r="161" spans="1:12" ht="25.5" x14ac:dyDescent="0.2">
      <c r="A161" s="50" t="s">
        <v>1539</v>
      </c>
      <c r="B161" s="34" t="s">
        <v>217</v>
      </c>
      <c r="C161" s="46">
        <v>6660.1260025000001</v>
      </c>
      <c r="D161" s="43" t="str">
        <f t="shared" si="20"/>
        <v>N/A</v>
      </c>
      <c r="E161" s="46">
        <v>6531.4563261000003</v>
      </c>
      <c r="F161" s="43" t="str">
        <f t="shared" si="21"/>
        <v>N/A</v>
      </c>
      <c r="G161" s="46">
        <v>6569.2165953000003</v>
      </c>
      <c r="H161" s="43" t="str">
        <f t="shared" si="22"/>
        <v>N/A</v>
      </c>
      <c r="I161" s="12">
        <v>-1.93</v>
      </c>
      <c r="J161" s="12">
        <v>0.57809999999999995</v>
      </c>
      <c r="K161" s="44" t="s">
        <v>732</v>
      </c>
      <c r="L161" s="9" t="str">
        <f t="shared" si="23"/>
        <v>Yes</v>
      </c>
    </row>
    <row r="162" spans="1:12" x14ac:dyDescent="0.2">
      <c r="A162" s="50" t="s">
        <v>1540</v>
      </c>
      <c r="B162" s="34" t="s">
        <v>217</v>
      </c>
      <c r="C162" s="46">
        <v>15.039158090999999</v>
      </c>
      <c r="D162" s="43" t="str">
        <f t="shared" si="20"/>
        <v>N/A</v>
      </c>
      <c r="E162" s="46">
        <v>14.713526001</v>
      </c>
      <c r="F162" s="43" t="str">
        <f t="shared" si="21"/>
        <v>N/A</v>
      </c>
      <c r="G162" s="46">
        <v>22.059023643</v>
      </c>
      <c r="H162" s="43" t="str">
        <f t="shared" si="22"/>
        <v>N/A</v>
      </c>
      <c r="I162" s="12">
        <v>-2.17</v>
      </c>
      <c r="J162" s="12">
        <v>49.92</v>
      </c>
      <c r="K162" s="44" t="s">
        <v>732</v>
      </c>
      <c r="L162" s="9" t="str">
        <f t="shared" si="23"/>
        <v>No</v>
      </c>
    </row>
    <row r="163" spans="1:12" x14ac:dyDescent="0.2">
      <c r="A163" s="50" t="s">
        <v>1541</v>
      </c>
      <c r="B163" s="34" t="s">
        <v>217</v>
      </c>
      <c r="C163" s="46">
        <v>3.9888068110999999</v>
      </c>
      <c r="D163" s="43" t="str">
        <f t="shared" si="20"/>
        <v>N/A</v>
      </c>
      <c r="E163" s="46">
        <v>2.6069243469000001</v>
      </c>
      <c r="F163" s="43" t="str">
        <f t="shared" si="21"/>
        <v>N/A</v>
      </c>
      <c r="G163" s="46">
        <v>7.2869120171999997</v>
      </c>
      <c r="H163" s="43" t="str">
        <f t="shared" si="22"/>
        <v>N/A</v>
      </c>
      <c r="I163" s="12">
        <v>-34.6</v>
      </c>
      <c r="J163" s="12">
        <v>179.5</v>
      </c>
      <c r="K163" s="44" t="s">
        <v>732</v>
      </c>
      <c r="L163" s="9" t="str">
        <f t="shared" si="23"/>
        <v>No</v>
      </c>
    </row>
    <row r="164" spans="1:12" x14ac:dyDescent="0.2">
      <c r="A164" s="45" t="s">
        <v>1542</v>
      </c>
      <c r="B164" s="34" t="s">
        <v>217</v>
      </c>
      <c r="C164" s="46">
        <v>813.42320599000004</v>
      </c>
      <c r="D164" s="43" t="str">
        <f t="shared" si="20"/>
        <v>N/A</v>
      </c>
      <c r="E164" s="46">
        <v>801.34267731</v>
      </c>
      <c r="F164" s="43" t="str">
        <f t="shared" si="21"/>
        <v>N/A</v>
      </c>
      <c r="G164" s="46">
        <v>846.59193010000001</v>
      </c>
      <c r="H164" s="43" t="str">
        <f t="shared" si="22"/>
        <v>N/A</v>
      </c>
      <c r="I164" s="12">
        <v>-1.49</v>
      </c>
      <c r="J164" s="12">
        <v>5.6470000000000002</v>
      </c>
      <c r="K164" s="44" t="s">
        <v>732</v>
      </c>
      <c r="L164" s="9" t="str">
        <f t="shared" si="23"/>
        <v>Yes</v>
      </c>
    </row>
    <row r="165" spans="1:12" x14ac:dyDescent="0.2">
      <c r="A165" s="50" t="s">
        <v>1543</v>
      </c>
      <c r="B165" s="34" t="s">
        <v>217</v>
      </c>
      <c r="C165" s="46">
        <v>248.51771406</v>
      </c>
      <c r="D165" s="43" t="str">
        <f t="shared" si="20"/>
        <v>N/A</v>
      </c>
      <c r="E165" s="46">
        <v>237.233814</v>
      </c>
      <c r="F165" s="43" t="str">
        <f t="shared" si="21"/>
        <v>N/A</v>
      </c>
      <c r="G165" s="46">
        <v>204.85984450999999</v>
      </c>
      <c r="H165" s="43" t="str">
        <f t="shared" si="22"/>
        <v>N/A</v>
      </c>
      <c r="I165" s="12">
        <v>-4.54</v>
      </c>
      <c r="J165" s="12">
        <v>-13.6</v>
      </c>
      <c r="K165" s="44" t="s">
        <v>732</v>
      </c>
      <c r="L165" s="9" t="str">
        <f t="shared" si="23"/>
        <v>Yes</v>
      </c>
    </row>
    <row r="166" spans="1:12" x14ac:dyDescent="0.2">
      <c r="A166" s="50" t="s">
        <v>1544</v>
      </c>
      <c r="B166" s="34" t="s">
        <v>217</v>
      </c>
      <c r="C166" s="46">
        <v>1560.2183442</v>
      </c>
      <c r="D166" s="43" t="str">
        <f t="shared" si="20"/>
        <v>N/A</v>
      </c>
      <c r="E166" s="46">
        <v>1527.9481822</v>
      </c>
      <c r="F166" s="43" t="str">
        <f t="shared" si="21"/>
        <v>N/A</v>
      </c>
      <c r="G166" s="46">
        <v>1504.4063567999999</v>
      </c>
      <c r="H166" s="43" t="str">
        <f t="shared" si="22"/>
        <v>N/A</v>
      </c>
      <c r="I166" s="12">
        <v>-2.0699999999999998</v>
      </c>
      <c r="J166" s="12">
        <v>-1.54</v>
      </c>
      <c r="K166" s="44" t="s">
        <v>732</v>
      </c>
      <c r="L166" s="9" t="str">
        <f t="shared" si="23"/>
        <v>Yes</v>
      </c>
    </row>
    <row r="167" spans="1:12" x14ac:dyDescent="0.2">
      <c r="A167" s="50" t="s">
        <v>1545</v>
      </c>
      <c r="B167" s="34" t="s">
        <v>217</v>
      </c>
      <c r="C167" s="46">
        <v>504.77205146</v>
      </c>
      <c r="D167" s="43" t="str">
        <f t="shared" si="20"/>
        <v>N/A</v>
      </c>
      <c r="E167" s="46">
        <v>488.04204421999998</v>
      </c>
      <c r="F167" s="43" t="str">
        <f t="shared" si="21"/>
        <v>N/A</v>
      </c>
      <c r="G167" s="46">
        <v>637.16405283999995</v>
      </c>
      <c r="H167" s="43" t="str">
        <f t="shared" si="22"/>
        <v>N/A</v>
      </c>
      <c r="I167" s="12">
        <v>-3.31</v>
      </c>
      <c r="J167" s="12">
        <v>30.56</v>
      </c>
      <c r="K167" s="44" t="s">
        <v>732</v>
      </c>
      <c r="L167" s="9" t="str">
        <f t="shared" si="23"/>
        <v>No</v>
      </c>
    </row>
    <row r="168" spans="1:12" x14ac:dyDescent="0.2">
      <c r="A168" s="50" t="s">
        <v>1546</v>
      </c>
      <c r="B168" s="34" t="s">
        <v>217</v>
      </c>
      <c r="C168" s="46">
        <v>74.864154251000002</v>
      </c>
      <c r="D168" s="43" t="str">
        <f t="shared" si="20"/>
        <v>N/A</v>
      </c>
      <c r="E168" s="46">
        <v>63.963994366999998</v>
      </c>
      <c r="F168" s="43" t="str">
        <f t="shared" si="21"/>
        <v>N/A</v>
      </c>
      <c r="G168" s="46">
        <v>85.17566248</v>
      </c>
      <c r="H168" s="43" t="str">
        <f t="shared" si="22"/>
        <v>N/A</v>
      </c>
      <c r="I168" s="12">
        <v>-14.6</v>
      </c>
      <c r="J168" s="12">
        <v>33.159999999999997</v>
      </c>
      <c r="K168" s="44" t="s">
        <v>732</v>
      </c>
      <c r="L168" s="9" t="str">
        <f t="shared" si="23"/>
        <v>No</v>
      </c>
    </row>
    <row r="169" spans="1:12" x14ac:dyDescent="0.2">
      <c r="A169" s="45" t="s">
        <v>1547</v>
      </c>
      <c r="B169" s="34" t="s">
        <v>217</v>
      </c>
      <c r="C169" s="46">
        <v>6373.3051913999998</v>
      </c>
      <c r="D169" s="43" t="str">
        <f t="shared" si="20"/>
        <v>N/A</v>
      </c>
      <c r="E169" s="46">
        <v>6913.4771705000003</v>
      </c>
      <c r="F169" s="43" t="str">
        <f t="shared" si="21"/>
        <v>N/A</v>
      </c>
      <c r="G169" s="46">
        <v>7737.9081335000001</v>
      </c>
      <c r="H169" s="43" t="str">
        <f t="shared" si="22"/>
        <v>N/A</v>
      </c>
      <c r="I169" s="12">
        <v>8.4760000000000009</v>
      </c>
      <c r="J169" s="12">
        <v>11.92</v>
      </c>
      <c r="K169" s="44" t="s">
        <v>732</v>
      </c>
      <c r="L169" s="9" t="str">
        <f t="shared" si="23"/>
        <v>Yes</v>
      </c>
    </row>
    <row r="170" spans="1:12" x14ac:dyDescent="0.2">
      <c r="A170" s="50" t="s">
        <v>1548</v>
      </c>
      <c r="B170" s="34" t="s">
        <v>217</v>
      </c>
      <c r="C170" s="46">
        <v>6204.3396280999996</v>
      </c>
      <c r="D170" s="43" t="str">
        <f t="shared" si="20"/>
        <v>N/A</v>
      </c>
      <c r="E170" s="46">
        <v>6889.6082335999999</v>
      </c>
      <c r="F170" s="43" t="str">
        <f t="shared" si="21"/>
        <v>N/A</v>
      </c>
      <c r="G170" s="46">
        <v>7271.3624994000002</v>
      </c>
      <c r="H170" s="43" t="str">
        <f t="shared" si="22"/>
        <v>N/A</v>
      </c>
      <c r="I170" s="12">
        <v>11.04</v>
      </c>
      <c r="J170" s="12">
        <v>5.5410000000000004</v>
      </c>
      <c r="K170" s="44" t="s">
        <v>732</v>
      </c>
      <c r="L170" s="9" t="str">
        <f t="shared" si="23"/>
        <v>Yes</v>
      </c>
    </row>
    <row r="171" spans="1:12" x14ac:dyDescent="0.2">
      <c r="A171" s="50" t="s">
        <v>1549</v>
      </c>
      <c r="B171" s="34" t="s">
        <v>217</v>
      </c>
      <c r="C171" s="46">
        <v>10853.28326</v>
      </c>
      <c r="D171" s="43" t="str">
        <f t="shared" si="20"/>
        <v>N/A</v>
      </c>
      <c r="E171" s="46">
        <v>11626.235912</v>
      </c>
      <c r="F171" s="43" t="str">
        <f t="shared" si="21"/>
        <v>N/A</v>
      </c>
      <c r="G171" s="46">
        <v>12143.345667</v>
      </c>
      <c r="H171" s="43" t="str">
        <f t="shared" si="22"/>
        <v>N/A</v>
      </c>
      <c r="I171" s="12">
        <v>7.1219999999999999</v>
      </c>
      <c r="J171" s="12">
        <v>4.4480000000000004</v>
      </c>
      <c r="K171" s="44" t="s">
        <v>732</v>
      </c>
      <c r="L171" s="9" t="str">
        <f t="shared" si="23"/>
        <v>Yes</v>
      </c>
    </row>
    <row r="172" spans="1:12" x14ac:dyDescent="0.2">
      <c r="A172" s="50" t="s">
        <v>1550</v>
      </c>
      <c r="B172" s="34" t="s">
        <v>217</v>
      </c>
      <c r="C172" s="46">
        <v>1036.2644173000001</v>
      </c>
      <c r="D172" s="43" t="str">
        <f t="shared" si="20"/>
        <v>N/A</v>
      </c>
      <c r="E172" s="46">
        <v>1044.5753807000001</v>
      </c>
      <c r="F172" s="43" t="str">
        <f t="shared" si="21"/>
        <v>N/A</v>
      </c>
      <c r="G172" s="46">
        <v>1307.7406248</v>
      </c>
      <c r="H172" s="43" t="str">
        <f t="shared" si="22"/>
        <v>N/A</v>
      </c>
      <c r="I172" s="12">
        <v>0.80200000000000005</v>
      </c>
      <c r="J172" s="12">
        <v>25.19</v>
      </c>
      <c r="K172" s="44" t="s">
        <v>732</v>
      </c>
      <c r="L172" s="9" t="str">
        <f t="shared" si="23"/>
        <v>Yes</v>
      </c>
    </row>
    <row r="173" spans="1:12" x14ac:dyDescent="0.2">
      <c r="A173" s="50" t="s">
        <v>1551</v>
      </c>
      <c r="B173" s="34" t="s">
        <v>217</v>
      </c>
      <c r="C173" s="46">
        <v>518.78717916999994</v>
      </c>
      <c r="D173" s="43" t="str">
        <f t="shared" si="20"/>
        <v>N/A</v>
      </c>
      <c r="E173" s="46">
        <v>492.14742158000001</v>
      </c>
      <c r="F173" s="43" t="str">
        <f t="shared" si="21"/>
        <v>N/A</v>
      </c>
      <c r="G173" s="46">
        <v>609.44984680000005</v>
      </c>
      <c r="H173" s="43" t="str">
        <f t="shared" si="22"/>
        <v>N/A</v>
      </c>
      <c r="I173" s="12">
        <v>-5.14</v>
      </c>
      <c r="J173" s="12">
        <v>23.83</v>
      </c>
      <c r="K173" s="44" t="s">
        <v>732</v>
      </c>
      <c r="L173" s="9" t="str">
        <f t="shared" si="23"/>
        <v>Yes</v>
      </c>
    </row>
    <row r="174" spans="1:12" x14ac:dyDescent="0.2">
      <c r="A174" s="45" t="s">
        <v>372</v>
      </c>
      <c r="B174" s="34" t="s">
        <v>217</v>
      </c>
      <c r="C174" s="8">
        <v>12.629609332999999</v>
      </c>
      <c r="D174" s="43" t="str">
        <f t="shared" ref="D174:D203" si="24">IF($B174="N/A","N/A",IF(C174&gt;10,"No",IF(C174&lt;-10,"No","Yes")))</f>
        <v>N/A</v>
      </c>
      <c r="E174" s="8">
        <v>12.520922139</v>
      </c>
      <c r="F174" s="43" t="str">
        <f t="shared" ref="F174:F203" si="25">IF($B174="N/A","N/A",IF(E174&gt;10,"No",IF(E174&lt;-10,"No","Yes")))</f>
        <v>N/A</v>
      </c>
      <c r="G174" s="8">
        <v>13.117060199999999</v>
      </c>
      <c r="H174" s="43" t="str">
        <f t="shared" ref="H174:H203" si="26">IF($B174="N/A","N/A",IF(G174&gt;10,"No",IF(G174&lt;-10,"No","Yes")))</f>
        <v>N/A</v>
      </c>
      <c r="I174" s="12">
        <v>-0.86099999999999999</v>
      </c>
      <c r="J174" s="12">
        <v>4.7610000000000001</v>
      </c>
      <c r="K174" s="44" t="s">
        <v>732</v>
      </c>
      <c r="L174" s="9" t="str">
        <f t="shared" ref="L174:L203" si="27">IF(J174="Div by 0", "N/A", IF(K174="N/A","N/A", IF(J174&gt;VALUE(MID(K174,1,2)), "No", IF(J174&lt;-1*VALUE(MID(K174,1,2)), "No", "Yes"))))</f>
        <v>Yes</v>
      </c>
    </row>
    <row r="175" spans="1:12" x14ac:dyDescent="0.2">
      <c r="A175" s="50" t="s">
        <v>483</v>
      </c>
      <c r="B175" s="34" t="s">
        <v>217</v>
      </c>
      <c r="C175" s="8">
        <v>14.168960180999999</v>
      </c>
      <c r="D175" s="43" t="str">
        <f t="shared" si="24"/>
        <v>N/A</v>
      </c>
      <c r="E175" s="8">
        <v>14.391559526</v>
      </c>
      <c r="F175" s="43" t="str">
        <f t="shared" si="25"/>
        <v>N/A</v>
      </c>
      <c r="G175" s="8">
        <v>15.575790770999999</v>
      </c>
      <c r="H175" s="43" t="str">
        <f t="shared" si="26"/>
        <v>N/A</v>
      </c>
      <c r="I175" s="12">
        <v>1.571</v>
      </c>
      <c r="J175" s="12">
        <v>8.2289999999999992</v>
      </c>
      <c r="K175" s="44" t="s">
        <v>732</v>
      </c>
      <c r="L175" s="9" t="str">
        <f t="shared" si="27"/>
        <v>Yes</v>
      </c>
    </row>
    <row r="176" spans="1:12" x14ac:dyDescent="0.2">
      <c r="A176" s="50" t="s">
        <v>484</v>
      </c>
      <c r="B176" s="34" t="s">
        <v>217</v>
      </c>
      <c r="C176" s="8">
        <v>16.529892558</v>
      </c>
      <c r="D176" s="43" t="str">
        <f t="shared" si="24"/>
        <v>N/A</v>
      </c>
      <c r="E176" s="8">
        <v>16.377730946</v>
      </c>
      <c r="F176" s="43" t="str">
        <f t="shared" si="25"/>
        <v>N/A</v>
      </c>
      <c r="G176" s="8">
        <v>16.095064292</v>
      </c>
      <c r="H176" s="43" t="str">
        <f t="shared" si="26"/>
        <v>N/A</v>
      </c>
      <c r="I176" s="12">
        <v>-0.92100000000000004</v>
      </c>
      <c r="J176" s="12">
        <v>-1.73</v>
      </c>
      <c r="K176" s="44" t="s">
        <v>732</v>
      </c>
      <c r="L176" s="9" t="str">
        <f t="shared" si="27"/>
        <v>Yes</v>
      </c>
    </row>
    <row r="177" spans="1:12" x14ac:dyDescent="0.2">
      <c r="A177" s="50" t="s">
        <v>485</v>
      </c>
      <c r="B177" s="34" t="s">
        <v>217</v>
      </c>
      <c r="C177" s="8">
        <v>5.4493262252000001</v>
      </c>
      <c r="D177" s="43" t="str">
        <f t="shared" si="24"/>
        <v>N/A</v>
      </c>
      <c r="E177" s="8">
        <v>5.5829522418000002</v>
      </c>
      <c r="F177" s="43" t="str">
        <f t="shared" si="25"/>
        <v>N/A</v>
      </c>
      <c r="G177" s="8">
        <v>5.1074445766999998</v>
      </c>
      <c r="H177" s="43" t="str">
        <f t="shared" si="26"/>
        <v>N/A</v>
      </c>
      <c r="I177" s="12">
        <v>2.452</v>
      </c>
      <c r="J177" s="12">
        <v>-8.52</v>
      </c>
      <c r="K177" s="44" t="s">
        <v>732</v>
      </c>
      <c r="L177" s="9" t="str">
        <f t="shared" si="27"/>
        <v>Yes</v>
      </c>
    </row>
    <row r="178" spans="1:12" x14ac:dyDescent="0.2">
      <c r="A178" s="50" t="s">
        <v>486</v>
      </c>
      <c r="B178" s="34" t="s">
        <v>217</v>
      </c>
      <c r="C178" s="8">
        <v>8.6465506447999996</v>
      </c>
      <c r="D178" s="43" t="str">
        <f t="shared" si="24"/>
        <v>N/A</v>
      </c>
      <c r="E178" s="8">
        <v>6.7738176167999997</v>
      </c>
      <c r="F178" s="43" t="str">
        <f t="shared" si="25"/>
        <v>N/A</v>
      </c>
      <c r="G178" s="8">
        <v>6.8958550793000004</v>
      </c>
      <c r="H178" s="43" t="str">
        <f t="shared" si="26"/>
        <v>N/A</v>
      </c>
      <c r="I178" s="12">
        <v>-21.7</v>
      </c>
      <c r="J178" s="12">
        <v>1.802</v>
      </c>
      <c r="K178" s="44" t="s">
        <v>732</v>
      </c>
      <c r="L178" s="9" t="str">
        <f t="shared" si="27"/>
        <v>Yes</v>
      </c>
    </row>
    <row r="179" spans="1:12" x14ac:dyDescent="0.2">
      <c r="A179" s="45" t="s">
        <v>1552</v>
      </c>
      <c r="B179" s="34" t="s">
        <v>217</v>
      </c>
      <c r="C179" s="8">
        <v>18.629028559999998</v>
      </c>
      <c r="D179" s="43" t="str">
        <f t="shared" si="24"/>
        <v>N/A</v>
      </c>
      <c r="E179" s="8">
        <v>18.244319143999999</v>
      </c>
      <c r="F179" s="43" t="str">
        <f t="shared" si="25"/>
        <v>N/A</v>
      </c>
      <c r="G179" s="8">
        <v>18.955980274000002</v>
      </c>
      <c r="H179" s="43" t="str">
        <f t="shared" si="26"/>
        <v>N/A</v>
      </c>
      <c r="I179" s="12">
        <v>-2.0699999999999998</v>
      </c>
      <c r="J179" s="12">
        <v>3.9009999999999998</v>
      </c>
      <c r="K179" s="44" t="s">
        <v>732</v>
      </c>
      <c r="L179" s="9" t="str">
        <f t="shared" si="27"/>
        <v>Yes</v>
      </c>
    </row>
    <row r="180" spans="1:12" x14ac:dyDescent="0.2">
      <c r="A180" s="50" t="s">
        <v>1553</v>
      </c>
      <c r="B180" s="34" t="s">
        <v>217</v>
      </c>
      <c r="C180" s="8">
        <v>47.049943964999997</v>
      </c>
      <c r="D180" s="43" t="str">
        <f t="shared" si="24"/>
        <v>N/A</v>
      </c>
      <c r="E180" s="8">
        <v>46.826394102999998</v>
      </c>
      <c r="F180" s="43" t="str">
        <f t="shared" si="25"/>
        <v>N/A</v>
      </c>
      <c r="G180" s="8">
        <v>45.48739483</v>
      </c>
      <c r="H180" s="43" t="str">
        <f t="shared" si="26"/>
        <v>N/A</v>
      </c>
      <c r="I180" s="12">
        <v>-0.47499999999999998</v>
      </c>
      <c r="J180" s="12">
        <v>-2.86</v>
      </c>
      <c r="K180" s="44" t="s">
        <v>732</v>
      </c>
      <c r="L180" s="9" t="str">
        <f t="shared" si="27"/>
        <v>Yes</v>
      </c>
    </row>
    <row r="181" spans="1:12" x14ac:dyDescent="0.2">
      <c r="A181" s="50" t="s">
        <v>1554</v>
      </c>
      <c r="B181" s="34" t="s">
        <v>217</v>
      </c>
      <c r="C181" s="8">
        <v>12.778766506</v>
      </c>
      <c r="D181" s="43" t="str">
        <f t="shared" si="24"/>
        <v>N/A</v>
      </c>
      <c r="E181" s="8">
        <v>12.523430798</v>
      </c>
      <c r="F181" s="43" t="str">
        <f t="shared" si="25"/>
        <v>N/A</v>
      </c>
      <c r="G181" s="8">
        <v>12.191387158</v>
      </c>
      <c r="H181" s="43" t="str">
        <f t="shared" si="26"/>
        <v>N/A</v>
      </c>
      <c r="I181" s="12">
        <v>-2</v>
      </c>
      <c r="J181" s="12">
        <v>-2.65</v>
      </c>
      <c r="K181" s="44" t="s">
        <v>732</v>
      </c>
      <c r="L181" s="9" t="str">
        <f t="shared" si="27"/>
        <v>Yes</v>
      </c>
    </row>
    <row r="182" spans="1:12" x14ac:dyDescent="0.2">
      <c r="A182" s="50" t="s">
        <v>1555</v>
      </c>
      <c r="B182" s="34" t="s">
        <v>217</v>
      </c>
      <c r="C182" s="8">
        <v>0.30708488699999997</v>
      </c>
      <c r="D182" s="43" t="str">
        <f t="shared" si="24"/>
        <v>N/A</v>
      </c>
      <c r="E182" s="8">
        <v>0.32341709489999998</v>
      </c>
      <c r="F182" s="43" t="str">
        <f t="shared" si="25"/>
        <v>N/A</v>
      </c>
      <c r="G182" s="8">
        <v>0.3946249362</v>
      </c>
      <c r="H182" s="43" t="str">
        <f t="shared" si="26"/>
        <v>N/A</v>
      </c>
      <c r="I182" s="12">
        <v>5.3179999999999996</v>
      </c>
      <c r="J182" s="12">
        <v>22.02</v>
      </c>
      <c r="K182" s="44" t="s">
        <v>732</v>
      </c>
      <c r="L182" s="9" t="str">
        <f t="shared" si="27"/>
        <v>Yes</v>
      </c>
    </row>
    <row r="183" spans="1:12" x14ac:dyDescent="0.2">
      <c r="A183" s="50" t="s">
        <v>1556</v>
      </c>
      <c r="B183" s="34" t="s">
        <v>217</v>
      </c>
      <c r="C183" s="8">
        <v>5.7593589600000002E-2</v>
      </c>
      <c r="D183" s="43" t="str">
        <f t="shared" si="24"/>
        <v>N/A</v>
      </c>
      <c r="E183" s="8">
        <v>5.0985724000000003E-2</v>
      </c>
      <c r="F183" s="43" t="str">
        <f t="shared" si="25"/>
        <v>N/A</v>
      </c>
      <c r="G183" s="8">
        <v>7.0709451500000006E-2</v>
      </c>
      <c r="H183" s="43" t="str">
        <f t="shared" si="26"/>
        <v>N/A</v>
      </c>
      <c r="I183" s="12">
        <v>-11.5</v>
      </c>
      <c r="J183" s="12">
        <v>38.68</v>
      </c>
      <c r="K183" s="44" t="s">
        <v>732</v>
      </c>
      <c r="L183" s="9" t="str">
        <f t="shared" si="27"/>
        <v>No</v>
      </c>
    </row>
    <row r="184" spans="1:12" x14ac:dyDescent="0.2">
      <c r="A184" s="45" t="s">
        <v>97</v>
      </c>
      <c r="B184" s="34" t="s">
        <v>217</v>
      </c>
      <c r="C184" s="8">
        <v>54.626853939999997</v>
      </c>
      <c r="D184" s="43" t="str">
        <f t="shared" si="24"/>
        <v>N/A</v>
      </c>
      <c r="E184" s="8">
        <v>52.102072176</v>
      </c>
      <c r="F184" s="43" t="str">
        <f t="shared" si="25"/>
        <v>N/A</v>
      </c>
      <c r="G184" s="8">
        <v>51.261277640000003</v>
      </c>
      <c r="H184" s="43" t="str">
        <f t="shared" si="26"/>
        <v>N/A</v>
      </c>
      <c r="I184" s="12">
        <v>-4.62</v>
      </c>
      <c r="J184" s="12">
        <v>-1.61</v>
      </c>
      <c r="K184" s="44" t="s">
        <v>732</v>
      </c>
      <c r="L184" s="9" t="str">
        <f t="shared" si="27"/>
        <v>Yes</v>
      </c>
    </row>
    <row r="185" spans="1:12" x14ac:dyDescent="0.2">
      <c r="A185" s="50" t="s">
        <v>487</v>
      </c>
      <c r="B185" s="34" t="s">
        <v>217</v>
      </c>
      <c r="C185" s="8">
        <v>62.347999115999997</v>
      </c>
      <c r="D185" s="43" t="str">
        <f t="shared" si="24"/>
        <v>N/A</v>
      </c>
      <c r="E185" s="8">
        <v>60.850176992999998</v>
      </c>
      <c r="F185" s="43" t="str">
        <f t="shared" si="25"/>
        <v>N/A</v>
      </c>
      <c r="G185" s="8">
        <v>48.454972841999997</v>
      </c>
      <c r="H185" s="43" t="str">
        <f t="shared" si="26"/>
        <v>N/A</v>
      </c>
      <c r="I185" s="12">
        <v>-2.4</v>
      </c>
      <c r="J185" s="12">
        <v>-20.399999999999999</v>
      </c>
      <c r="K185" s="44" t="s">
        <v>732</v>
      </c>
      <c r="L185" s="9" t="str">
        <f t="shared" si="27"/>
        <v>Yes</v>
      </c>
    </row>
    <row r="186" spans="1:12" x14ac:dyDescent="0.2">
      <c r="A186" s="50" t="s">
        <v>488</v>
      </c>
      <c r="B186" s="34" t="s">
        <v>217</v>
      </c>
      <c r="C186" s="8">
        <v>62.947399644000001</v>
      </c>
      <c r="D186" s="43" t="str">
        <f t="shared" si="24"/>
        <v>N/A</v>
      </c>
      <c r="E186" s="8">
        <v>62.710347675999998</v>
      </c>
      <c r="F186" s="43" t="str">
        <f t="shared" si="25"/>
        <v>N/A</v>
      </c>
      <c r="G186" s="8">
        <v>62.563715311000003</v>
      </c>
      <c r="H186" s="43" t="str">
        <f t="shared" si="26"/>
        <v>N/A</v>
      </c>
      <c r="I186" s="12">
        <v>-0.377</v>
      </c>
      <c r="J186" s="12">
        <v>-0.23400000000000001</v>
      </c>
      <c r="K186" s="44" t="s">
        <v>732</v>
      </c>
      <c r="L186" s="9" t="str">
        <f t="shared" si="27"/>
        <v>Yes</v>
      </c>
    </row>
    <row r="187" spans="1:12" x14ac:dyDescent="0.2">
      <c r="A187" s="50" t="s">
        <v>489</v>
      </c>
      <c r="B187" s="34" t="s">
        <v>217</v>
      </c>
      <c r="C187" s="8">
        <v>39.476620539999999</v>
      </c>
      <c r="D187" s="43" t="str">
        <f t="shared" si="24"/>
        <v>N/A</v>
      </c>
      <c r="E187" s="8">
        <v>32.662297864000003</v>
      </c>
      <c r="F187" s="43" t="str">
        <f t="shared" si="25"/>
        <v>N/A</v>
      </c>
      <c r="G187" s="8">
        <v>37.432669955000001</v>
      </c>
      <c r="H187" s="43" t="str">
        <f t="shared" si="26"/>
        <v>N/A</v>
      </c>
      <c r="I187" s="12">
        <v>-17.3</v>
      </c>
      <c r="J187" s="12">
        <v>14.61</v>
      </c>
      <c r="K187" s="44" t="s">
        <v>732</v>
      </c>
      <c r="L187" s="9" t="str">
        <f t="shared" si="27"/>
        <v>Yes</v>
      </c>
    </row>
    <row r="188" spans="1:12" x14ac:dyDescent="0.2">
      <c r="A188" s="50" t="s">
        <v>490</v>
      </c>
      <c r="B188" s="34" t="s">
        <v>217</v>
      </c>
      <c r="C188" s="8">
        <v>31.115562789999998</v>
      </c>
      <c r="D188" s="43" t="str">
        <f t="shared" si="24"/>
        <v>N/A</v>
      </c>
      <c r="E188" s="8">
        <v>25.796348451</v>
      </c>
      <c r="F188" s="43" t="str">
        <f t="shared" si="25"/>
        <v>N/A</v>
      </c>
      <c r="G188" s="8">
        <v>32.172800430999999</v>
      </c>
      <c r="H188" s="43" t="str">
        <f t="shared" si="26"/>
        <v>N/A</v>
      </c>
      <c r="I188" s="12">
        <v>-17.100000000000001</v>
      </c>
      <c r="J188" s="12">
        <v>24.72</v>
      </c>
      <c r="K188" s="44" t="s">
        <v>732</v>
      </c>
      <c r="L188" s="9" t="str">
        <f t="shared" si="27"/>
        <v>Yes</v>
      </c>
    </row>
    <row r="189" spans="1:12" x14ac:dyDescent="0.2">
      <c r="A189" s="45" t="s">
        <v>118</v>
      </c>
      <c r="B189" s="34" t="s">
        <v>217</v>
      </c>
      <c r="C189" s="8">
        <v>80.137813284000003</v>
      </c>
      <c r="D189" s="43" t="str">
        <f t="shared" si="24"/>
        <v>N/A</v>
      </c>
      <c r="E189" s="8">
        <v>79.597566280999999</v>
      </c>
      <c r="F189" s="43" t="str">
        <f t="shared" si="25"/>
        <v>N/A</v>
      </c>
      <c r="G189" s="8">
        <v>83.393632252000003</v>
      </c>
      <c r="H189" s="43" t="str">
        <f t="shared" si="26"/>
        <v>N/A</v>
      </c>
      <c r="I189" s="12">
        <v>-0.67400000000000004</v>
      </c>
      <c r="J189" s="12">
        <v>4.7690000000000001</v>
      </c>
      <c r="K189" s="44" t="s">
        <v>732</v>
      </c>
      <c r="L189" s="9" t="str">
        <f t="shared" si="27"/>
        <v>Yes</v>
      </c>
    </row>
    <row r="190" spans="1:12" x14ac:dyDescent="0.2">
      <c r="A190" s="50" t="s">
        <v>491</v>
      </c>
      <c r="B190" s="34" t="s">
        <v>217</v>
      </c>
      <c r="C190" s="8">
        <v>91.449068744000002</v>
      </c>
      <c r="D190" s="43" t="str">
        <f t="shared" si="24"/>
        <v>N/A</v>
      </c>
      <c r="E190" s="8">
        <v>91.568720596999995</v>
      </c>
      <c r="F190" s="43" t="str">
        <f t="shared" si="25"/>
        <v>N/A</v>
      </c>
      <c r="G190" s="8">
        <v>91.529356277000005</v>
      </c>
      <c r="H190" s="43" t="str">
        <f t="shared" si="26"/>
        <v>N/A</v>
      </c>
      <c r="I190" s="12">
        <v>0.1308</v>
      </c>
      <c r="J190" s="12">
        <v>-4.2999999999999997E-2</v>
      </c>
      <c r="K190" s="44" t="s">
        <v>732</v>
      </c>
      <c r="L190" s="9" t="str">
        <f t="shared" si="27"/>
        <v>Yes</v>
      </c>
    </row>
    <row r="191" spans="1:12" x14ac:dyDescent="0.2">
      <c r="A191" s="50" t="s">
        <v>492</v>
      </c>
      <c r="B191" s="34" t="s">
        <v>217</v>
      </c>
      <c r="C191" s="8">
        <v>93.246984377999993</v>
      </c>
      <c r="D191" s="43" t="str">
        <f t="shared" si="24"/>
        <v>N/A</v>
      </c>
      <c r="E191" s="8">
        <v>93.835979116000004</v>
      </c>
      <c r="F191" s="43" t="str">
        <f t="shared" si="25"/>
        <v>N/A</v>
      </c>
      <c r="G191" s="8">
        <v>94.668890146999999</v>
      </c>
      <c r="H191" s="43" t="str">
        <f t="shared" si="26"/>
        <v>N/A</v>
      </c>
      <c r="I191" s="12">
        <v>0.63170000000000004</v>
      </c>
      <c r="J191" s="12">
        <v>0.88759999999999994</v>
      </c>
      <c r="K191" s="44" t="s">
        <v>732</v>
      </c>
      <c r="L191" s="9" t="str">
        <f t="shared" si="27"/>
        <v>Yes</v>
      </c>
    </row>
    <row r="192" spans="1:12" x14ac:dyDescent="0.2">
      <c r="A192" s="50" t="s">
        <v>493</v>
      </c>
      <c r="B192" s="34" t="s">
        <v>217</v>
      </c>
      <c r="C192" s="8">
        <v>53.869555681000001</v>
      </c>
      <c r="D192" s="43" t="str">
        <f t="shared" si="24"/>
        <v>N/A</v>
      </c>
      <c r="E192" s="8">
        <v>51.824053556999999</v>
      </c>
      <c r="F192" s="43" t="str">
        <f t="shared" si="25"/>
        <v>N/A</v>
      </c>
      <c r="G192" s="8">
        <v>57.535862108000003</v>
      </c>
      <c r="H192" s="43" t="str">
        <f t="shared" si="26"/>
        <v>N/A</v>
      </c>
      <c r="I192" s="12">
        <v>-3.8</v>
      </c>
      <c r="J192" s="12">
        <v>11.02</v>
      </c>
      <c r="K192" s="44" t="s">
        <v>732</v>
      </c>
      <c r="L192" s="9" t="str">
        <f t="shared" si="27"/>
        <v>Yes</v>
      </c>
    </row>
    <row r="193" spans="1:12" x14ac:dyDescent="0.2">
      <c r="A193" s="50" t="s">
        <v>494</v>
      </c>
      <c r="B193" s="34" t="s">
        <v>217</v>
      </c>
      <c r="C193" s="8">
        <v>52.197320646000001</v>
      </c>
      <c r="D193" s="43" t="str">
        <f t="shared" si="24"/>
        <v>N/A</v>
      </c>
      <c r="E193" s="8">
        <v>47.892590075000001</v>
      </c>
      <c r="F193" s="43" t="str">
        <f t="shared" si="25"/>
        <v>N/A</v>
      </c>
      <c r="G193" s="8">
        <v>51.766052729000002</v>
      </c>
      <c r="H193" s="43" t="str">
        <f t="shared" si="26"/>
        <v>N/A</v>
      </c>
      <c r="I193" s="12">
        <v>-8.25</v>
      </c>
      <c r="J193" s="12">
        <v>8.0879999999999992</v>
      </c>
      <c r="K193" s="44" t="s">
        <v>732</v>
      </c>
      <c r="L193" s="9" t="str">
        <f t="shared" si="27"/>
        <v>Yes</v>
      </c>
    </row>
    <row r="194" spans="1:12" x14ac:dyDescent="0.2">
      <c r="A194" s="45" t="s">
        <v>1557</v>
      </c>
      <c r="B194" s="34" t="s">
        <v>217</v>
      </c>
      <c r="C194" s="35">
        <v>5.7117123346999996</v>
      </c>
      <c r="D194" s="43" t="str">
        <f t="shared" si="24"/>
        <v>N/A</v>
      </c>
      <c r="E194" s="35">
        <v>5.6067198412000003</v>
      </c>
      <c r="F194" s="43" t="str">
        <f t="shared" si="25"/>
        <v>N/A</v>
      </c>
      <c r="G194" s="35">
        <v>4.9006393042000003</v>
      </c>
      <c r="H194" s="43" t="str">
        <f t="shared" si="26"/>
        <v>N/A</v>
      </c>
      <c r="I194" s="12">
        <v>-1.84</v>
      </c>
      <c r="J194" s="12">
        <v>-12.6</v>
      </c>
      <c r="K194" s="44" t="s">
        <v>732</v>
      </c>
      <c r="L194" s="9" t="str">
        <f t="shared" si="27"/>
        <v>Yes</v>
      </c>
    </row>
    <row r="195" spans="1:12" x14ac:dyDescent="0.2">
      <c r="A195" s="50" t="s">
        <v>1558</v>
      </c>
      <c r="B195" s="34" t="s">
        <v>217</v>
      </c>
      <c r="C195" s="35">
        <v>1.4207694377</v>
      </c>
      <c r="D195" s="43" t="str">
        <f t="shared" si="24"/>
        <v>N/A</v>
      </c>
      <c r="E195" s="35">
        <v>1.396528776</v>
      </c>
      <c r="F195" s="43" t="str">
        <f t="shared" si="25"/>
        <v>N/A</v>
      </c>
      <c r="G195" s="35">
        <v>1.147985348</v>
      </c>
      <c r="H195" s="43" t="str">
        <f t="shared" si="26"/>
        <v>N/A</v>
      </c>
      <c r="I195" s="12">
        <v>-1.71</v>
      </c>
      <c r="J195" s="12">
        <v>-17.8</v>
      </c>
      <c r="K195" s="44" t="s">
        <v>732</v>
      </c>
      <c r="L195" s="9" t="str">
        <f t="shared" si="27"/>
        <v>Yes</v>
      </c>
    </row>
    <row r="196" spans="1:12" x14ac:dyDescent="0.2">
      <c r="A196" s="50" t="s">
        <v>1559</v>
      </c>
      <c r="B196" s="34" t="s">
        <v>217</v>
      </c>
      <c r="C196" s="35">
        <v>8.5800019937999998</v>
      </c>
      <c r="D196" s="43" t="str">
        <f t="shared" si="24"/>
        <v>N/A</v>
      </c>
      <c r="E196" s="35">
        <v>8.3289039766999995</v>
      </c>
      <c r="F196" s="43" t="str">
        <f t="shared" si="25"/>
        <v>N/A</v>
      </c>
      <c r="G196" s="35">
        <v>7.2644988921999998</v>
      </c>
      <c r="H196" s="43" t="str">
        <f t="shared" si="26"/>
        <v>N/A</v>
      </c>
      <c r="I196" s="12">
        <v>-2.93</v>
      </c>
      <c r="J196" s="12">
        <v>-12.8</v>
      </c>
      <c r="K196" s="44" t="s">
        <v>732</v>
      </c>
      <c r="L196" s="9" t="str">
        <f t="shared" si="27"/>
        <v>Yes</v>
      </c>
    </row>
    <row r="197" spans="1:12" x14ac:dyDescent="0.2">
      <c r="A197" s="50" t="s">
        <v>1560</v>
      </c>
      <c r="B197" s="34" t="s">
        <v>217</v>
      </c>
      <c r="C197" s="35">
        <v>5.8970948546999997</v>
      </c>
      <c r="D197" s="43" t="str">
        <f t="shared" si="24"/>
        <v>N/A</v>
      </c>
      <c r="E197" s="35">
        <v>5.6944772842000004</v>
      </c>
      <c r="F197" s="43" t="str">
        <f t="shared" si="25"/>
        <v>N/A</v>
      </c>
      <c r="G197" s="35">
        <v>6.4351687388999999</v>
      </c>
      <c r="H197" s="43" t="str">
        <f t="shared" si="26"/>
        <v>N/A</v>
      </c>
      <c r="I197" s="12">
        <v>-3.44</v>
      </c>
      <c r="J197" s="12">
        <v>13.01</v>
      </c>
      <c r="K197" s="44" t="s">
        <v>732</v>
      </c>
      <c r="L197" s="9" t="str">
        <f t="shared" si="27"/>
        <v>Yes</v>
      </c>
    </row>
    <row r="198" spans="1:12" x14ac:dyDescent="0.2">
      <c r="A198" s="50" t="s">
        <v>1561</v>
      </c>
      <c r="B198" s="34" t="s">
        <v>217</v>
      </c>
      <c r="C198" s="35">
        <v>3.5027512307999999</v>
      </c>
      <c r="D198" s="43" t="str">
        <f t="shared" si="24"/>
        <v>N/A</v>
      </c>
      <c r="E198" s="35">
        <v>3.5863799283</v>
      </c>
      <c r="F198" s="43" t="str">
        <f t="shared" si="25"/>
        <v>N/A</v>
      </c>
      <c r="G198" s="35">
        <v>3.6176757813</v>
      </c>
      <c r="H198" s="43" t="str">
        <f t="shared" si="26"/>
        <v>N/A</v>
      </c>
      <c r="I198" s="12">
        <v>2.3879999999999999</v>
      </c>
      <c r="J198" s="12">
        <v>0.87260000000000004</v>
      </c>
      <c r="K198" s="44" t="s">
        <v>732</v>
      </c>
      <c r="L198" s="9" t="str">
        <f t="shared" si="27"/>
        <v>Yes</v>
      </c>
    </row>
    <row r="199" spans="1:12" x14ac:dyDescent="0.2">
      <c r="A199" s="45" t="s">
        <v>1562</v>
      </c>
      <c r="B199" s="34" t="s">
        <v>217</v>
      </c>
      <c r="C199" s="35">
        <v>241.78913072</v>
      </c>
      <c r="D199" s="43" t="str">
        <f t="shared" si="24"/>
        <v>N/A</v>
      </c>
      <c r="E199" s="35">
        <v>239.90279572</v>
      </c>
      <c r="F199" s="43" t="str">
        <f t="shared" si="25"/>
        <v>N/A</v>
      </c>
      <c r="G199" s="35">
        <v>242.44735768999999</v>
      </c>
      <c r="H199" s="43" t="str">
        <f t="shared" si="26"/>
        <v>N/A</v>
      </c>
      <c r="I199" s="12">
        <v>-0.78</v>
      </c>
      <c r="J199" s="12">
        <v>1.0609999999999999</v>
      </c>
      <c r="K199" s="44" t="s">
        <v>732</v>
      </c>
      <c r="L199" s="9" t="str">
        <f t="shared" si="27"/>
        <v>Yes</v>
      </c>
    </row>
    <row r="200" spans="1:12" x14ac:dyDescent="0.2">
      <c r="A200" s="50" t="s">
        <v>1563</v>
      </c>
      <c r="B200" s="34" t="s">
        <v>217</v>
      </c>
      <c r="C200" s="35">
        <v>238.85094144000001</v>
      </c>
      <c r="D200" s="43" t="str">
        <f t="shared" si="24"/>
        <v>N/A</v>
      </c>
      <c r="E200" s="35">
        <v>238.16789659</v>
      </c>
      <c r="F200" s="43" t="str">
        <f t="shared" si="25"/>
        <v>N/A</v>
      </c>
      <c r="G200" s="35">
        <v>240.03543775</v>
      </c>
      <c r="H200" s="43" t="str">
        <f t="shared" si="26"/>
        <v>N/A</v>
      </c>
      <c r="I200" s="12">
        <v>-0.28599999999999998</v>
      </c>
      <c r="J200" s="12">
        <v>0.78410000000000002</v>
      </c>
      <c r="K200" s="44" t="s">
        <v>732</v>
      </c>
      <c r="L200" s="9" t="str">
        <f t="shared" si="27"/>
        <v>Yes</v>
      </c>
    </row>
    <row r="201" spans="1:12" x14ac:dyDescent="0.2">
      <c r="A201" s="50" t="s">
        <v>1564</v>
      </c>
      <c r="B201" s="34" t="s">
        <v>217</v>
      </c>
      <c r="C201" s="35">
        <v>252.97038343</v>
      </c>
      <c r="D201" s="43" t="str">
        <f t="shared" si="24"/>
        <v>N/A</v>
      </c>
      <c r="E201" s="35">
        <v>247.88554395</v>
      </c>
      <c r="F201" s="43" t="str">
        <f t="shared" si="25"/>
        <v>N/A</v>
      </c>
      <c r="G201" s="35">
        <v>252.23348245</v>
      </c>
      <c r="H201" s="43" t="str">
        <f t="shared" si="26"/>
        <v>N/A</v>
      </c>
      <c r="I201" s="12">
        <v>-2.0099999999999998</v>
      </c>
      <c r="J201" s="12">
        <v>1.754</v>
      </c>
      <c r="K201" s="44" t="s">
        <v>732</v>
      </c>
      <c r="L201" s="9" t="str">
        <f t="shared" si="27"/>
        <v>Yes</v>
      </c>
    </row>
    <row r="202" spans="1:12" x14ac:dyDescent="0.2">
      <c r="A202" s="50" t="s">
        <v>1565</v>
      </c>
      <c r="B202" s="34" t="s">
        <v>217</v>
      </c>
      <c r="C202" s="35">
        <v>11.913043478000001</v>
      </c>
      <c r="D202" s="43" t="str">
        <f t="shared" si="24"/>
        <v>N/A</v>
      </c>
      <c r="E202" s="35">
        <v>11.61516035</v>
      </c>
      <c r="F202" s="43" t="str">
        <f t="shared" si="25"/>
        <v>N/A</v>
      </c>
      <c r="G202" s="35">
        <v>14.563218390999999</v>
      </c>
      <c r="H202" s="43" t="str">
        <f t="shared" si="26"/>
        <v>N/A</v>
      </c>
      <c r="I202" s="12">
        <v>-2.5</v>
      </c>
      <c r="J202" s="12">
        <v>25.38</v>
      </c>
      <c r="K202" s="44" t="s">
        <v>732</v>
      </c>
      <c r="L202" s="9" t="str">
        <f t="shared" si="27"/>
        <v>Yes</v>
      </c>
    </row>
    <row r="203" spans="1:12" x14ac:dyDescent="0.2">
      <c r="A203" s="50" t="s">
        <v>1566</v>
      </c>
      <c r="B203" s="34" t="s">
        <v>217</v>
      </c>
      <c r="C203" s="35">
        <v>34.260869565</v>
      </c>
      <c r="D203" s="43" t="str">
        <f t="shared" si="24"/>
        <v>N/A</v>
      </c>
      <c r="E203" s="35">
        <v>27.095238094999999</v>
      </c>
      <c r="F203" s="43" t="str">
        <f t="shared" si="25"/>
        <v>N/A</v>
      </c>
      <c r="G203" s="35">
        <v>52.761904762</v>
      </c>
      <c r="H203" s="43" t="str">
        <f t="shared" si="26"/>
        <v>N/A</v>
      </c>
      <c r="I203" s="12">
        <v>-20.9</v>
      </c>
      <c r="J203" s="12">
        <v>94.73</v>
      </c>
      <c r="K203" s="44" t="s">
        <v>732</v>
      </c>
      <c r="L203" s="9" t="str">
        <f t="shared" si="27"/>
        <v>No</v>
      </c>
    </row>
    <row r="204" spans="1:12" x14ac:dyDescent="0.2">
      <c r="A204" s="45" t="s">
        <v>127</v>
      </c>
      <c r="B204" s="34" t="s">
        <v>217</v>
      </c>
      <c r="C204" s="35">
        <v>22</v>
      </c>
      <c r="D204" s="43" t="str">
        <f t="shared" ref="D204:D214" si="28">IF($B204="N/A","N/A",IF(C204&gt;10,"No",IF(C204&lt;-10,"No","Yes")))</f>
        <v>N/A</v>
      </c>
      <c r="E204" s="35">
        <v>23</v>
      </c>
      <c r="F204" s="43" t="str">
        <f t="shared" ref="F204:F214" si="29">IF($B204="N/A","N/A",IF(E204&gt;10,"No",IF(E204&lt;-10,"No","Yes")))</f>
        <v>N/A</v>
      </c>
      <c r="G204" s="35">
        <v>20</v>
      </c>
      <c r="H204" s="43" t="str">
        <f t="shared" ref="H204:H214" si="30">IF($B204="N/A","N/A",IF(G204&gt;10,"No",IF(G204&lt;-10,"No","Yes")))</f>
        <v>N/A</v>
      </c>
      <c r="I204" s="12">
        <v>4.5449999999999999</v>
      </c>
      <c r="J204" s="12">
        <v>-13</v>
      </c>
      <c r="K204" s="14" t="s">
        <v>217</v>
      </c>
      <c r="L204" s="9" t="str">
        <f t="shared" ref="L204:L214" si="31">IF(J204="Div by 0", "N/A", IF(K204="N/A","N/A", IF(J204&gt;VALUE(MID(K204,1,2)), "No", IF(J204&lt;-1*VALUE(MID(K204,1,2)), "No", "Yes"))))</f>
        <v>N/A</v>
      </c>
    </row>
    <row r="205" spans="1:12" x14ac:dyDescent="0.2">
      <c r="A205" s="45" t="s">
        <v>128</v>
      </c>
      <c r="B205" s="34" t="s">
        <v>217</v>
      </c>
      <c r="C205" s="35">
        <v>74</v>
      </c>
      <c r="D205" s="43" t="str">
        <f t="shared" si="28"/>
        <v>N/A</v>
      </c>
      <c r="E205" s="35">
        <v>81</v>
      </c>
      <c r="F205" s="43" t="str">
        <f t="shared" si="29"/>
        <v>N/A</v>
      </c>
      <c r="G205" s="35">
        <v>80</v>
      </c>
      <c r="H205" s="43" t="str">
        <f t="shared" si="30"/>
        <v>N/A</v>
      </c>
      <c r="I205" s="12">
        <v>9.4589999999999996</v>
      </c>
      <c r="J205" s="12">
        <v>-1.23</v>
      </c>
      <c r="K205" s="14" t="s">
        <v>217</v>
      </c>
      <c r="L205" s="9" t="str">
        <f t="shared" si="31"/>
        <v>N/A</v>
      </c>
    </row>
    <row r="206" spans="1:12" ht="25.5" x14ac:dyDescent="0.2">
      <c r="A206" s="45" t="s">
        <v>1614</v>
      </c>
      <c r="B206" s="34" t="s">
        <v>217</v>
      </c>
      <c r="C206" s="35">
        <v>51</v>
      </c>
      <c r="D206" s="43" t="str">
        <f t="shared" si="28"/>
        <v>N/A</v>
      </c>
      <c r="E206" s="35">
        <v>51</v>
      </c>
      <c r="F206" s="43" t="str">
        <f t="shared" si="29"/>
        <v>N/A</v>
      </c>
      <c r="G206" s="35">
        <v>58</v>
      </c>
      <c r="H206" s="43" t="str">
        <f t="shared" si="30"/>
        <v>N/A</v>
      </c>
      <c r="I206" s="12">
        <v>0</v>
      </c>
      <c r="J206" s="12">
        <v>13.73</v>
      </c>
      <c r="K206" s="14" t="s">
        <v>217</v>
      </c>
      <c r="L206" s="9" t="str">
        <f t="shared" si="31"/>
        <v>N/A</v>
      </c>
    </row>
    <row r="207" spans="1:12" ht="25.5" x14ac:dyDescent="0.2">
      <c r="A207" s="45" t="s">
        <v>1567</v>
      </c>
      <c r="B207" s="34" t="s">
        <v>217</v>
      </c>
      <c r="C207" s="35">
        <v>11</v>
      </c>
      <c r="D207" s="43" t="str">
        <f t="shared" si="28"/>
        <v>N/A</v>
      </c>
      <c r="E207" s="35">
        <v>11</v>
      </c>
      <c r="F207" s="43" t="str">
        <f t="shared" si="29"/>
        <v>N/A</v>
      </c>
      <c r="G207" s="35">
        <v>0</v>
      </c>
      <c r="H207" s="43" t="str">
        <f t="shared" si="30"/>
        <v>N/A</v>
      </c>
      <c r="I207" s="12">
        <v>800</v>
      </c>
      <c r="J207" s="12">
        <v>-100</v>
      </c>
      <c r="K207" s="14" t="s">
        <v>217</v>
      </c>
      <c r="L207" s="9" t="str">
        <f t="shared" si="31"/>
        <v>N/A</v>
      </c>
    </row>
    <row r="208" spans="1:12" x14ac:dyDescent="0.2">
      <c r="A208" s="45" t="s">
        <v>1615</v>
      </c>
      <c r="B208" s="34" t="s">
        <v>217</v>
      </c>
      <c r="C208" s="35">
        <v>33</v>
      </c>
      <c r="D208" s="43" t="str">
        <f t="shared" si="28"/>
        <v>N/A</v>
      </c>
      <c r="E208" s="35">
        <v>30</v>
      </c>
      <c r="F208" s="43" t="str">
        <f t="shared" si="29"/>
        <v>N/A</v>
      </c>
      <c r="G208" s="35">
        <v>29</v>
      </c>
      <c r="H208" s="43" t="str">
        <f t="shared" si="30"/>
        <v>N/A</v>
      </c>
      <c r="I208" s="12">
        <v>-9.09</v>
      </c>
      <c r="J208" s="12">
        <v>-3.33</v>
      </c>
      <c r="K208" s="14" t="s">
        <v>217</v>
      </c>
      <c r="L208" s="9" t="str">
        <f t="shared" si="31"/>
        <v>N/A</v>
      </c>
    </row>
    <row r="209" spans="1:12" x14ac:dyDescent="0.2">
      <c r="A209" s="45" t="s">
        <v>1616</v>
      </c>
      <c r="B209" s="34" t="s">
        <v>217</v>
      </c>
      <c r="C209" s="35">
        <v>74</v>
      </c>
      <c r="D209" s="43" t="str">
        <f t="shared" si="28"/>
        <v>N/A</v>
      </c>
      <c r="E209" s="35">
        <v>113</v>
      </c>
      <c r="F209" s="43" t="str">
        <f t="shared" si="29"/>
        <v>N/A</v>
      </c>
      <c r="G209" s="35">
        <v>126</v>
      </c>
      <c r="H209" s="43" t="str">
        <f t="shared" si="30"/>
        <v>N/A</v>
      </c>
      <c r="I209" s="12">
        <v>52.7</v>
      </c>
      <c r="J209" s="12">
        <v>11.5</v>
      </c>
      <c r="K209" s="14" t="s">
        <v>217</v>
      </c>
      <c r="L209" s="9" t="str">
        <f t="shared" si="31"/>
        <v>N/A</v>
      </c>
    </row>
    <row r="210" spans="1:12" x14ac:dyDescent="0.2">
      <c r="A210" s="45" t="s">
        <v>125</v>
      </c>
      <c r="B210" s="34" t="s">
        <v>217</v>
      </c>
      <c r="C210" s="46">
        <v>4792842</v>
      </c>
      <c r="D210" s="43" t="str">
        <f t="shared" si="28"/>
        <v>N/A</v>
      </c>
      <c r="E210" s="46">
        <v>8204510</v>
      </c>
      <c r="F210" s="43" t="str">
        <f t="shared" si="29"/>
        <v>N/A</v>
      </c>
      <c r="G210" s="46">
        <v>6324866</v>
      </c>
      <c r="H210" s="43" t="str">
        <f t="shared" si="30"/>
        <v>N/A</v>
      </c>
      <c r="I210" s="12">
        <v>71.180000000000007</v>
      </c>
      <c r="J210" s="12">
        <v>-22.9</v>
      </c>
      <c r="K210" s="14" t="s">
        <v>217</v>
      </c>
      <c r="L210" s="9" t="str">
        <f t="shared" si="31"/>
        <v>N/A</v>
      </c>
    </row>
    <row r="211" spans="1:12" x14ac:dyDescent="0.2">
      <c r="A211" s="45" t="s">
        <v>1617</v>
      </c>
      <c r="B211" s="34" t="s">
        <v>217</v>
      </c>
      <c r="C211" s="46">
        <v>4769724</v>
      </c>
      <c r="D211" s="43" t="str">
        <f t="shared" si="28"/>
        <v>N/A</v>
      </c>
      <c r="E211" s="46">
        <v>3106155</v>
      </c>
      <c r="F211" s="43" t="str">
        <f t="shared" si="29"/>
        <v>N/A</v>
      </c>
      <c r="G211" s="46">
        <v>6282010</v>
      </c>
      <c r="H211" s="43" t="str">
        <f t="shared" si="30"/>
        <v>N/A</v>
      </c>
      <c r="I211" s="12">
        <v>-34.9</v>
      </c>
      <c r="J211" s="12">
        <v>102.2</v>
      </c>
      <c r="K211" s="14" t="s">
        <v>217</v>
      </c>
      <c r="L211" s="9" t="str">
        <f t="shared" si="31"/>
        <v>N/A</v>
      </c>
    </row>
    <row r="212" spans="1:12" x14ac:dyDescent="0.2">
      <c r="A212" s="45" t="s">
        <v>1568</v>
      </c>
      <c r="B212" s="34" t="s">
        <v>217</v>
      </c>
      <c r="C212" s="46">
        <v>206750</v>
      </c>
      <c r="D212" s="43" t="str">
        <f t="shared" si="28"/>
        <v>N/A</v>
      </c>
      <c r="E212" s="46">
        <v>234677</v>
      </c>
      <c r="F212" s="43" t="str">
        <f t="shared" si="29"/>
        <v>N/A</v>
      </c>
      <c r="G212" s="46">
        <v>183990</v>
      </c>
      <c r="H212" s="43" t="str">
        <f t="shared" si="30"/>
        <v>N/A</v>
      </c>
      <c r="I212" s="12">
        <v>13.51</v>
      </c>
      <c r="J212" s="12">
        <v>-21.6</v>
      </c>
      <c r="K212" s="14" t="s">
        <v>217</v>
      </c>
      <c r="L212" s="9" t="str">
        <f t="shared" si="31"/>
        <v>N/A</v>
      </c>
    </row>
    <row r="213" spans="1:12" x14ac:dyDescent="0.2">
      <c r="A213" s="45" t="s">
        <v>1618</v>
      </c>
      <c r="B213" s="34" t="s">
        <v>217</v>
      </c>
      <c r="C213" s="46">
        <v>1818843</v>
      </c>
      <c r="D213" s="43" t="str">
        <f t="shared" si="28"/>
        <v>N/A</v>
      </c>
      <c r="E213" s="46">
        <v>2852842</v>
      </c>
      <c r="F213" s="43" t="str">
        <f t="shared" si="29"/>
        <v>N/A</v>
      </c>
      <c r="G213" s="46">
        <v>2285408</v>
      </c>
      <c r="H213" s="43" t="str">
        <f t="shared" si="30"/>
        <v>N/A</v>
      </c>
      <c r="I213" s="12">
        <v>56.85</v>
      </c>
      <c r="J213" s="12">
        <v>-19.899999999999999</v>
      </c>
      <c r="K213" s="14" t="s">
        <v>217</v>
      </c>
      <c r="L213" s="9" t="str">
        <f t="shared" si="31"/>
        <v>N/A</v>
      </c>
    </row>
    <row r="214" spans="1:12" x14ac:dyDescent="0.2">
      <c r="A214" s="50" t="s">
        <v>1619</v>
      </c>
      <c r="B214" s="34" t="s">
        <v>217</v>
      </c>
      <c r="C214" s="46">
        <v>1227651</v>
      </c>
      <c r="D214" s="43" t="str">
        <f t="shared" si="28"/>
        <v>N/A</v>
      </c>
      <c r="E214" s="46">
        <v>8203896</v>
      </c>
      <c r="F214" s="43" t="str">
        <f t="shared" si="29"/>
        <v>N/A</v>
      </c>
      <c r="G214" s="46">
        <v>772819</v>
      </c>
      <c r="H214" s="43" t="str">
        <f t="shared" si="30"/>
        <v>N/A</v>
      </c>
      <c r="I214" s="12">
        <v>568.29999999999995</v>
      </c>
      <c r="J214" s="12">
        <v>-90.6</v>
      </c>
      <c r="K214" s="14" t="s">
        <v>217</v>
      </c>
      <c r="L214" s="9" t="str">
        <f t="shared" si="31"/>
        <v>N/A</v>
      </c>
    </row>
    <row r="215" spans="1:12" ht="25.5" x14ac:dyDescent="0.2">
      <c r="A215" s="45" t="s">
        <v>1382</v>
      </c>
      <c r="B215" s="34" t="s">
        <v>217</v>
      </c>
      <c r="C215" s="46">
        <v>2465255</v>
      </c>
      <c r="D215" s="43" t="str">
        <f t="shared" ref="D215:D229" si="32">IF($B215="N/A","N/A",IF(C215&gt;10,"No",IF(C215&lt;-10,"No","Yes")))</f>
        <v>N/A</v>
      </c>
      <c r="E215" s="46">
        <v>2443840</v>
      </c>
      <c r="F215" s="43" t="str">
        <f t="shared" ref="F215:F229" si="33">IF($B215="N/A","N/A",IF(E215&gt;10,"No",IF(E215&lt;-10,"No","Yes")))</f>
        <v>N/A</v>
      </c>
      <c r="G215" s="46">
        <v>2728884</v>
      </c>
      <c r="H215" s="43" t="str">
        <f t="shared" ref="H215:H229" si="34">IF($B215="N/A","N/A",IF(G215&gt;10,"No",IF(G215&lt;-10,"No","Yes")))</f>
        <v>N/A</v>
      </c>
      <c r="I215" s="12">
        <v>-0.86899999999999999</v>
      </c>
      <c r="J215" s="12">
        <v>11.66</v>
      </c>
      <c r="K215" s="44" t="s">
        <v>732</v>
      </c>
      <c r="L215" s="9" t="str">
        <f t="shared" ref="L215:L229" si="35">IF(J215="Div by 0", "N/A", IF(K215="N/A","N/A", IF(J215&gt;VALUE(MID(K215,1,2)), "No", IF(J215&lt;-1*VALUE(MID(K215,1,2)), "No", "Yes"))))</f>
        <v>Yes</v>
      </c>
    </row>
    <row r="216" spans="1:12" x14ac:dyDescent="0.2">
      <c r="A216" s="45" t="s">
        <v>649</v>
      </c>
      <c r="B216" s="34" t="s">
        <v>217</v>
      </c>
      <c r="C216" s="35">
        <v>6883</v>
      </c>
      <c r="D216" s="43" t="str">
        <f t="shared" si="32"/>
        <v>N/A</v>
      </c>
      <c r="E216" s="35">
        <v>7222</v>
      </c>
      <c r="F216" s="43" t="str">
        <f t="shared" si="33"/>
        <v>N/A</v>
      </c>
      <c r="G216" s="35">
        <v>7552</v>
      </c>
      <c r="H216" s="43" t="str">
        <f t="shared" si="34"/>
        <v>N/A</v>
      </c>
      <c r="I216" s="12">
        <v>4.9249999999999998</v>
      </c>
      <c r="J216" s="12">
        <v>4.569</v>
      </c>
      <c r="K216" s="44" t="s">
        <v>732</v>
      </c>
      <c r="L216" s="9" t="str">
        <f t="shared" si="35"/>
        <v>Yes</v>
      </c>
    </row>
    <row r="217" spans="1:12" ht="25.5" x14ac:dyDescent="0.2">
      <c r="A217" s="45" t="s">
        <v>1383</v>
      </c>
      <c r="B217" s="34" t="s">
        <v>217</v>
      </c>
      <c r="C217" s="46">
        <v>358.16577074000003</v>
      </c>
      <c r="D217" s="43" t="str">
        <f t="shared" si="32"/>
        <v>N/A</v>
      </c>
      <c r="E217" s="46">
        <v>338.38825809999997</v>
      </c>
      <c r="F217" s="43" t="str">
        <f t="shared" si="33"/>
        <v>N/A</v>
      </c>
      <c r="G217" s="46">
        <v>361.34586863999999</v>
      </c>
      <c r="H217" s="43" t="str">
        <f t="shared" si="34"/>
        <v>N/A</v>
      </c>
      <c r="I217" s="12">
        <v>-5.52</v>
      </c>
      <c r="J217" s="12">
        <v>6.7839999999999998</v>
      </c>
      <c r="K217" s="44" t="s">
        <v>732</v>
      </c>
      <c r="L217" s="9" t="str">
        <f t="shared" si="35"/>
        <v>Yes</v>
      </c>
    </row>
    <row r="218" spans="1:12" ht="25.5" x14ac:dyDescent="0.2">
      <c r="A218" s="45" t="s">
        <v>1384</v>
      </c>
      <c r="B218" s="34" t="s">
        <v>217</v>
      </c>
      <c r="C218" s="46">
        <v>235201</v>
      </c>
      <c r="D218" s="43" t="str">
        <f t="shared" si="32"/>
        <v>N/A</v>
      </c>
      <c r="E218" s="46">
        <v>222389</v>
      </c>
      <c r="F218" s="43" t="str">
        <f t="shared" si="33"/>
        <v>N/A</v>
      </c>
      <c r="G218" s="46">
        <v>214006</v>
      </c>
      <c r="H218" s="43" t="str">
        <f t="shared" si="34"/>
        <v>N/A</v>
      </c>
      <c r="I218" s="12">
        <v>-5.45</v>
      </c>
      <c r="J218" s="12">
        <v>-3.77</v>
      </c>
      <c r="K218" s="44" t="s">
        <v>732</v>
      </c>
      <c r="L218" s="9" t="str">
        <f t="shared" si="35"/>
        <v>Yes</v>
      </c>
    </row>
    <row r="219" spans="1:12" x14ac:dyDescent="0.2">
      <c r="A219" s="45" t="s">
        <v>516</v>
      </c>
      <c r="B219" s="34" t="s">
        <v>217</v>
      </c>
      <c r="C219" s="35">
        <v>1575</v>
      </c>
      <c r="D219" s="43" t="str">
        <f t="shared" si="32"/>
        <v>N/A</v>
      </c>
      <c r="E219" s="35">
        <v>1499</v>
      </c>
      <c r="F219" s="43" t="str">
        <f t="shared" si="33"/>
        <v>N/A</v>
      </c>
      <c r="G219" s="35">
        <v>1626</v>
      </c>
      <c r="H219" s="43" t="str">
        <f t="shared" si="34"/>
        <v>N/A</v>
      </c>
      <c r="I219" s="12">
        <v>-4.83</v>
      </c>
      <c r="J219" s="12">
        <v>8.4719999999999995</v>
      </c>
      <c r="K219" s="44" t="s">
        <v>732</v>
      </c>
      <c r="L219" s="9" t="str">
        <f t="shared" si="35"/>
        <v>Yes</v>
      </c>
    </row>
    <row r="220" spans="1:12" ht="25.5" x14ac:dyDescent="0.2">
      <c r="A220" s="45" t="s">
        <v>1385</v>
      </c>
      <c r="B220" s="34" t="s">
        <v>217</v>
      </c>
      <c r="C220" s="46">
        <v>149.33396825</v>
      </c>
      <c r="D220" s="43" t="str">
        <f t="shared" si="32"/>
        <v>N/A</v>
      </c>
      <c r="E220" s="46">
        <v>148.35823883</v>
      </c>
      <c r="F220" s="43" t="str">
        <f t="shared" si="33"/>
        <v>N/A</v>
      </c>
      <c r="G220" s="46">
        <v>131.61500615</v>
      </c>
      <c r="H220" s="43" t="str">
        <f t="shared" si="34"/>
        <v>N/A</v>
      </c>
      <c r="I220" s="12">
        <v>-0.65300000000000002</v>
      </c>
      <c r="J220" s="12">
        <v>-11.3</v>
      </c>
      <c r="K220" s="44" t="s">
        <v>732</v>
      </c>
      <c r="L220" s="9" t="str">
        <f t="shared" si="35"/>
        <v>Yes</v>
      </c>
    </row>
    <row r="221" spans="1:12" ht="25.5" x14ac:dyDescent="0.2">
      <c r="A221" s="45" t="s">
        <v>1386</v>
      </c>
      <c r="B221" s="34" t="s">
        <v>217</v>
      </c>
      <c r="C221" s="46">
        <v>4938109</v>
      </c>
      <c r="D221" s="43" t="str">
        <f t="shared" si="32"/>
        <v>N/A</v>
      </c>
      <c r="E221" s="46">
        <v>5652079</v>
      </c>
      <c r="F221" s="43" t="str">
        <f t="shared" si="33"/>
        <v>N/A</v>
      </c>
      <c r="G221" s="46">
        <v>5627745</v>
      </c>
      <c r="H221" s="43" t="str">
        <f t="shared" si="34"/>
        <v>N/A</v>
      </c>
      <c r="I221" s="12">
        <v>14.46</v>
      </c>
      <c r="J221" s="12">
        <v>-0.43099999999999999</v>
      </c>
      <c r="K221" s="44" t="s">
        <v>732</v>
      </c>
      <c r="L221" s="9" t="str">
        <f t="shared" si="35"/>
        <v>Yes</v>
      </c>
    </row>
    <row r="222" spans="1:12" x14ac:dyDescent="0.2">
      <c r="A222" s="45" t="s">
        <v>517</v>
      </c>
      <c r="B222" s="34" t="s">
        <v>217</v>
      </c>
      <c r="C222" s="35">
        <v>20962</v>
      </c>
      <c r="D222" s="43" t="str">
        <f t="shared" si="32"/>
        <v>N/A</v>
      </c>
      <c r="E222" s="35">
        <v>22943</v>
      </c>
      <c r="F222" s="43" t="str">
        <f t="shared" si="33"/>
        <v>N/A</v>
      </c>
      <c r="G222" s="35">
        <v>21908</v>
      </c>
      <c r="H222" s="43" t="str">
        <f t="shared" si="34"/>
        <v>N/A</v>
      </c>
      <c r="I222" s="12">
        <v>9.4499999999999993</v>
      </c>
      <c r="J222" s="12">
        <v>-4.51</v>
      </c>
      <c r="K222" s="44" t="s">
        <v>732</v>
      </c>
      <c r="L222" s="9" t="str">
        <f t="shared" si="35"/>
        <v>Yes</v>
      </c>
    </row>
    <row r="223" spans="1:12" ht="25.5" x14ac:dyDescent="0.2">
      <c r="A223" s="45" t="s">
        <v>1387</v>
      </c>
      <c r="B223" s="34" t="s">
        <v>217</v>
      </c>
      <c r="C223" s="46">
        <v>235.57432496999999</v>
      </c>
      <c r="D223" s="43" t="str">
        <f t="shared" si="32"/>
        <v>N/A</v>
      </c>
      <c r="E223" s="46">
        <v>246.35309244999999</v>
      </c>
      <c r="F223" s="43" t="str">
        <f t="shared" si="33"/>
        <v>N/A</v>
      </c>
      <c r="G223" s="46">
        <v>256.88081978999998</v>
      </c>
      <c r="H223" s="43" t="str">
        <f t="shared" si="34"/>
        <v>N/A</v>
      </c>
      <c r="I223" s="12">
        <v>4.5759999999999996</v>
      </c>
      <c r="J223" s="12">
        <v>4.2729999999999997</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1472128514</v>
      </c>
      <c r="D227" s="43" t="str">
        <f t="shared" si="32"/>
        <v>N/A</v>
      </c>
      <c r="E227" s="46">
        <v>1650686566</v>
      </c>
      <c r="F227" s="43" t="str">
        <f t="shared" si="33"/>
        <v>N/A</v>
      </c>
      <c r="G227" s="46">
        <v>1788466165</v>
      </c>
      <c r="H227" s="43" t="str">
        <f t="shared" si="34"/>
        <v>N/A</v>
      </c>
      <c r="I227" s="12">
        <v>12.13</v>
      </c>
      <c r="J227" s="12">
        <v>8.3469999999999995</v>
      </c>
      <c r="K227" s="44" t="s">
        <v>732</v>
      </c>
      <c r="L227" s="9" t="str">
        <f t="shared" si="35"/>
        <v>Yes</v>
      </c>
    </row>
    <row r="228" spans="1:12" ht="25.5" x14ac:dyDescent="0.2">
      <c r="A228" s="45" t="s">
        <v>519</v>
      </c>
      <c r="B228" s="34" t="s">
        <v>217</v>
      </c>
      <c r="C228" s="35">
        <v>64925</v>
      </c>
      <c r="D228" s="43" t="str">
        <f t="shared" si="32"/>
        <v>N/A</v>
      </c>
      <c r="E228" s="35">
        <v>69687</v>
      </c>
      <c r="F228" s="43" t="str">
        <f t="shared" si="33"/>
        <v>N/A</v>
      </c>
      <c r="G228" s="35">
        <v>74513</v>
      </c>
      <c r="H228" s="43" t="str">
        <f t="shared" si="34"/>
        <v>N/A</v>
      </c>
      <c r="I228" s="12">
        <v>7.335</v>
      </c>
      <c r="J228" s="12">
        <v>6.9249999999999998</v>
      </c>
      <c r="K228" s="44" t="s">
        <v>732</v>
      </c>
      <c r="L228" s="9" t="str">
        <f t="shared" si="35"/>
        <v>Yes</v>
      </c>
    </row>
    <row r="229" spans="1:12" ht="25.5" x14ac:dyDescent="0.2">
      <c r="A229" s="45" t="s">
        <v>1391</v>
      </c>
      <c r="B229" s="34" t="s">
        <v>217</v>
      </c>
      <c r="C229" s="46">
        <v>22674.293631</v>
      </c>
      <c r="D229" s="43" t="str">
        <f t="shared" si="32"/>
        <v>N/A</v>
      </c>
      <c r="E229" s="46">
        <v>23687.152065999999</v>
      </c>
      <c r="F229" s="43" t="str">
        <f t="shared" si="33"/>
        <v>N/A</v>
      </c>
      <c r="G229" s="46">
        <v>24002.068968</v>
      </c>
      <c r="H229" s="43" t="str">
        <f t="shared" si="34"/>
        <v>N/A</v>
      </c>
      <c r="I229" s="12">
        <v>4.4669999999999996</v>
      </c>
      <c r="J229" s="12">
        <v>1.329</v>
      </c>
      <c r="K229" s="44" t="s">
        <v>732</v>
      </c>
      <c r="L229" s="9" t="str">
        <f t="shared" si="35"/>
        <v>Yes</v>
      </c>
    </row>
    <row r="230" spans="1:12" x14ac:dyDescent="0.2">
      <c r="A230" s="4" t="s">
        <v>1392</v>
      </c>
      <c r="B230" s="34" t="s">
        <v>217</v>
      </c>
      <c r="C230" s="51">
        <v>1908943665</v>
      </c>
      <c r="D230" s="43" t="str">
        <f t="shared" ref="D230:D253" si="36">IF($B230="N/A","N/A",IF(C230&gt;10,"No",IF(C230&lt;-10,"No","Yes")))</f>
        <v>N/A</v>
      </c>
      <c r="E230" s="51">
        <v>2167597168</v>
      </c>
      <c r="F230" s="43" t="str">
        <f t="shared" ref="F230:F253" si="37">IF($B230="N/A","N/A",IF(E230&gt;10,"No",IF(E230&lt;-10,"No","Yes")))</f>
        <v>N/A</v>
      </c>
      <c r="G230" s="51">
        <v>2375788096</v>
      </c>
      <c r="H230" s="43" t="str">
        <f t="shared" ref="H230:H253" si="38">IF($B230="N/A","N/A",IF(G230&gt;10,"No",IF(G230&lt;-10,"No","Yes")))</f>
        <v>N/A</v>
      </c>
      <c r="I230" s="12">
        <v>13.55</v>
      </c>
      <c r="J230" s="12">
        <v>9.6050000000000004</v>
      </c>
      <c r="K230" s="44" t="s">
        <v>732</v>
      </c>
      <c r="L230" s="9" t="str">
        <f t="shared" ref="L230:L253" si="39">IF(J230="Div by 0", "N/A", IF(K230="N/A","N/A", IF(J230&gt;VALUE(MID(K230,1,2)), "No", IF(J230&lt;-1*VALUE(MID(K230,1,2)), "No", "Yes"))))</f>
        <v>Yes</v>
      </c>
    </row>
    <row r="231" spans="1:12" x14ac:dyDescent="0.2">
      <c r="A231" s="4" t="s">
        <v>1569</v>
      </c>
      <c r="B231" s="34" t="s">
        <v>217</v>
      </c>
      <c r="C231" s="49">
        <v>89012</v>
      </c>
      <c r="D231" s="49" t="str">
        <f t="shared" si="36"/>
        <v>N/A</v>
      </c>
      <c r="E231" s="49">
        <v>96280</v>
      </c>
      <c r="F231" s="49" t="str">
        <f t="shared" si="37"/>
        <v>N/A</v>
      </c>
      <c r="G231" s="49">
        <v>103352</v>
      </c>
      <c r="H231" s="43" t="str">
        <f t="shared" si="38"/>
        <v>N/A</v>
      </c>
      <c r="I231" s="12">
        <v>8.1649999999999991</v>
      </c>
      <c r="J231" s="12">
        <v>7.3449999999999998</v>
      </c>
      <c r="K231" s="44" t="s">
        <v>732</v>
      </c>
      <c r="L231" s="9" t="str">
        <f t="shared" si="39"/>
        <v>Yes</v>
      </c>
    </row>
    <row r="232" spans="1:12" x14ac:dyDescent="0.2">
      <c r="A232" s="4" t="s">
        <v>1570</v>
      </c>
      <c r="B232" s="34" t="s">
        <v>217</v>
      </c>
      <c r="C232" s="51">
        <v>21445.913640999999</v>
      </c>
      <c r="D232" s="43" t="str">
        <f t="shared" si="36"/>
        <v>N/A</v>
      </c>
      <c r="E232" s="51">
        <v>22513.472871000002</v>
      </c>
      <c r="F232" s="43" t="str">
        <f t="shared" si="37"/>
        <v>N/A</v>
      </c>
      <c r="G232" s="51">
        <v>22987.345151000001</v>
      </c>
      <c r="H232" s="43" t="str">
        <f t="shared" si="38"/>
        <v>N/A</v>
      </c>
      <c r="I232" s="12">
        <v>4.9779999999999998</v>
      </c>
      <c r="J232" s="12">
        <v>2.105</v>
      </c>
      <c r="K232" s="44" t="s">
        <v>732</v>
      </c>
      <c r="L232" s="9" t="str">
        <f t="shared" si="39"/>
        <v>Yes</v>
      </c>
    </row>
    <row r="233" spans="1:12" x14ac:dyDescent="0.2">
      <c r="A233" s="52" t="s">
        <v>1571</v>
      </c>
      <c r="B233" s="34" t="s">
        <v>217</v>
      </c>
      <c r="C233" s="51">
        <v>12765.996336</v>
      </c>
      <c r="D233" s="43" t="str">
        <f t="shared" si="36"/>
        <v>N/A</v>
      </c>
      <c r="E233" s="51">
        <v>13990.693837999999</v>
      </c>
      <c r="F233" s="43" t="str">
        <f t="shared" si="37"/>
        <v>N/A</v>
      </c>
      <c r="G233" s="51">
        <v>14569.197033</v>
      </c>
      <c r="H233" s="43" t="str">
        <f t="shared" si="38"/>
        <v>N/A</v>
      </c>
      <c r="I233" s="12">
        <v>9.593</v>
      </c>
      <c r="J233" s="12">
        <v>4.1349999999999998</v>
      </c>
      <c r="K233" s="44" t="s">
        <v>732</v>
      </c>
      <c r="L233" s="9" t="str">
        <f t="shared" si="39"/>
        <v>Yes</v>
      </c>
    </row>
    <row r="234" spans="1:12" x14ac:dyDescent="0.2">
      <c r="A234" s="52" t="s">
        <v>1572</v>
      </c>
      <c r="B234" s="34" t="s">
        <v>217</v>
      </c>
      <c r="C234" s="51">
        <v>32096.17051</v>
      </c>
      <c r="D234" s="43" t="str">
        <f t="shared" si="36"/>
        <v>N/A</v>
      </c>
      <c r="E234" s="51">
        <v>32375.755300000001</v>
      </c>
      <c r="F234" s="43" t="str">
        <f t="shared" si="37"/>
        <v>N/A</v>
      </c>
      <c r="G234" s="51">
        <v>32592.202223</v>
      </c>
      <c r="H234" s="43" t="str">
        <f t="shared" si="38"/>
        <v>N/A</v>
      </c>
      <c r="I234" s="12">
        <v>0.87109999999999999</v>
      </c>
      <c r="J234" s="12">
        <v>0.66849999999999998</v>
      </c>
      <c r="K234" s="44" t="s">
        <v>732</v>
      </c>
      <c r="L234" s="9" t="str">
        <f t="shared" si="39"/>
        <v>Yes</v>
      </c>
    </row>
    <row r="235" spans="1:12" x14ac:dyDescent="0.2">
      <c r="A235" s="52" t="s">
        <v>1573</v>
      </c>
      <c r="B235" s="34" t="s">
        <v>217</v>
      </c>
      <c r="C235" s="51">
        <v>3234.2838360000001</v>
      </c>
      <c r="D235" s="43" t="str">
        <f t="shared" si="36"/>
        <v>N/A</v>
      </c>
      <c r="E235" s="51">
        <v>4331.3911042999998</v>
      </c>
      <c r="F235" s="43" t="str">
        <f t="shared" si="37"/>
        <v>N/A</v>
      </c>
      <c r="G235" s="51">
        <v>6429.4829123</v>
      </c>
      <c r="H235" s="43" t="str">
        <f t="shared" si="38"/>
        <v>N/A</v>
      </c>
      <c r="I235" s="12">
        <v>33.92</v>
      </c>
      <c r="J235" s="12">
        <v>48.44</v>
      </c>
      <c r="K235" s="44" t="s">
        <v>732</v>
      </c>
      <c r="L235" s="9" t="str">
        <f t="shared" si="39"/>
        <v>No</v>
      </c>
    </row>
    <row r="236" spans="1:12" x14ac:dyDescent="0.2">
      <c r="A236" s="52" t="s">
        <v>1574</v>
      </c>
      <c r="B236" s="34" t="s">
        <v>217</v>
      </c>
      <c r="C236" s="51">
        <v>533.47491995999997</v>
      </c>
      <c r="D236" s="43" t="str">
        <f t="shared" si="36"/>
        <v>N/A</v>
      </c>
      <c r="E236" s="51">
        <v>844.40598291000003</v>
      </c>
      <c r="F236" s="43" t="str">
        <f t="shared" si="37"/>
        <v>N/A</v>
      </c>
      <c r="G236" s="51">
        <v>1284.1191489</v>
      </c>
      <c r="H236" s="43" t="str">
        <f t="shared" si="38"/>
        <v>N/A</v>
      </c>
      <c r="I236" s="12">
        <v>58.28</v>
      </c>
      <c r="J236" s="12">
        <v>52.07</v>
      </c>
      <c r="K236" s="44" t="s">
        <v>732</v>
      </c>
      <c r="L236" s="9" t="str">
        <f t="shared" si="39"/>
        <v>No</v>
      </c>
    </row>
    <row r="237" spans="1:12" x14ac:dyDescent="0.2">
      <c r="A237" s="45" t="s">
        <v>1575</v>
      </c>
      <c r="B237" s="34" t="s">
        <v>217</v>
      </c>
      <c r="C237" s="43">
        <v>19.434467731000002</v>
      </c>
      <c r="D237" s="43" t="str">
        <f t="shared" si="36"/>
        <v>N/A</v>
      </c>
      <c r="E237" s="43">
        <v>20.6338899</v>
      </c>
      <c r="F237" s="43" t="str">
        <f t="shared" si="37"/>
        <v>N/A</v>
      </c>
      <c r="G237" s="43">
        <v>23.487489489000001</v>
      </c>
      <c r="H237" s="43" t="str">
        <f t="shared" si="38"/>
        <v>N/A</v>
      </c>
      <c r="I237" s="12">
        <v>6.1719999999999997</v>
      </c>
      <c r="J237" s="12">
        <v>13.83</v>
      </c>
      <c r="K237" s="44" t="s">
        <v>732</v>
      </c>
      <c r="L237" s="9" t="str">
        <f t="shared" si="39"/>
        <v>Yes</v>
      </c>
    </row>
    <row r="238" spans="1:12" x14ac:dyDescent="0.2">
      <c r="A238" s="50" t="s">
        <v>1576</v>
      </c>
      <c r="B238" s="34" t="s">
        <v>217</v>
      </c>
      <c r="C238" s="43">
        <v>34.751118802999997</v>
      </c>
      <c r="D238" s="43" t="str">
        <f t="shared" si="36"/>
        <v>N/A</v>
      </c>
      <c r="E238" s="43">
        <v>36.818272368999999</v>
      </c>
      <c r="F238" s="43" t="str">
        <f t="shared" si="37"/>
        <v>N/A</v>
      </c>
      <c r="G238" s="43">
        <v>39.481491624</v>
      </c>
      <c r="H238" s="43" t="str">
        <f t="shared" si="38"/>
        <v>N/A</v>
      </c>
      <c r="I238" s="12">
        <v>5.9480000000000004</v>
      </c>
      <c r="J238" s="12">
        <v>7.2329999999999997</v>
      </c>
      <c r="K238" s="44" t="s">
        <v>732</v>
      </c>
      <c r="L238" s="9" t="str">
        <f t="shared" si="39"/>
        <v>Yes</v>
      </c>
    </row>
    <row r="239" spans="1:12" x14ac:dyDescent="0.2">
      <c r="A239" s="50" t="s">
        <v>1577</v>
      </c>
      <c r="B239" s="34" t="s">
        <v>217</v>
      </c>
      <c r="C239" s="43">
        <v>22.630896666999998</v>
      </c>
      <c r="D239" s="43" t="str">
        <f t="shared" si="36"/>
        <v>N/A</v>
      </c>
      <c r="E239" s="43">
        <v>24.350556515000001</v>
      </c>
      <c r="F239" s="43" t="str">
        <f t="shared" si="37"/>
        <v>N/A</v>
      </c>
      <c r="G239" s="43">
        <v>25.906173305999999</v>
      </c>
      <c r="H239" s="43" t="str">
        <f t="shared" si="38"/>
        <v>N/A</v>
      </c>
      <c r="I239" s="12">
        <v>7.5990000000000002</v>
      </c>
      <c r="J239" s="12">
        <v>6.3879999999999999</v>
      </c>
      <c r="K239" s="44" t="s">
        <v>732</v>
      </c>
      <c r="L239" s="9" t="str">
        <f t="shared" si="39"/>
        <v>Yes</v>
      </c>
    </row>
    <row r="240" spans="1:12" x14ac:dyDescent="0.2">
      <c r="A240" s="50" t="s">
        <v>1578</v>
      </c>
      <c r="B240" s="34" t="s">
        <v>217</v>
      </c>
      <c r="C240" s="43">
        <v>1.2331079469999999</v>
      </c>
      <c r="D240" s="43" t="str">
        <f t="shared" si="36"/>
        <v>N/A</v>
      </c>
      <c r="E240" s="43">
        <v>1.2295507048000001</v>
      </c>
      <c r="F240" s="43" t="str">
        <f t="shared" si="37"/>
        <v>N/A</v>
      </c>
      <c r="G240" s="43">
        <v>1.5263366786000001</v>
      </c>
      <c r="H240" s="43" t="str">
        <f t="shared" si="38"/>
        <v>N/A</v>
      </c>
      <c r="I240" s="12">
        <v>-0.28799999999999998</v>
      </c>
      <c r="J240" s="12">
        <v>24.14</v>
      </c>
      <c r="K240" s="44" t="s">
        <v>732</v>
      </c>
      <c r="L240" s="9" t="str">
        <f t="shared" si="39"/>
        <v>Yes</v>
      </c>
    </row>
    <row r="241" spans="1:12" x14ac:dyDescent="0.2">
      <c r="A241" s="50" t="s">
        <v>1579</v>
      </c>
      <c r="B241" s="34" t="s">
        <v>217</v>
      </c>
      <c r="C241" s="43">
        <v>2.3463127581999998</v>
      </c>
      <c r="D241" s="43" t="str">
        <f t="shared" si="36"/>
        <v>N/A</v>
      </c>
      <c r="E241" s="43">
        <v>2.2725065553000001</v>
      </c>
      <c r="F241" s="43" t="str">
        <f t="shared" si="37"/>
        <v>N/A</v>
      </c>
      <c r="G241" s="43">
        <v>2.3738173001999998</v>
      </c>
      <c r="H241" s="43" t="str">
        <f t="shared" si="38"/>
        <v>N/A</v>
      </c>
      <c r="I241" s="12">
        <v>-3.15</v>
      </c>
      <c r="J241" s="12">
        <v>4.4580000000000002</v>
      </c>
      <c r="K241" s="44" t="s">
        <v>732</v>
      </c>
      <c r="L241" s="9" t="str">
        <f t="shared" si="39"/>
        <v>Yes</v>
      </c>
    </row>
    <row r="242" spans="1:12" ht="25.5" x14ac:dyDescent="0.2">
      <c r="A242" s="4" t="s">
        <v>1404</v>
      </c>
      <c r="B242" s="34" t="s">
        <v>217</v>
      </c>
      <c r="C242" s="51">
        <v>1472128514</v>
      </c>
      <c r="D242" s="43" t="str">
        <f t="shared" si="36"/>
        <v>N/A</v>
      </c>
      <c r="E242" s="51">
        <v>1650686566</v>
      </c>
      <c r="F242" s="43" t="str">
        <f t="shared" si="37"/>
        <v>N/A</v>
      </c>
      <c r="G242" s="51">
        <v>1788466165</v>
      </c>
      <c r="H242" s="43" t="str">
        <f t="shared" si="38"/>
        <v>N/A</v>
      </c>
      <c r="I242" s="12">
        <v>12.13</v>
      </c>
      <c r="J242" s="12">
        <v>8.3469999999999995</v>
      </c>
      <c r="K242" s="44" t="s">
        <v>732</v>
      </c>
      <c r="L242" s="9" t="str">
        <f t="shared" si="39"/>
        <v>Yes</v>
      </c>
    </row>
    <row r="243" spans="1:12" x14ac:dyDescent="0.2">
      <c r="A243" s="4" t="s">
        <v>1580</v>
      </c>
      <c r="B243" s="34" t="s">
        <v>217</v>
      </c>
      <c r="C243" s="49">
        <v>64945</v>
      </c>
      <c r="D243" s="49" t="str">
        <f t="shared" si="36"/>
        <v>N/A</v>
      </c>
      <c r="E243" s="49">
        <v>69701</v>
      </c>
      <c r="F243" s="49" t="str">
        <f t="shared" si="37"/>
        <v>N/A</v>
      </c>
      <c r="G243" s="49">
        <v>74525</v>
      </c>
      <c r="H243" s="43" t="str">
        <f t="shared" si="38"/>
        <v>N/A</v>
      </c>
      <c r="I243" s="12">
        <v>7.3230000000000004</v>
      </c>
      <c r="J243" s="12">
        <v>6.9210000000000003</v>
      </c>
      <c r="K243" s="44" t="s">
        <v>732</v>
      </c>
      <c r="L243" s="9" t="str">
        <f t="shared" si="39"/>
        <v>Yes</v>
      </c>
    </row>
    <row r="244" spans="1:12" ht="25.5" x14ac:dyDescent="0.2">
      <c r="A244" s="4" t="s">
        <v>1581</v>
      </c>
      <c r="B244" s="34" t="s">
        <v>217</v>
      </c>
      <c r="C244" s="51">
        <v>22667.311017</v>
      </c>
      <c r="D244" s="43" t="str">
        <f t="shared" si="36"/>
        <v>N/A</v>
      </c>
      <c r="E244" s="51">
        <v>23682.394313000001</v>
      </c>
      <c r="F244" s="43" t="str">
        <f t="shared" si="37"/>
        <v>N/A</v>
      </c>
      <c r="G244" s="51">
        <v>23998.204160000001</v>
      </c>
      <c r="H244" s="43" t="str">
        <f t="shared" si="38"/>
        <v>N/A</v>
      </c>
      <c r="I244" s="12">
        <v>4.4779999999999998</v>
      </c>
      <c r="J244" s="12">
        <v>1.3340000000000001</v>
      </c>
      <c r="K244" s="44" t="s">
        <v>732</v>
      </c>
      <c r="L244" s="9" t="str">
        <f t="shared" si="39"/>
        <v>Yes</v>
      </c>
    </row>
    <row r="245" spans="1:12" ht="25.5" x14ac:dyDescent="0.2">
      <c r="A245" s="52" t="s">
        <v>1582</v>
      </c>
      <c r="B245" s="34" t="s">
        <v>217</v>
      </c>
      <c r="C245" s="51">
        <v>11886.318122999999</v>
      </c>
      <c r="D245" s="43" t="str">
        <f t="shared" si="36"/>
        <v>N/A</v>
      </c>
      <c r="E245" s="51">
        <v>13125.282539</v>
      </c>
      <c r="F245" s="43" t="str">
        <f t="shared" si="37"/>
        <v>N/A</v>
      </c>
      <c r="G245" s="51">
        <v>13618.469435999999</v>
      </c>
      <c r="H245" s="43" t="str">
        <f t="shared" si="38"/>
        <v>N/A</v>
      </c>
      <c r="I245" s="12">
        <v>10.42</v>
      </c>
      <c r="J245" s="12">
        <v>3.758</v>
      </c>
      <c r="K245" s="44" t="s">
        <v>732</v>
      </c>
      <c r="L245" s="9" t="str">
        <f t="shared" si="39"/>
        <v>Yes</v>
      </c>
    </row>
    <row r="246" spans="1:12" ht="25.5" x14ac:dyDescent="0.2">
      <c r="A246" s="52" t="s">
        <v>1583</v>
      </c>
      <c r="B246" s="34" t="s">
        <v>217</v>
      </c>
      <c r="C246" s="51">
        <v>33407.466145999999</v>
      </c>
      <c r="D246" s="43" t="str">
        <f t="shared" si="36"/>
        <v>N/A</v>
      </c>
      <c r="E246" s="51">
        <v>33327.055529999998</v>
      </c>
      <c r="F246" s="43" t="str">
        <f t="shared" si="37"/>
        <v>N/A</v>
      </c>
      <c r="G246" s="51">
        <v>33376.041212999997</v>
      </c>
      <c r="H246" s="43" t="str">
        <f t="shared" si="38"/>
        <v>N/A</v>
      </c>
      <c r="I246" s="12">
        <v>-0.24099999999999999</v>
      </c>
      <c r="J246" s="12">
        <v>0.14699999999999999</v>
      </c>
      <c r="K246" s="44" t="s">
        <v>732</v>
      </c>
      <c r="L246" s="9" t="str">
        <f t="shared" si="39"/>
        <v>Yes</v>
      </c>
    </row>
    <row r="247" spans="1:12" ht="25.5" x14ac:dyDescent="0.2">
      <c r="A247" s="52" t="s">
        <v>1584</v>
      </c>
      <c r="B247" s="34" t="s">
        <v>217</v>
      </c>
      <c r="C247" s="51">
        <v>5595.8125</v>
      </c>
      <c r="D247" s="43" t="str">
        <f t="shared" si="36"/>
        <v>N/A</v>
      </c>
      <c r="E247" s="51">
        <v>6711.0454545000002</v>
      </c>
      <c r="F247" s="43" t="str">
        <f t="shared" si="37"/>
        <v>N/A</v>
      </c>
      <c r="G247" s="51">
        <v>3859.8</v>
      </c>
      <c r="H247" s="43" t="str">
        <f t="shared" si="38"/>
        <v>N/A</v>
      </c>
      <c r="I247" s="12">
        <v>19.93</v>
      </c>
      <c r="J247" s="12">
        <v>-42.5</v>
      </c>
      <c r="K247" s="44" t="s">
        <v>732</v>
      </c>
      <c r="L247" s="9" t="str">
        <f t="shared" si="39"/>
        <v>No</v>
      </c>
    </row>
    <row r="248" spans="1:12" ht="25.5" x14ac:dyDescent="0.2">
      <c r="A248" s="52" t="s">
        <v>1585</v>
      </c>
      <c r="B248" s="34" t="s">
        <v>217</v>
      </c>
      <c r="C248" s="51">
        <v>31205.5</v>
      </c>
      <c r="D248" s="43" t="str">
        <f t="shared" si="36"/>
        <v>N/A</v>
      </c>
      <c r="E248" s="51">
        <v>16981.666667000001</v>
      </c>
      <c r="F248" s="43" t="str">
        <f t="shared" si="37"/>
        <v>N/A</v>
      </c>
      <c r="G248" s="51">
        <v>13458.142857000001</v>
      </c>
      <c r="H248" s="43" t="str">
        <f t="shared" si="38"/>
        <v>N/A</v>
      </c>
      <c r="I248" s="12">
        <v>-45.6</v>
      </c>
      <c r="J248" s="12">
        <v>-20.7</v>
      </c>
      <c r="K248" s="44" t="s">
        <v>732</v>
      </c>
      <c r="L248" s="9" t="str">
        <f t="shared" si="39"/>
        <v>Yes</v>
      </c>
    </row>
    <row r="249" spans="1:12" ht="25.5" x14ac:dyDescent="0.2">
      <c r="A249" s="45" t="s">
        <v>1586</v>
      </c>
      <c r="B249" s="34" t="s">
        <v>217</v>
      </c>
      <c r="C249" s="43">
        <v>14.179790442</v>
      </c>
      <c r="D249" s="43" t="str">
        <f t="shared" si="36"/>
        <v>N/A</v>
      </c>
      <c r="E249" s="43">
        <v>14.937710427000001</v>
      </c>
      <c r="F249" s="43" t="str">
        <f t="shared" si="37"/>
        <v>N/A</v>
      </c>
      <c r="G249" s="43">
        <v>16.936345248999999</v>
      </c>
      <c r="H249" s="43" t="str">
        <f t="shared" si="38"/>
        <v>N/A</v>
      </c>
      <c r="I249" s="12">
        <v>5.3449999999999998</v>
      </c>
      <c r="J249" s="12">
        <v>13.38</v>
      </c>
      <c r="K249" s="44" t="s">
        <v>732</v>
      </c>
      <c r="L249" s="9" t="str">
        <f t="shared" si="39"/>
        <v>Yes</v>
      </c>
    </row>
    <row r="250" spans="1:12" ht="25.5" x14ac:dyDescent="0.2">
      <c r="A250" s="50" t="s">
        <v>1587</v>
      </c>
      <c r="B250" s="34" t="s">
        <v>217</v>
      </c>
      <c r="C250" s="43">
        <v>24.693711070999999</v>
      </c>
      <c r="D250" s="43" t="str">
        <f t="shared" si="36"/>
        <v>N/A</v>
      </c>
      <c r="E250" s="43">
        <v>25.472363118000001</v>
      </c>
      <c r="F250" s="43" t="str">
        <f t="shared" si="37"/>
        <v>N/A</v>
      </c>
      <c r="G250" s="43">
        <v>26.880886089000001</v>
      </c>
      <c r="H250" s="43" t="str">
        <f t="shared" si="38"/>
        <v>N/A</v>
      </c>
      <c r="I250" s="12">
        <v>3.153</v>
      </c>
      <c r="J250" s="12">
        <v>5.53</v>
      </c>
      <c r="K250" s="44" t="s">
        <v>732</v>
      </c>
      <c r="L250" s="9" t="str">
        <f t="shared" si="39"/>
        <v>Yes</v>
      </c>
    </row>
    <row r="251" spans="1:12" ht="25.5" x14ac:dyDescent="0.2">
      <c r="A251" s="50" t="s">
        <v>1588</v>
      </c>
      <c r="B251" s="34" t="s">
        <v>217</v>
      </c>
      <c r="C251" s="43">
        <v>17.872366137</v>
      </c>
      <c r="D251" s="43" t="str">
        <f t="shared" si="36"/>
        <v>N/A</v>
      </c>
      <c r="E251" s="43">
        <v>19.290563079999998</v>
      </c>
      <c r="F251" s="43" t="str">
        <f t="shared" si="37"/>
        <v>N/A</v>
      </c>
      <c r="G251" s="43">
        <v>20.536781825999999</v>
      </c>
      <c r="H251" s="43" t="str">
        <f t="shared" si="38"/>
        <v>N/A</v>
      </c>
      <c r="I251" s="12">
        <v>7.9349999999999996</v>
      </c>
      <c r="J251" s="12">
        <v>6.46</v>
      </c>
      <c r="K251" s="44" t="s">
        <v>732</v>
      </c>
      <c r="L251" s="9" t="str">
        <f t="shared" si="39"/>
        <v>Yes</v>
      </c>
    </row>
    <row r="252" spans="1:12" ht="25.5" x14ac:dyDescent="0.2">
      <c r="A252" s="50" t="s">
        <v>1589</v>
      </c>
      <c r="B252" s="34" t="s">
        <v>217</v>
      </c>
      <c r="C252" s="43">
        <v>1.5258876399999999E-2</v>
      </c>
      <c r="D252" s="43" t="str">
        <f t="shared" si="36"/>
        <v>N/A</v>
      </c>
      <c r="E252" s="43">
        <v>2.07439536E-2</v>
      </c>
      <c r="F252" s="43" t="str">
        <f t="shared" si="37"/>
        <v>N/A</v>
      </c>
      <c r="G252" s="43">
        <v>2.2679594000000001E-2</v>
      </c>
      <c r="H252" s="43" t="str">
        <f t="shared" si="38"/>
        <v>N/A</v>
      </c>
      <c r="I252" s="12">
        <v>35.950000000000003</v>
      </c>
      <c r="J252" s="12">
        <v>9.3309999999999995</v>
      </c>
      <c r="K252" s="44" t="s">
        <v>732</v>
      </c>
      <c r="L252" s="9" t="str">
        <f t="shared" si="39"/>
        <v>Yes</v>
      </c>
    </row>
    <row r="253" spans="1:12" ht="25.5" x14ac:dyDescent="0.2">
      <c r="A253" s="50" t="s">
        <v>1590</v>
      </c>
      <c r="B253" s="34" t="s">
        <v>217</v>
      </c>
      <c r="C253" s="43">
        <v>5.0081381999999997E-3</v>
      </c>
      <c r="D253" s="43" t="str">
        <f t="shared" si="36"/>
        <v>N/A</v>
      </c>
      <c r="E253" s="43">
        <v>7.2836749000000003E-3</v>
      </c>
      <c r="F253" s="43" t="str">
        <f t="shared" si="37"/>
        <v>N/A</v>
      </c>
      <c r="G253" s="43">
        <v>2.3569817199999999E-2</v>
      </c>
      <c r="H253" s="43" t="str">
        <f t="shared" si="38"/>
        <v>N/A</v>
      </c>
      <c r="I253" s="12">
        <v>45.44</v>
      </c>
      <c r="J253" s="12">
        <v>223.6</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6</v>
      </c>
      <c r="H6" s="134" t="s">
        <v>217</v>
      </c>
      <c r="I6" s="143" t="s">
        <v>217</v>
      </c>
      <c r="J6" s="143" t="s">
        <v>217</v>
      </c>
      <c r="K6" s="134" t="s">
        <v>217</v>
      </c>
    </row>
    <row r="7" spans="1:11" s="27" customFormat="1" x14ac:dyDescent="0.2">
      <c r="A7" s="28" t="s">
        <v>305</v>
      </c>
      <c r="B7" s="144" t="s">
        <v>217</v>
      </c>
      <c r="C7" s="145">
        <v>137064</v>
      </c>
      <c r="D7" s="146" t="str">
        <f>IF($B7="N/A","N/A",IF(C7&gt;15,"No",IF(C7&lt;-15,"No","Yes")))</f>
        <v>N/A</v>
      </c>
      <c r="E7" s="145">
        <v>142511</v>
      </c>
      <c r="F7" s="146" t="str">
        <f>IF($B7="N/A","N/A",IF(E7&gt;15,"No",IF(E7&lt;-15,"No","Yes")))</f>
        <v>N/A</v>
      </c>
      <c r="G7" s="145">
        <v>134552</v>
      </c>
      <c r="H7" s="146" t="str">
        <f>IF($B7="N/A","N/A",IF(G7&gt;15,"No",IF(G7&lt;-15,"No","Yes")))</f>
        <v>N/A</v>
      </c>
      <c r="I7" s="147">
        <v>3.9740000000000002</v>
      </c>
      <c r="J7" s="147">
        <v>-5.58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98.791672222000003</v>
      </c>
      <c r="F11" s="134" t="str">
        <f>IF(OR($B11="N/A",$E11="N/A"),"N/A",IF(E11&gt;100,"No",IF(E11&lt;95,"No","Yes")))</f>
        <v>Yes</v>
      </c>
      <c r="G11" s="134">
        <v>99.178012961999997</v>
      </c>
      <c r="H11" s="134" t="str">
        <f>IF($B11="N/A","N/A",IF(G11&gt;100,"No",IF(G11&lt;95,"No","Yes")))</f>
        <v>Yes</v>
      </c>
      <c r="I11" s="143" t="s">
        <v>217</v>
      </c>
      <c r="J11" s="143">
        <v>0.3911</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0</v>
      </c>
      <c r="F13" s="134" t="str">
        <f t="shared" si="2"/>
        <v>No</v>
      </c>
      <c r="G13" s="134">
        <v>0</v>
      </c>
      <c r="H13" s="134" t="str">
        <f t="shared" si="3"/>
        <v>No</v>
      </c>
      <c r="I13" s="143" t="s">
        <v>217</v>
      </c>
      <c r="J13" s="143" t="s">
        <v>1743</v>
      </c>
      <c r="K13" s="134" t="str">
        <f t="shared" si="0"/>
        <v>N/A</v>
      </c>
    </row>
    <row r="14" spans="1:11" x14ac:dyDescent="0.2">
      <c r="A14" s="28" t="s">
        <v>309</v>
      </c>
      <c r="B14" s="136" t="s">
        <v>217</v>
      </c>
      <c r="C14" s="149">
        <v>137064</v>
      </c>
      <c r="D14" s="134" t="str">
        <f>IF($B14="N/A","N/A",IF(C14&gt;15,"No",IF(C14&lt;-15,"No","Yes")))</f>
        <v>N/A</v>
      </c>
      <c r="E14" s="149">
        <v>142511</v>
      </c>
      <c r="F14" s="134" t="str">
        <f>IF($B14="N/A","N/A",IF(E14&gt;15,"No",IF(E14&lt;-15,"No","Yes")))</f>
        <v>N/A</v>
      </c>
      <c r="G14" s="149">
        <v>134552</v>
      </c>
      <c r="H14" s="134" t="str">
        <f>IF($B14="N/A","N/A",IF(G14&gt;15,"No",IF(G14&lt;-15,"No","Yes")))</f>
        <v>N/A</v>
      </c>
      <c r="I14" s="143">
        <v>3.9740000000000002</v>
      </c>
      <c r="J14" s="143">
        <v>-5.58</v>
      </c>
      <c r="K14" s="134" t="str">
        <f t="shared" si="0"/>
        <v>Yes</v>
      </c>
    </row>
    <row r="15" spans="1:11" x14ac:dyDescent="0.2">
      <c r="A15" s="25" t="s">
        <v>435</v>
      </c>
      <c r="B15" s="136" t="s">
        <v>219</v>
      </c>
      <c r="C15" s="134">
        <v>30.242076694000001</v>
      </c>
      <c r="D15" s="134" t="str">
        <f>IF($B15="N/A","N/A",IF(C15&gt;20,"No",IF(C15&lt;5,"No","Yes")))</f>
        <v>No</v>
      </c>
      <c r="E15" s="134">
        <v>30.658685995999999</v>
      </c>
      <c r="F15" s="134" t="str">
        <f>IF($B15="N/A","N/A",IF(E15&gt;20,"No",IF(E15&lt;5,"No","Yes")))</f>
        <v>No</v>
      </c>
      <c r="G15" s="134">
        <v>36.53308758</v>
      </c>
      <c r="H15" s="134" t="str">
        <f>IF($B15="N/A","N/A",IF(G15&gt;20,"No",IF(G15&lt;5,"No","Yes")))</f>
        <v>No</v>
      </c>
      <c r="I15" s="143">
        <v>1.3779999999999999</v>
      </c>
      <c r="J15" s="143">
        <v>19.16</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63.46691242</v>
      </c>
      <c r="H16" s="134" t="str">
        <f>IF($B16="N/A","N/A",IF(G16&gt;15,"No",IF(G16&lt;-15,"No","Yes")))</f>
        <v>N/A</v>
      </c>
      <c r="I16" s="143" t="s">
        <v>217</v>
      </c>
      <c r="J16" s="143" t="s">
        <v>217</v>
      </c>
      <c r="K16" s="134" t="str">
        <f t="shared" si="0"/>
        <v>N/A</v>
      </c>
    </row>
    <row r="17" spans="1:11" x14ac:dyDescent="0.2">
      <c r="A17" s="25" t="s">
        <v>437</v>
      </c>
      <c r="B17" s="136" t="s">
        <v>217</v>
      </c>
      <c r="C17" s="134">
        <v>2.5097764547999999</v>
      </c>
      <c r="D17" s="134" t="str">
        <f>IF($B17="N/A","N/A",IF(C17&gt;15,"No",IF(C17&lt;-15,"No","Yes")))</f>
        <v>N/A</v>
      </c>
      <c r="E17" s="134">
        <v>1.9310790043999999</v>
      </c>
      <c r="F17" s="134" t="str">
        <f>IF($B17="N/A","N/A",IF(E17&gt;15,"No",IF(E17&lt;-15,"No","Yes")))</f>
        <v>N/A</v>
      </c>
      <c r="G17" s="134">
        <v>3.0203936025</v>
      </c>
      <c r="H17" s="134" t="str">
        <f>IF($B17="N/A","N/A",IF(G17&gt;15,"No",IF(G17&lt;-15,"No","Yes")))</f>
        <v>N/A</v>
      </c>
      <c r="I17" s="143">
        <v>-23.1</v>
      </c>
      <c r="J17" s="143">
        <v>56.41</v>
      </c>
      <c r="K17" s="134" t="str">
        <f t="shared" si="0"/>
        <v>No</v>
      </c>
    </row>
    <row r="18" spans="1:11" x14ac:dyDescent="0.2">
      <c r="A18" s="25" t="s">
        <v>813</v>
      </c>
      <c r="B18" s="136" t="s">
        <v>217</v>
      </c>
      <c r="C18" s="182">
        <v>31609.799708999999</v>
      </c>
      <c r="D18" s="134" t="str">
        <f>IF($B18="N/A","N/A",IF(C18&gt;15,"No",IF(C18&lt;-15,"No","Yes")))</f>
        <v>N/A</v>
      </c>
      <c r="E18" s="182">
        <v>21708.371365999999</v>
      </c>
      <c r="F18" s="134" t="str">
        <f>IF($B18="N/A","N/A",IF(E18&gt;15,"No",IF(E18&lt;-15,"No","Yes")))</f>
        <v>N/A</v>
      </c>
      <c r="G18" s="182">
        <v>19172.356053</v>
      </c>
      <c r="H18" s="134" t="str">
        <f>IF($B18="N/A","N/A",IF(G18&gt;15,"No",IF(G18&lt;-15,"No","Yes")))</f>
        <v>N/A</v>
      </c>
      <c r="I18" s="143">
        <v>-31.3</v>
      </c>
      <c r="J18" s="143">
        <v>-11.7</v>
      </c>
      <c r="K18" s="134" t="str">
        <f t="shared" si="0"/>
        <v>Yes</v>
      </c>
    </row>
    <row r="19" spans="1:11" x14ac:dyDescent="0.2">
      <c r="A19" s="3" t="s">
        <v>310</v>
      </c>
      <c r="B19" s="136" t="s">
        <v>217</v>
      </c>
      <c r="C19" s="149">
        <v>3651</v>
      </c>
      <c r="D19" s="136" t="s">
        <v>217</v>
      </c>
      <c r="E19" s="149">
        <v>4354</v>
      </c>
      <c r="F19" s="136" t="s">
        <v>217</v>
      </c>
      <c r="G19" s="149">
        <v>7674</v>
      </c>
      <c r="H19" s="134" t="str">
        <f>IF($B19="N/A","N/A",IF(G19&gt;15,"No",IF(G19&lt;-15,"No","Yes")))</f>
        <v>N/A</v>
      </c>
      <c r="I19" s="143">
        <v>19.25</v>
      </c>
      <c r="J19" s="143">
        <v>76.25</v>
      </c>
      <c r="K19" s="134" t="str">
        <f t="shared" si="0"/>
        <v>No</v>
      </c>
    </row>
    <row r="20" spans="1:11" x14ac:dyDescent="0.2">
      <c r="A20" s="3" t="s">
        <v>350</v>
      </c>
      <c r="B20" s="136" t="s">
        <v>217</v>
      </c>
      <c r="C20" s="149" t="s">
        <v>217</v>
      </c>
      <c r="D20" s="136" t="s">
        <v>217</v>
      </c>
      <c r="E20" s="149" t="s">
        <v>217</v>
      </c>
      <c r="F20" s="136" t="s">
        <v>217</v>
      </c>
      <c r="G20" s="150">
        <v>5.7033711873000001</v>
      </c>
      <c r="H20" s="134" t="str">
        <f>IF($B20="N/A","N/A",IF(G20&gt;15,"No",IF(G20&lt;-15,"No","Yes")))</f>
        <v>N/A</v>
      </c>
      <c r="I20" s="143" t="s">
        <v>217</v>
      </c>
      <c r="J20" s="143" t="s">
        <v>217</v>
      </c>
      <c r="K20" s="134" t="str">
        <f t="shared" si="0"/>
        <v>N/A</v>
      </c>
    </row>
    <row r="21" spans="1:11" ht="25.5" x14ac:dyDescent="0.2">
      <c r="A21" s="3" t="s">
        <v>814</v>
      </c>
      <c r="B21" s="136" t="s">
        <v>217</v>
      </c>
      <c r="C21" s="151">
        <v>6896.9465899999996</v>
      </c>
      <c r="D21" s="134" t="str">
        <f>IF($B21="N/A","N/A",IF(C21&gt;60,"No",IF(C21&lt;15,"No","Yes")))</f>
        <v>N/A</v>
      </c>
      <c r="E21" s="151">
        <v>9165.4294900999994</v>
      </c>
      <c r="F21" s="134" t="str">
        <f>IF($B21="N/A","N/A",IF(E21&gt;60,"No",IF(E21&lt;15,"No","Yes")))</f>
        <v>N/A</v>
      </c>
      <c r="G21" s="151">
        <v>9540.8596560000005</v>
      </c>
      <c r="H21" s="134" t="str">
        <f>IF($B21="N/A","N/A",IF(G21&gt;60,"No",IF(G21&lt;15,"No","Yes")))</f>
        <v>N/A</v>
      </c>
      <c r="I21" s="143">
        <v>32.89</v>
      </c>
      <c r="J21" s="143">
        <v>4.0960000000000001</v>
      </c>
      <c r="K21" s="134" t="str">
        <f t="shared" si="0"/>
        <v>Yes</v>
      </c>
    </row>
    <row r="22" spans="1:11" x14ac:dyDescent="0.2">
      <c r="A22" s="3" t="s">
        <v>815</v>
      </c>
      <c r="B22" s="136" t="s">
        <v>221</v>
      </c>
      <c r="C22" s="149">
        <v>15</v>
      </c>
      <c r="D22" s="134" t="str">
        <f>IF($B22="N/A","N/A",IF(C22="N/A","N/A",IF(C22=0,"Yes","No")))</f>
        <v>No</v>
      </c>
      <c r="E22" s="149">
        <v>17</v>
      </c>
      <c r="F22" s="134" t="str">
        <f>IF($B22="N/A","N/A",IF(E22="N/A","N/A",IF(E22=0,"Yes","No")))</f>
        <v>No</v>
      </c>
      <c r="G22" s="149">
        <v>11</v>
      </c>
      <c r="H22" s="134" t="str">
        <f>IF($B22="N/A","N/A",IF(G22=0,"Yes","No"))</f>
        <v>No</v>
      </c>
      <c r="I22" s="143">
        <v>13.33</v>
      </c>
      <c r="J22" s="143">
        <v>-35.299999999999997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95613</v>
      </c>
      <c r="D6" s="9" t="str">
        <f>IF($B6="N/A","N/A",IF(C6&gt;15,"No",IF(C6&lt;-15,"No","Yes")))</f>
        <v>N/A</v>
      </c>
      <c r="E6" s="35">
        <v>98819</v>
      </c>
      <c r="F6" s="9" t="str">
        <f>IF($B6="N/A","N/A",IF(E6&gt;15,"No",IF(E6&lt;-15,"No","Yes")))</f>
        <v>N/A</v>
      </c>
      <c r="G6" s="35">
        <v>85396</v>
      </c>
      <c r="H6" s="9" t="str">
        <f>IF($B6="N/A","N/A",IF(G6&gt;15,"No",IF(G6&lt;-15,"No","Yes")))</f>
        <v>N/A</v>
      </c>
      <c r="I6" s="10">
        <v>3.3530000000000002</v>
      </c>
      <c r="J6" s="10">
        <v>-13.6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9212.9594720000005</v>
      </c>
      <c r="D9" s="9" t="str">
        <f>IF($B9="N/A","N/A",IF(C9&gt;7000,"No",IF(C9&lt;2000,"No","Yes")))</f>
        <v>No</v>
      </c>
      <c r="E9" s="88">
        <v>9697.4066423999993</v>
      </c>
      <c r="F9" s="9" t="str">
        <f>IF($B9="N/A","N/A",IF(E9&gt;7000,"No",IF(E9&lt;2000,"No","Yes")))</f>
        <v>No</v>
      </c>
      <c r="G9" s="88">
        <v>10644.138800000001</v>
      </c>
      <c r="H9" s="9" t="str">
        <f>IF($B9="N/A","N/A",IF(G9&gt;7000,"No",IF(G9&lt;2000,"No","Yes")))</f>
        <v>No</v>
      </c>
      <c r="I9" s="10">
        <v>5.258</v>
      </c>
      <c r="J9" s="10">
        <v>9.7629999999999999</v>
      </c>
      <c r="K9" s="9" t="str">
        <f t="shared" si="0"/>
        <v>Yes</v>
      </c>
    </row>
    <row r="10" spans="1:11" x14ac:dyDescent="0.2">
      <c r="A10" s="102" t="s">
        <v>819</v>
      </c>
      <c r="B10" s="34" t="s">
        <v>217</v>
      </c>
      <c r="C10" s="88">
        <v>1555.6929585</v>
      </c>
      <c r="D10" s="9" t="str">
        <f>IF($B10="N/A","N/A",IF(C10&gt;15,"No",IF(C10&lt;-15,"No","Yes")))</f>
        <v>N/A</v>
      </c>
      <c r="E10" s="88">
        <v>1623.4712818</v>
      </c>
      <c r="F10" s="9" t="str">
        <f>IF($B10="N/A","N/A",IF(E10&gt;15,"No",IF(E10&lt;-15,"No","Yes")))</f>
        <v>N/A</v>
      </c>
      <c r="G10" s="88">
        <v>1748.5273153999999</v>
      </c>
      <c r="H10" s="9" t="str">
        <f>IF($B10="N/A","N/A",IF(G10&gt;15,"No",IF(G10&lt;-15,"No","Yes")))</f>
        <v>N/A</v>
      </c>
      <c r="I10" s="10">
        <v>4.3570000000000002</v>
      </c>
      <c r="J10" s="10">
        <v>7.7030000000000003</v>
      </c>
      <c r="K10" s="9" t="str">
        <f t="shared" si="0"/>
        <v>Yes</v>
      </c>
    </row>
    <row r="11" spans="1:11" x14ac:dyDescent="0.2">
      <c r="A11" s="102" t="s">
        <v>313</v>
      </c>
      <c r="B11" s="34" t="s">
        <v>223</v>
      </c>
      <c r="C11" s="9">
        <v>1.5782372689999999</v>
      </c>
      <c r="D11" s="9" t="str">
        <f>IF($B11="N/A","N/A",IF(C11&gt;10,"No",IF(C11&lt;=0,"No","Yes")))</f>
        <v>Yes</v>
      </c>
      <c r="E11" s="9">
        <v>1.4916159847999999</v>
      </c>
      <c r="F11" s="9" t="str">
        <f>IF($B11="N/A","N/A",IF(E11&gt;10,"No",IF(E11&lt;=0,"No","Yes")))</f>
        <v>Yes</v>
      </c>
      <c r="G11" s="9">
        <v>1.6604993208000001</v>
      </c>
      <c r="H11" s="9" t="str">
        <f>IF($B11="N/A","N/A",IF(G11&gt;10,"No",IF(G11&lt;=0,"No","Yes")))</f>
        <v>Yes</v>
      </c>
      <c r="I11" s="10">
        <v>-5.49</v>
      </c>
      <c r="J11" s="10">
        <v>11.32</v>
      </c>
      <c r="K11" s="9" t="str">
        <f t="shared" si="0"/>
        <v>Yes</v>
      </c>
    </row>
    <row r="12" spans="1:11" x14ac:dyDescent="0.2">
      <c r="A12" s="102" t="s">
        <v>820</v>
      </c>
      <c r="B12" s="34" t="s">
        <v>217</v>
      </c>
      <c r="C12" s="88">
        <v>9142.2140490000002</v>
      </c>
      <c r="D12" s="9" t="str">
        <f>IF($B12="N/A","N/A",IF(C12&gt;15,"No",IF(C12&lt;-15,"No","Yes")))</f>
        <v>N/A</v>
      </c>
      <c r="E12" s="88">
        <v>7794.3860243999998</v>
      </c>
      <c r="F12" s="9" t="str">
        <f>IF($B12="N/A","N/A",IF(E12&gt;15,"No",IF(E12&lt;-15,"No","Yes")))</f>
        <v>N/A</v>
      </c>
      <c r="G12" s="88">
        <v>7539.6784202999997</v>
      </c>
      <c r="H12" s="9" t="str">
        <f>IF($B12="N/A","N/A",IF(G12&gt;15,"No",IF(G12&lt;-15,"No","Yes")))</f>
        <v>N/A</v>
      </c>
      <c r="I12" s="10">
        <v>-14.7</v>
      </c>
      <c r="J12" s="10">
        <v>-3.27</v>
      </c>
      <c r="K12" s="9" t="str">
        <f t="shared" si="0"/>
        <v>Yes</v>
      </c>
    </row>
    <row r="13" spans="1:11" x14ac:dyDescent="0.2">
      <c r="A13" s="102" t="s">
        <v>314</v>
      </c>
      <c r="B13" s="34" t="s">
        <v>218</v>
      </c>
      <c r="C13" s="8">
        <v>99.286707874000001</v>
      </c>
      <c r="D13" s="9" t="str">
        <f>IF($B13="N/A","N/A",IF(C13&gt;100,"No",IF(C13&lt;95,"No","Yes")))</f>
        <v>Yes</v>
      </c>
      <c r="E13" s="8">
        <v>99.412056386000003</v>
      </c>
      <c r="F13" s="9" t="str">
        <f>IF($B13="N/A","N/A",IF(E13&gt;100,"No",IF(E13&lt;95,"No","Yes")))</f>
        <v>Yes</v>
      </c>
      <c r="G13" s="8">
        <v>99.446109887999995</v>
      </c>
      <c r="H13" s="9" t="str">
        <f>IF($B13="N/A","N/A",IF(G13&gt;100,"No",IF(G13&lt;95,"No","Yes")))</f>
        <v>Yes</v>
      </c>
      <c r="I13" s="10">
        <v>0.12620000000000001</v>
      </c>
      <c r="J13" s="10">
        <v>3.4299999999999997E-2</v>
      </c>
      <c r="K13" s="9" t="str">
        <f t="shared" si="0"/>
        <v>Yes</v>
      </c>
    </row>
    <row r="14" spans="1:11" x14ac:dyDescent="0.2">
      <c r="A14" s="102" t="s">
        <v>821</v>
      </c>
      <c r="B14" s="34" t="s">
        <v>224</v>
      </c>
      <c r="C14" s="8">
        <v>1.1906015947999999</v>
      </c>
      <c r="D14" s="9" t="str">
        <f>IF($B14="N/A","N/A",IF(C14&gt;1,"Yes","No"))</f>
        <v>Yes</v>
      </c>
      <c r="E14" s="8">
        <v>1.1967670351999999</v>
      </c>
      <c r="F14" s="9" t="str">
        <f>IF($B14="N/A","N/A",IF(E14&gt;1,"Yes","No"))</f>
        <v>Yes</v>
      </c>
      <c r="G14" s="8">
        <v>1.2095780884</v>
      </c>
      <c r="H14" s="9" t="str">
        <f>IF($B14="N/A","N/A",IF(G14&gt;1,"Yes","No"))</f>
        <v>Yes</v>
      </c>
      <c r="I14" s="10">
        <v>0.51780000000000004</v>
      </c>
      <c r="J14" s="10">
        <v>1.07</v>
      </c>
      <c r="K14" s="9" t="str">
        <f t="shared" si="0"/>
        <v>Yes</v>
      </c>
    </row>
    <row r="15" spans="1:11" x14ac:dyDescent="0.2">
      <c r="A15" s="102" t="s">
        <v>315</v>
      </c>
      <c r="B15" s="34" t="s">
        <v>218</v>
      </c>
      <c r="C15" s="8">
        <v>99.203037244000001</v>
      </c>
      <c r="D15" s="9" t="str">
        <f>IF($B15="N/A","N/A",IF(C15&gt;100,"No",IF(C15&lt;95,"No","Yes")))</f>
        <v>Yes</v>
      </c>
      <c r="E15" s="8">
        <v>99.316932977999997</v>
      </c>
      <c r="F15" s="9" t="str">
        <f>IF($B15="N/A","N/A",IF(E15&gt;100,"No",IF(E15&lt;95,"No","Yes")))</f>
        <v>Yes</v>
      </c>
      <c r="G15" s="8">
        <v>99.336034475000005</v>
      </c>
      <c r="H15" s="9" t="str">
        <f>IF($B15="N/A","N/A",IF(G15&gt;100,"No",IF(G15&lt;95,"No","Yes")))</f>
        <v>Yes</v>
      </c>
      <c r="I15" s="10">
        <v>0.1148</v>
      </c>
      <c r="J15" s="10">
        <v>1.9199999999999998E-2</v>
      </c>
      <c r="K15" s="9" t="str">
        <f t="shared" si="0"/>
        <v>Yes</v>
      </c>
    </row>
    <row r="16" spans="1:11" x14ac:dyDescent="0.2">
      <c r="A16" s="102" t="s">
        <v>822</v>
      </c>
      <c r="B16" s="34" t="s">
        <v>225</v>
      </c>
      <c r="C16" s="8">
        <v>11.489915763000001</v>
      </c>
      <c r="D16" s="9" t="str">
        <f>IF($B16="N/A","N/A",IF(C16&gt;3,"Yes","No"))</f>
        <v>Yes</v>
      </c>
      <c r="E16" s="8">
        <v>11.747208184</v>
      </c>
      <c r="F16" s="9" t="str">
        <f>IF($B16="N/A","N/A",IF(E16&gt;3,"Yes","No"))</f>
        <v>Yes</v>
      </c>
      <c r="G16" s="8">
        <v>11.956500725</v>
      </c>
      <c r="H16" s="9" t="str">
        <f>IF($B16="N/A","N/A",IF(G16&gt;3,"Yes","No"))</f>
        <v>Yes</v>
      </c>
      <c r="I16" s="10">
        <v>2.2389999999999999</v>
      </c>
      <c r="J16" s="10">
        <v>1.782</v>
      </c>
      <c r="K16" s="9" t="str">
        <f t="shared" si="0"/>
        <v>Yes</v>
      </c>
    </row>
    <row r="17" spans="1:11" x14ac:dyDescent="0.2">
      <c r="A17" s="102" t="s">
        <v>823</v>
      </c>
      <c r="B17" s="34" t="s">
        <v>226</v>
      </c>
      <c r="C17" s="8">
        <v>5.9603167132000001</v>
      </c>
      <c r="D17" s="9" t="str">
        <f>IF($B17="N/A","N/A",IF(C17&gt;=8,"No",IF(C17&lt;2,"No","Yes")))</f>
        <v>Yes</v>
      </c>
      <c r="E17" s="8">
        <v>6.0112332260999999</v>
      </c>
      <c r="F17" s="9" t="str">
        <f>IF($B17="N/A","N/A",IF(E17&gt;=8,"No",IF(E17&lt;2,"No","Yes")))</f>
        <v>Yes</v>
      </c>
      <c r="G17" s="8">
        <v>6.1096628371000001</v>
      </c>
      <c r="H17" s="9" t="str">
        <f>IF($B17="N/A","N/A",IF(G17&gt;=8,"No",IF(G17&lt;2,"No","Yes")))</f>
        <v>Yes</v>
      </c>
      <c r="I17" s="10">
        <v>0.85429999999999995</v>
      </c>
      <c r="J17" s="10">
        <v>1.637</v>
      </c>
      <c r="K17" s="9" t="str">
        <f t="shared" si="0"/>
        <v>Yes</v>
      </c>
    </row>
    <row r="18" spans="1:11" x14ac:dyDescent="0.2">
      <c r="A18" s="102" t="s">
        <v>824</v>
      </c>
      <c r="B18" s="34" t="s">
        <v>226</v>
      </c>
      <c r="C18" s="8">
        <v>5.8702636652000004</v>
      </c>
      <c r="D18" s="9" t="str">
        <f>IF($B18="N/A","N/A",IF(C18&gt;=8,"No",IF(C18&lt;2,"No","Yes")))</f>
        <v>Yes</v>
      </c>
      <c r="E18" s="8">
        <v>5.9308407219000001</v>
      </c>
      <c r="F18" s="9" t="str">
        <f>IF($B18="N/A","N/A",IF(E18&gt;=8,"No",IF(E18&lt;2,"No","Yes")))</f>
        <v>Yes</v>
      </c>
      <c r="G18" s="8">
        <v>6.0177006782999998</v>
      </c>
      <c r="H18" s="9" t="str">
        <f>IF($B18="N/A","N/A",IF(G18&gt;=8,"No",IF(G18&lt;2,"No","Yes")))</f>
        <v>Yes</v>
      </c>
      <c r="I18" s="10">
        <v>1.032</v>
      </c>
      <c r="J18" s="10">
        <v>1.4650000000000001</v>
      </c>
      <c r="K18" s="9" t="str">
        <f t="shared" si="0"/>
        <v>Yes</v>
      </c>
    </row>
    <row r="19" spans="1:11" x14ac:dyDescent="0.2">
      <c r="A19" s="102" t="s">
        <v>316</v>
      </c>
      <c r="B19" s="34" t="s">
        <v>227</v>
      </c>
      <c r="C19" s="8">
        <v>99.998954116999997</v>
      </c>
      <c r="D19" s="9" t="str">
        <f>IF(OR($B19="N/A",$C19="N/A"),"N/A",IF(C19&gt;100,"No",IF(C19&lt;98,"No","Yes")))</f>
        <v>Yes</v>
      </c>
      <c r="E19" s="8">
        <v>100</v>
      </c>
      <c r="F19" s="9" t="str">
        <f>IF(OR($B19="N/A",$E19="N/A"),"N/A",IF(E19&gt;100,"No",IF(E19&lt;98,"No","Yes")))</f>
        <v>Yes</v>
      </c>
      <c r="G19" s="8">
        <v>100</v>
      </c>
      <c r="H19" s="9" t="str">
        <f>IF($B19="N/A","N/A",IF(G19&gt;100,"No",IF(G19&lt;98,"No","Yes")))</f>
        <v>Yes</v>
      </c>
      <c r="I19" s="10">
        <v>1E-3</v>
      </c>
      <c r="J19" s="10">
        <v>0</v>
      </c>
      <c r="K19" s="9" t="str">
        <f t="shared" si="0"/>
        <v>Yes</v>
      </c>
    </row>
    <row r="20" spans="1:11" x14ac:dyDescent="0.2">
      <c r="A20" s="102" t="s">
        <v>31</v>
      </c>
      <c r="B20" s="59" t="s">
        <v>218</v>
      </c>
      <c r="C20" s="8">
        <v>99.660088063000003</v>
      </c>
      <c r="D20" s="9" t="str">
        <f>IF($B20="N/A","N/A",IF(C20&gt;100,"No",IF(C20&lt;95,"No","Yes")))</f>
        <v>Yes</v>
      </c>
      <c r="E20" s="8">
        <v>99.709570021999994</v>
      </c>
      <c r="F20" s="9" t="str">
        <f>IF($B20="N/A","N/A",IF(E20&gt;100,"No",IF(E20&lt;95,"No","Yes")))</f>
        <v>Yes</v>
      </c>
      <c r="G20" s="8">
        <v>99.645182444</v>
      </c>
      <c r="H20" s="9" t="str">
        <f>IF($B20="N/A","N/A",IF(G20&gt;100,"No",IF(G20&lt;95,"No","Yes")))</f>
        <v>Yes</v>
      </c>
      <c r="I20" s="10">
        <v>4.9700000000000001E-2</v>
      </c>
      <c r="J20" s="10">
        <v>-6.5000000000000002E-2</v>
      </c>
      <c r="K20" s="9" t="str">
        <f t="shared" si="0"/>
        <v>Yes</v>
      </c>
    </row>
    <row r="21" spans="1:11" x14ac:dyDescent="0.2">
      <c r="A21" s="102" t="s">
        <v>317</v>
      </c>
      <c r="B21" s="34" t="s">
        <v>218</v>
      </c>
      <c r="C21" s="8">
        <v>99.531444468999993</v>
      </c>
      <c r="D21" s="9" t="str">
        <f>IF($B21="N/A","N/A",IF(C21&gt;100,"No",IF(C21&lt;95,"No","Yes")))</f>
        <v>Yes</v>
      </c>
      <c r="E21" s="8">
        <v>99.606351004999993</v>
      </c>
      <c r="F21" s="9" t="str">
        <f>IF($B21="N/A","N/A",IF(E21&gt;100,"No",IF(E21&lt;95,"No","Yes")))</f>
        <v>Yes</v>
      </c>
      <c r="G21" s="8">
        <v>99.662747670000002</v>
      </c>
      <c r="H21" s="9" t="str">
        <f>IF($B21="N/A","N/A",IF(G21&gt;100,"No",IF(G21&lt;95,"No","Yes")))</f>
        <v>Yes</v>
      </c>
      <c r="I21" s="10">
        <v>7.5300000000000006E-2</v>
      </c>
      <c r="J21" s="10">
        <v>5.6599999999999998E-2</v>
      </c>
      <c r="K21" s="9" t="str">
        <f t="shared" si="0"/>
        <v>Yes</v>
      </c>
    </row>
    <row r="22" spans="1:11" x14ac:dyDescent="0.2">
      <c r="A22" s="102" t="s">
        <v>1719</v>
      </c>
      <c r="B22" s="34" t="s">
        <v>228</v>
      </c>
      <c r="C22" s="8">
        <v>0.46541788249999999</v>
      </c>
      <c r="D22" s="9" t="str">
        <f>IF($B22="N/A","N/A",IF(C22&gt;5,"No",IF(C22&lt;=0,"No","Yes")))</f>
        <v>Yes</v>
      </c>
      <c r="E22" s="8">
        <v>0.39061314120000001</v>
      </c>
      <c r="F22" s="9" t="str">
        <f>IF($B22="N/A","N/A",IF(E22&gt;5,"No",IF(E22&lt;=0,"No","Yes")))</f>
        <v>Yes</v>
      </c>
      <c r="G22" s="8">
        <v>0.33608131530000002</v>
      </c>
      <c r="H22" s="9" t="str">
        <f>IF($B22="N/A","N/A",IF(G22&gt;5,"No",IF(G22&lt;=0,"No","Yes")))</f>
        <v>Yes</v>
      </c>
      <c r="I22" s="10">
        <v>-16.100000000000001</v>
      </c>
      <c r="J22" s="10">
        <v>-14</v>
      </c>
      <c r="K22" s="9" t="str">
        <f t="shared" si="0"/>
        <v>Yes</v>
      </c>
    </row>
    <row r="23" spans="1:11" x14ac:dyDescent="0.2">
      <c r="A23" s="102" t="s">
        <v>318</v>
      </c>
      <c r="B23" s="34" t="s">
        <v>227</v>
      </c>
      <c r="C23" s="8">
        <v>99.695648081000002</v>
      </c>
      <c r="D23" s="9" t="str">
        <f>IF($B23="N/A","N/A",IF(C23&gt;100,"No",IF(C23&lt;98,"No","Yes")))</f>
        <v>Yes</v>
      </c>
      <c r="E23" s="8">
        <v>99.738916605</v>
      </c>
      <c r="F23" s="9" t="str">
        <f>IF($B23="N/A","N/A",IF(E23&gt;100,"No",IF(E23&lt;98,"No","Yes")))</f>
        <v>Yes</v>
      </c>
      <c r="G23" s="8">
        <v>99.683825940000006</v>
      </c>
      <c r="H23" s="9" t="str">
        <f>IF($B23="N/A","N/A",IF(G23&gt;100,"No",IF(G23&lt;98,"No","Yes")))</f>
        <v>Yes</v>
      </c>
      <c r="I23" s="10">
        <v>4.3400000000000001E-2</v>
      </c>
      <c r="J23" s="10">
        <v>-5.5E-2</v>
      </c>
      <c r="K23" s="9" t="str">
        <f t="shared" si="0"/>
        <v>Yes</v>
      </c>
    </row>
    <row r="24" spans="1:11" x14ac:dyDescent="0.2">
      <c r="A24" s="102" t="s">
        <v>825</v>
      </c>
      <c r="B24" s="34" t="s">
        <v>229</v>
      </c>
      <c r="C24" s="8">
        <v>4.1940475441</v>
      </c>
      <c r="D24" s="9" t="str">
        <f>IF($B24="N/A","N/A",IF(C24&gt;=2,"Yes","No"))</f>
        <v>Yes</v>
      </c>
      <c r="E24" s="8">
        <v>4.2799687503000001</v>
      </c>
      <c r="F24" s="9" t="str">
        <f>IF($B24="N/A","N/A",IF(E24&gt;=2,"Yes","No"))</f>
        <v>Yes</v>
      </c>
      <c r="G24" s="8">
        <v>4.2992857645999996</v>
      </c>
      <c r="H24" s="9" t="str">
        <f>IF($B24="N/A","N/A",IF(G24&gt;=2,"Yes","No"))</f>
        <v>Yes</v>
      </c>
      <c r="I24" s="10">
        <v>2.0489999999999999</v>
      </c>
      <c r="J24" s="10">
        <v>0.45129999999999998</v>
      </c>
      <c r="K24" s="9" t="str">
        <f t="shared" si="0"/>
        <v>Yes</v>
      </c>
    </row>
    <row r="25" spans="1:11" x14ac:dyDescent="0.2">
      <c r="A25" s="102" t="s">
        <v>826</v>
      </c>
      <c r="B25" s="34" t="s">
        <v>230</v>
      </c>
      <c r="C25" s="8">
        <v>4.6316694992</v>
      </c>
      <c r="D25" s="9" t="str">
        <f>IF($B25="N/A","N/A",IF(C25&gt;30,"No",IF(C25&lt;5,"No","Yes")))</f>
        <v>No</v>
      </c>
      <c r="E25" s="8">
        <v>4.5758464301000004</v>
      </c>
      <c r="F25" s="9" t="str">
        <f>IF($B25="N/A","N/A",IF(E25&gt;30,"No",IF(E25&lt;5,"No","Yes")))</f>
        <v>No</v>
      </c>
      <c r="G25" s="8">
        <v>4.5356295374000002</v>
      </c>
      <c r="H25" s="9" t="str">
        <f>IF($B25="N/A","N/A",IF(G25&gt;30,"No",IF(G25&lt;5,"No","Yes")))</f>
        <v>No</v>
      </c>
      <c r="I25" s="10">
        <v>-1.21</v>
      </c>
      <c r="J25" s="10">
        <v>-0.879</v>
      </c>
      <c r="K25" s="9" t="str">
        <f t="shared" si="0"/>
        <v>Yes</v>
      </c>
    </row>
    <row r="26" spans="1:11" x14ac:dyDescent="0.2">
      <c r="A26" s="102" t="s">
        <v>827</v>
      </c>
      <c r="B26" s="34" t="s">
        <v>231</v>
      </c>
      <c r="C26" s="8">
        <v>30.214431086000001</v>
      </c>
      <c r="D26" s="9" t="str">
        <f>IF($B26="N/A","N/A",IF(C26&gt;75,"No",IF(C26&lt;15,"No","Yes")))</f>
        <v>Yes</v>
      </c>
      <c r="E26" s="8">
        <v>31.430281753999999</v>
      </c>
      <c r="F26" s="9" t="str">
        <f>IF($B26="N/A","N/A",IF(E26&gt;75,"No",IF(E26&lt;15,"No","Yes")))</f>
        <v>Yes</v>
      </c>
      <c r="G26" s="8">
        <v>32.081855132000001</v>
      </c>
      <c r="H26" s="9" t="str">
        <f>IF($B26="N/A","N/A",IF(G26&gt;75,"No",IF(G26&lt;15,"No","Yes")))</f>
        <v>Yes</v>
      </c>
      <c r="I26" s="10">
        <v>4.024</v>
      </c>
      <c r="J26" s="10">
        <v>2.073</v>
      </c>
      <c r="K26" s="9" t="str">
        <f t="shared" si="0"/>
        <v>Yes</v>
      </c>
    </row>
    <row r="27" spans="1:11" x14ac:dyDescent="0.2">
      <c r="A27" s="102" t="s">
        <v>828</v>
      </c>
      <c r="B27" s="34" t="s">
        <v>232</v>
      </c>
      <c r="C27" s="8">
        <v>65.153899414999998</v>
      </c>
      <c r="D27" s="9" t="str">
        <f>IF($B27="N/A","N/A",IF(C27&gt;70,"No",IF(C27&lt;25,"No","Yes")))</f>
        <v>Yes</v>
      </c>
      <c r="E27" s="8">
        <v>63.993871814999999</v>
      </c>
      <c r="F27" s="9" t="str">
        <f>IF($B27="N/A","N/A",IF(E27&gt;70,"No",IF(E27&lt;25,"No","Yes")))</f>
        <v>Yes</v>
      </c>
      <c r="G27" s="8">
        <v>63.382515329999997</v>
      </c>
      <c r="H27" s="9" t="str">
        <f>IF($B27="N/A","N/A",IF(G27&gt;70,"No",IF(G27&lt;25,"No","Yes")))</f>
        <v>Yes</v>
      </c>
      <c r="I27" s="10">
        <v>-1.78</v>
      </c>
      <c r="J27" s="10">
        <v>-0.95499999999999996</v>
      </c>
      <c r="K27" s="9" t="str">
        <f t="shared" si="0"/>
        <v>Yes</v>
      </c>
    </row>
    <row r="28" spans="1:11" x14ac:dyDescent="0.2">
      <c r="A28" s="102" t="s">
        <v>322</v>
      </c>
      <c r="B28" s="34" t="s">
        <v>233</v>
      </c>
      <c r="C28" s="8">
        <v>57.493227908000001</v>
      </c>
      <c r="D28" s="9" t="str">
        <f>IF($B28="N/A","N/A",IF(C28&gt;70,"No",IF(C28&lt;35,"No","Yes")))</f>
        <v>Yes</v>
      </c>
      <c r="E28" s="8">
        <v>58.084983657000002</v>
      </c>
      <c r="F28" s="9" t="str">
        <f>IF($B28="N/A","N/A",IF(E28&gt;70,"No",IF(E28&lt;35,"No","Yes")))</f>
        <v>Yes</v>
      </c>
      <c r="G28" s="8">
        <v>58.930160663000002</v>
      </c>
      <c r="H28" s="9" t="str">
        <f>IF($B28="N/A","N/A",IF(G28&gt;70,"No",IF(G28&lt;35,"No","Yes")))</f>
        <v>Yes</v>
      </c>
      <c r="I28" s="10">
        <v>1.0289999999999999</v>
      </c>
      <c r="J28" s="10">
        <v>1.4550000000000001</v>
      </c>
      <c r="K28" s="9" t="str">
        <f t="shared" si="0"/>
        <v>Yes</v>
      </c>
    </row>
    <row r="29" spans="1:11" x14ac:dyDescent="0.2">
      <c r="A29" s="102" t="s">
        <v>829</v>
      </c>
      <c r="B29" s="34" t="s">
        <v>224</v>
      </c>
      <c r="C29" s="8">
        <v>1.8931254662000001</v>
      </c>
      <c r="D29" s="9" t="str">
        <f>IF($B29="N/A","N/A",IF(C29&gt;1,"Yes","No"))</f>
        <v>Yes</v>
      </c>
      <c r="E29" s="8">
        <v>1.8988832557999999</v>
      </c>
      <c r="F29" s="9" t="str">
        <f>IF($B29="N/A","N/A",IF(E29&gt;1,"Yes","No"))</f>
        <v>Yes</v>
      </c>
      <c r="G29" s="8">
        <v>1.9180510292999999</v>
      </c>
      <c r="H29" s="9" t="str">
        <f>IF($B29="N/A","N/A",IF(G29&gt;1,"Yes","No"))</f>
        <v>Yes</v>
      </c>
      <c r="I29" s="10">
        <v>0.30409999999999998</v>
      </c>
      <c r="J29" s="10">
        <v>1.0089999999999999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99.619799530999998</v>
      </c>
      <c r="D31" s="9" t="str">
        <f>IF($B31="N/A","N/A",IF(C31&gt;15,"No",IF(C31&lt;-15,"No","Yes")))</f>
        <v>N/A</v>
      </c>
      <c r="E31" s="8">
        <v>99.705569783000001</v>
      </c>
      <c r="F31" s="9" t="str">
        <f>IF($B31="N/A","N/A",IF(E31&gt;15,"No",IF(E31&lt;-15,"No","Yes")))</f>
        <v>N/A</v>
      </c>
      <c r="G31" s="8">
        <v>99.771480804000007</v>
      </c>
      <c r="H31" s="9" t="str">
        <f>IF($B31="N/A","N/A",IF(G31&gt;15,"No",IF(G31&lt;-15,"No","Yes")))</f>
        <v>N/A</v>
      </c>
      <c r="I31" s="10">
        <v>8.6099999999999996E-2</v>
      </c>
      <c r="J31" s="10">
        <v>6.6100000000000006E-2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97.771223578000004</v>
      </c>
      <c r="D34" s="9" t="str">
        <f>IF($B34="N/A","N/A",IF(C34&gt;=90,"Yes","No"))</f>
        <v>Yes</v>
      </c>
      <c r="E34" s="8">
        <v>97.714002367999996</v>
      </c>
      <c r="F34" s="9" t="str">
        <f>IF($B34="N/A","N/A",IF(E34&gt;=90,"Yes","No"))</f>
        <v>Yes</v>
      </c>
      <c r="G34" s="8">
        <v>97.225865380000002</v>
      </c>
      <c r="H34" s="9" t="str">
        <f>IF($B34="N/A","N/A",IF(G34&gt;=90,"Yes","No"))</f>
        <v>Yes</v>
      </c>
      <c r="I34" s="10">
        <v>-5.8999999999999997E-2</v>
      </c>
      <c r="J34" s="10">
        <v>-0.5</v>
      </c>
      <c r="K34" s="9" t="str">
        <f t="shared" si="0"/>
        <v>Yes</v>
      </c>
    </row>
    <row r="35" spans="1:11" x14ac:dyDescent="0.2">
      <c r="A35" s="102" t="s">
        <v>327</v>
      </c>
      <c r="B35" s="34" t="s">
        <v>217</v>
      </c>
      <c r="C35" s="8">
        <v>11.147019757000001</v>
      </c>
      <c r="D35" s="9" t="str">
        <f>IF($B35="N/A","N/A",IF(C35&gt;15,"No",IF(C35&lt;-15,"No","Yes")))</f>
        <v>N/A</v>
      </c>
      <c r="E35" s="8">
        <v>10.034507533999999</v>
      </c>
      <c r="F35" s="9" t="str">
        <f>IF($B35="N/A","N/A",IF(E35&gt;15,"No",IF(E35&lt;-15,"No","Yes")))</f>
        <v>N/A</v>
      </c>
      <c r="G35" s="8">
        <v>9.5449435570999999</v>
      </c>
      <c r="H35" s="9" t="str">
        <f>IF($B35="N/A","N/A",IF(G35&gt;15,"No",IF(G35&lt;-15,"No","Yes")))</f>
        <v>N/A</v>
      </c>
      <c r="I35" s="10">
        <v>-9.98</v>
      </c>
      <c r="J35" s="10">
        <v>-4.88</v>
      </c>
      <c r="K35" s="9" t="str">
        <f t="shared" si="0"/>
        <v>Yes</v>
      </c>
    </row>
    <row r="36" spans="1:11" ht="25.5" x14ac:dyDescent="0.2">
      <c r="A36" s="102" t="s">
        <v>368</v>
      </c>
      <c r="B36" s="34" t="s">
        <v>217</v>
      </c>
      <c r="C36" s="8">
        <v>15.203999456</v>
      </c>
      <c r="D36" s="9" t="str">
        <f>IF($B36="N/A","N/A",IF(C36&gt;15,"No",IF(C36&lt;-15,"No","Yes")))</f>
        <v>N/A</v>
      </c>
      <c r="E36" s="8">
        <v>13.747356278</v>
      </c>
      <c r="F36" s="9" t="str">
        <f>IF($B36="N/A","N/A",IF(E36&gt;15,"No",IF(E36&lt;-15,"No","Yes")))</f>
        <v>N/A</v>
      </c>
      <c r="G36" s="8">
        <v>13.534591784</v>
      </c>
      <c r="H36" s="9" t="str">
        <f>IF($B36="N/A","N/A",IF(G36&gt;15,"No",IF(G36&lt;-15,"No","Yes")))</f>
        <v>N/A</v>
      </c>
      <c r="I36" s="10">
        <v>-9.58</v>
      </c>
      <c r="J36" s="10">
        <v>-1.55</v>
      </c>
      <c r="K36" s="9" t="str">
        <f t="shared" si="0"/>
        <v>Yes</v>
      </c>
    </row>
    <row r="37" spans="1:11" x14ac:dyDescent="0.2">
      <c r="A37" s="102" t="s">
        <v>373</v>
      </c>
      <c r="B37" s="34" t="s">
        <v>235</v>
      </c>
      <c r="C37" s="8">
        <v>69.927729493000001</v>
      </c>
      <c r="D37" s="9" t="str">
        <f>IF($B37="N/A","N/A",IF(C37&gt;90,"No",IF(C37&lt;75,"No","Yes")))</f>
        <v>No</v>
      </c>
      <c r="E37" s="8">
        <v>69.636405953999997</v>
      </c>
      <c r="F37" s="9" t="str">
        <f>IF($B37="N/A","N/A",IF(E37&gt;90,"No",IF(E37&lt;75,"No","Yes")))</f>
        <v>No</v>
      </c>
      <c r="G37" s="8">
        <v>68.388449108000003</v>
      </c>
      <c r="H37" s="9" t="str">
        <f>IF($B37="N/A","N/A",IF(G37&gt;90,"No",IF(G37&lt;75,"No","Yes")))</f>
        <v>No</v>
      </c>
      <c r="I37" s="10">
        <v>-0.41699999999999998</v>
      </c>
      <c r="J37" s="10">
        <v>-1.79</v>
      </c>
      <c r="K37" s="9" t="str">
        <f>IF(J37="Div by 0", "N/A", IF(J37="N/A","N/A", IF(J37&gt;30, "No", IF(J37&lt;-30, "No", "Yes"))))</f>
        <v>Yes</v>
      </c>
    </row>
    <row r="38" spans="1:11" x14ac:dyDescent="0.2">
      <c r="A38" s="102" t="s">
        <v>374</v>
      </c>
      <c r="B38" s="34" t="s">
        <v>236</v>
      </c>
      <c r="C38" s="8">
        <v>26.264210934000001</v>
      </c>
      <c r="D38" s="9" t="str">
        <f>IF($B38="N/A","N/A",IF(C38&gt;10,"No",IF(C38&lt;1,"No","Yes")))</f>
        <v>No</v>
      </c>
      <c r="E38" s="8">
        <v>26.159948998000001</v>
      </c>
      <c r="F38" s="9" t="str">
        <f>IF($B38="N/A","N/A",IF(E38&gt;10,"No",IF(E38&lt;1,"No","Yes")))</f>
        <v>No</v>
      </c>
      <c r="G38" s="8">
        <v>27.049276313</v>
      </c>
      <c r="H38" s="9" t="str">
        <f>IF($B38="N/A","N/A",IF(G38&gt;10,"No",IF(G38&lt;1,"No","Yes")))</f>
        <v>No</v>
      </c>
      <c r="I38" s="10">
        <v>-0.39700000000000002</v>
      </c>
      <c r="J38" s="10">
        <v>3.4</v>
      </c>
      <c r="K38" s="9" t="str">
        <f>IF(J38="Div by 0", "N/A", IF(J38="N/A","N/A", IF(J38&gt;30, "No", IF(J38&lt;-30, "No", "Yes"))))</f>
        <v>Yes</v>
      </c>
    </row>
    <row r="39" spans="1:11" x14ac:dyDescent="0.2">
      <c r="A39" s="102" t="s">
        <v>375</v>
      </c>
      <c r="B39" s="34" t="s">
        <v>237</v>
      </c>
      <c r="C39" s="8">
        <v>3.86976666E-2</v>
      </c>
      <c r="D39" s="9" t="str">
        <f>IF($B39="N/A","N/A",IF(C39&gt;2,"No",IF(C39&lt;=0,"No","Yes")))</f>
        <v>Yes</v>
      </c>
      <c r="E39" s="8">
        <v>6.67887754E-2</v>
      </c>
      <c r="F39" s="9" t="str">
        <f>IF($B39="N/A","N/A",IF(E39&gt;2,"No",IF(E39&lt;=0,"No","Yes")))</f>
        <v>Yes</v>
      </c>
      <c r="G39" s="8">
        <v>7.6115977299999998E-2</v>
      </c>
      <c r="H39" s="9" t="str">
        <f>IF($B39="N/A","N/A",IF(G39&gt;2,"No",IF(G39&lt;=0,"No","Yes")))</f>
        <v>Yes</v>
      </c>
      <c r="I39" s="10">
        <v>72.59</v>
      </c>
      <c r="J39" s="10">
        <v>13.97</v>
      </c>
      <c r="K39" s="9" t="str">
        <f>IF(J39="Div by 0", "N/A", IF(J39="N/A","N/A", IF(J39&gt;30, "No", IF(J39&lt;-30, "No", "Yes"))))</f>
        <v>Yes</v>
      </c>
    </row>
    <row r="40" spans="1:11" x14ac:dyDescent="0.2">
      <c r="A40" s="102" t="s">
        <v>376</v>
      </c>
      <c r="B40" s="34" t="s">
        <v>238</v>
      </c>
      <c r="C40" s="8">
        <v>1.3021241881000001</v>
      </c>
      <c r="D40" s="9" t="str">
        <f>IF($B40="N/A","N/A",IF(C40&gt;3,"No",IF(C40&lt;=0,"No","Yes")))</f>
        <v>Yes</v>
      </c>
      <c r="E40" s="8">
        <v>1.3762535545000001</v>
      </c>
      <c r="F40" s="9" t="str">
        <f>IF($B40="N/A","N/A",IF(E40&gt;3,"No",IF(E40&lt;=0,"No","Yes")))</f>
        <v>Yes</v>
      </c>
      <c r="G40" s="8">
        <v>1.4040470279999999</v>
      </c>
      <c r="H40" s="9" t="str">
        <f>IF($B40="N/A","N/A",IF(G40&gt;3,"No",IF(G40&lt;=0,"No","Yes")))</f>
        <v>Yes</v>
      </c>
      <c r="I40" s="10">
        <v>5.6929999999999996</v>
      </c>
      <c r="J40" s="10">
        <v>2.02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41451</v>
      </c>
      <c r="D6" s="9" t="str">
        <f>IF($B6="N/A","N/A",IF(C6&gt;15,"No",IF(C6&lt;-15,"No","Yes")))</f>
        <v>N/A</v>
      </c>
      <c r="E6" s="35">
        <v>43692</v>
      </c>
      <c r="F6" s="9" t="str">
        <f>IF($B6="N/A","N/A",IF(E6&gt;15,"No",IF(E6&lt;-15,"No","Yes")))</f>
        <v>N/A</v>
      </c>
      <c r="G6" s="35">
        <v>49156</v>
      </c>
      <c r="H6" s="9" t="str">
        <f>IF($B6="N/A","N/A",IF(G6&gt;15,"No",IF(G6&lt;-15,"No","Yes")))</f>
        <v>N/A</v>
      </c>
      <c r="I6" s="10">
        <v>5.4059999999999997</v>
      </c>
      <c r="J6" s="10">
        <v>12.51</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1234.1013968</v>
      </c>
      <c r="D9" s="9" t="str">
        <f>IF($B9="N/A","N/A",IF(C9&gt;15,"No",IF(C9&lt;-15,"No","Yes")))</f>
        <v>N/A</v>
      </c>
      <c r="E9" s="88">
        <v>1244.6794379</v>
      </c>
      <c r="F9" s="9" t="str">
        <f>IF($B9="N/A","N/A",IF(E9&gt;15,"No",IF(E9&lt;-15,"No","Yes")))</f>
        <v>N/A</v>
      </c>
      <c r="G9" s="88">
        <v>1277.8273455999999</v>
      </c>
      <c r="H9" s="9" t="str">
        <f>IF($B9="N/A","N/A",IF(G9&gt;15,"No",IF(G9&lt;-15,"No","Yes")))</f>
        <v>N/A</v>
      </c>
      <c r="I9" s="10">
        <v>0.85709999999999997</v>
      </c>
      <c r="J9" s="10">
        <v>2.6629999999999998</v>
      </c>
      <c r="K9" s="9" t="str">
        <f t="shared" si="0"/>
        <v>Yes</v>
      </c>
    </row>
    <row r="10" spans="1:11" x14ac:dyDescent="0.2">
      <c r="A10" s="102" t="s">
        <v>313</v>
      </c>
      <c r="B10" s="34" t="s">
        <v>217</v>
      </c>
      <c r="C10" s="8">
        <v>6.7742635883000002</v>
      </c>
      <c r="D10" s="9" t="str">
        <f>IF($B10="N/A","N/A",IF(C10&gt;15,"No",IF(C10&lt;-15,"No","Yes")))</f>
        <v>N/A</v>
      </c>
      <c r="E10" s="8">
        <v>6.4245170740999997</v>
      </c>
      <c r="F10" s="9" t="str">
        <f>IF($B10="N/A","N/A",IF(E10&gt;15,"No",IF(E10&lt;-15,"No","Yes")))</f>
        <v>N/A</v>
      </c>
      <c r="G10" s="8">
        <v>5.4215151761999998</v>
      </c>
      <c r="H10" s="9" t="str">
        <f>IF($B10="N/A","N/A",IF(G10&gt;15,"No",IF(G10&lt;-15,"No","Yes")))</f>
        <v>N/A</v>
      </c>
      <c r="I10" s="10">
        <v>-5.16</v>
      </c>
      <c r="J10" s="10">
        <v>-15.6</v>
      </c>
      <c r="K10" s="9" t="str">
        <f t="shared" si="0"/>
        <v>Yes</v>
      </c>
    </row>
    <row r="11" spans="1:11" x14ac:dyDescent="0.2">
      <c r="A11" s="102" t="s">
        <v>820</v>
      </c>
      <c r="B11" s="34" t="s">
        <v>217</v>
      </c>
      <c r="C11" s="88">
        <v>12135.703347999999</v>
      </c>
      <c r="D11" s="9" t="str">
        <f>IF($B11="N/A","N/A",IF(C11&gt;15,"No",IF(C11&lt;-15,"No","Yes")))</f>
        <v>N/A</v>
      </c>
      <c r="E11" s="88">
        <v>13751.415746000001</v>
      </c>
      <c r="F11" s="9" t="str">
        <f>IF($B11="N/A","N/A",IF(E11&gt;15,"No",IF(E11&lt;-15,"No","Yes")))</f>
        <v>N/A</v>
      </c>
      <c r="G11" s="88">
        <v>10905.443902000001</v>
      </c>
      <c r="H11" s="9" t="str">
        <f>IF($B11="N/A","N/A",IF(G11&gt;15,"No",IF(G11&lt;-15,"No","Yes")))</f>
        <v>N/A</v>
      </c>
      <c r="I11" s="10">
        <v>13.31</v>
      </c>
      <c r="J11" s="10">
        <v>-20.7</v>
      </c>
      <c r="K11" s="9" t="str">
        <f t="shared" si="0"/>
        <v>Yes</v>
      </c>
    </row>
    <row r="12" spans="1:11" x14ac:dyDescent="0.2">
      <c r="A12" s="102" t="s">
        <v>314</v>
      </c>
      <c r="B12" s="34" t="s">
        <v>218</v>
      </c>
      <c r="C12" s="8">
        <v>97.437938771000006</v>
      </c>
      <c r="D12" s="9" t="str">
        <f>IF($B12="N/A","N/A",IF(C12&gt;100,"No",IF(C12&lt;95,"No","Yes")))</f>
        <v>Yes</v>
      </c>
      <c r="E12" s="8">
        <v>97.823400164999995</v>
      </c>
      <c r="F12" s="9" t="str">
        <f>IF($B12="N/A","N/A",IF(E12&gt;100,"No",IF(E12&lt;95,"No","Yes")))</f>
        <v>Yes</v>
      </c>
      <c r="G12" s="8">
        <v>97.747986003999998</v>
      </c>
      <c r="H12" s="9" t="str">
        <f>IF($B12="N/A","N/A",IF(G12&gt;100,"No",IF(G12&lt;95,"No","Yes")))</f>
        <v>Yes</v>
      </c>
      <c r="I12" s="10">
        <v>0.39560000000000001</v>
      </c>
      <c r="J12" s="10">
        <v>-7.6999999999999999E-2</v>
      </c>
      <c r="K12" s="9" t="str">
        <f t="shared" si="0"/>
        <v>Yes</v>
      </c>
    </row>
    <row r="13" spans="1:11" x14ac:dyDescent="0.2">
      <c r="A13" s="102" t="s">
        <v>821</v>
      </c>
      <c r="B13" s="34" t="s">
        <v>224</v>
      </c>
      <c r="C13" s="8">
        <v>1.2114684690999999</v>
      </c>
      <c r="D13" s="9" t="str">
        <f>IF($B13="N/A","N/A",IF(C13&gt;1,"Yes","No"))</f>
        <v>Yes</v>
      </c>
      <c r="E13" s="8">
        <v>1.1974450762</v>
      </c>
      <c r="F13" s="9" t="str">
        <f>IF($B13="N/A","N/A",IF(E13&gt;1,"Yes","No"))</f>
        <v>Yes</v>
      </c>
      <c r="G13" s="8">
        <v>1.2044787613000001</v>
      </c>
      <c r="H13" s="9" t="str">
        <f>IF($B13="N/A","N/A",IF(G13&gt;1,"Yes","No"))</f>
        <v>Yes</v>
      </c>
      <c r="I13" s="10">
        <v>-1.1599999999999999</v>
      </c>
      <c r="J13" s="10">
        <v>0.58740000000000003</v>
      </c>
      <c r="K13" s="9" t="str">
        <f t="shared" si="0"/>
        <v>Yes</v>
      </c>
    </row>
    <row r="14" spans="1:11" x14ac:dyDescent="0.2">
      <c r="A14" s="102" t="s">
        <v>315</v>
      </c>
      <c r="B14" s="34" t="s">
        <v>218</v>
      </c>
      <c r="C14" s="8">
        <v>98.038648042000005</v>
      </c>
      <c r="D14" s="9" t="str">
        <f>IF($B14="N/A","N/A",IF(C14&gt;100,"No",IF(C14&lt;95,"No","Yes")))</f>
        <v>Yes</v>
      </c>
      <c r="E14" s="8">
        <v>98.388721047000004</v>
      </c>
      <c r="F14" s="9" t="str">
        <f>IF($B14="N/A","N/A",IF(E14&gt;100,"No",IF(E14&lt;95,"No","Yes")))</f>
        <v>Yes</v>
      </c>
      <c r="G14" s="8">
        <v>98.372528277000001</v>
      </c>
      <c r="H14" s="9" t="str">
        <f>IF($B14="N/A","N/A",IF(G14&gt;100,"No",IF(G14&lt;95,"No","Yes")))</f>
        <v>Yes</v>
      </c>
      <c r="I14" s="10">
        <v>0.35709999999999997</v>
      </c>
      <c r="J14" s="10">
        <v>-1.6E-2</v>
      </c>
      <c r="K14" s="9" t="str">
        <f t="shared" si="0"/>
        <v>Yes</v>
      </c>
    </row>
    <row r="15" spans="1:11" x14ac:dyDescent="0.2">
      <c r="A15" s="102" t="s">
        <v>822</v>
      </c>
      <c r="B15" s="34" t="s">
        <v>225</v>
      </c>
      <c r="C15" s="8">
        <v>13.872483881999999</v>
      </c>
      <c r="D15" s="9" t="str">
        <f>IF($B15="N/A","N/A",IF(C15&gt;3,"Yes","No"))</f>
        <v>Yes</v>
      </c>
      <c r="E15" s="8">
        <v>13.792500233</v>
      </c>
      <c r="F15" s="9" t="str">
        <f>IF($B15="N/A","N/A",IF(E15&gt;3,"Yes","No"))</f>
        <v>Yes</v>
      </c>
      <c r="G15" s="8">
        <v>13.928137148999999</v>
      </c>
      <c r="H15" s="9" t="str">
        <f>IF($B15="N/A","N/A",IF(G15&gt;3,"Yes","No"))</f>
        <v>Yes</v>
      </c>
      <c r="I15" s="10">
        <v>-0.57699999999999996</v>
      </c>
      <c r="J15" s="10">
        <v>0.98340000000000005</v>
      </c>
      <c r="K15" s="9" t="str">
        <f t="shared" si="0"/>
        <v>Yes</v>
      </c>
    </row>
    <row r="16" spans="1:11" x14ac:dyDescent="0.2">
      <c r="A16" s="102" t="s">
        <v>823</v>
      </c>
      <c r="B16" s="34" t="s">
        <v>226</v>
      </c>
      <c r="C16" s="8">
        <v>5.8041401274000002</v>
      </c>
      <c r="D16" s="9" t="str">
        <f>IF($B16="N/A","N/A",IF(C16&gt;=8,"No",IF(C16&lt;2,"No","Yes")))</f>
        <v>Yes</v>
      </c>
      <c r="E16" s="8">
        <v>5.5448136959000003</v>
      </c>
      <c r="F16" s="9" t="str">
        <f>IF($B16="N/A","N/A",IF(E16&gt;=8,"No",IF(E16&lt;2,"No","Yes")))</f>
        <v>Yes</v>
      </c>
      <c r="G16" s="8">
        <v>5.3191333536999998</v>
      </c>
      <c r="H16" s="9" t="str">
        <f>IF($B16="N/A","N/A",IF(G16&gt;=8,"No",IF(G16&lt;2,"No","Yes")))</f>
        <v>Yes</v>
      </c>
      <c r="I16" s="10">
        <v>-4.47</v>
      </c>
      <c r="J16" s="10">
        <v>-4.07</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99.889025595999996</v>
      </c>
      <c r="D18" s="9" t="str">
        <f>IF($B18="N/A","N/A",IF(C18&gt;100,"No",IF(C18&lt;95,"No","Yes")))</f>
        <v>Yes</v>
      </c>
      <c r="E18" s="8">
        <v>99.906161311000005</v>
      </c>
      <c r="F18" s="9" t="str">
        <f>IF($B18="N/A","N/A",IF(E18&gt;100,"No",IF(E18&lt;95,"No","Yes")))</f>
        <v>Yes</v>
      </c>
      <c r="G18" s="8">
        <v>99.875905281000001</v>
      </c>
      <c r="H18" s="9" t="str">
        <f>IF($B18="N/A","N/A",IF(G18&gt;100,"No",IF(G18&lt;95,"No","Yes")))</f>
        <v>Yes</v>
      </c>
      <c r="I18" s="10">
        <v>1.72E-2</v>
      </c>
      <c r="J18" s="10">
        <v>-0.03</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4.8387252418999998</v>
      </c>
      <c r="D21" s="9" t="str">
        <f>IF($B21="N/A","N/A",IF(C21&gt;=2,"Yes","No"))</f>
        <v>Yes</v>
      </c>
      <c r="E21" s="8">
        <v>4.8483704111000003</v>
      </c>
      <c r="F21" s="9" t="str">
        <f>IF($B21="N/A","N/A",IF(E21&gt;=2,"Yes","No"))</f>
        <v>Yes</v>
      </c>
      <c r="G21" s="8">
        <v>4.8576165677000001</v>
      </c>
      <c r="H21" s="9" t="str">
        <f>IF($B21="N/A","N/A",IF(G21&gt;=2,"Yes","No"))</f>
        <v>Yes</v>
      </c>
      <c r="I21" s="10">
        <v>0.1993</v>
      </c>
      <c r="J21" s="10">
        <v>0.19070000000000001</v>
      </c>
      <c r="K21" s="9" t="str">
        <f t="shared" si="0"/>
        <v>Yes</v>
      </c>
    </row>
    <row r="22" spans="1:11" x14ac:dyDescent="0.2">
      <c r="A22" s="102" t="s">
        <v>826</v>
      </c>
      <c r="B22" s="34" t="s">
        <v>230</v>
      </c>
      <c r="C22" s="8">
        <v>4.6802248437999996</v>
      </c>
      <c r="D22" s="9" t="str">
        <f>IF($B22="N/A","N/A",IF(C22&gt;30,"No",IF(C22&lt;5,"No","Yes")))</f>
        <v>No</v>
      </c>
      <c r="E22" s="8">
        <v>4.7857731391999998</v>
      </c>
      <c r="F22" s="9" t="str">
        <f>IF($B22="N/A","N/A",IF(E22&gt;30,"No",IF(E22&lt;5,"No","Yes")))</f>
        <v>No</v>
      </c>
      <c r="G22" s="8">
        <v>4.8274879973999996</v>
      </c>
      <c r="H22" s="9" t="str">
        <f>IF($B22="N/A","N/A",IF(G22&gt;30,"No",IF(G22&lt;5,"No","Yes")))</f>
        <v>No</v>
      </c>
      <c r="I22" s="10">
        <v>2.2549999999999999</v>
      </c>
      <c r="J22" s="10">
        <v>0.87160000000000004</v>
      </c>
      <c r="K22" s="9" t="str">
        <f t="shared" si="0"/>
        <v>Yes</v>
      </c>
    </row>
    <row r="23" spans="1:11" x14ac:dyDescent="0.2">
      <c r="A23" s="102" t="s">
        <v>827</v>
      </c>
      <c r="B23" s="34" t="s">
        <v>231</v>
      </c>
      <c r="C23" s="8">
        <v>41.094304117999997</v>
      </c>
      <c r="D23" s="9" t="str">
        <f>IF($B23="N/A","N/A",IF(C23&gt;75,"No",IF(C23&lt;15,"No","Yes")))</f>
        <v>Yes</v>
      </c>
      <c r="E23" s="8">
        <v>42.092373889999998</v>
      </c>
      <c r="F23" s="9" t="str">
        <f>IF($B23="N/A","N/A",IF(E23&gt;75,"No",IF(E23&lt;15,"No","Yes")))</f>
        <v>Yes</v>
      </c>
      <c r="G23" s="8">
        <v>42.163723654999998</v>
      </c>
      <c r="H23" s="9" t="str">
        <f>IF($B23="N/A","N/A",IF(G23&gt;75,"No",IF(G23&lt;15,"No","Yes")))</f>
        <v>Yes</v>
      </c>
      <c r="I23" s="10">
        <v>2.4289999999999998</v>
      </c>
      <c r="J23" s="10">
        <v>0.16950000000000001</v>
      </c>
      <c r="K23" s="9" t="str">
        <f t="shared" si="0"/>
        <v>Yes</v>
      </c>
    </row>
    <row r="24" spans="1:11" x14ac:dyDescent="0.2">
      <c r="A24" s="102" t="s">
        <v>828</v>
      </c>
      <c r="B24" s="34" t="s">
        <v>232</v>
      </c>
      <c r="C24" s="8">
        <v>54.225471038000002</v>
      </c>
      <c r="D24" s="9" t="str">
        <f>IF($B24="N/A","N/A",IF(C24&gt;70,"No",IF(C24&lt;25,"No","Yes")))</f>
        <v>Yes</v>
      </c>
      <c r="E24" s="8">
        <v>53.121852971000003</v>
      </c>
      <c r="F24" s="9" t="str">
        <f>IF($B24="N/A","N/A",IF(E24&gt;70,"No",IF(E24&lt;25,"No","Yes")))</f>
        <v>Yes</v>
      </c>
      <c r="G24" s="8">
        <v>53.008788346999999</v>
      </c>
      <c r="H24" s="9" t="str">
        <f>IF($B24="N/A","N/A",IF(G24&gt;70,"No",IF(G24&lt;25,"No","Yes")))</f>
        <v>Yes</v>
      </c>
      <c r="I24" s="10">
        <v>-2.04</v>
      </c>
      <c r="J24" s="10">
        <v>-0.21299999999999999</v>
      </c>
      <c r="K24" s="9" t="str">
        <f t="shared" si="0"/>
        <v>Yes</v>
      </c>
    </row>
    <row r="25" spans="1:11" x14ac:dyDescent="0.2">
      <c r="A25" s="102" t="s">
        <v>322</v>
      </c>
      <c r="B25" s="34" t="s">
        <v>233</v>
      </c>
      <c r="C25" s="8">
        <v>51.475235820999998</v>
      </c>
      <c r="D25" s="9" t="str">
        <f>IF($B25="N/A","N/A",IF(C25&gt;70,"No",IF(C25&lt;35,"No","Yes")))</f>
        <v>Yes</v>
      </c>
      <c r="E25" s="8">
        <v>50.510390917999999</v>
      </c>
      <c r="F25" s="9" t="str">
        <f>IF($B25="N/A","N/A",IF(E25&gt;70,"No",IF(E25&lt;35,"No","Yes")))</f>
        <v>Yes</v>
      </c>
      <c r="G25" s="8">
        <v>50.714053217999997</v>
      </c>
      <c r="H25" s="9" t="str">
        <f>IF($B25="N/A","N/A",IF(G25&gt;70,"No",IF(G25&lt;35,"No","Yes")))</f>
        <v>Yes</v>
      </c>
      <c r="I25" s="10">
        <v>-1.87</v>
      </c>
      <c r="J25" s="10">
        <v>0.4032</v>
      </c>
      <c r="K25" s="9" t="str">
        <f t="shared" si="0"/>
        <v>Yes</v>
      </c>
    </row>
    <row r="26" spans="1:11" x14ac:dyDescent="0.2">
      <c r="A26" s="102" t="s">
        <v>829</v>
      </c>
      <c r="B26" s="34" t="s">
        <v>224</v>
      </c>
      <c r="C26" s="8">
        <v>2.0055302995000002</v>
      </c>
      <c r="D26" s="9" t="str">
        <f>IF($B26="N/A","N/A",IF(C26&gt;1,"Yes","No"))</f>
        <v>Yes</v>
      </c>
      <c r="E26" s="8">
        <v>1.9895328289</v>
      </c>
      <c r="F26" s="9" t="str">
        <f>IF($B26="N/A","N/A",IF(E26&gt;1,"Yes","No"))</f>
        <v>Yes</v>
      </c>
      <c r="G26" s="8">
        <v>1.9871234305000001</v>
      </c>
      <c r="H26" s="9" t="str">
        <f>IF($B26="N/A","N/A",IF(G26&gt;1,"Yes","No"))</f>
        <v>Yes</v>
      </c>
      <c r="I26" s="10">
        <v>-0.79800000000000004</v>
      </c>
      <c r="J26" s="10">
        <v>-0.121</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99.057974411000004</v>
      </c>
      <c r="D28" s="9" t="str">
        <f>IF($B28="N/A","N/A",IF(C28&gt;15,"No",IF(C28&lt;-15,"No","Yes")))</f>
        <v>N/A</v>
      </c>
      <c r="E28" s="8">
        <v>99.410938419999994</v>
      </c>
      <c r="F28" s="9" t="str">
        <f>IF($B28="N/A","N/A",IF(E28&gt;15,"No",IF(E28&lt;-15,"No","Yes")))</f>
        <v>N/A</v>
      </c>
      <c r="G28" s="8">
        <v>99.370211400000002</v>
      </c>
      <c r="H28" s="9" t="str">
        <f>IF($B28="N/A","N/A",IF(G28&gt;15,"No",IF(G28&lt;-15,"No","Yes")))</f>
        <v>N/A</v>
      </c>
      <c r="I28" s="10">
        <v>0.35630000000000001</v>
      </c>
      <c r="J28" s="10">
        <v>-4.1000000000000002E-2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0.8564328967</v>
      </c>
      <c r="D31" s="9" t="str">
        <f>IF($B31="N/A","N/A",IF(C31&gt;=90,"Yes","No"))</f>
        <v>No</v>
      </c>
      <c r="E31" s="8">
        <v>0.62940584089999996</v>
      </c>
      <c r="F31" s="9" t="str">
        <f>IF($B31="N/A","N/A",IF(E31&gt;=90,"Yes","No"))</f>
        <v>No</v>
      </c>
      <c r="G31" s="8">
        <v>0.99682643010000005</v>
      </c>
      <c r="H31" s="9" t="str">
        <f>IF($B31="N/A","N/A",IF(G31&gt;=90,"Yes","No"))</f>
        <v>No</v>
      </c>
      <c r="I31" s="10">
        <v>-26.5</v>
      </c>
      <c r="J31" s="10">
        <v>58.38</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6</v>
      </c>
      <c r="H6" s="9" t="s">
        <v>217</v>
      </c>
      <c r="I6" s="10" t="s">
        <v>217</v>
      </c>
      <c r="J6" s="10" t="s">
        <v>217</v>
      </c>
      <c r="K6" s="9" t="s">
        <v>217</v>
      </c>
    </row>
    <row r="7" spans="1:11" s="27" customFormat="1" x14ac:dyDescent="0.2">
      <c r="A7" s="99" t="s">
        <v>12</v>
      </c>
      <c r="B7" s="29" t="s">
        <v>217</v>
      </c>
      <c r="C7" s="30">
        <v>839137</v>
      </c>
      <c r="D7" s="31" t="str">
        <f>IF($B7="N/A","N/A",IF(C7&gt;15,"No",IF(C7&lt;-15,"No","Yes")))</f>
        <v>N/A</v>
      </c>
      <c r="E7" s="30">
        <v>802179</v>
      </c>
      <c r="F7" s="31" t="str">
        <f>IF($B7="N/A","N/A",IF(E7&gt;15,"No",IF(E7&lt;-15,"No","Yes")))</f>
        <v>N/A</v>
      </c>
      <c r="G7" s="30">
        <v>743836</v>
      </c>
      <c r="H7" s="31" t="str">
        <f>IF($B7="N/A","N/A",IF(G7&gt;15,"No",IF(G7&lt;-15,"No","Yes")))</f>
        <v>N/A</v>
      </c>
      <c r="I7" s="32">
        <v>-4.4000000000000004</v>
      </c>
      <c r="J7" s="32">
        <v>-7.27</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99.987658615000001</v>
      </c>
      <c r="F11" s="9" t="str">
        <f>IF(OR($B11="N/A",$E11="N/A"),"N/A",IF(E11&gt;100,"No",IF(E11&lt;95,"No","Yes")))</f>
        <v>Yes</v>
      </c>
      <c r="G11" s="8">
        <v>99.918395990999997</v>
      </c>
      <c r="H11" s="9" t="str">
        <f>IF($B11="N/A","N/A",IF(G11&gt;100,"No",IF(G11&lt;95,"No","Yes")))</f>
        <v>Yes</v>
      </c>
      <c r="I11" s="10" t="s">
        <v>217</v>
      </c>
      <c r="J11" s="10">
        <v>-6.9000000000000006E-2</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0</v>
      </c>
      <c r="F13" s="9" t="str">
        <f t="shared" si="2"/>
        <v>No</v>
      </c>
      <c r="G13" s="8">
        <v>0</v>
      </c>
      <c r="H13" s="9" t="str">
        <f t="shared" si="3"/>
        <v>No</v>
      </c>
      <c r="I13" s="10" t="s">
        <v>217</v>
      </c>
      <c r="J13" s="10" t="s">
        <v>1743</v>
      </c>
      <c r="K13" s="9" t="str">
        <f t="shared" si="0"/>
        <v>N/A</v>
      </c>
    </row>
    <row r="14" spans="1:11" x14ac:dyDescent="0.2">
      <c r="A14" s="99" t="s">
        <v>13</v>
      </c>
      <c r="B14" s="34" t="s">
        <v>217</v>
      </c>
      <c r="C14" s="35">
        <v>839137</v>
      </c>
      <c r="D14" s="9" t="str">
        <f>IF($B14="N/A","N/A",IF(C14&gt;15,"No",IF(C14&lt;-15,"No","Yes")))</f>
        <v>N/A</v>
      </c>
      <c r="E14" s="35">
        <v>802179</v>
      </c>
      <c r="F14" s="9" t="str">
        <f>IF($B14="N/A","N/A",IF(E14&gt;15,"No",IF(E14&lt;-15,"No","Yes")))</f>
        <v>N/A</v>
      </c>
      <c r="G14" s="35">
        <v>743836</v>
      </c>
      <c r="H14" s="9" t="str">
        <f>IF($B14="N/A","N/A",IF(G14&gt;15,"No",IF(G14&lt;-15,"No","Yes")))</f>
        <v>N/A</v>
      </c>
      <c r="I14" s="10">
        <v>-4.4000000000000004</v>
      </c>
      <c r="J14" s="10">
        <v>-7.27</v>
      </c>
      <c r="K14" s="9" t="str">
        <f t="shared" si="0"/>
        <v>Yes</v>
      </c>
    </row>
    <row r="15" spans="1:11" x14ac:dyDescent="0.2">
      <c r="A15" s="99" t="s">
        <v>442</v>
      </c>
      <c r="B15" s="34" t="s">
        <v>219</v>
      </c>
      <c r="C15" s="8">
        <v>12.33124031</v>
      </c>
      <c r="D15" s="9" t="str">
        <f>IF($B15="N/A","N/A",IF(C15&gt;20,"No",IF(C15&lt;5,"No","Yes")))</f>
        <v>Yes</v>
      </c>
      <c r="E15" s="8">
        <v>8.9068649267000009</v>
      </c>
      <c r="F15" s="9" t="str">
        <f>IF($B15="N/A","N/A",IF(E15&gt;20,"No",IF(E15&lt;5,"No","Yes")))</f>
        <v>Yes</v>
      </c>
      <c r="G15" s="8">
        <v>2.2156765739000002</v>
      </c>
      <c r="H15" s="9" t="str">
        <f>IF($B15="N/A","N/A",IF(G15&gt;20,"No",IF(G15&lt;5,"No","Yes")))</f>
        <v>No</v>
      </c>
      <c r="I15" s="10">
        <v>-27.8</v>
      </c>
      <c r="J15" s="10">
        <v>-75.099999999999994</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97.784323426</v>
      </c>
      <c r="H16" s="9" t="str">
        <f>IF($B16="N/A","N/A",IF(G16&gt;15,"No",IF(G16&lt;-15,"No","Yes")))</f>
        <v>N/A</v>
      </c>
      <c r="I16" s="10" t="s">
        <v>217</v>
      </c>
      <c r="J16" s="10" t="s">
        <v>217</v>
      </c>
      <c r="K16" s="9" t="str">
        <f t="shared" si="0"/>
        <v>N/A</v>
      </c>
    </row>
    <row r="17" spans="1:11" x14ac:dyDescent="0.2">
      <c r="A17" s="99" t="s">
        <v>444</v>
      </c>
      <c r="B17" s="34" t="s">
        <v>239</v>
      </c>
      <c r="C17" s="8">
        <v>9.6077279395000001</v>
      </c>
      <c r="D17" s="9" t="str">
        <f>IF($B17="N/A","N/A",IF(C17&gt;1,"Yes","No"))</f>
        <v>Yes</v>
      </c>
      <c r="E17" s="8">
        <v>18.560570645999999</v>
      </c>
      <c r="F17" s="9" t="str">
        <f>IF($B17="N/A","N/A",IF(E17&gt;1,"Yes","No"))</f>
        <v>Yes</v>
      </c>
      <c r="G17" s="8">
        <v>17.369689016999999</v>
      </c>
      <c r="H17" s="9" t="str">
        <f>IF($B17="N/A","N/A",IF(G17&gt;1,"Yes","No"))</f>
        <v>Yes</v>
      </c>
      <c r="I17" s="10">
        <v>93.18</v>
      </c>
      <c r="J17" s="10">
        <v>-6.42</v>
      </c>
      <c r="K17" s="9" t="str">
        <f t="shared" si="0"/>
        <v>Yes</v>
      </c>
    </row>
    <row r="18" spans="1:11" x14ac:dyDescent="0.2">
      <c r="A18" s="99" t="s">
        <v>856</v>
      </c>
      <c r="B18" s="34" t="s">
        <v>217</v>
      </c>
      <c r="C18" s="100">
        <v>4953.8925976</v>
      </c>
      <c r="D18" s="9" t="str">
        <f>IF($B18="N/A","N/A",IF(C18&gt;15,"No",IF(C18&lt;-15,"No","Yes")))</f>
        <v>N/A</v>
      </c>
      <c r="E18" s="100">
        <v>4228.5816950999997</v>
      </c>
      <c r="F18" s="9" t="str">
        <f>IF($B18="N/A","N/A",IF(E18&gt;15,"No",IF(E18&lt;-15,"No","Yes")))</f>
        <v>N/A</v>
      </c>
      <c r="G18" s="100">
        <v>4186.1835574999996</v>
      </c>
      <c r="H18" s="9" t="str">
        <f>IF($B18="N/A","N/A",IF(G18&gt;15,"No",IF(G18&lt;-15,"No","Yes")))</f>
        <v>N/A</v>
      </c>
      <c r="I18" s="10">
        <v>-14.6</v>
      </c>
      <c r="J18" s="10">
        <v>-1</v>
      </c>
      <c r="K18" s="9" t="str">
        <f t="shared" si="0"/>
        <v>Yes</v>
      </c>
    </row>
    <row r="19" spans="1:11" x14ac:dyDescent="0.2">
      <c r="A19" s="3" t="s">
        <v>131</v>
      </c>
      <c r="B19" s="34" t="s">
        <v>217</v>
      </c>
      <c r="C19" s="35">
        <v>1912</v>
      </c>
      <c r="D19" s="34" t="s">
        <v>217</v>
      </c>
      <c r="E19" s="35">
        <v>529</v>
      </c>
      <c r="F19" s="34" t="s">
        <v>217</v>
      </c>
      <c r="G19" s="35">
        <v>3559</v>
      </c>
      <c r="H19" s="9" t="str">
        <f>IF($B19="N/A","N/A",IF(G19&gt;15,"No",IF(G19&lt;-15,"No","Yes")))</f>
        <v>N/A</v>
      </c>
      <c r="I19" s="10">
        <v>-72.3</v>
      </c>
      <c r="J19" s="10">
        <v>572.79999999999995</v>
      </c>
      <c r="K19" s="9" t="str">
        <f t="shared" si="0"/>
        <v>No</v>
      </c>
    </row>
    <row r="20" spans="1:11" x14ac:dyDescent="0.2">
      <c r="A20" s="3" t="s">
        <v>350</v>
      </c>
      <c r="B20" s="29" t="s">
        <v>217</v>
      </c>
      <c r="C20" s="8" t="s">
        <v>217</v>
      </c>
      <c r="D20" s="34" t="s">
        <v>217</v>
      </c>
      <c r="E20" s="8" t="s">
        <v>217</v>
      </c>
      <c r="F20" s="34" t="s">
        <v>217</v>
      </c>
      <c r="G20" s="8">
        <v>0.4784656833</v>
      </c>
      <c r="H20" s="9" t="str">
        <f>IF($B20="N/A","N/A",IF(G20&gt;15,"No",IF(G20&lt;-15,"No","Yes")))</f>
        <v>N/A</v>
      </c>
      <c r="I20" s="10" t="s">
        <v>217</v>
      </c>
      <c r="J20" s="10" t="s">
        <v>217</v>
      </c>
      <c r="K20" s="9" t="str">
        <f t="shared" si="0"/>
        <v>N/A</v>
      </c>
    </row>
    <row r="21" spans="1:11" ht="25.5" x14ac:dyDescent="0.2">
      <c r="A21" s="3" t="s">
        <v>835</v>
      </c>
      <c r="B21" s="34" t="s">
        <v>217</v>
      </c>
      <c r="C21" s="100">
        <v>3022.5496862</v>
      </c>
      <c r="D21" s="9" t="str">
        <f>IF($B21="N/A","N/A",IF(C21&gt;60,"No",IF(C21&lt;15,"No","Yes")))</f>
        <v>N/A</v>
      </c>
      <c r="E21" s="100">
        <v>3050.7372400999998</v>
      </c>
      <c r="F21" s="9" t="str">
        <f>IF($B21="N/A","N/A",IF(E21&gt;60,"No",IF(E21&lt;15,"No","Yes")))</f>
        <v>N/A</v>
      </c>
      <c r="G21" s="100">
        <v>3494.0123629999998</v>
      </c>
      <c r="H21" s="9" t="str">
        <f>IF($B21="N/A","N/A",IF(G21&gt;60,"No",IF(G21&lt;15,"No","Yes")))</f>
        <v>N/A</v>
      </c>
      <c r="I21" s="10">
        <v>0.93259999999999998</v>
      </c>
      <c r="J21" s="10">
        <v>14.53</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735661</v>
      </c>
      <c r="D6" s="9" t="str">
        <f>IF($B6="N/A","N/A",IF(C6&gt;15,"No",IF(C6&lt;-15,"No","Yes")))</f>
        <v>N/A</v>
      </c>
      <c r="E6" s="35">
        <v>730730</v>
      </c>
      <c r="F6" s="9" t="str">
        <f>IF($B6="N/A","N/A",IF(E6&gt;15,"No",IF(E6&lt;-15,"No","Yes")))</f>
        <v>N/A</v>
      </c>
      <c r="G6" s="35">
        <v>727355</v>
      </c>
      <c r="H6" s="9" t="str">
        <f>IF($B6="N/A","N/A",IF(G6&gt;15,"No",IF(G6&lt;-15,"No","Yes")))</f>
        <v>N/A</v>
      </c>
      <c r="I6" s="10">
        <v>-0.67</v>
      </c>
      <c r="J6" s="10">
        <v>-0.46200000000000002</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138.83947104999999</v>
      </c>
      <c r="D9" s="9" t="str">
        <f>IF($B9="N/A","N/A",IF(C9&gt;100,"No",IF(C9&lt;50,"No","Yes")))</f>
        <v>No</v>
      </c>
      <c r="E9" s="36">
        <v>143.33327181999999</v>
      </c>
      <c r="F9" s="9" t="str">
        <f>IF($B9="N/A","N/A",IF(E9&gt;100,"No",IF(E9&lt;50,"No","Yes")))</f>
        <v>No</v>
      </c>
      <c r="G9" s="36">
        <v>148.22602957000001</v>
      </c>
      <c r="H9" s="9" t="str">
        <f>IF($B9="N/A","N/A",IF(G9&gt;100,"No",IF(G9&lt;50,"No","Yes")))</f>
        <v>No</v>
      </c>
      <c r="I9" s="10">
        <v>3.2370000000000001</v>
      </c>
      <c r="J9" s="10">
        <v>3.4140000000000001</v>
      </c>
      <c r="K9" s="9" t="str">
        <f t="shared" si="0"/>
        <v>Yes</v>
      </c>
    </row>
    <row r="10" spans="1:11" ht="25.5" x14ac:dyDescent="0.2">
      <c r="A10" s="81" t="s">
        <v>838</v>
      </c>
      <c r="B10" s="34" t="s">
        <v>217</v>
      </c>
      <c r="C10" s="36">
        <v>281.15674404999999</v>
      </c>
      <c r="D10" s="9" t="str">
        <f>IF($B10="N/A","N/A",IF(C10&gt;15,"No",IF(C10&lt;-15,"No","Yes")))</f>
        <v>N/A</v>
      </c>
      <c r="E10" s="36">
        <v>287.35210224999997</v>
      </c>
      <c r="F10" s="9" t="str">
        <f>IF($B10="N/A","N/A",IF(E10&gt;15,"No",IF(E10&lt;-15,"No","Yes")))</f>
        <v>N/A</v>
      </c>
      <c r="G10" s="36">
        <v>291.47096247000002</v>
      </c>
      <c r="H10" s="9" t="str">
        <f>IF($B10="N/A","N/A",IF(G10&gt;15,"No",IF(G10&lt;-15,"No","Yes")))</f>
        <v>N/A</v>
      </c>
      <c r="I10" s="10">
        <v>2.2040000000000002</v>
      </c>
      <c r="J10" s="10">
        <v>1.4330000000000001</v>
      </c>
      <c r="K10" s="9" t="str">
        <f t="shared" si="0"/>
        <v>Yes</v>
      </c>
    </row>
    <row r="11" spans="1:11" ht="25.5" x14ac:dyDescent="0.2">
      <c r="A11" s="81" t="s">
        <v>839</v>
      </c>
      <c r="B11" s="34" t="s">
        <v>217</v>
      </c>
      <c r="C11" s="36">
        <v>294.93157895000002</v>
      </c>
      <c r="D11" s="9" t="str">
        <f>IF($B11="N/A","N/A",IF(C11&gt;15,"No",IF(C11&lt;-15,"No","Yes")))</f>
        <v>N/A</v>
      </c>
      <c r="E11" s="36">
        <v>292.74033149000002</v>
      </c>
      <c r="F11" s="9" t="str">
        <f>IF($B11="N/A","N/A",IF(E11&gt;15,"No",IF(E11&lt;-15,"No","Yes")))</f>
        <v>N/A</v>
      </c>
      <c r="G11" s="36">
        <v>281.74752475000003</v>
      </c>
      <c r="H11" s="9" t="str">
        <f>IF($B11="N/A","N/A",IF(G11&gt;15,"No",IF(G11&lt;-15,"No","Yes")))</f>
        <v>N/A</v>
      </c>
      <c r="I11" s="10">
        <v>-0.74299999999999999</v>
      </c>
      <c r="J11" s="10">
        <v>-3.76</v>
      </c>
      <c r="K11" s="9" t="str">
        <f t="shared" si="0"/>
        <v>Yes</v>
      </c>
    </row>
    <row r="12" spans="1:11" ht="25.5" x14ac:dyDescent="0.2">
      <c r="A12" s="81" t="s">
        <v>840</v>
      </c>
      <c r="B12" s="34" t="s">
        <v>217</v>
      </c>
      <c r="C12" s="36">
        <v>454.97782126999999</v>
      </c>
      <c r="D12" s="9" t="str">
        <f>IF($B12="N/A","N/A",IF(C12&gt;15,"No",IF(C12&lt;-15,"No","Yes")))</f>
        <v>N/A</v>
      </c>
      <c r="E12" s="36">
        <v>452.60410178000001</v>
      </c>
      <c r="F12" s="9" t="str">
        <f>IF($B12="N/A","N/A",IF(E12&gt;15,"No",IF(E12&lt;-15,"No","Yes")))</f>
        <v>N/A</v>
      </c>
      <c r="G12" s="36">
        <v>457.59787548999998</v>
      </c>
      <c r="H12" s="9" t="str">
        <f>IF($B12="N/A","N/A",IF(G12&gt;15,"No",IF(G12&lt;-15,"No","Yes")))</f>
        <v>N/A</v>
      </c>
      <c r="I12" s="10">
        <v>-0.52200000000000002</v>
      </c>
      <c r="J12" s="10">
        <v>1.103</v>
      </c>
      <c r="K12" s="9" t="str">
        <f t="shared" si="0"/>
        <v>Yes</v>
      </c>
    </row>
    <row r="13" spans="1:11" x14ac:dyDescent="0.2">
      <c r="A13" s="81" t="s">
        <v>655</v>
      </c>
      <c r="B13" s="34" t="s">
        <v>241</v>
      </c>
      <c r="C13" s="8">
        <v>87.695691358000005</v>
      </c>
      <c r="D13" s="9" t="str">
        <f>IF($B13="N/A","N/A",IF(C13&gt;99,"No",IF(C13&lt;75,"No","Yes")))</f>
        <v>Yes</v>
      </c>
      <c r="E13" s="8">
        <v>87.811229866000005</v>
      </c>
      <c r="F13" s="9" t="str">
        <f>IF($B13="N/A","N/A",IF(E13&gt;99,"No",IF(E13&lt;75,"No","Yes")))</f>
        <v>Yes</v>
      </c>
      <c r="G13" s="8">
        <v>87.809254077999995</v>
      </c>
      <c r="H13" s="9" t="str">
        <f>IF($B13="N/A","N/A",IF(G13&gt;99,"No",IF(G13&lt;75,"No","Yes")))</f>
        <v>Yes</v>
      </c>
      <c r="I13" s="10">
        <v>0.13170000000000001</v>
      </c>
      <c r="J13" s="10">
        <v>-2E-3</v>
      </c>
      <c r="K13" s="9" t="str">
        <f t="shared" ref="K13:K24" si="1">IF(J13="Div by 0", "N/A", IF(J13="N/A","N/A", IF(J13&gt;30, "No", IF(J13&lt;-30, "No", "Yes"))))</f>
        <v>Yes</v>
      </c>
    </row>
    <row r="14" spans="1:11" x14ac:dyDescent="0.2">
      <c r="A14" s="81" t="s">
        <v>495</v>
      </c>
      <c r="B14" s="34" t="s">
        <v>217</v>
      </c>
      <c r="C14" s="9">
        <v>99.245748617000004</v>
      </c>
      <c r="D14" s="9" t="str">
        <f>IF($B14="N/A","N/A",IF(C14&gt;15,"No",IF(C14&lt;-15,"No","Yes")))</f>
        <v>N/A</v>
      </c>
      <c r="E14" s="9">
        <v>99.248359340999997</v>
      </c>
      <c r="F14" s="9" t="str">
        <f>IF($B14="N/A","N/A",IF(E14&gt;15,"No",IF(E14&lt;-15,"No","Yes")))</f>
        <v>N/A</v>
      </c>
      <c r="G14" s="9">
        <v>99.312963354000004</v>
      </c>
      <c r="H14" s="9" t="str">
        <f>IF($B14="N/A","N/A",IF(G14&gt;15,"No",IF(G14&lt;-15,"No","Yes")))</f>
        <v>N/A</v>
      </c>
      <c r="I14" s="10">
        <v>2.5999999999999999E-3</v>
      </c>
      <c r="J14" s="10">
        <v>6.5100000000000005E-2</v>
      </c>
      <c r="K14" s="9" t="str">
        <f t="shared" si="1"/>
        <v>Yes</v>
      </c>
    </row>
    <row r="15" spans="1:11" x14ac:dyDescent="0.2">
      <c r="A15" s="81" t="s">
        <v>841</v>
      </c>
      <c r="B15" s="34" t="s">
        <v>217</v>
      </c>
      <c r="C15" s="35">
        <v>28.418115909000001</v>
      </c>
      <c r="D15" s="9" t="str">
        <f>IF($B15="N/A","N/A",IF(C15&gt;15,"No",IF(C15&lt;-15,"No","Yes")))</f>
        <v>N/A</v>
      </c>
      <c r="E15" s="10">
        <v>28.317374851</v>
      </c>
      <c r="F15" s="9" t="str">
        <f>IF($B15="N/A","N/A",IF(E15&gt;15,"No",IF(E15&lt;-15,"No","Yes")))</f>
        <v>N/A</v>
      </c>
      <c r="G15" s="10">
        <v>28.317928351999999</v>
      </c>
      <c r="H15" s="9" t="str">
        <f>IF($B15="N/A","N/A",IF(G15&gt;15,"No",IF(G15&lt;-15,"No","Yes")))</f>
        <v>N/A</v>
      </c>
      <c r="I15" s="10">
        <v>-0.35399999999999998</v>
      </c>
      <c r="J15" s="10">
        <v>2E-3</v>
      </c>
      <c r="K15" s="9" t="str">
        <f t="shared" si="1"/>
        <v>Yes</v>
      </c>
    </row>
    <row r="16" spans="1:11" x14ac:dyDescent="0.2">
      <c r="A16" s="78" t="s">
        <v>656</v>
      </c>
      <c r="B16" s="59" t="s">
        <v>242</v>
      </c>
      <c r="C16" s="9">
        <v>11.962711086000001</v>
      </c>
      <c r="D16" s="9" t="str">
        <f>IF($B16="N/A","N/A",IF(C16&gt;20,"No",IF(C16&lt;=0,"No","Yes")))</f>
        <v>Yes</v>
      </c>
      <c r="E16" s="9">
        <v>11.798064949</v>
      </c>
      <c r="F16" s="9" t="str">
        <f>IF($B16="N/A","N/A",IF(E16&gt;20,"No",IF(E16&lt;=0,"No","Yes")))</f>
        <v>Yes</v>
      </c>
      <c r="G16" s="9">
        <v>11.751620598000001</v>
      </c>
      <c r="H16" s="9" t="str">
        <f>IF($B16="N/A","N/A",IF(G16&gt;20,"No",IF(G16&lt;=0,"No","Yes")))</f>
        <v>Yes</v>
      </c>
      <c r="I16" s="10">
        <v>-1.38</v>
      </c>
      <c r="J16" s="10">
        <v>-0.39400000000000002</v>
      </c>
      <c r="K16" s="9" t="str">
        <f t="shared" si="1"/>
        <v>Yes</v>
      </c>
    </row>
    <row r="17" spans="1:11" x14ac:dyDescent="0.2">
      <c r="A17" s="78" t="s">
        <v>370</v>
      </c>
      <c r="B17" s="34" t="s">
        <v>217</v>
      </c>
      <c r="C17" s="9">
        <v>99.997727401999995</v>
      </c>
      <c r="D17" s="9" t="str">
        <f>IF($B17="N/A","N/A",IF(C17&gt;15,"No",IF(C17&lt;-15,"No","Yes")))</f>
        <v>N/A</v>
      </c>
      <c r="E17" s="9">
        <v>99.960562335000006</v>
      </c>
      <c r="F17" s="9" t="str">
        <f>IF($B17="N/A","N/A",IF(E17&gt;15,"No",IF(E17&lt;-15,"No","Yes")))</f>
        <v>N/A</v>
      </c>
      <c r="G17" s="9">
        <v>99.980111375999996</v>
      </c>
      <c r="H17" s="9" t="str">
        <f>IF($B17="N/A","N/A",IF(G17&gt;15,"No",IF(G17&lt;-15,"No","Yes")))</f>
        <v>N/A</v>
      </c>
      <c r="I17" s="10">
        <v>-3.6999999999999998E-2</v>
      </c>
      <c r="J17" s="10">
        <v>1.9599999999999999E-2</v>
      </c>
      <c r="K17" s="9" t="str">
        <f t="shared" si="1"/>
        <v>Yes</v>
      </c>
    </row>
    <row r="18" spans="1:11" x14ac:dyDescent="0.2">
      <c r="A18" s="78" t="s">
        <v>842</v>
      </c>
      <c r="B18" s="34" t="s">
        <v>217</v>
      </c>
      <c r="C18" s="10">
        <v>30.232753428999999</v>
      </c>
      <c r="D18" s="9" t="str">
        <f>IF($B18="N/A","N/A",IF(C18&gt;15,"No",IF(C18&lt;-15,"No","Yes")))</f>
        <v>N/A</v>
      </c>
      <c r="E18" s="10">
        <v>30.157429970999999</v>
      </c>
      <c r="F18" s="9" t="str">
        <f>IF($B18="N/A","N/A",IF(E18&gt;15,"No",IF(E18&lt;-15,"No","Yes")))</f>
        <v>N/A</v>
      </c>
      <c r="G18" s="10">
        <v>30.173662224000001</v>
      </c>
      <c r="H18" s="9" t="str">
        <f>IF($B18="N/A","N/A",IF(G18&gt;15,"No",IF(G18&lt;-15,"No","Yes")))</f>
        <v>N/A</v>
      </c>
      <c r="I18" s="10">
        <v>-0.249</v>
      </c>
      <c r="J18" s="10">
        <v>5.3800000000000001E-2</v>
      </c>
      <c r="K18" s="9" t="str">
        <f t="shared" si="1"/>
        <v>Yes</v>
      </c>
    </row>
    <row r="19" spans="1:11" x14ac:dyDescent="0.2">
      <c r="A19" s="81" t="s">
        <v>657</v>
      </c>
      <c r="B19" s="59" t="s">
        <v>243</v>
      </c>
      <c r="C19" s="9">
        <v>1.6311861E-3</v>
      </c>
      <c r="D19" s="9" t="str">
        <f>IF($B19="N/A","N/A",IF(C19&gt;10,"No",IF(C19&lt;=0,"No","Yes")))</f>
        <v>Yes</v>
      </c>
      <c r="E19" s="9">
        <v>2.1895911999999999E-3</v>
      </c>
      <c r="F19" s="9" t="str">
        <f>IF($B19="N/A","N/A",IF(E19&gt;10,"No",IF(E19&lt;=0,"No","Yes")))</f>
        <v>Yes</v>
      </c>
      <c r="G19" s="9">
        <v>3.5745956000000001E-3</v>
      </c>
      <c r="H19" s="9" t="str">
        <f>IF($B19="N/A","N/A",IF(G19&gt;10,"No",IF(G19&lt;=0,"No","Yes")))</f>
        <v>Yes</v>
      </c>
      <c r="I19" s="10">
        <v>34.229999999999997</v>
      </c>
      <c r="J19" s="10">
        <v>63.25</v>
      </c>
      <c r="K19" s="9" t="str">
        <f t="shared" si="1"/>
        <v>No</v>
      </c>
    </row>
    <row r="20" spans="1:11" x14ac:dyDescent="0.2">
      <c r="A20" s="81" t="s">
        <v>129</v>
      </c>
      <c r="B20" s="34" t="s">
        <v>217</v>
      </c>
      <c r="C20" s="9">
        <v>83.333333332999999</v>
      </c>
      <c r="D20" s="9" t="str">
        <f>IF($B20="N/A","N/A",IF(C20&gt;15,"No",IF(C20&lt;-15,"No","Yes")))</f>
        <v>N/A</v>
      </c>
      <c r="E20" s="9">
        <v>100</v>
      </c>
      <c r="F20" s="9" t="str">
        <f>IF($B20="N/A","N/A",IF(E20&gt;15,"No",IF(E20&lt;-15,"No","Yes")))</f>
        <v>N/A</v>
      </c>
      <c r="G20" s="9">
        <v>100</v>
      </c>
      <c r="H20" s="9" t="str">
        <f>IF($B20="N/A","N/A",IF(G20&gt;15,"No",IF(G20&lt;-15,"No","Yes")))</f>
        <v>N/A</v>
      </c>
      <c r="I20" s="10">
        <v>20</v>
      </c>
      <c r="J20" s="10">
        <v>0</v>
      </c>
      <c r="K20" s="9" t="str">
        <f t="shared" si="1"/>
        <v>Yes</v>
      </c>
    </row>
    <row r="21" spans="1:11" x14ac:dyDescent="0.2">
      <c r="A21" s="81" t="s">
        <v>843</v>
      </c>
      <c r="B21" s="34" t="s">
        <v>217</v>
      </c>
      <c r="C21" s="10">
        <v>19</v>
      </c>
      <c r="D21" s="9" t="str">
        <f>IF($B21="N/A","N/A",IF(C21&gt;15,"No",IF(C21&lt;-15,"No","Yes")))</f>
        <v>N/A</v>
      </c>
      <c r="E21" s="10">
        <v>11.3125</v>
      </c>
      <c r="F21" s="9" t="str">
        <f>IF($B21="N/A","N/A",IF(E21&gt;15,"No",IF(E21&lt;-15,"No","Yes")))</f>
        <v>N/A</v>
      </c>
      <c r="G21" s="10">
        <v>15.538461538</v>
      </c>
      <c r="H21" s="9" t="str">
        <f>IF($B21="N/A","N/A",IF(G21&gt;15,"No",IF(G21&lt;-15,"No","Yes")))</f>
        <v>N/A</v>
      </c>
      <c r="I21" s="10">
        <v>-40.5</v>
      </c>
      <c r="J21" s="10">
        <v>37.36</v>
      </c>
      <c r="K21" s="9" t="str">
        <f t="shared" si="1"/>
        <v>No</v>
      </c>
    </row>
    <row r="22" spans="1:11" x14ac:dyDescent="0.2">
      <c r="A22" s="81" t="s">
        <v>1720</v>
      </c>
      <c r="B22" s="59" t="s">
        <v>228</v>
      </c>
      <c r="C22" s="9">
        <v>0.3000023108</v>
      </c>
      <c r="D22" s="9" t="str">
        <f>IF($B22="N/A","N/A",IF(C22&gt;5,"No",IF(C22&lt;=0,"No","Yes")))</f>
        <v>Yes</v>
      </c>
      <c r="E22" s="9">
        <v>0.33637595279999999</v>
      </c>
      <c r="F22" s="9" t="str">
        <f>IF($B22="N/A","N/A",IF(E22&gt;5,"No",IF(E22&lt;=0,"No","Yes")))</f>
        <v>Yes</v>
      </c>
      <c r="G22" s="9">
        <v>0.38701871850000003</v>
      </c>
      <c r="H22" s="9" t="str">
        <f>IF($B22="N/A","N/A",IF(G22&gt;5,"No",IF(G22&lt;=0,"No","Yes")))</f>
        <v>Yes</v>
      </c>
      <c r="I22" s="10">
        <v>12.12</v>
      </c>
      <c r="J22" s="10">
        <v>15.06</v>
      </c>
      <c r="K22" s="9" t="str">
        <f t="shared" si="1"/>
        <v>Yes</v>
      </c>
    </row>
    <row r="23" spans="1:11" x14ac:dyDescent="0.2">
      <c r="A23" s="81" t="s">
        <v>130</v>
      </c>
      <c r="B23" s="34" t="s">
        <v>217</v>
      </c>
      <c r="C23" s="9">
        <v>99.320344359000003</v>
      </c>
      <c r="D23" s="9" t="str">
        <f>IF($B23="N/A","N/A",IF(C23&gt;15,"No",IF(C23&lt;-15,"No","Yes")))</f>
        <v>N/A</v>
      </c>
      <c r="E23" s="9">
        <v>99.633848657000001</v>
      </c>
      <c r="F23" s="9" t="str">
        <f>IF($B23="N/A","N/A",IF(E23&gt;15,"No",IF(E23&lt;-15,"No","Yes")))</f>
        <v>N/A</v>
      </c>
      <c r="G23" s="9">
        <v>99.964476020999996</v>
      </c>
      <c r="H23" s="9" t="str">
        <f>IF($B23="N/A","N/A",IF(G23&gt;15,"No",IF(G23&lt;-15,"No","Yes")))</f>
        <v>N/A</v>
      </c>
      <c r="I23" s="10">
        <v>0.31559999999999999</v>
      </c>
      <c r="J23" s="10">
        <v>0.33179999999999998</v>
      </c>
      <c r="K23" s="9" t="str">
        <f t="shared" si="1"/>
        <v>Yes</v>
      </c>
    </row>
    <row r="24" spans="1:11" x14ac:dyDescent="0.2">
      <c r="A24" s="81" t="s">
        <v>844</v>
      </c>
      <c r="B24" s="34" t="s">
        <v>217</v>
      </c>
      <c r="C24" s="10">
        <v>6.9936131386999998</v>
      </c>
      <c r="D24" s="9" t="str">
        <f>IF($B24="N/A","N/A",IF(C24&gt;15,"No",IF(C24&lt;-15,"No","Yes")))</f>
        <v>N/A</v>
      </c>
      <c r="E24" s="10">
        <v>6.9485504286999999</v>
      </c>
      <c r="F24" s="9" t="str">
        <f>IF($B24="N/A","N/A",IF(E24&gt;15,"No",IF(E24&lt;-15,"No","Yes")))</f>
        <v>N/A</v>
      </c>
      <c r="G24" s="10">
        <v>7.1926083865999999</v>
      </c>
      <c r="H24" s="9" t="str">
        <f>IF($B24="N/A","N/A",IF(G24&gt;15,"No",IF(G24&lt;-15,"No","Yes")))</f>
        <v>N/A</v>
      </c>
      <c r="I24" s="10">
        <v>-0.64400000000000002</v>
      </c>
      <c r="J24" s="10">
        <v>3.512</v>
      </c>
      <c r="K24" s="9" t="str">
        <f t="shared" si="1"/>
        <v>Yes</v>
      </c>
    </row>
    <row r="25" spans="1:11" x14ac:dyDescent="0.2">
      <c r="A25" s="81" t="s">
        <v>15</v>
      </c>
      <c r="B25" s="34" t="s">
        <v>244</v>
      </c>
      <c r="C25" s="9">
        <v>7.1477215728000001</v>
      </c>
      <c r="D25" s="9" t="str">
        <f>IF($B25="N/A","N/A",IF(C25&gt;20,"No",IF(C25&lt;1,"No","Yes")))</f>
        <v>Yes</v>
      </c>
      <c r="E25" s="9">
        <v>7.1769326564</v>
      </c>
      <c r="F25" s="9" t="str">
        <f>IF($B25="N/A","N/A",IF(E25&gt;20,"No",IF(E25&lt;1,"No","Yes")))</f>
        <v>Yes</v>
      </c>
      <c r="G25" s="9">
        <v>6.9431020616000003</v>
      </c>
      <c r="H25" s="9" t="str">
        <f>IF($B25="N/A","N/A",IF(G25&gt;20,"No",IF(G25&lt;1,"No","Yes")))</f>
        <v>Yes</v>
      </c>
      <c r="I25" s="10">
        <v>0.40870000000000001</v>
      </c>
      <c r="J25" s="10">
        <v>-3.26</v>
      </c>
      <c r="K25" s="9" t="str">
        <f t="shared" ref="K25:K34" si="2">IF(J25="Div by 0", "N/A", IF(J25="N/A","N/A", IF(J25&gt;30, "No", IF(J25&lt;-30, "No", "Yes"))))</f>
        <v>Yes</v>
      </c>
    </row>
    <row r="26" spans="1:11" x14ac:dyDescent="0.2">
      <c r="A26" s="81" t="s">
        <v>163</v>
      </c>
      <c r="B26" s="34" t="s">
        <v>218</v>
      </c>
      <c r="C26" s="9">
        <v>0.30163349699999997</v>
      </c>
      <c r="D26" s="9" t="str">
        <f>IF($B26="N/A","N/A",IF(C26&gt;100,"No",IF(C26&lt;95,"No","Yes")))</f>
        <v>No</v>
      </c>
      <c r="E26" s="9">
        <v>0.338565544</v>
      </c>
      <c r="F26" s="9" t="str">
        <f>IF($B26="N/A","N/A",IF(E26&gt;100,"No",IF(E26&lt;95,"No","Yes")))</f>
        <v>No</v>
      </c>
      <c r="G26" s="9">
        <v>0.39059331409999998</v>
      </c>
      <c r="H26" s="9" t="str">
        <f>IF($B26="N/A","N/A",IF(G26&gt;100,"No",IF(G26&lt;95,"No","Yes")))</f>
        <v>No</v>
      </c>
      <c r="I26" s="10">
        <v>12.24</v>
      </c>
      <c r="J26" s="10">
        <v>15.37</v>
      </c>
      <c r="K26" s="9" t="str">
        <f t="shared" si="2"/>
        <v>Yes</v>
      </c>
    </row>
    <row r="27" spans="1:11" x14ac:dyDescent="0.2">
      <c r="A27" s="81" t="s">
        <v>32</v>
      </c>
      <c r="B27" s="34" t="s">
        <v>218</v>
      </c>
      <c r="C27" s="9">
        <v>88.014724173000005</v>
      </c>
      <c r="D27" s="9" t="str">
        <f>IF($B27="N/A","N/A",IF(C27&gt;100,"No",IF(C27&lt;95,"No","Yes")))</f>
        <v>No</v>
      </c>
      <c r="E27" s="9">
        <v>88.170870226000005</v>
      </c>
      <c r="F27" s="9" t="str">
        <f>IF($B27="N/A","N/A",IF(E27&gt;100,"No",IF(E27&lt;95,"No","Yes")))</f>
        <v>No</v>
      </c>
      <c r="G27" s="9">
        <v>88.212633445999998</v>
      </c>
      <c r="H27" s="9" t="str">
        <f>IF($B27="N/A","N/A",IF(G27&gt;100,"No",IF(G27&lt;95,"No","Yes")))</f>
        <v>No</v>
      </c>
      <c r="I27" s="10">
        <v>0.1774</v>
      </c>
      <c r="J27" s="10">
        <v>4.7399999999999998E-2</v>
      </c>
      <c r="K27" s="9" t="str">
        <f t="shared" si="2"/>
        <v>Yes</v>
      </c>
    </row>
    <row r="28" spans="1:11" x14ac:dyDescent="0.2">
      <c r="A28" s="81" t="s">
        <v>845</v>
      </c>
      <c r="B28" s="34" t="s">
        <v>230</v>
      </c>
      <c r="C28" s="9">
        <v>11.465968586000001</v>
      </c>
      <c r="D28" s="9" t="str">
        <f>IF($B28="N/A","N/A",IF(C28&gt;30,"No",IF(C28&lt;5,"No","Yes")))</f>
        <v>Yes</v>
      </c>
      <c r="E28" s="9">
        <v>10.88622998</v>
      </c>
      <c r="F28" s="9" t="str">
        <f>IF($B28="N/A","N/A",IF(E28&gt;30,"No",IF(E28&lt;5,"No","Yes")))</f>
        <v>Yes</v>
      </c>
      <c r="G28" s="9">
        <v>10.0221471</v>
      </c>
      <c r="H28" s="9" t="str">
        <f>IF($B28="N/A","N/A",IF(G28&gt;30,"No",IF(G28&lt;5,"No","Yes")))</f>
        <v>Yes</v>
      </c>
      <c r="I28" s="10">
        <v>-5.0599999999999996</v>
      </c>
      <c r="J28" s="10">
        <v>-7.94</v>
      </c>
      <c r="K28" s="9" t="str">
        <f t="shared" si="2"/>
        <v>Yes</v>
      </c>
    </row>
    <row r="29" spans="1:11" x14ac:dyDescent="0.2">
      <c r="A29" s="81" t="s">
        <v>846</v>
      </c>
      <c r="B29" s="34" t="s">
        <v>231</v>
      </c>
      <c r="C29" s="9">
        <v>49.277826685000001</v>
      </c>
      <c r="D29" s="9" t="str">
        <f>IF($B29="N/A","N/A",IF(C29&gt;75,"No",IF(C29&lt;15,"No","Yes")))</f>
        <v>Yes</v>
      </c>
      <c r="E29" s="9">
        <v>47.637635789000001</v>
      </c>
      <c r="F29" s="9" t="str">
        <f>IF($B29="N/A","N/A",IF(E29&gt;75,"No",IF(E29&lt;15,"No","Yes")))</f>
        <v>Yes</v>
      </c>
      <c r="G29" s="9">
        <v>46.040874725000002</v>
      </c>
      <c r="H29" s="9" t="str">
        <f>IF($B29="N/A","N/A",IF(G29&gt;75,"No",IF(G29&lt;15,"No","Yes")))</f>
        <v>Yes</v>
      </c>
      <c r="I29" s="10">
        <v>-3.33</v>
      </c>
      <c r="J29" s="10">
        <v>-3.35</v>
      </c>
      <c r="K29" s="9" t="str">
        <f t="shared" si="2"/>
        <v>Yes</v>
      </c>
    </row>
    <row r="30" spans="1:11" x14ac:dyDescent="0.2">
      <c r="A30" s="81" t="s">
        <v>847</v>
      </c>
      <c r="B30" s="34" t="s">
        <v>232</v>
      </c>
      <c r="C30" s="9">
        <v>39.241378245</v>
      </c>
      <c r="D30" s="9" t="str">
        <f>IF($B30="N/A","N/A",IF(C30&gt;70,"No",IF(C30&lt;25,"No","Yes")))</f>
        <v>Yes</v>
      </c>
      <c r="E30" s="9">
        <v>41.462010179000004</v>
      </c>
      <c r="F30" s="9" t="str">
        <f>IF($B30="N/A","N/A",IF(E30&gt;70,"No",IF(E30&lt;25,"No","Yes")))</f>
        <v>Yes</v>
      </c>
      <c r="G30" s="9">
        <v>43.927782686999997</v>
      </c>
      <c r="H30" s="9" t="str">
        <f>IF($B30="N/A","N/A",IF(G30&gt;70,"No",IF(G30&lt;25,"No","Yes")))</f>
        <v>Yes</v>
      </c>
      <c r="I30" s="10">
        <v>5.6589999999999998</v>
      </c>
      <c r="J30" s="10">
        <v>5.9470000000000001</v>
      </c>
      <c r="K30" s="9" t="str">
        <f t="shared" si="2"/>
        <v>Yes</v>
      </c>
    </row>
    <row r="31" spans="1:11" x14ac:dyDescent="0.2">
      <c r="A31" s="81" t="s">
        <v>164</v>
      </c>
      <c r="B31" s="34" t="s">
        <v>218</v>
      </c>
      <c r="C31" s="9">
        <v>0.30163349699999997</v>
      </c>
      <c r="D31" s="9" t="str">
        <f>IF($B31="N/A","N/A",IF(C31&gt;100,"No",IF(C31&lt;95,"No","Yes")))</f>
        <v>No</v>
      </c>
      <c r="E31" s="9">
        <v>0.338565544</v>
      </c>
      <c r="F31" s="9" t="str">
        <f>IF($B31="N/A","N/A",IF(E31&gt;100,"No",IF(E31&lt;95,"No","Yes")))</f>
        <v>No</v>
      </c>
      <c r="G31" s="9">
        <v>0.39059331409999998</v>
      </c>
      <c r="H31" s="9" t="str">
        <f>IF($B31="N/A","N/A",IF(G31&gt;100,"No",IF(G31&lt;95,"No","Yes")))</f>
        <v>No</v>
      </c>
      <c r="I31" s="10">
        <v>12.24</v>
      </c>
      <c r="J31" s="10">
        <v>15.37</v>
      </c>
      <c r="K31" s="9" t="str">
        <f t="shared" si="2"/>
        <v>Yes</v>
      </c>
    </row>
    <row r="32" spans="1:11" x14ac:dyDescent="0.2">
      <c r="A32" s="28" t="s">
        <v>373</v>
      </c>
      <c r="B32" s="34" t="s">
        <v>245</v>
      </c>
      <c r="C32" s="9">
        <v>0.2972836673</v>
      </c>
      <c r="D32" s="9" t="str">
        <f>IF($B32="N/A","N/A",IF(C32&gt;5,"No",IF(C32&lt;1,"No","Yes")))</f>
        <v>No</v>
      </c>
      <c r="E32" s="9">
        <v>0.32789128680000001</v>
      </c>
      <c r="F32" s="9" t="str">
        <f>IF($B32="N/A","N/A",IF(E32&gt;5,"No",IF(E32&lt;1,"No","Yes")))</f>
        <v>No</v>
      </c>
      <c r="G32" s="9">
        <v>0.38165682509999999</v>
      </c>
      <c r="H32" s="9" t="str">
        <f>IF($B32="N/A","N/A",IF(G32&gt;5,"No",IF(G32&lt;1,"No","Yes")))</f>
        <v>No</v>
      </c>
      <c r="I32" s="10">
        <v>10.3</v>
      </c>
      <c r="J32" s="10">
        <v>16.399999999999999</v>
      </c>
      <c r="K32" s="9" t="str">
        <f t="shared" si="2"/>
        <v>Yes</v>
      </c>
    </row>
    <row r="33" spans="1:11" x14ac:dyDescent="0.2">
      <c r="A33" s="28" t="s">
        <v>375</v>
      </c>
      <c r="B33" s="34" t="s">
        <v>246</v>
      </c>
      <c r="C33" s="9">
        <v>3.5342365999999998E-3</v>
      </c>
      <c r="D33" s="9" t="str">
        <f>IF($B33="N/A","N/A",IF(C33&gt;98,"No",IF(C33&lt;8,"No","Yes")))</f>
        <v>No</v>
      </c>
      <c r="E33" s="9">
        <v>3.6949352E-3</v>
      </c>
      <c r="F33" s="9" t="str">
        <f>IF($B33="N/A","N/A",IF(E33&gt;98,"No",IF(E33&lt;8,"No","Yes")))</f>
        <v>No</v>
      </c>
      <c r="G33" s="9">
        <v>3.9870490000000003E-3</v>
      </c>
      <c r="H33" s="9" t="str">
        <f>IF($B33="N/A","N/A",IF(G33&gt;98,"No",IF(G33&lt;8,"No","Yes")))</f>
        <v>No</v>
      </c>
      <c r="I33" s="10">
        <v>4.5469999999999997</v>
      </c>
      <c r="J33" s="10">
        <v>7.9059999999999997</v>
      </c>
      <c r="K33" s="9" t="str">
        <f t="shared" si="2"/>
        <v>Yes</v>
      </c>
    </row>
    <row r="34" spans="1:11" x14ac:dyDescent="0.2">
      <c r="A34" s="28" t="s">
        <v>376</v>
      </c>
      <c r="B34" s="59" t="s">
        <v>228</v>
      </c>
      <c r="C34" s="9">
        <v>0</v>
      </c>
      <c r="D34" s="9" t="str">
        <f>IF($B34="N/A","N/A",IF(C34&gt;5,"No",IF(C34&lt;=0,"No","Yes")))</f>
        <v>No</v>
      </c>
      <c r="E34" s="9">
        <v>0</v>
      </c>
      <c r="F34" s="9" t="str">
        <f>IF($B34="N/A","N/A",IF(E34&gt;5,"No",IF(E34&lt;=0,"No","Yes")))</f>
        <v>No</v>
      </c>
      <c r="G34" s="9">
        <v>0</v>
      </c>
      <c r="H34" s="9" t="str">
        <f>IF($B34="N/A","N/A",IF(G34&gt;5,"No",IF(G34&lt;=0,"No","Yes")))</f>
        <v>No</v>
      </c>
      <c r="I34" s="10" t="s">
        <v>1743</v>
      </c>
      <c r="J34" s="10" t="s">
        <v>1743</v>
      </c>
      <c r="K34" s="9" t="str">
        <f t="shared" si="2"/>
        <v>N/A</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103476</v>
      </c>
      <c r="D6" s="9" t="str">
        <f>IF($B6="N/A","N/A",IF(C6&gt;15,"No",IF(C6&lt;-15,"No","Yes")))</f>
        <v>N/A</v>
      </c>
      <c r="E6" s="35">
        <v>71449</v>
      </c>
      <c r="F6" s="9" t="str">
        <f>IF($B6="N/A","N/A",IF(E6&gt;15,"No",IF(E6&lt;-15,"No","Yes")))</f>
        <v>N/A</v>
      </c>
      <c r="G6" s="35">
        <v>16481</v>
      </c>
      <c r="H6" s="9" t="str">
        <f>IF($B6="N/A","N/A",IF(G6&gt;15,"No",IF(G6&lt;-15,"No","Yes")))</f>
        <v>N/A</v>
      </c>
      <c r="I6" s="10">
        <v>-31</v>
      </c>
      <c r="J6" s="10">
        <v>-76.900000000000006</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213.49309019</v>
      </c>
      <c r="D9" s="9" t="str">
        <f>IF($B9="N/A","N/A",IF(C9&gt;15,"No",IF(C9&lt;-15,"No","Yes")))</f>
        <v>N/A</v>
      </c>
      <c r="E9" s="36">
        <v>236.79462273999999</v>
      </c>
      <c r="F9" s="9" t="str">
        <f>IF($B9="N/A","N/A",IF(E9&gt;15,"No",IF(E9&lt;-15,"No","Yes")))</f>
        <v>N/A</v>
      </c>
      <c r="G9" s="36">
        <v>398.68842910000001</v>
      </c>
      <c r="H9" s="9" t="str">
        <f>IF($B9="N/A","N/A",IF(G9&gt;15,"No",IF(G9&lt;-15,"No","Yes")))</f>
        <v>N/A</v>
      </c>
      <c r="I9" s="10">
        <v>10.91</v>
      </c>
      <c r="J9" s="10">
        <v>68.37</v>
      </c>
      <c r="K9" s="9" t="str">
        <f t="shared" si="0"/>
        <v>No</v>
      </c>
    </row>
    <row r="10" spans="1:11" x14ac:dyDescent="0.2">
      <c r="A10" s="81" t="s">
        <v>655</v>
      </c>
      <c r="B10" s="34" t="s">
        <v>241</v>
      </c>
      <c r="C10" s="8">
        <v>99.919788163000007</v>
      </c>
      <c r="D10" s="9" t="str">
        <f>IF($B10="N/A","N/A",IF(C10&gt;99,"No",IF(C10&lt;75,"No","Yes")))</f>
        <v>No</v>
      </c>
      <c r="E10" s="8">
        <v>99.853042029999997</v>
      </c>
      <c r="F10" s="9" t="str">
        <f>IF($B10="N/A","N/A",IF(E10&gt;99,"No",IF(E10&lt;75,"No","Yes")))</f>
        <v>No</v>
      </c>
      <c r="G10" s="8">
        <v>99.544930526000002</v>
      </c>
      <c r="H10" s="9" t="str">
        <f>IF($B10="N/A","N/A",IF(G10&gt;99,"No",IF(G10&lt;75,"No","Yes")))</f>
        <v>No</v>
      </c>
      <c r="I10" s="10">
        <v>-6.7000000000000004E-2</v>
      </c>
      <c r="J10" s="10">
        <v>-0.309</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2.41601917E-2</v>
      </c>
      <c r="D12" s="9" t="str">
        <f>IF($B12="N/A","N/A",IF(C12&gt;10,"No",IF(C12&lt;=0,"No","Yes")))</f>
        <v>Yes</v>
      </c>
      <c r="E12" s="9">
        <v>4.1987991400000001E-2</v>
      </c>
      <c r="F12" s="9" t="str">
        <f>IF($B12="N/A","N/A",IF(E12&gt;10,"No",IF(E12&lt;=0,"No","Yes")))</f>
        <v>Yes</v>
      </c>
      <c r="G12" s="9">
        <v>9.7081487800000005E-2</v>
      </c>
      <c r="H12" s="9" t="str">
        <f>IF($B12="N/A","N/A",IF(G12&gt;10,"No",IF(G12&lt;=0,"No","Yes")))</f>
        <v>Yes</v>
      </c>
      <c r="I12" s="10">
        <v>73.790000000000006</v>
      </c>
      <c r="J12" s="10">
        <v>131.19999999999999</v>
      </c>
      <c r="K12" s="9" t="str">
        <f t="shared" si="0"/>
        <v>No</v>
      </c>
    </row>
    <row r="13" spans="1:11" x14ac:dyDescent="0.2">
      <c r="A13" s="81" t="s">
        <v>658</v>
      </c>
      <c r="B13" s="59" t="s">
        <v>228</v>
      </c>
      <c r="C13" s="9">
        <v>9.6640769999999999E-4</v>
      </c>
      <c r="D13" s="9" t="str">
        <f>IF($B13="N/A","N/A",IF(C13&gt;5,"No",IF(C13&lt;=0,"No","Yes")))</f>
        <v>Yes</v>
      </c>
      <c r="E13" s="9">
        <v>0</v>
      </c>
      <c r="F13" s="9" t="str">
        <f>IF($B13="N/A","N/A",IF(E13&gt;5,"No",IF(E13&lt;=0,"No","Yes")))</f>
        <v>No</v>
      </c>
      <c r="G13" s="9">
        <v>6.0675929999999996E-3</v>
      </c>
      <c r="H13" s="9" t="str">
        <f>IF($B13="N/A","N/A",IF(G13&gt;5,"No",IF(G13&lt;=0,"No","Yes")))</f>
        <v>Yes</v>
      </c>
      <c r="I13" s="10">
        <v>-100</v>
      </c>
      <c r="J13" s="10" t="s">
        <v>1743</v>
      </c>
      <c r="K13" s="9" t="str">
        <f t="shared" si="0"/>
        <v>N/A</v>
      </c>
    </row>
    <row r="14" spans="1:11" x14ac:dyDescent="0.2">
      <c r="A14" s="81" t="s">
        <v>163</v>
      </c>
      <c r="B14" s="34" t="s">
        <v>218</v>
      </c>
      <c r="C14" s="9">
        <v>2.5126599400000001E-2</v>
      </c>
      <c r="D14" s="9" t="str">
        <f>IF($B14="N/A","N/A",IF(C14&gt;100,"No",IF(C14&lt;95,"No","Yes")))</f>
        <v>No</v>
      </c>
      <c r="E14" s="9">
        <v>4.1987991400000001E-2</v>
      </c>
      <c r="F14" s="9" t="str">
        <f>IF($B14="N/A","N/A",IF(E14&gt;100,"No",IF(E14&lt;95,"No","Yes")))</f>
        <v>No</v>
      </c>
      <c r="G14" s="9">
        <v>0.1031490808</v>
      </c>
      <c r="H14" s="9" t="str">
        <f>IF($B14="N/A","N/A",IF(G14&gt;100,"No",IF(G14&lt;95,"No","Yes")))</f>
        <v>No</v>
      </c>
      <c r="I14" s="10">
        <v>67.11</v>
      </c>
      <c r="J14" s="10">
        <v>145.69999999999999</v>
      </c>
      <c r="K14" s="9" t="str">
        <f t="shared" si="0"/>
        <v>No</v>
      </c>
    </row>
    <row r="15" spans="1:11" x14ac:dyDescent="0.2">
      <c r="A15" s="81" t="s">
        <v>32</v>
      </c>
      <c r="B15" s="34" t="s">
        <v>218</v>
      </c>
      <c r="C15" s="9">
        <v>99.992268738999996</v>
      </c>
      <c r="D15" s="9" t="str">
        <f>IF($B15="N/A","N/A",IF(C15&gt;100,"No",IF(C15&lt;95,"No","Yes")))</f>
        <v>Yes</v>
      </c>
      <c r="E15" s="9">
        <v>99.998600400000001</v>
      </c>
      <c r="F15" s="9" t="str">
        <f>IF($B15="N/A","N/A",IF(E15&gt;100,"No",IF(E15&lt;95,"No","Yes")))</f>
        <v>Yes</v>
      </c>
      <c r="G15" s="9">
        <v>100</v>
      </c>
      <c r="H15" s="9" t="str">
        <f>IF($B15="N/A","N/A",IF(G15&gt;100,"No",IF(G15&lt;95,"No","Yes")))</f>
        <v>Yes</v>
      </c>
      <c r="I15" s="10">
        <v>6.3E-3</v>
      </c>
      <c r="J15" s="10">
        <v>1.4E-3</v>
      </c>
      <c r="K15" s="9" t="str">
        <f t="shared" si="0"/>
        <v>Yes</v>
      </c>
    </row>
    <row r="16" spans="1:11" x14ac:dyDescent="0.2">
      <c r="A16" s="81" t="s">
        <v>845</v>
      </c>
      <c r="B16" s="34" t="s">
        <v>230</v>
      </c>
      <c r="C16" s="9">
        <v>6.8194997487000002</v>
      </c>
      <c r="D16" s="9" t="str">
        <f>IF($B16="N/A","N/A",IF(C16&gt;30,"No",IF(C16&lt;5,"No","Yes")))</f>
        <v>Yes</v>
      </c>
      <c r="E16" s="9">
        <v>6.3136826783000002</v>
      </c>
      <c r="F16" s="9" t="str">
        <f>IF($B16="N/A","N/A",IF(E16&gt;30,"No",IF(E16&lt;5,"No","Yes")))</f>
        <v>Yes</v>
      </c>
      <c r="G16" s="9">
        <v>11.613372975000001</v>
      </c>
      <c r="H16" s="9" t="str">
        <f>IF($B16="N/A","N/A",IF(G16&gt;30,"No",IF(G16&lt;5,"No","Yes")))</f>
        <v>Yes</v>
      </c>
      <c r="I16" s="10">
        <v>-7.42</v>
      </c>
      <c r="J16" s="10">
        <v>83.94</v>
      </c>
      <c r="K16" s="9" t="str">
        <f t="shared" si="0"/>
        <v>No</v>
      </c>
    </row>
    <row r="17" spans="1:11" x14ac:dyDescent="0.2">
      <c r="A17" s="81" t="s">
        <v>846</v>
      </c>
      <c r="B17" s="34" t="s">
        <v>231</v>
      </c>
      <c r="C17" s="9">
        <v>46.628909421000003</v>
      </c>
      <c r="D17" s="9" t="str">
        <f>IF($B17="N/A","N/A",IF(C17&gt;75,"No",IF(C17&lt;15,"No","Yes")))</f>
        <v>Yes</v>
      </c>
      <c r="E17" s="9">
        <v>45.669577875000002</v>
      </c>
      <c r="F17" s="9" t="str">
        <f>IF($B17="N/A","N/A",IF(E17&gt;75,"No",IF(E17&lt;15,"No","Yes")))</f>
        <v>Yes</v>
      </c>
      <c r="G17" s="9">
        <v>41.405254536000001</v>
      </c>
      <c r="H17" s="9" t="str">
        <f>IF($B17="N/A","N/A",IF(G17&gt;75,"No",IF(G17&lt;15,"No","Yes")))</f>
        <v>Yes</v>
      </c>
      <c r="I17" s="10">
        <v>-2.06</v>
      </c>
      <c r="J17" s="10">
        <v>-9.34</v>
      </c>
      <c r="K17" s="9" t="str">
        <f t="shared" si="0"/>
        <v>Yes</v>
      </c>
    </row>
    <row r="18" spans="1:11" x14ac:dyDescent="0.2">
      <c r="A18" s="81" t="s">
        <v>847</v>
      </c>
      <c r="B18" s="34" t="s">
        <v>232</v>
      </c>
      <c r="C18" s="9">
        <v>46.550624347999999</v>
      </c>
      <c r="D18" s="9" t="str">
        <f>IF($B18="N/A","N/A",IF(C18&gt;70,"No",IF(C18&lt;25,"No","Yes")))</f>
        <v>Yes</v>
      </c>
      <c r="E18" s="9">
        <v>48.016739446999999</v>
      </c>
      <c r="F18" s="9" t="str">
        <f>IF($B18="N/A","N/A",IF(E18&gt;70,"No",IF(E18&lt;25,"No","Yes")))</f>
        <v>Yes</v>
      </c>
      <c r="G18" s="9">
        <v>46.981372489999998</v>
      </c>
      <c r="H18" s="9" t="str">
        <f>IF($B18="N/A","N/A",IF(G18&gt;70,"No",IF(G18&lt;25,"No","Yes")))</f>
        <v>Yes</v>
      </c>
      <c r="I18" s="10">
        <v>3.15</v>
      </c>
      <c r="J18" s="10">
        <v>-2.16</v>
      </c>
      <c r="K18" s="9" t="str">
        <f t="shared" si="0"/>
        <v>Yes</v>
      </c>
    </row>
    <row r="19" spans="1:11" x14ac:dyDescent="0.2">
      <c r="A19" s="81" t="s">
        <v>164</v>
      </c>
      <c r="B19" s="34" t="s">
        <v>218</v>
      </c>
      <c r="C19" s="9">
        <v>2.2227376399999998E-2</v>
      </c>
      <c r="D19" s="9" t="str">
        <f>IF($B19="N/A","N/A",IF(C19&gt;100,"No",IF(C19&lt;95,"No","Yes")))</f>
        <v>No</v>
      </c>
      <c r="E19" s="9">
        <v>2.9391594E-2</v>
      </c>
      <c r="F19" s="9" t="str">
        <f>IF($B19="N/A","N/A",IF(E19&gt;100,"No",IF(E19&lt;95,"No","Yes")))</f>
        <v>No</v>
      </c>
      <c r="G19" s="9">
        <v>0.1031490808</v>
      </c>
      <c r="H19" s="9" t="str">
        <f>IF($B19="N/A","N/A",IF(G19&gt;100,"No",IF(G19&lt;95,"No","Yes")))</f>
        <v>No</v>
      </c>
      <c r="I19" s="10">
        <v>32.229999999999997</v>
      </c>
      <c r="J19" s="10">
        <v>250.9</v>
      </c>
      <c r="K19" s="9" t="str">
        <f t="shared" si="0"/>
        <v>No</v>
      </c>
    </row>
    <row r="20" spans="1:11" x14ac:dyDescent="0.2">
      <c r="A20" s="28" t="s">
        <v>373</v>
      </c>
      <c r="B20" s="34" t="s">
        <v>245</v>
      </c>
      <c r="C20" s="9">
        <v>7.7312613999999998E-3</v>
      </c>
      <c r="D20" s="9" t="str">
        <f>IF($B20="N/A","N/A",IF(C20&gt;5,"No",IF(C20&lt;1,"No","Yes")))</f>
        <v>No</v>
      </c>
      <c r="E20" s="9">
        <v>1.5395596900000001E-2</v>
      </c>
      <c r="F20" s="9" t="str">
        <f>IF($B20="N/A","N/A",IF(E20&gt;5,"No",IF(E20&lt;1,"No","Yes")))</f>
        <v>No</v>
      </c>
      <c r="G20" s="9">
        <v>5.4608336899999999E-2</v>
      </c>
      <c r="H20" s="9" t="str">
        <f>IF($B20="N/A","N/A",IF(G20&gt;5,"No",IF(G20&lt;1,"No","Yes")))</f>
        <v>No</v>
      </c>
      <c r="I20" s="10">
        <v>99.13</v>
      </c>
      <c r="J20" s="10">
        <v>254.7</v>
      </c>
      <c r="K20" s="9" t="str">
        <f t="shared" si="0"/>
        <v>No</v>
      </c>
    </row>
    <row r="21" spans="1:11" x14ac:dyDescent="0.2">
      <c r="A21" s="28" t="s">
        <v>375</v>
      </c>
      <c r="B21" s="34" t="s">
        <v>246</v>
      </c>
      <c r="C21" s="9">
        <v>0</v>
      </c>
      <c r="D21" s="9" t="str">
        <f>IF($B21="N/A","N/A",IF(C21&gt;98,"No",IF(C21&lt;8,"No","Yes")))</f>
        <v>No</v>
      </c>
      <c r="E21" s="9">
        <v>4.1987991000000001E-3</v>
      </c>
      <c r="F21" s="9" t="str">
        <f>IF($B21="N/A","N/A",IF(E21&gt;98,"No",IF(E21&lt;8,"No","Yes")))</f>
        <v>No</v>
      </c>
      <c r="G21" s="9">
        <v>1.8202778999999999E-2</v>
      </c>
      <c r="H21" s="9" t="str">
        <f>IF($B21="N/A","N/A",IF(G21&gt;98,"No",IF(G21&lt;8,"No","Yes")))</f>
        <v>No</v>
      </c>
      <c r="I21" s="10" t="s">
        <v>1743</v>
      </c>
      <c r="J21" s="10">
        <v>333.5</v>
      </c>
      <c r="K21" s="9" t="str">
        <f t="shared" si="0"/>
        <v>No</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2014-12-04T21:34:45Z</dcterms:modified>
  <dc:language>English</dc:language>
</cp:coreProperties>
</file>