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<sst xmlns="http://schemas.openxmlformats.org/spreadsheetml/2006/main" count="7865" uniqueCount="1213">
  <si>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</si>
  <si>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</si>
  <si>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</si>
  <si>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</si>
  <si>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</si>
  <si>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</si>
  <si>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</si>
  <si>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</si>
  <si>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</si>
  <si>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</si>
  <si>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</si>
  <si>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</si>
  <si>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</si>
  <si>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</si>
  <si>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</si>
  <si>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</si>
  <si>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</si>
  <si>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</si>
  <si>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</si>
  <si>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</si>
  <si>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</si>
  <si>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</si>
  <si>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</si>
  <si>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</si>
  <si>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</si>
  <si>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</si>
  <si>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</si>
  <si>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</si>
  <si>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</si>
  <si>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</si>
  <si>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</si>
  <si>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</si>
  <si>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</si>
  <si>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</si>
  <si>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</si>
  <si>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</si>
  <si>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</si>
  <si>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</si>
  <si>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</si>
  <si>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</si>
  <si>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</si>
  <si>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</si>
  <si>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</si>
  <si>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</si>
  <si>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</si>
  <si>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</si>
  <si>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</si>
  <si>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</si>
  <si>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</si>
  <si>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</si>
  <si>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</si>
  <si>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</si>
  <si>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</si>
  <si>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</si>
  <si>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</si>
  <si>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</si>
  <si>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</si>
  <si>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</si>
  <si>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</si>
  <si>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</si>
  <si>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</si>
  <si>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</si>
  <si>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</si>
  <si>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</si>
  <si>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</si>
  <si>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</si>
  <si>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</si>
  <si>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</si>
  <si>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</si>
  <si>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</si>
  <si>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</si>
  <si>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</si>
  <si>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</si>
  <si>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</si>
  <si>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</si>
  <si>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</si>
  <si>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</si>
  <si>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</si>
  <si>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</si>
  <si>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</si>
  <si>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</si>
  <si>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</si>
  <si>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</si>
  <si>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</si>
  <si>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</si>
  <si>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</si>
  <si>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</si>
  <si>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</si>
  <si>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</si>
  <si>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</si>
  <si>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</si>
  <si>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</si>
  <si>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</si>
  <si>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</si>
  <si>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</si>
  <si>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</si>
  <si>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</si>
  <si>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</si>
  <si>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</si>
  <si>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</si>
  <si>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</si>
  <si>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</si>
  <si>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</si>
  <si>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</si>
  <si>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</si>
  <si>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</si>
  <si>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</si>
  <si>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</si>
  <si>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</si>
  <si>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</si>
  <si>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</si>
  <si>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</si>
  <si>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</si>
  <si>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</si>
  <si>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</si>
  <si>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</si>
  <si>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</si>
  <si>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</si>
  <si>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</si>
  <si>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</si>
  <si>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</si>
  <si>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</si>
  <si>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</si>
  <si>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</si>
  <si>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</si>
  <si>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</si>
  <si>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</si>
  <si>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</si>
  <si>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</si>
  <si>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</si>
  <si>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</si>
  <si>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</si>
  <si>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</si>
  <si>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</si>
  <si>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</si>
  <si>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</si>
  <si>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</si>
  <si>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</si>
  <si>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</si>
  <si>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</si>
  <si>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</si>
  <si>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</si>
  <si>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</si>
  <si>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</si>
  <si>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</si>
  <si>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</si>
  <si>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</si>
  <si>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</si>
  <si>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</si>
  <si>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</si>
  <si>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</si>
  <si>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</si>
  <si>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</si>
  <si>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</si>
  <si>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</si>
  <si>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</si>
  <si>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</si>
  <si>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</si>
  <si>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</si>
  <si>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</si>
  <si>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</si>
  <si>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</si>
  <si>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</si>
  <si>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</si>
  <si>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</si>
  <si>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</si>
  <si>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</si>
  <si>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</si>
  <si>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</si>
  <si>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</si>
  <si>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</si>
  <si>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</si>
  <si>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</si>
  <si>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</si>
  <si>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</si>
  <si>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</si>
  <si>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</si>
  <si>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</si>
  <si>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</si>
  <si>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</si>
  <si>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</si>
  <si>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</si>
  <si>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</si>
  <si>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</si>
  <si>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</si>
  <si>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</si>
  <si>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</si>
  <si>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</si>
  <si>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</si>
  <si>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</si>
  <si>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</si>
  <si>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</si>
  <si>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</si>
  <si>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</si>
  <si>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</si>
  <si>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</si>
  <si>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</si>
  <si>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</si>
  <si>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</si>
  <si>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</si>
  <si>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</si>
  <si>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</si>
  <si>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</si>
  <si>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</si>
  <si>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</si>
  <si>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</si>
  <si>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</si>
  <si>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</si>
  <si>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</si>
  <si>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</si>
  <si>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</si>
  <si>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</si>
  <si>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</si>
  <si>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</si>
  <si>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</si>
  <si>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</si>
  <si>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</si>
  <si>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</si>
  <si>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</si>
  <si>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</si>
  <si>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</si>
  <si>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</si>
  <si>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</si>
  <si>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</si>
  <si>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</si>
  <si>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</si>
  <si>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</si>
  <si>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</si>
  <si>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</si>
  <si>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</si>
  <si>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</si>
  <si>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</si>
  <si>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</si>
  <si>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</si>
  <si>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</si>
  <si>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</si>
  <si>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</si>
  <si>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</si>
  <si>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</si>
  <si>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</si>
  <si>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</si>
  <si>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</si>
  <si>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</si>
  <si>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</si>
  <si>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</si>
  <si>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</si>
  <si>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</si>
  <si>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</si>
  <si>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</si>
  <si>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</si>
  <si>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</si>
  <si>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</si>
  <si>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</si>
  <si>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</si>
  <si>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</si>
  <si>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</si>
  <si>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</si>
  <si>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</si>
  <si>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</si>
  <si>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</si>
  <si>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</si>
  <si>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</si>
  <si>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</si>
  <si>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</si>
  <si>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</si>
  <si>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</si>
  <si>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</si>
  <si>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</si>
  <si>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</si>
  <si>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</si>
  <si>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</si>
  <si>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</si>
  <si>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</si>
  <si>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</si>
  <si>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</si>
  <si>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</si>
  <si>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</si>
  <si>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</si>
  <si>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</si>
  <si>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</si>
  <si>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</si>
  <si>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</si>
  <si>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</si>
  <si>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</si>
  <si>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</si>
  <si>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</si>
  <si>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</si>
  <si>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</si>
  <si>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</si>
  <si>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</si>
  <si>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</si>
  <si>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</si>
  <si>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</si>
  <si>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</si>
  <si>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</si>
  <si>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</si>
  <si>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</si>
  <si>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</si>
  <si>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</si>
  <si>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</si>
  <si>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</si>
  <si>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</si>
  <si>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</si>
  <si>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</si>
  <si>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</si>
  <si>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</si>
  <si>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</si>
  <si>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</si>
  <si>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</si>
  <si>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</si>
  <si>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</si>
  <si>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</si>
  <si>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</si>
  <si>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</si>
  <si>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</si>
  <si>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</si>
  <si>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</si>
  <si>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</si>
  <si>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</si>
  <si>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</si>
  <si>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</si>
  <si>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</si>
  <si>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</si>
  <si>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</si>
  <si>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</si>
  <si>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</si>
  <si>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</si>
  <si>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</si>
  <si>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</si>
  <si>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</si>
  <si>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</si>
  <si>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</si>
  <si>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</si>
  <si>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</si>
  <si>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</si>
  <si>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</si>
  <si>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</si>
  <si>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</si>
  <si>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</si>
  <si>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</si>
  <si>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</si>
  <si>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</si>
  <si>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</si>
  <si>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</si>
  <si>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</si>
  <si>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</si>
  <si>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</si>
  <si>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</si>
  <si>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</si>
  <si>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</si>
  <si>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</si>
  <si>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</si>
  <si>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</si>
  <si>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</si>
  <si>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</si>
  <si>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</si>
  <si>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</si>
  <si>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</si>
  <si>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</si>
  <si>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</si>
  <si>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</si>
  <si>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</si>
  <si>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</si>
  <si>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</si>
  <si>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</si>
  <si>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</si>
  <si>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</si>
  <si>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</si>
  <si>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</si>
  <si>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</si>
  <si>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</si>
  <si>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</si>
  <si>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</si>
  <si>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</si>
  <si>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</si>
  <si>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</si>
  <si>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</si>
  <si>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</si>
  <si>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</si>
  <si>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</si>
  <si>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</si>
  <si>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</si>
  <si>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</si>
  <si>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</si>
  <si>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</si>
  <si>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</si>
  <si>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</si>
  <si>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</si>
  <si>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</si>
  <si>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</si>
  <si>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</si>
  <si>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</si>
  <si>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</si>
  <si>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</si>
  <si>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</si>
  <si>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</si>
  <si>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</si>
  <si>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</si>
  <si>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</si>
  <si>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</si>
  <si>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</si>
  <si>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</si>
  <si>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</si>
  <si>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</si>
  <si>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</si>
  <si>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</si>
  <si>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</si>
  <si>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</si>
  <si>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</si>
  <si>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</si>
  <si>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</si>
  <si>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</si>
  <si>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</si>
  <si>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</si>
  <si>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</si>
  <si>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</si>
  <si>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</si>
  <si>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</si>
  <si>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</si>
  <si>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</si>
  <si>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</si>
  <si>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</si>
  <si>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</si>
  <si>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</si>
  <si>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</si>
  <si>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</si>
  <si>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</si>
  <si>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</si>
  <si>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</si>
  <si>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</si>
  <si>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</si>
  <si>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</si>
  <si>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</si>
  <si>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</si>
  <si>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</si>
  <si>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</si>
  <si>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</si>
  <si>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</si>
  <si>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</si>
  <si>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</si>
  <si>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</si>
  <si>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</si>
  <si>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</si>
  <si>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</si>
  <si>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</si>
  <si>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</si>
  <si>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</si>
  <si>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</si>
  <si>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</si>
  <si>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</si>
  <si>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</si>
  <si>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</si>
  <si>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</si>
  <si>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</si>
  <si>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</si>
  <si>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</si>
  <si>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</si>
  <si>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</si>
  <si>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</si>
  <si>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</si>
  <si>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</si>
  <si>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</si>
  <si>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</si>
  <si>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</si>
  <si>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</si>
  <si>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</si>
  <si>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</si>
  <si>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</si>
  <si>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</si>
  <si>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</si>
  <si>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</si>
  <si>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</si>
  <si>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</si>
  <si>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</si>
  <si>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</si>
  <si>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</si>
  <si>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</si>
  <si>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</si>
  <si>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</si>
  <si>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</si>
  <si>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</si>
  <si>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</si>
  <si>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</si>
  <si>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</si>
  <si>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</si>
  <si>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</si>
  <si>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</si>
  <si>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</si>
  <si>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</si>
  <si>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</si>
  <si>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</si>
  <si>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</si>
  <si>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</si>
  <si>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</si>
  <si>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</si>
  <si>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</si>
  <si>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</si>
  <si>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</si>
  <si>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</si>
  <si>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</si>
  <si>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</si>
  <si>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</si>
  <si>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</si>
  <si>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</si>
  <si>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</si>
  <si>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</si>
  <si>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</si>
  <si>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</si>
  <si>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</si>
  <si>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</si>
  <si>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</si>
  <si>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</si>
  <si>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</si>
  <si>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</si>
  <si>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</si>
  <si>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</si>
  <si>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</si>
  <si>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</si>
  <si>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</si>
  <si>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</si>
  <si>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</si>
  <si>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</si>
  <si>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</si>
  <si>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</si>
  <si>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</si>
  <si>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</si>
  <si>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</si>
  <si>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</si>
  <si>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</si>
  <si>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</si>
  <si>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</si>
  <si>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</si>
  <si>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</si>
  <si>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</si>
  <si>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</si>
  <si>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</si>
  <si>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</si>
  <si>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</si>
  <si>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</si>
  <si>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</si>
  <si>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</si>
  <si>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</si>
  <si>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</si>
  <si>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</si>
  <si>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</si>
  <si>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</si>
  <si>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</si>
  <si>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</si>
  <si>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</si>
  <si>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</si>
  <si>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</si>
  <si>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</si>
  <si>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</si>
  <si>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</si>
  <si>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</si>
  <si>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</si>
  <si>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</si>
  <si>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</si>
  <si>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</si>
  <si>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</si>
  <si>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</si>
  <si>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</si>
  <si>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</si>
  <si>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</si>
  <si>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</si>
  <si>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</si>
  <si>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</si>
  <si>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</si>
  <si>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</si>
  <si>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</si>
  <si>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</si>
  <si>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</si>
  <si>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</si>
  <si>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</si>
  <si>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</si>
  <si>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</si>
  <si>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</si>
  <si>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</si>
  <si>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</si>
  <si>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</si>
  <si>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</si>
  <si>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</si>
  <si>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</si>
  <si>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</si>
  <si>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</si>
  <si>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</si>
  <si>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</si>
  <si>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</si>
  <si>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</si>
  <si>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</si>
  <si>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</si>
  <si>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</si>
  <si>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</si>
  <si>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</si>
  <si>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</si>
  <si>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</si>
  <si>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</si>
  <si>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</si>
  <si>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</si>
  <si>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</si>
  <si>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</si>
  <si>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</si>
  <si>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</si>
  <si>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</si>
  <si>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</si>
  <si>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</si>
  <si>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</si>
  <si>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</si>
  <si>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</si>
  <si>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</si>
  <si>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</si>
  <si>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</si>
  <si>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</si>
  <si>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</si>
  <si>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</si>
  <si>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</si>
  <si>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</si>
  <si>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</si>
  <si>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</si>
  <si>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</si>
  <si>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</si>
  <si>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</si>
  <si>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</si>
  <si>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</si>
  <si>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</si>
  <si>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</si>
  <si>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</si>
  <si>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</si>
  <si>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</si>
  <si>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</si>
  <si>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</si>
  <si>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</si>
  <si>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</si>
  <si>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</si>
  <si>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</si>
  <si>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</si>
  <si>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</si>
  <si>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</si>
  <si>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</si>
  <si>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</si>
  <si>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</si>
  <si>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</si>
  <si>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</si>
  <si>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</si>
  <si>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</si>
  <si>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</si>
  <si>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</si>
  <si>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</si>
  <si>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</si>
  <si>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</si>
  <si>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</si>
  <si>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</si>
  <si>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</si>
  <si>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</si>
  <si>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</si>
  <si>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</si>
  <si>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</si>
  <si>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</si>
  <si>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</si>
  <si>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</si>
  <si>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</si>
  <si>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</si>
  <si>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</si>
  <si>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</si>
  <si>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</si>
  <si>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</si>
  <si>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</si>
  <si>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</si>
  <si>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</si>
  <si>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</si>
  <si>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</si>
  <si>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</si>
  <si>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</si>
  <si>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</si>
  <si>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</si>
  <si>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</si>
  <si>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</si>
  <si>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</si>
  <si>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</si>
  <si>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</si>
  <si>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</si>
  <si>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</si>
  <si>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</si>
  <si>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</si>
  <si>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</si>
  <si>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</si>
  <si>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</si>
  <si>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</si>
  <si>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</si>
  <si>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</si>
  <si>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</si>
  <si>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</si>
  <si>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</si>
  <si>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</si>
  <si>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</si>
  <si>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</si>
  <si>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</si>
  <si>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</si>
  <si>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</si>
  <si>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</si>
  <si>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</si>
  <si>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</si>
  <si>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</si>
  <si>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</si>
  <si>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</si>
  <si>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</si>
  <si>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</si>
  <si>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</si>
  <si>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</si>
  <si>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</si>
  <si>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</si>
  <si>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</si>
  <si>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</si>
  <si>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</si>
  <si>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</si>
  <si>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</si>
  <si>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</si>
  <si>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</si>
  <si>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</si>
  <si>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</si>
  <si>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</si>
  <si>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</si>
  <si>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</si>
  <si>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</si>
  <si>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</si>
  <si>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</si>
  <si>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</si>
  <si>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</si>
  <si>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</si>
  <si>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</si>
  <si>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</si>
  <si>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</si>
  <si>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</si>
  <si>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</si>
  <si>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</si>
  <si>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</si>
  <si>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</si>
  <si>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</si>
  <si>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</si>
  <si>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</si>
  <si>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</si>
  <si>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</si>
  <si>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</si>
  <si>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</si>
  <si>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</si>
  <si>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</si>
  <si>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</si>
  <si>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</si>
  <si>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</si>
  <si>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</si>
  <si>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</si>
  <si>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</si>
  <si>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</si>
  <si>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</si>
  <si>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</si>
  <si>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</si>
  <si>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</si>
  <si>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</si>
  <si>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</si>
  <si>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</si>
  <si>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</si>
  <si>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</si>
  <si>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</si>
  <si>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</si>
  <si>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</si>
  <si>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</si>
  <si>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</si>
  <si>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</si>
  <si>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</si>
  <si>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</si>
  <si>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</si>
  <si>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</si>
  <si>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</si>
  <si>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</si>
  <si>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</si>
  <si>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</si>
  <si>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</si>
  <si>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</si>
  <si>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</si>
  <si>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</si>
  <si>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</si>
  <si>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</si>
  <si>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</si>
  <si>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</si>
  <si>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</si>
  <si>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</si>
  <si>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</si>
  <si>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</si>
  <si>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</si>
  <si>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</si>
  <si>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</si>
  <si>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</si>
  <si>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</si>
  <si>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</si>
  <si>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</si>
  <si>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</si>
  <si>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</si>
  <si>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</si>
  <si>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</si>
  <si>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</si>
  <si>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</si>
  <si>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</si>
  <si>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</si>
  <si>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</si>
  <si>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</si>
  <si>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</si>
  <si>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</si>
  <si>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</si>
  <si>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</si>
  <si>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</si>
  <si>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</si>
  <si>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</si>
  <si>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</si>
  <si>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</si>
  <si>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</si>
  <si>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</si>
  <si>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</si>
  <si>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</si>
  <si>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</si>
  <si>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</si>
  <si>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</si>
  <si>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</si>
  <si>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</si>
  <si>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</si>
  <si>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</si>
  <si>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</si>
  <si>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</si>
  <si>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</si>
  <si>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</si>
  <si>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</si>
  <si>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</si>
  <si>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</si>
  <si>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</si>
  <si>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</si>
  <si>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</si>
  <si>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</si>
  <si>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</si>
  <si>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</si>
  <si>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</si>
  <si>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</si>
  <si>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</si>
  <si>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</si>
  <si>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</si>
  <si>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</si>
  <si>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</si>
  <si>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</si>
  <si>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</si>
  <si>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</si>
  <si>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</si>
  <si>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</si>
  <si>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</si>
  <si>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</si>
  <si>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</si>
  <si>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</si>
  <si>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</si>
  <si>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</si>
  <si>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</si>
  <si>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</si>
  <si>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</si>
  <si>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</si>
  <si>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</si>
  <si>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</si>
  <si>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</si>
  <si>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</si>
  <si>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</si>
  <si>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</si>
  <si>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</si>
  <si>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</si>
  <si>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</si>
  <si>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</si>
  <si>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</si>
  <si>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</si>
  <si>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</si>
  <si>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</si>
  <si>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</si>
  <si>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</si>
  <si>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</si>
  <si>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</si>
  <si>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</si>
  <si>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</si>
  <si>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</si>
  <si>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</si>
  <si>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</si>
  <si>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</si>
  <si>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</si>
  <si>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</si>
  <si>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</si>
  <si>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</si>
  <si>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</si>
  <si>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</si>
  <si>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</si>
  <si>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</si>
  <si>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</si>
  <si>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</si>
  <si>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</si>
  <si>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</si>
  <si>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</si>
  <si>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</si>
  <si>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</si>
  <si>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</si>
  <si>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</si>
  <si>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</si>
  <si>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</si>
  <si>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</si>
  <si>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</si>
  <si>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</si>
  <si>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</si>
  <si>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</si>
  <si>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</si>
  <si>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</si>
  <si>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</si>
  <si>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</si>
  <si>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</si>
  <si>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</si>
  <si>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</si>
  <si>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</si>
  <si>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</si>
  <si>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</si>
  <si>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</si>
  <si>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</si>
  <si>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</si>
  <si>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</si>
  <si>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</si>
  <si>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</si>
  <si>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</si>
  <si>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</si>
  <si>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</si>
  <si>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</si>
  <si>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</si>
  <si>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</si>
  <si>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</si>
  <si>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</si>
  <si>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</si>
  <si>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</si>
  <si>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</si>
  <si>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</si>
  <si>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</si>
  <si>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</si>
  <si>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</si>
  <si>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</si>
  <si>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</si>
  <si>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</si>
  <si>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</si>
  <si>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</si>
  <si>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</si>
  <si>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</si>
  <si>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</si>
  <si>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</si>
  <si>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</si>
  <si>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</si>
  <si>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</si>
  <si>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</si>
  <si>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</si>
  <si>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</si>
  <si>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</si>
  <si>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</si>
  <si>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</si>
  <si>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</si>
  <si>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</si>
  <si>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</si>
  <si>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</si>
  <si>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</si>
  <si>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</si>
  <si>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</si>
  <si>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</si>
  <si>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</si>
  <si>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</si>
  <si>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</si>
  <si>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</si>
  <si>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</si>
  <si>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</si>
  <si>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</si>
  <si>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</si>
  <si>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</si>
  <si>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</si>
  <si>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</si>
  <si>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</si>
  <si>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</si>
  <si>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</si>
  <si>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</si>
  <si>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</si>
  <si>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</si>
  <si>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</si>
  <si>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</si>
  <si>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</si>
  <si>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</si>
  <si>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</si>
  <si>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</si>
  <si>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</si>
  <si>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</si>
  <si>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</si>
  <si>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</si>
  <si>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</si>
  <si>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</si>
  <si>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</si>
  <si>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</si>
  <si>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</si>
  <si>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</si>
  <si>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</si>
  <si>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</si>
  <si>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</si>
  <si>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</si>
  <si>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</si>
  <si>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</si>
  <si>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</si>
  <si>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</si>
  <si>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</si>
  <si>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</si>
  <si>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</si>
  <si>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</si>
  <si>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</si>
  <si>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</si>
  <si>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</si>
  <si>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</si>
  <si>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</si>
  <si>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</si>
  <si>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</si>
  <si>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</si>
  <si>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</si>
  <si>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</si>
  <si>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</si>
  <si>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</si>
  <si>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</si>
  <si>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</si>
  <si>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</si>
  <si>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</si>
  <si>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</si>
  <si>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</si>
  <si>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</si>
  <si>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</si>
  <si>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</si>
  <si>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</si>
  <si>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</si>
  <si>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</si>
  <si>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</si>
  <si>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</si>
  <si>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</si>
  <si>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</si>
  <si>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</si>
  <si>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</si>
  <si>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</si>
  <si>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</si>
  <si>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</si>
  <si>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</si>
  <si>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</si>
  <si>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</si>
  <si>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</si>
  <si>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</si>
  <si>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</si>
  <si>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</si>
  <si>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</si>
  <si>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</si>
  <si>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</si>
  <si>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</si>
  <si>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</si>
  <si>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</si>
  <si>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</si>
  <si>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</si>
  <si>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</si>
  <si>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</si>
  <si>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</si>
  <si>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</si>
  <si>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</si>
  <si>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</si>
  <si>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</si>
  <si>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</si>
  <si>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</si>
  <si>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</si>
  <si>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</si>
  <si>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</si>
  <si>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</si>
  <si>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</si>
  <si>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</si>
  <si>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</si>
  <si>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</si>
  <si>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</si>
  <si>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</si>
  <si>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</si>
  <si>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</si>
  <si>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</si>
  <si>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</si>
  <si>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</si>
  <si>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</si>
  <si>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</si>
  <si>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</si>
  <si>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</si>
  <si>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</si>
  <si>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</si>
  <si>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</si>
  <si>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</si>
  <si>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</si>
  <si>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</si>
  <si>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</si>
  <si>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</si>
  <si>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</si>
  <si>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</si>
  <si>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</si>
  <si>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</si>
  <si>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</si>
  <si>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</si>
  <si>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</si>
  <si>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</si>
  <si>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</si>
  <si>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</si>
  <si>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</si>
  <si>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</si>
  <si>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</si>
  <si>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</si>
  <si>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</si>
  <si>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</si>
  <si>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</si>
  <si>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</si>
  <si>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</si>
  <si>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</si>
  <si>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</si>
  <si>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</si>
  <si>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</si>
  <si>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</si>
  <si>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</si>
  <si>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</si>
  <si>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</si>
  <si>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</si>
  <si>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</si>
  <si>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</si>
  <si>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</si>
  <si>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</si>
  <si>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</si>
  <si>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</si>
  <si>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</si>
  <si>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</si>
  <si>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</si>
  <si>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</si>
  <si>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</si>
  <si>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</si>
  <si>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</si>
  <si>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</si>
  <si>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</si>
  <si>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</si>
  <si>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</si>
  <si>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</si>
  <si>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</si>
  <si>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</si>
  <si>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</si>
  <si>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</si>
  <si>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</si>
  <si>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</si>
  <si>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</si>
  <si>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</si>
  <si>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</si>
  <si>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</si>
  <si>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</si>
  <si>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</si>
  <si>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</si>
  <si>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</si>
  <si>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</si>
  <si>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</si>
  <si>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</si>
  <si>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</si>
  <si>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</si>
  <si>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</si>
  <si>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</si>
  <si>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</si>
  <si>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</si>
  <si>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</si>
  <si>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</si>
  <si>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</si>
  <si>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</si>
  <si>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</si>
  <si>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</si>
  <si>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</si>
  <si>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</si>
  <si>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</si>
  <si>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</si>
  <si>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</si>
  <si>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</si>
  <si>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</si>
  <si>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</si>
  <si>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</si>
  <si>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</si>
  <si>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</si>
  <si>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</si>
  <si>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</si>
  <si>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</si>
  <si>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</si>
  <si>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</si>
  <si>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</si>
  <si>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</si>
  <si>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</si>
  <si>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</si>
  <si>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</si>
  <si>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</si>
  <si>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</si>
  <si>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</si>
  <si>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</si>
  <si>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</si>
  <si>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</si>
  <si>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</si>
  <si>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</si>
  <si>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</si>
  <si>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</si>
  <si>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</si>
  <si>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</si>
  <si>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</si>
  <si>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</si>
  <si>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</si>
  <si>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</si>
  <si>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OH</t>
  </si>
  <si>
    <t>Div by 0</t>
  </si>
  <si>
    <t>6921</t>
  </si>
  <si>
    <t>-6.25</t>
  </si>
  <si>
    <t>5914</t>
  </si>
  <si>
    <t>1870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</si>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</sst>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149806</v>
      </c>
      <c r="D7" s="154" t="str">
        <f>IF($B7="N/A","N/A",IF(C7&gt;15,"No",IF(C7&lt;-15,"No","Yes")))</f>
        <v>N/A</v>
      </c>
      <c r="E7" s="150">
        <v>137064</v>
      </c>
      <c r="F7" s="154" t="str">
        <f>IF($B7="N/A","N/A",IF(E7&gt;15,"No",IF(E7&lt;-15,"No","Yes")))</f>
        <v>N/A</v>
      </c>
      <c r="G7" s="150">
        <v>142511</v>
      </c>
      <c r="H7" s="154" t="str">
        <f>IF($B7="N/A","N/A",IF(G7&gt;15,"No",IF(G7&lt;-15,"No","Yes")))</f>
        <v>N/A</v>
      </c>
      <c r="I7" s="155">
        <v>-8.51</v>
      </c>
      <c r="J7" s="155">
        <v>3.9740000000000002</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98.791672222000003</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76" t="s">
        <v>1036</v>
      </c>
      <c r="B13" s="25" t="s">
        <v>49</v>
      </c>
      <c r="C13" s="26">
        <v>149806</v>
      </c>
      <c r="D13" s="30" t="str">
        <f>IF($B13="N/A","N/A",IF(C13&gt;15,"No",IF(C13&lt;-15,"No","Yes")))</f>
        <v>N/A</v>
      </c>
      <c r="E13" s="26">
        <v>137064</v>
      </c>
      <c r="F13" s="30" t="str">
        <f>IF($B13="N/A","N/A",IF(E13&gt;15,"No",IF(E13&lt;-15,"No","Yes")))</f>
        <v>N/A</v>
      </c>
      <c r="G13" s="26">
        <v>142511</v>
      </c>
      <c r="H13" s="30" t="str">
        <f>IF($B13="N/A","N/A",IF(G13&gt;15,"No",IF(G13&lt;-15,"No","Yes")))</f>
        <v>N/A</v>
      </c>
      <c r="I13" s="32">
        <v>-8.51</v>
      </c>
      <c r="J13" s="32">
        <v>3.9740000000000002</v>
      </c>
      <c r="K13" s="30" t="str">
        <f t="shared" si="0"/>
        <v>Yes</v>
      </c>
    </row>
    <row r="14" spans="1:12">
      <c r="A14" s="77" t="s">
        <v>633</v>
      </c>
      <c r="B14" s="25" t="s">
        <v>51</v>
      </c>
      <c r="C14" s="30">
        <v>25.930203063</v>
      </c>
      <c r="D14" s="30" t="str">
        <f>IF($B14="N/A","N/A",IF(C14&gt;20,"No",IF(C14&lt;5,"No","Yes")))</f>
        <v>No</v>
      </c>
      <c r="E14" s="30">
        <v>30.242076694000001</v>
      </c>
      <c r="F14" s="30" t="str">
        <f>IF($B14="N/A","N/A",IF(E14&gt;20,"No",IF(E14&lt;5,"No","Yes")))</f>
        <v>No</v>
      </c>
      <c r="G14" s="30">
        <v>30.658685995999999</v>
      </c>
      <c r="H14" s="30" t="str">
        <f>IF($B14="N/A","N/A",IF(G14&gt;20,"No",IF(G14&lt;5,"No","Yes")))</f>
        <v>No</v>
      </c>
      <c r="I14" s="32">
        <v>16.63</v>
      </c>
      <c r="J14" s="32">
        <v>1.3779999999999999</v>
      </c>
      <c r="K14" s="30" t="str">
        <f t="shared" si="0"/>
        <v>Yes</v>
      </c>
    </row>
    <row r="15" spans="1:12">
      <c r="A15" s="77" t="s">
        <v>1037</v>
      </c>
      <c r="B15" s="25" t="s">
        <v>49</v>
      </c>
      <c r="C15" s="30">
        <v>1.825027035</v>
      </c>
      <c r="D15" s="30" t="str">
        <f>IF($B15="N/A","N/A",IF(C15&gt;15,"No",IF(C15&lt;-15,"No","Yes")))</f>
        <v>N/A</v>
      </c>
      <c r="E15" s="30">
        <v>2.5097764547999999</v>
      </c>
      <c r="F15" s="30" t="str">
        <f>IF($B15="N/A","N/A",IF(E15&gt;15,"No",IF(E15&lt;-15,"No","Yes")))</f>
        <v>N/A</v>
      </c>
      <c r="G15" s="30">
        <v>1.9310790043999999</v>
      </c>
      <c r="H15" s="30" t="str">
        <f>IF($B15="N/A","N/A",IF(G15&gt;15,"No",IF(G15&lt;-15,"No","Yes")))</f>
        <v>N/A</v>
      </c>
      <c r="I15" s="32">
        <v>37.520000000000003</v>
      </c>
      <c r="J15" s="32">
        <v>-23.1</v>
      </c>
      <c r="K15" s="30" t="str">
        <f t="shared" si="0"/>
        <v>Yes</v>
      </c>
    </row>
    <row r="16" spans="1:12">
      <c r="A16" s="77" t="s">
        <v>1038</v>
      </c>
      <c r="B16" s="25" t="s">
        <v>49</v>
      </c>
      <c r="C16" s="124">
        <v>39740.794439999998</v>
      </c>
      <c r="D16" s="30" t="str">
        <f>IF($B16="N/A","N/A",IF(C16&gt;15,"No",IF(C16&lt;-15,"No","Yes")))</f>
        <v>N/A</v>
      </c>
      <c r="E16" s="124">
        <v>31609.799708999999</v>
      </c>
      <c r="F16" s="30" t="str">
        <f>IF($B16="N/A","N/A",IF(E16&gt;15,"No",IF(E16&lt;-15,"No","Yes")))</f>
        <v>N/A</v>
      </c>
      <c r="G16" s="124">
        <v>21708.371365999999</v>
      </c>
      <c r="H16" s="30" t="str">
        <f>IF($B16="N/A","N/A",IF(G16&gt;15,"No",IF(G16&lt;-15,"No","Yes")))</f>
        <v>N/A</v>
      </c>
      <c r="I16" s="32">
        <v>-20.5</v>
      </c>
      <c r="J16" s="32">
        <v>-31.3</v>
      </c>
      <c r="K16" s="30" t="str">
        <f t="shared" si="0"/>
        <v>No</v>
      </c>
    </row>
    <row r="17" spans="1:11" ht="12.75" customHeight="1">
      <c r="A17" s="51" t="s">
        <v>1039</v>
      </c>
      <c r="B17" s="25" t="s">
        <v>49</v>
      </c>
      <c r="C17" s="26">
        <v>52</v>
      </c>
      <c r="D17" s="25" t="s">
        <v>49</v>
      </c>
      <c r="E17" s="26">
        <v>3651</v>
      </c>
      <c r="F17" s="25" t="s">
        <v>49</v>
      </c>
      <c r="G17" s="26">
        <v>4354</v>
      </c>
      <c r="H17" s="30" t="str">
        <f>IF($B17="N/A","N/A",IF(G17&gt;15,"No",IF(G17&lt;-15,"No","Yes")))</f>
        <v>N/A</v>
      </c>
      <c r="I17" s="25" t="s">
        <v>1208</v>
      </c>
      <c r="J17" s="32">
        <v>19.25</v>
      </c>
      <c r="K17" s="30" t="str">
        <f t="shared" si="0"/>
        <v>Yes</v>
      </c>
    </row>
    <row r="18" spans="1:11" ht="25.5">
      <c r="A18" s="51" t="s">
        <v>1040</v>
      </c>
      <c r="B18" s="25" t="s">
        <v>49</v>
      </c>
      <c r="C18" s="78">
        <v>10984.442308</v>
      </c>
      <c r="D18" s="30" t="str">
        <f>IF($B18="N/A","N/A",IF(C18&gt;60,"No",IF(C18&lt;15,"No","Yes")))</f>
        <v>N/A</v>
      </c>
      <c r="E18" s="78">
        <v>6896.9465899999996</v>
      </c>
      <c r="F18" s="30" t="str">
        <f>IF($B18="N/A","N/A",IF(E18&gt;60,"No",IF(E18&lt;15,"No","Yes")))</f>
        <v>N/A</v>
      </c>
      <c r="G18" s="78">
        <v>9165.4294900999994</v>
      </c>
      <c r="H18" s="30" t="str">
        <f>IF($B18="N/A","N/A",IF(G18&gt;60,"No",IF(G18&lt;15,"No","Yes")))</f>
        <v>N/A</v>
      </c>
      <c r="I18" s="32">
        <v>-37.200000000000003</v>
      </c>
      <c r="J18" s="32">
        <v>32.89</v>
      </c>
      <c r="K18" s="30" t="str">
        <f t="shared" si="0"/>
        <v>No</v>
      </c>
    </row>
    <row r="19" spans="1:11">
      <c r="A19" s="51" t="s">
        <v>1041</v>
      </c>
      <c r="B19" s="25" t="s">
        <v>121</v>
      </c>
      <c r="C19" s="26">
        <v>16</v>
      </c>
      <c r="D19" s="30" t="str">
        <f>IF($B19="N/A","N/A",IF(C19="N/A","N/A",IF(C19=0,"Yes","No")))</f>
        <v>No</v>
      </c>
      <c r="E19" s="26">
        <v>15</v>
      </c>
      <c r="F19" s="30" t="str">
        <f>IF($B19="N/A","N/A",IF(E19="N/A","N/A",IF(E19=0,"Yes","No")))</f>
        <v>No</v>
      </c>
      <c r="G19" s="26">
        <v>17</v>
      </c>
      <c r="H19" s="30" t="str">
        <f>IF($B19="N/A","N/A",IF(G19=0,"Yes","No"))</f>
        <v>No</v>
      </c>
      <c r="I19" s="25" t="s">
        <v>1209</v>
      </c>
      <c r="J19" s="32">
        <v>13.33</v>
      </c>
      <c r="K19" s="30" t="str">
        <f t="shared" si="0"/>
        <v>Yes</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110961</v>
      </c>
      <c r="D23" s="30" t="str">
        <f>IF($B23="N/A","N/A",IF(C23&gt;15,"No",IF(C23&lt;-15,"No","Yes")))</f>
        <v>N/A</v>
      </c>
      <c r="E23" s="26">
        <v>95613</v>
      </c>
      <c r="F23" s="30" t="str">
        <f>IF($B23="N/A","N/A",IF(E23&gt;15,"No",IF(E23&lt;-15,"No","Yes")))</f>
        <v>N/A</v>
      </c>
      <c r="G23" s="26">
        <v>98819</v>
      </c>
      <c r="H23" s="30" t="str">
        <f>IF($B23="N/A","N/A",IF(G23&gt;15,"No",IF(G23&lt;-15,"No","Yes")))</f>
        <v>N/A</v>
      </c>
      <c r="I23" s="32">
        <v>-13.8</v>
      </c>
      <c r="J23" s="32">
        <v>3.3530000000000002</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8695.6528058999993</v>
      </c>
      <c r="D26" s="30" t="str">
        <f>IF($B26="N/A","N/A",IF(C26&gt;7000,"No",IF(C26&lt;2000,"No","Yes")))</f>
        <v>No</v>
      </c>
      <c r="E26" s="124">
        <v>9212.9594720000005</v>
      </c>
      <c r="F26" s="30" t="str">
        <f>IF($B26="N/A","N/A",IF(E26&gt;7000,"No",IF(E26&lt;2000,"No","Yes")))</f>
        <v>No</v>
      </c>
      <c r="G26" s="124">
        <v>9697.4066423999993</v>
      </c>
      <c r="H26" s="30" t="str">
        <f>IF($B26="N/A","N/A",IF(G26&gt;7000,"No",IF(G26&lt;2000,"No","Yes")))</f>
        <v>No</v>
      </c>
      <c r="I26" s="32">
        <v>5.9489999999999998</v>
      </c>
      <c r="J26" s="32">
        <v>5.258</v>
      </c>
      <c r="K26" s="30" t="str">
        <f t="shared" si="6"/>
        <v>Yes</v>
      </c>
    </row>
    <row r="27" spans="1:11">
      <c r="A27" s="76" t="s">
        <v>176</v>
      </c>
      <c r="B27" s="25" t="s">
        <v>49</v>
      </c>
      <c r="C27" s="124">
        <v>1515.6615635999999</v>
      </c>
      <c r="D27" s="30" t="str">
        <f>IF($B27="N/A","N/A",IF(C27&gt;15,"No",IF(C27&lt;-15,"No","Yes")))</f>
        <v>N/A</v>
      </c>
      <c r="E27" s="124">
        <v>1555.6929585</v>
      </c>
      <c r="F27" s="30" t="str">
        <f>IF($B27="N/A","N/A",IF(E27&gt;15,"No",IF(E27&lt;-15,"No","Yes")))</f>
        <v>N/A</v>
      </c>
      <c r="G27" s="124">
        <v>1623.4712818</v>
      </c>
      <c r="H27" s="30" t="str">
        <f>IF($B27="N/A","N/A",IF(G27&gt;15,"No",IF(G27&lt;-15,"No","Yes")))</f>
        <v>N/A</v>
      </c>
      <c r="I27" s="32">
        <v>2.641</v>
      </c>
      <c r="J27" s="32">
        <v>4.3570000000000002</v>
      </c>
      <c r="K27" s="30" t="str">
        <f t="shared" si="6"/>
        <v>Yes</v>
      </c>
    </row>
    <row r="28" spans="1:11">
      <c r="A28" s="76" t="s">
        <v>1047</v>
      </c>
      <c r="B28" s="25" t="s">
        <v>14</v>
      </c>
      <c r="C28" s="30">
        <v>1.3869738015999999</v>
      </c>
      <c r="D28" s="30" t="str">
        <f>IF($B28="N/A","N/A",IF(C28&gt;10,"No",IF(C28&lt;=0,"No","Yes")))</f>
        <v>Yes</v>
      </c>
      <c r="E28" s="30">
        <v>1.5782372689999999</v>
      </c>
      <c r="F28" s="30" t="str">
        <f>IF($B28="N/A","N/A",IF(E28&gt;10,"No",IF(E28&lt;=0,"No","Yes")))</f>
        <v>Yes</v>
      </c>
      <c r="G28" s="30">
        <v>1.4916159847999999</v>
      </c>
      <c r="H28" s="30" t="str">
        <f>IF($B28="N/A","N/A",IF(G28&gt;10,"No",IF(G28&lt;=0,"No","Yes")))</f>
        <v>Yes</v>
      </c>
      <c r="I28" s="32">
        <v>13.79</v>
      </c>
      <c r="J28" s="32">
        <v>-5.49</v>
      </c>
      <c r="K28" s="30" t="str">
        <f t="shared" si="6"/>
        <v>Yes</v>
      </c>
    </row>
    <row r="29" spans="1:11">
      <c r="A29" s="76" t="s">
        <v>1048</v>
      </c>
      <c r="B29" s="25" t="s">
        <v>49</v>
      </c>
      <c r="C29" s="124">
        <v>7702.2456140000004</v>
      </c>
      <c r="D29" s="30" t="str">
        <f>IF($B29="N/A","N/A",IF(C29&gt;15,"No",IF(C29&lt;-15,"No","Yes")))</f>
        <v>N/A</v>
      </c>
      <c r="E29" s="124">
        <v>9142.2140490000002</v>
      </c>
      <c r="F29" s="30" t="str">
        <f>IF($B29="N/A","N/A",IF(E29&gt;15,"No",IF(E29&lt;-15,"No","Yes")))</f>
        <v>N/A</v>
      </c>
      <c r="G29" s="124">
        <v>7794.3860243999998</v>
      </c>
      <c r="H29" s="30" t="str">
        <f>IF($B29="N/A","N/A",IF(G29&gt;15,"No",IF(G29&lt;-15,"No","Yes")))</f>
        <v>N/A</v>
      </c>
      <c r="I29" s="32">
        <v>18.7</v>
      </c>
      <c r="J29" s="32">
        <v>-14.7</v>
      </c>
      <c r="K29" s="30" t="str">
        <f t="shared" si="6"/>
        <v>Yes</v>
      </c>
    </row>
    <row r="30" spans="1:11">
      <c r="A30" s="76" t="s">
        <v>1049</v>
      </c>
      <c r="B30" s="25" t="s">
        <v>52</v>
      </c>
      <c r="C30" s="32">
        <v>99.522354700999998</v>
      </c>
      <c r="D30" s="30" t="str">
        <f>IF($B30="N/A","N/A",IF(C30&gt;100,"No",IF(C30&lt;95,"No","Yes")))</f>
        <v>Yes</v>
      </c>
      <c r="E30" s="32">
        <v>99.286707874000001</v>
      </c>
      <c r="F30" s="30" t="str">
        <f>IF($B30="N/A","N/A",IF(E30&gt;100,"No",IF(E30&lt;95,"No","Yes")))</f>
        <v>Yes</v>
      </c>
      <c r="G30" s="32">
        <v>99.412056386000003</v>
      </c>
      <c r="H30" s="30" t="str">
        <f>IF($B30="N/A","N/A",IF(G30&gt;100,"No",IF(G30&lt;95,"No","Yes")))</f>
        <v>Yes</v>
      </c>
      <c r="I30" s="32">
        <v>-0.23699999999999999</v>
      </c>
      <c r="J30" s="32">
        <v>0.12620000000000001</v>
      </c>
      <c r="K30" s="30" t="str">
        <f t="shared" si="6"/>
        <v>Yes</v>
      </c>
    </row>
    <row r="31" spans="1:11">
      <c r="A31" s="76" t="s">
        <v>178</v>
      </c>
      <c r="B31" s="25" t="s">
        <v>122</v>
      </c>
      <c r="C31" s="32">
        <v>1.1879544692999999</v>
      </c>
      <c r="D31" s="30" t="str">
        <f>IF($B31="N/A","N/A",IF(C31&gt;1,"Yes","No"))</f>
        <v>Yes</v>
      </c>
      <c r="E31" s="32">
        <v>1.1906015947999999</v>
      </c>
      <c r="F31" s="30" t="str">
        <f>IF($B31="N/A","N/A",IF(E31&gt;1,"Yes","No"))</f>
        <v>Yes</v>
      </c>
      <c r="G31" s="32">
        <v>1.1967670351999999</v>
      </c>
      <c r="H31" s="30" t="str">
        <f>IF($B31="N/A","N/A",IF(G31&gt;1,"Yes","No"))</f>
        <v>Yes</v>
      </c>
      <c r="I31" s="32">
        <v>0.2228</v>
      </c>
      <c r="J31" s="32">
        <v>0.51780000000000004</v>
      </c>
      <c r="K31" s="30" t="str">
        <f t="shared" si="6"/>
        <v>Yes</v>
      </c>
    </row>
    <row r="32" spans="1:11">
      <c r="A32" s="76" t="s">
        <v>1050</v>
      </c>
      <c r="B32" s="25" t="s">
        <v>52</v>
      </c>
      <c r="C32" s="32">
        <v>99.441245121999998</v>
      </c>
      <c r="D32" s="30" t="str">
        <f>IF($B32="N/A","N/A",IF(C32&gt;100,"No",IF(C32&lt;95,"No","Yes")))</f>
        <v>Yes</v>
      </c>
      <c r="E32" s="32">
        <v>99.203037244000001</v>
      </c>
      <c r="F32" s="30" t="str">
        <f>IF($B32="N/A","N/A",IF(E32&gt;100,"No",IF(E32&lt;95,"No","Yes")))</f>
        <v>Yes</v>
      </c>
      <c r="G32" s="32">
        <v>99.316932977999997</v>
      </c>
      <c r="H32" s="30" t="str">
        <f>IF($B32="N/A","N/A",IF(G32&gt;100,"No",IF(G32&lt;95,"No","Yes")))</f>
        <v>Yes</v>
      </c>
      <c r="I32" s="32">
        <v>-0.24</v>
      </c>
      <c r="J32" s="32">
        <v>0.1148</v>
      </c>
      <c r="K32" s="30" t="str">
        <f t="shared" si="6"/>
        <v>Yes</v>
      </c>
    </row>
    <row r="33" spans="1:11">
      <c r="A33" s="76" t="s">
        <v>179</v>
      </c>
      <c r="B33" s="25" t="s">
        <v>123</v>
      </c>
      <c r="C33" s="32">
        <v>11.420958665000001</v>
      </c>
      <c r="D33" s="30" t="str">
        <f>IF($B33="N/A","N/A",IF(C33&gt;3,"Yes","No"))</f>
        <v>Yes</v>
      </c>
      <c r="E33" s="32">
        <v>11.489915763000001</v>
      </c>
      <c r="F33" s="30" t="str">
        <f>IF($B33="N/A","N/A",IF(E33&gt;3,"Yes","No"))</f>
        <v>Yes</v>
      </c>
      <c r="G33" s="32">
        <v>11.747208184</v>
      </c>
      <c r="H33" s="30" t="str">
        <f>IF($B33="N/A","N/A",IF(G33&gt;3,"Yes","No"))</f>
        <v>Yes</v>
      </c>
      <c r="I33" s="32">
        <v>0.6038</v>
      </c>
      <c r="J33" s="32">
        <v>2.2389999999999999</v>
      </c>
      <c r="K33" s="30" t="str">
        <f t="shared" si="6"/>
        <v>Yes</v>
      </c>
    </row>
    <row r="34" spans="1:11">
      <c r="A34" s="76" t="s">
        <v>767</v>
      </c>
      <c r="B34" s="25" t="s">
        <v>15</v>
      </c>
      <c r="C34" s="32">
        <v>5.7691337107000003</v>
      </c>
      <c r="D34" s="30" t="str">
        <f>IF($B34="N/A","N/A",IF(C34&gt;=8,"No",IF(C34&lt;2,"No","Yes")))</f>
        <v>Yes</v>
      </c>
      <c r="E34" s="32">
        <v>5.9603167132000001</v>
      </c>
      <c r="F34" s="30" t="str">
        <f>IF($B34="N/A","N/A",IF(E34&gt;=8,"No",IF(E34&lt;2,"No","Yes")))</f>
        <v>Yes</v>
      </c>
      <c r="G34" s="32">
        <v>6.0112332260999999</v>
      </c>
      <c r="H34" s="30" t="str">
        <f>IF($B34="N/A","N/A",IF(G34&gt;=8,"No",IF(G34&lt;2,"No","Yes")))</f>
        <v>Yes</v>
      </c>
      <c r="I34" s="32">
        <v>3.3140000000000001</v>
      </c>
      <c r="J34" s="32">
        <v>0.85429999999999995</v>
      </c>
      <c r="K34" s="30" t="str">
        <f t="shared" si="6"/>
        <v>Yes</v>
      </c>
    </row>
    <row r="35" spans="1:11">
      <c r="A35" s="76" t="s">
        <v>180</v>
      </c>
      <c r="B35" s="25" t="s">
        <v>15</v>
      </c>
      <c r="C35" s="32">
        <v>5.7050529747000001</v>
      </c>
      <c r="D35" s="30" t="str">
        <f>IF($B35="N/A","N/A",IF(C35&gt;=8,"No",IF(C35&lt;2,"No","Yes")))</f>
        <v>Yes</v>
      </c>
      <c r="E35" s="32">
        <v>5.8702636652000004</v>
      </c>
      <c r="F35" s="30" t="str">
        <f>IF($B35="N/A","N/A",IF(E35&gt;=8,"No",IF(E35&lt;2,"No","Yes")))</f>
        <v>Yes</v>
      </c>
      <c r="G35" s="32">
        <v>5.9308407219000001</v>
      </c>
      <c r="H35" s="30" t="str">
        <f>IF($B35="N/A","N/A",IF(G35&gt;=8,"No",IF(G35&lt;2,"No","Yes")))</f>
        <v>Yes</v>
      </c>
      <c r="I35" s="32">
        <v>2.8959999999999999</v>
      </c>
      <c r="J35" s="32">
        <v>1.032</v>
      </c>
      <c r="K35" s="30" t="str">
        <f t="shared" si="6"/>
        <v>Yes</v>
      </c>
    </row>
    <row r="36" spans="1:11">
      <c r="A36" s="76" t="s">
        <v>1051</v>
      </c>
      <c r="B36" s="25" t="s">
        <v>54</v>
      </c>
      <c r="C36" s="32" t="s">
        <v>49</v>
      </c>
      <c r="D36" s="30" t="str">
        <f>IF(OR($B36="N/A",$C36="N/A"),"N/A",IF(C36&gt;100,"No",IF(C36&lt;98,"No","Yes")))</f>
        <v>N/A</v>
      </c>
      <c r="E36" s="32">
        <v>99.998954116999997</v>
      </c>
      <c r="F36" s="30" t="str">
        <f>IF(OR($B36="N/A",$E36="N/A"),"N/A",IF(E36&gt;100,"No",IF(E36&lt;98,"No","Yes")))</f>
        <v>Yes</v>
      </c>
      <c r="G36" s="32">
        <v>100</v>
      </c>
      <c r="H36" s="30" t="str">
        <f>IF($B36="N/A","N/A",IF(G36&gt;100,"No",IF(G36&lt;98,"No","Yes")))</f>
        <v>Yes</v>
      </c>
      <c r="I36" s="32" t="s">
        <v>49</v>
      </c>
      <c r="J36" s="32">
        <v>1E-3</v>
      </c>
      <c r="K36" s="30" t="str">
        <f t="shared" si="6"/>
        <v>Yes</v>
      </c>
    </row>
    <row r="37" spans="1:11">
      <c r="A37" s="76" t="s">
        <v>181</v>
      </c>
      <c r="B37" s="80" t="s">
        <v>52</v>
      </c>
      <c r="C37" s="32">
        <v>99.781004136999996</v>
      </c>
      <c r="D37" s="30" t="str">
        <f>IF($B37="N/A","N/A",IF(C37&gt;100,"No",IF(C37&lt;95,"No","Yes")))</f>
        <v>Yes</v>
      </c>
      <c r="E37" s="32">
        <v>99.660088063000003</v>
      </c>
      <c r="F37" s="30" t="str">
        <f>IF($B37="N/A","N/A",IF(E37&gt;100,"No",IF(E37&lt;95,"No","Yes")))</f>
        <v>Yes</v>
      </c>
      <c r="G37" s="32">
        <v>99.709570021999994</v>
      </c>
      <c r="H37" s="30" t="str">
        <f>IF($B37="N/A","N/A",IF(G37&gt;100,"No",IF(G37&lt;95,"No","Yes")))</f>
        <v>Yes</v>
      </c>
      <c r="I37" s="32">
        <v>-0.121</v>
      </c>
      <c r="J37" s="32">
        <v>4.9700000000000001E-2</v>
      </c>
      <c r="K37" s="30" t="str">
        <f t="shared" si="6"/>
        <v>Yes</v>
      </c>
    </row>
    <row r="38" spans="1:11">
      <c r="A38" s="76" t="s">
        <v>1052</v>
      </c>
      <c r="B38" s="25" t="s">
        <v>52</v>
      </c>
      <c r="C38" s="32">
        <v>99.484503563999994</v>
      </c>
      <c r="D38" s="30" t="str">
        <f>IF($B38="N/A","N/A",IF(C38&gt;100,"No",IF(C38&lt;95,"No","Yes")))</f>
        <v>Yes</v>
      </c>
      <c r="E38" s="32">
        <v>99.531444468999993</v>
      </c>
      <c r="F38" s="30" t="str">
        <f>IF($B38="N/A","N/A",IF(E38&gt;100,"No",IF(E38&lt;95,"No","Yes")))</f>
        <v>Yes</v>
      </c>
      <c r="G38" s="32">
        <v>99.606351004999993</v>
      </c>
      <c r="H38" s="30" t="str">
        <f>IF($B38="N/A","N/A",IF(G38&gt;100,"No",IF(G38&lt;95,"No","Yes")))</f>
        <v>Yes</v>
      </c>
      <c r="I38" s="32">
        <v>4.7199999999999999E-2</v>
      </c>
      <c r="J38" s="32">
        <v>7.5300000000000006E-2</v>
      </c>
      <c r="K38" s="30" t="str">
        <f t="shared" si="6"/>
        <v>Yes</v>
      </c>
    </row>
    <row r="39" spans="1:11">
      <c r="A39" s="76" t="s">
        <v>1053</v>
      </c>
      <c r="B39" s="25" t="s">
        <v>53</v>
      </c>
      <c r="C39" s="32">
        <v>0.51189156550000003</v>
      </c>
      <c r="D39" s="30" t="str">
        <f>IF($B39="N/A","N/A",IF(C39&gt;5,"No",IF(C39&lt;=0,"No","Yes")))</f>
        <v>Yes</v>
      </c>
      <c r="E39" s="32">
        <v>0.46541788249999999</v>
      </c>
      <c r="F39" s="30" t="str">
        <f>IF($B39="N/A","N/A",IF(E39&gt;5,"No",IF(E39&lt;=0,"No","Yes")))</f>
        <v>Yes</v>
      </c>
      <c r="G39" s="32">
        <v>0.39061314120000001</v>
      </c>
      <c r="H39" s="30" t="str">
        <f>IF($B39="N/A","N/A",IF(G39&gt;5,"No",IF(G39&lt;=0,"No","Yes")))</f>
        <v>Yes</v>
      </c>
      <c r="I39" s="32">
        <v>-9.08</v>
      </c>
      <c r="J39" s="32">
        <v>-16.100000000000001</v>
      </c>
      <c r="K39" s="30" t="str">
        <f t="shared" si="6"/>
        <v>Yes</v>
      </c>
    </row>
    <row r="40" spans="1:11">
      <c r="A40" s="76" t="s">
        <v>1054</v>
      </c>
      <c r="B40" s="25" t="s">
        <v>54</v>
      </c>
      <c r="C40" s="32">
        <v>99.808941880000006</v>
      </c>
      <c r="D40" s="30" t="str">
        <f>IF($B40="N/A","N/A",IF(C40&gt;100,"No",IF(C40&lt;98,"No","Yes")))</f>
        <v>Yes</v>
      </c>
      <c r="E40" s="32">
        <v>99.695648081000002</v>
      </c>
      <c r="F40" s="30" t="str">
        <f>IF($B40="N/A","N/A",IF(E40&gt;100,"No",IF(E40&lt;98,"No","Yes")))</f>
        <v>Yes</v>
      </c>
      <c r="G40" s="32">
        <v>99.738916605</v>
      </c>
      <c r="H40" s="30" t="str">
        <f>IF($B40="N/A","N/A",IF(G40&gt;100,"No",IF(G40&lt;98,"No","Yes")))</f>
        <v>Yes</v>
      </c>
      <c r="I40" s="32">
        <v>-0.114</v>
      </c>
      <c r="J40" s="32">
        <v>4.3400000000000001E-2</v>
      </c>
      <c r="K40" s="30" t="str">
        <f t="shared" si="6"/>
        <v>Yes</v>
      </c>
    </row>
    <row r="41" spans="1:11">
      <c r="A41" s="76" t="s">
        <v>184</v>
      </c>
      <c r="B41" s="25" t="s">
        <v>16</v>
      </c>
      <c r="C41" s="32">
        <v>4.1509629883999999</v>
      </c>
      <c r="D41" s="30" t="str">
        <f>IF($B41="N/A","N/A",IF(C41&gt;=2,"Yes","No"))</f>
        <v>Yes</v>
      </c>
      <c r="E41" s="32">
        <v>4.1940475441</v>
      </c>
      <c r="F41" s="30" t="str">
        <f>IF($B41="N/A","N/A",IF(E41&gt;=2,"Yes","No"))</f>
        <v>Yes</v>
      </c>
      <c r="G41" s="32">
        <v>4.2799687503000001</v>
      </c>
      <c r="H41" s="30" t="str">
        <f>IF($B41="N/A","N/A",IF(G41&gt;=2,"Yes","No"))</f>
        <v>Yes</v>
      </c>
      <c r="I41" s="32">
        <v>1.038</v>
      </c>
      <c r="J41" s="32">
        <v>2.0489999999999999</v>
      </c>
      <c r="K41" s="30" t="str">
        <f t="shared" si="6"/>
        <v>Yes</v>
      </c>
    </row>
    <row r="42" spans="1:11">
      <c r="A42" s="76" t="s">
        <v>1055</v>
      </c>
      <c r="B42" s="25" t="s">
        <v>55</v>
      </c>
      <c r="C42" s="32">
        <v>5.0962085436000004</v>
      </c>
      <c r="D42" s="30" t="str">
        <f>IF($B42="N/A","N/A",IF(C42&gt;30,"No",IF(C42&lt;5,"No","Yes")))</f>
        <v>Yes</v>
      </c>
      <c r="E42" s="32">
        <v>4.6316694992</v>
      </c>
      <c r="F42" s="30" t="str">
        <f>IF($B42="N/A","N/A",IF(E42&gt;30,"No",IF(E42&lt;5,"No","Yes")))</f>
        <v>No</v>
      </c>
      <c r="G42" s="32">
        <v>4.5758464301000004</v>
      </c>
      <c r="H42" s="30" t="str">
        <f>IF($B42="N/A","N/A",IF(G42&gt;30,"No",IF(G42&lt;5,"No","Yes")))</f>
        <v>No</v>
      </c>
      <c r="I42" s="32">
        <v>-9.1199999999999992</v>
      </c>
      <c r="J42" s="32">
        <v>-1.21</v>
      </c>
      <c r="K42" s="30" t="str">
        <f t="shared" si="6"/>
        <v>Yes</v>
      </c>
    </row>
    <row r="43" spans="1:11">
      <c r="A43" s="76" t="s">
        <v>1056</v>
      </c>
      <c r="B43" s="25" t="s">
        <v>9</v>
      </c>
      <c r="C43" s="32">
        <v>29.792594063999999</v>
      </c>
      <c r="D43" s="30" t="str">
        <f>IF($B43="N/A","N/A",IF(C43&gt;75,"No",IF(C43&lt;15,"No","Yes")))</f>
        <v>Yes</v>
      </c>
      <c r="E43" s="32">
        <v>30.214431086000001</v>
      </c>
      <c r="F43" s="30" t="str">
        <f>IF($B43="N/A","N/A",IF(E43&gt;75,"No",IF(E43&lt;15,"No","Yes")))</f>
        <v>Yes</v>
      </c>
      <c r="G43" s="32">
        <v>31.430281753999999</v>
      </c>
      <c r="H43" s="30" t="str">
        <f>IF($B43="N/A","N/A",IF(G43&gt;75,"No",IF(G43&lt;15,"No","Yes")))</f>
        <v>Yes</v>
      </c>
      <c r="I43" s="32">
        <v>1.4159999999999999</v>
      </c>
      <c r="J43" s="32">
        <v>4.024</v>
      </c>
      <c r="K43" s="30" t="str">
        <f t="shared" si="6"/>
        <v>Yes</v>
      </c>
    </row>
    <row r="44" spans="1:11">
      <c r="A44" s="76" t="s">
        <v>1057</v>
      </c>
      <c r="B44" s="25" t="s">
        <v>10</v>
      </c>
      <c r="C44" s="32">
        <v>65.111197391999994</v>
      </c>
      <c r="D44" s="30" t="str">
        <f>IF($B44="N/A","N/A",IF(C44&gt;70,"No",IF(C44&lt;25,"No","Yes")))</f>
        <v>Yes</v>
      </c>
      <c r="E44" s="32">
        <v>65.153899414999998</v>
      </c>
      <c r="F44" s="30" t="str">
        <f>IF($B44="N/A","N/A",IF(E44&gt;70,"No",IF(E44&lt;25,"No","Yes")))</f>
        <v>Yes</v>
      </c>
      <c r="G44" s="32">
        <v>63.993871814999999</v>
      </c>
      <c r="H44" s="30" t="str">
        <f>IF($B44="N/A","N/A",IF(G44&gt;70,"No",IF(G44&lt;25,"No","Yes")))</f>
        <v>Yes</v>
      </c>
      <c r="I44" s="32">
        <v>6.5600000000000006E-2</v>
      </c>
      <c r="J44" s="32">
        <v>-1.78</v>
      </c>
      <c r="K44" s="30" t="str">
        <f t="shared" si="6"/>
        <v>Yes</v>
      </c>
    </row>
    <row r="45" spans="1:11">
      <c r="A45" s="76" t="s">
        <v>1058</v>
      </c>
      <c r="B45" s="25" t="s">
        <v>17</v>
      </c>
      <c r="C45" s="32">
        <v>56.946134227000002</v>
      </c>
      <c r="D45" s="30" t="str">
        <f>IF($B45="N/A","N/A",IF(C45&gt;70,"No",IF(C45&lt;35,"No","Yes")))</f>
        <v>Yes</v>
      </c>
      <c r="E45" s="32">
        <v>57.493227908000001</v>
      </c>
      <c r="F45" s="30" t="str">
        <f>IF($B45="N/A","N/A",IF(E45&gt;70,"No",IF(E45&lt;35,"No","Yes")))</f>
        <v>Yes</v>
      </c>
      <c r="G45" s="32">
        <v>58.084983657000002</v>
      </c>
      <c r="H45" s="30" t="str">
        <f>IF($B45="N/A","N/A",IF(G45&gt;70,"No",IF(G45&lt;35,"No","Yes")))</f>
        <v>Yes</v>
      </c>
      <c r="I45" s="32">
        <v>0.9607</v>
      </c>
      <c r="J45" s="32">
        <v>1.0289999999999999</v>
      </c>
      <c r="K45" s="30" t="str">
        <f t="shared" si="6"/>
        <v>Yes</v>
      </c>
    </row>
    <row r="46" spans="1:11">
      <c r="A46" s="76" t="s">
        <v>188</v>
      </c>
      <c r="B46" s="25" t="s">
        <v>122</v>
      </c>
      <c r="C46" s="32">
        <v>1.8928119263000001</v>
      </c>
      <c r="D46" s="30" t="str">
        <f>IF($B46="N/A","N/A",IF(C46&gt;1,"Yes","No"))</f>
        <v>Yes</v>
      </c>
      <c r="E46" s="32">
        <v>1.8931254662000001</v>
      </c>
      <c r="F46" s="30" t="str">
        <f>IF($B46="N/A","N/A",IF(E46&gt;1,"Yes","No"))</f>
        <v>Yes</v>
      </c>
      <c r="G46" s="32">
        <v>1.8988832557999999</v>
      </c>
      <c r="H46" s="30" t="str">
        <f>IF($B46="N/A","N/A",IF(G46&gt;1,"Yes","No"))</f>
        <v>Yes</v>
      </c>
      <c r="I46" s="32">
        <v>1.66E-2</v>
      </c>
      <c r="J46" s="32">
        <v>0.30409999999999998</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99.718300943000003</v>
      </c>
      <c r="D48" s="30" t="str">
        <f>IF($B48="N/A","N/A",IF(C48&gt;15,"No",IF(C48&lt;-15,"No","Yes")))</f>
        <v>N/A</v>
      </c>
      <c r="E48" s="32">
        <v>99.619799530999998</v>
      </c>
      <c r="F48" s="30" t="str">
        <f>IF($B48="N/A","N/A",IF(E48&gt;15,"No",IF(E48&lt;-15,"No","Yes")))</f>
        <v>N/A</v>
      </c>
      <c r="G48" s="32">
        <v>99.705569783000001</v>
      </c>
      <c r="H48" s="30" t="str">
        <f>IF($B48="N/A","N/A",IF(G48&gt;15,"No",IF(G48&lt;-15,"No","Yes")))</f>
        <v>N/A</v>
      </c>
      <c r="I48" s="32">
        <v>-9.9000000000000005E-2</v>
      </c>
      <c r="J48" s="32">
        <v>8.6099999999999996E-2</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98.015518966000002</v>
      </c>
      <c r="D51" s="30" t="str">
        <f>IF($B51="N/A","N/A",IF(C51&gt;=90,"Yes","No"))</f>
        <v>Yes</v>
      </c>
      <c r="E51" s="32">
        <v>97.771223578000004</v>
      </c>
      <c r="F51" s="30" t="str">
        <f>IF($B51="N/A","N/A",IF(E51&gt;=90,"Yes","No"))</f>
        <v>Yes</v>
      </c>
      <c r="G51" s="32">
        <v>97.714002367999996</v>
      </c>
      <c r="H51" s="30" t="str">
        <f>IF($B51="N/A","N/A",IF(G51&gt;=90,"Yes","No"))</f>
        <v>Yes</v>
      </c>
      <c r="I51" s="32">
        <v>-0.249</v>
      </c>
      <c r="J51" s="32">
        <v>-5.8999999999999997E-2</v>
      </c>
      <c r="K51" s="30" t="str">
        <f t="shared" si="6"/>
        <v>Yes</v>
      </c>
    </row>
    <row r="52" spans="1:11">
      <c r="A52" s="76" t="s">
        <v>1064</v>
      </c>
      <c r="B52" s="25" t="s">
        <v>49</v>
      </c>
      <c r="C52" s="32">
        <v>11.157073206</v>
      </c>
      <c r="D52" s="30" t="str">
        <f>IF($B52="N/A","N/A",IF(C52&gt;15,"No",IF(C52&lt;-15,"No","Yes")))</f>
        <v>N/A</v>
      </c>
      <c r="E52" s="32">
        <v>11.147019757000001</v>
      </c>
      <c r="F52" s="30" t="str">
        <f>IF($B52="N/A","N/A",IF(E52&gt;15,"No",IF(E52&lt;-15,"No","Yes")))</f>
        <v>N/A</v>
      </c>
      <c r="G52" s="32">
        <v>10.034507533999999</v>
      </c>
      <c r="H52" s="30" t="str">
        <f>IF($B52="N/A","N/A",IF(G52&gt;15,"No",IF(G52&lt;-15,"No","Yes")))</f>
        <v>N/A</v>
      </c>
      <c r="I52" s="32">
        <v>-0.09</v>
      </c>
      <c r="J52" s="32">
        <v>-9.98</v>
      </c>
      <c r="K52" s="30" t="str">
        <f t="shared" si="6"/>
        <v>Yes</v>
      </c>
    </row>
    <row r="53" spans="1:11" ht="25.5">
      <c r="A53" s="76" t="s">
        <v>1065</v>
      </c>
      <c r="B53" s="25" t="s">
        <v>49</v>
      </c>
      <c r="C53" s="32">
        <v>14.548354827000001</v>
      </c>
      <c r="D53" s="30" t="str">
        <f>IF($B53="N/A","N/A",IF(C53&gt;15,"No",IF(C53&lt;-15,"No","Yes")))</f>
        <v>N/A</v>
      </c>
      <c r="E53" s="32">
        <v>15.203999456</v>
      </c>
      <c r="F53" s="30" t="str">
        <f>IF($B53="N/A","N/A",IF(E53&gt;15,"No",IF(E53&lt;-15,"No","Yes")))</f>
        <v>N/A</v>
      </c>
      <c r="G53" s="32">
        <v>13.747356278</v>
      </c>
      <c r="H53" s="30" t="str">
        <f>IF($B53="N/A","N/A",IF(G53&gt;15,"No",IF(G53&lt;-15,"No","Yes")))</f>
        <v>N/A</v>
      </c>
      <c r="I53" s="32">
        <v>4.5069999999999997</v>
      </c>
      <c r="J53" s="32">
        <v>-9.58</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71.746829966999996</v>
      </c>
      <c r="D55" s="30" t="str">
        <f>IF($B55="N/A","N/A",IF(C55&gt;90,"No",IF(C55&lt;75,"No","Yes")))</f>
        <v>No</v>
      </c>
      <c r="E55" s="32">
        <v>69.927729493000001</v>
      </c>
      <c r="F55" s="30" t="str">
        <f>IF($B55="N/A","N/A",IF(E55&gt;90,"No",IF(E55&lt;75,"No","Yes")))</f>
        <v>No</v>
      </c>
      <c r="G55" s="32">
        <v>69.636405953999997</v>
      </c>
      <c r="H55" s="30" t="str">
        <f>IF($B55="N/A","N/A",IF(G55&gt;90,"No",IF(G55&lt;75,"No","Yes")))</f>
        <v>No</v>
      </c>
      <c r="I55" s="32">
        <v>-2.54</v>
      </c>
      <c r="J55" s="32">
        <v>-0.41699999999999998</v>
      </c>
      <c r="K55" s="30" t="str">
        <f>IF(J55="Div by 0", "N/A", IF(J55="N/A","N/A", IF(J55&gt;30, "No", IF(J55&lt;-30, "No", "Yes"))))</f>
        <v>Yes</v>
      </c>
    </row>
    <row r="56" spans="1:11">
      <c r="A56" s="76" t="s">
        <v>637</v>
      </c>
      <c r="B56" s="25" t="s">
        <v>124</v>
      </c>
      <c r="C56" s="32">
        <v>24.898838331</v>
      </c>
      <c r="D56" s="30" t="str">
        <f>IF($B56="N/A","N/A",IF(C56&gt;10,"No",IF(C56&lt;1,"No","Yes")))</f>
        <v>No</v>
      </c>
      <c r="E56" s="32">
        <v>26.264210934000001</v>
      </c>
      <c r="F56" s="30" t="str">
        <f>IF($B56="N/A","N/A",IF(E56&gt;10,"No",IF(E56&lt;1,"No","Yes")))</f>
        <v>No</v>
      </c>
      <c r="G56" s="32">
        <v>26.159948998000001</v>
      </c>
      <c r="H56" s="30" t="str">
        <f>IF($B56="N/A","N/A",IF(G56&gt;10,"No",IF(G56&lt;1,"No","Yes")))</f>
        <v>No</v>
      </c>
      <c r="I56" s="32">
        <v>5.484</v>
      </c>
      <c r="J56" s="32">
        <v>-0.39700000000000002</v>
      </c>
      <c r="K56" s="30" t="str">
        <f>IF(J56="Div by 0", "N/A", IF(J56="N/A","N/A", IF(J56&gt;30, "No", IF(J56&lt;-30, "No", "Yes"))))</f>
        <v>Yes</v>
      </c>
    </row>
    <row r="57" spans="1:11">
      <c r="A57" s="76" t="s">
        <v>638</v>
      </c>
      <c r="B57" s="25" t="s">
        <v>163</v>
      </c>
      <c r="C57" s="32">
        <v>3.6048701799999999E-2</v>
      </c>
      <c r="D57" s="30" t="str">
        <f>IF($B57="N/A","N/A",IF(C57&gt;2,"No",IF(C57&lt;=0,"No","Yes")))</f>
        <v>Yes</v>
      </c>
      <c r="E57" s="32">
        <v>3.86976666E-2</v>
      </c>
      <c r="F57" s="30" t="str">
        <f>IF($B57="N/A","N/A",IF(E57&gt;2,"No",IF(E57&lt;=0,"No","Yes")))</f>
        <v>Yes</v>
      </c>
      <c r="G57" s="32">
        <v>6.67887754E-2</v>
      </c>
      <c r="H57" s="30" t="str">
        <f>IF($B57="N/A","N/A",IF(G57&gt;2,"No",IF(G57&lt;=0,"No","Yes")))</f>
        <v>Yes</v>
      </c>
      <c r="I57" s="32">
        <v>7.3479999999999999</v>
      </c>
      <c r="J57" s="32">
        <v>72.59</v>
      </c>
      <c r="K57" s="30" t="str">
        <f>IF(J57="Div by 0", "N/A", IF(J57="N/A","N/A", IF(J57&gt;30, "No", IF(J57&lt;-30, "No", "Yes"))))</f>
        <v>No</v>
      </c>
    </row>
    <row r="58" spans="1:11">
      <c r="A58" s="76" t="s">
        <v>639</v>
      </c>
      <c r="B58" s="25" t="s">
        <v>164</v>
      </c>
      <c r="C58" s="32">
        <v>1.3040617875</v>
      </c>
      <c r="D58" s="30" t="str">
        <f>IF($B58="N/A","N/A",IF(C58&gt;3,"No",IF(C58&lt;=0,"No","Yes")))</f>
        <v>Yes</v>
      </c>
      <c r="E58" s="32">
        <v>1.3021241881000001</v>
      </c>
      <c r="F58" s="30" t="str">
        <f>IF($B58="N/A","N/A",IF(E58&gt;3,"No",IF(E58&lt;=0,"No","Yes")))</f>
        <v>Yes</v>
      </c>
      <c r="G58" s="32">
        <v>1.3762535545000001</v>
      </c>
      <c r="H58" s="30" t="str">
        <f>IF($B58="N/A","N/A",IF(G58&gt;3,"No",IF(G58&lt;=0,"No","Yes")))</f>
        <v>Yes</v>
      </c>
      <c r="I58" s="32">
        <v>-0.14899999999999999</v>
      </c>
      <c r="J58" s="32">
        <v>5.6929999999999996</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38845</v>
      </c>
      <c r="D60" s="30" t="str">
        <f>IF($B60="N/A","N/A",IF(C60&gt;15,"No",IF(C60&lt;-15,"No","Yes")))</f>
        <v>N/A</v>
      </c>
      <c r="E60" s="26">
        <v>41451</v>
      </c>
      <c r="F60" s="30" t="str">
        <f>IF($B60="N/A","N/A",IF(E60&gt;15,"No",IF(E60&lt;-15,"No","Yes")))</f>
        <v>N/A</v>
      </c>
      <c r="G60" s="26">
        <v>43692</v>
      </c>
      <c r="H60" s="30" t="str">
        <f>IF($B60="N/A","N/A",IF(G60&gt;15,"No",IF(G60&lt;-15,"No","Yes")))</f>
        <v>N/A</v>
      </c>
      <c r="I60" s="32">
        <v>6.7089999999999996</v>
      </c>
      <c r="J60" s="32">
        <v>5.4059999999999997</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1126.4369159</v>
      </c>
      <c r="D63" s="30" t="str">
        <f>IF($B63="N/A","N/A",IF(C63&gt;15,"No",IF(C63&lt;-15,"No","Yes")))</f>
        <v>N/A</v>
      </c>
      <c r="E63" s="124">
        <v>1234.1013968</v>
      </c>
      <c r="F63" s="30" t="str">
        <f>IF($B63="N/A","N/A",IF(E63&gt;15,"No",IF(E63&lt;-15,"No","Yes")))</f>
        <v>N/A</v>
      </c>
      <c r="G63" s="124">
        <v>1244.6794379</v>
      </c>
      <c r="H63" s="30" t="str">
        <f>IF($B63="N/A","N/A",IF(G63&gt;15,"No",IF(G63&lt;-15,"No","Yes")))</f>
        <v>N/A</v>
      </c>
      <c r="I63" s="32">
        <v>9.5579999999999998</v>
      </c>
      <c r="J63" s="32">
        <v>0.85709999999999997</v>
      </c>
      <c r="K63" s="30" t="str">
        <f t="shared" si="7"/>
        <v>Yes</v>
      </c>
    </row>
    <row r="64" spans="1:11">
      <c r="A64" s="76" t="s">
        <v>1047</v>
      </c>
      <c r="B64" s="25" t="s">
        <v>49</v>
      </c>
      <c r="C64" s="32">
        <v>10.235551551</v>
      </c>
      <c r="D64" s="30" t="str">
        <f>IF($B64="N/A","N/A",IF(C64&gt;15,"No",IF(C64&lt;-15,"No","Yes")))</f>
        <v>N/A</v>
      </c>
      <c r="E64" s="32">
        <v>6.7742635883000002</v>
      </c>
      <c r="F64" s="30" t="str">
        <f>IF($B64="N/A","N/A",IF(E64&gt;15,"No",IF(E64&lt;-15,"No","Yes")))</f>
        <v>N/A</v>
      </c>
      <c r="G64" s="32">
        <v>6.4245170740999997</v>
      </c>
      <c r="H64" s="30" t="str">
        <f>IF($B64="N/A","N/A",IF(G64&gt;15,"No",IF(G64&lt;-15,"No","Yes")))</f>
        <v>N/A</v>
      </c>
      <c r="I64" s="32">
        <v>-33.799999999999997</v>
      </c>
      <c r="J64" s="32">
        <v>-5.16</v>
      </c>
      <c r="K64" s="30" t="str">
        <f t="shared" si="7"/>
        <v>Yes</v>
      </c>
    </row>
    <row r="65" spans="1:11">
      <c r="A65" s="76" t="s">
        <v>1048</v>
      </c>
      <c r="B65" s="25" t="s">
        <v>49</v>
      </c>
      <c r="C65" s="124">
        <v>9025.3189134999993</v>
      </c>
      <c r="D65" s="30" t="str">
        <f>IF($B65="N/A","N/A",IF(C65&gt;15,"No",IF(C65&lt;-15,"No","Yes")))</f>
        <v>N/A</v>
      </c>
      <c r="E65" s="124">
        <v>12135.703347999999</v>
      </c>
      <c r="F65" s="30" t="str">
        <f>IF($B65="N/A","N/A",IF(E65&gt;15,"No",IF(E65&lt;-15,"No","Yes")))</f>
        <v>N/A</v>
      </c>
      <c r="G65" s="124">
        <v>13751.415746000001</v>
      </c>
      <c r="H65" s="30" t="str">
        <f>IF($B65="N/A","N/A",IF(G65&gt;15,"No",IF(G65&lt;-15,"No","Yes")))</f>
        <v>N/A</v>
      </c>
      <c r="I65" s="32">
        <v>34.46</v>
      </c>
      <c r="J65" s="32">
        <v>13.31</v>
      </c>
      <c r="K65" s="30" t="str">
        <f t="shared" si="7"/>
        <v>Yes</v>
      </c>
    </row>
    <row r="66" spans="1:11">
      <c r="A66" s="76" t="s">
        <v>1049</v>
      </c>
      <c r="B66" s="25" t="s">
        <v>52</v>
      </c>
      <c r="C66" s="32">
        <v>97.961127558000001</v>
      </c>
      <c r="D66" s="30" t="str">
        <f>IF($B66="N/A","N/A",IF(C66&gt;100,"No",IF(C66&lt;95,"No","Yes")))</f>
        <v>Yes</v>
      </c>
      <c r="E66" s="32">
        <v>97.437938771000006</v>
      </c>
      <c r="F66" s="30" t="str">
        <f>IF($B66="N/A","N/A",IF(E66&gt;100,"No",IF(E66&lt;95,"No","Yes")))</f>
        <v>Yes</v>
      </c>
      <c r="G66" s="32">
        <v>97.823400164999995</v>
      </c>
      <c r="H66" s="30" t="str">
        <f>IF($B66="N/A","N/A",IF(G66&gt;100,"No",IF(G66&lt;95,"No","Yes")))</f>
        <v>Yes</v>
      </c>
      <c r="I66" s="32">
        <v>-0.53400000000000003</v>
      </c>
      <c r="J66" s="32">
        <v>0.39560000000000001</v>
      </c>
      <c r="K66" s="30" t="str">
        <f t="shared" si="7"/>
        <v>Yes</v>
      </c>
    </row>
    <row r="67" spans="1:11">
      <c r="A67" s="76" t="s">
        <v>178</v>
      </c>
      <c r="B67" s="25" t="s">
        <v>122</v>
      </c>
      <c r="C67" s="32">
        <v>1.2151998528000001</v>
      </c>
      <c r="D67" s="30" t="str">
        <f>IF($B67="N/A","N/A",IF(C67&gt;1,"Yes","No"))</f>
        <v>Yes</v>
      </c>
      <c r="E67" s="32">
        <v>1.2114684690999999</v>
      </c>
      <c r="F67" s="30" t="str">
        <f>IF($B67="N/A","N/A",IF(E67&gt;1,"Yes","No"))</f>
        <v>Yes</v>
      </c>
      <c r="G67" s="32">
        <v>1.1974450762</v>
      </c>
      <c r="H67" s="30" t="str">
        <f>IF($B67="N/A","N/A",IF(G67&gt;1,"Yes","No"))</f>
        <v>Yes</v>
      </c>
      <c r="I67" s="32">
        <v>-0.307</v>
      </c>
      <c r="J67" s="32">
        <v>-1.1599999999999999</v>
      </c>
      <c r="K67" s="30" t="str">
        <f t="shared" si="7"/>
        <v>Yes</v>
      </c>
    </row>
    <row r="68" spans="1:11">
      <c r="A68" s="76" t="s">
        <v>1050</v>
      </c>
      <c r="B68" s="25" t="s">
        <v>52</v>
      </c>
      <c r="C68" s="32">
        <v>98.316385635000003</v>
      </c>
      <c r="D68" s="30" t="str">
        <f>IF($B68="N/A","N/A",IF(C68&gt;100,"No",IF(C68&lt;95,"No","Yes")))</f>
        <v>Yes</v>
      </c>
      <c r="E68" s="32">
        <v>98.038648042000005</v>
      </c>
      <c r="F68" s="30" t="str">
        <f>IF($B68="N/A","N/A",IF(E68&gt;100,"No",IF(E68&lt;95,"No","Yes")))</f>
        <v>Yes</v>
      </c>
      <c r="G68" s="32">
        <v>98.388721047000004</v>
      </c>
      <c r="H68" s="30" t="str">
        <f>IF($B68="N/A","N/A",IF(G68&gt;100,"No",IF(G68&lt;95,"No","Yes")))</f>
        <v>Yes</v>
      </c>
      <c r="I68" s="32">
        <v>-0.28199999999999997</v>
      </c>
      <c r="J68" s="32">
        <v>0.35709999999999997</v>
      </c>
      <c r="K68" s="30" t="str">
        <f t="shared" si="7"/>
        <v>Yes</v>
      </c>
    </row>
    <row r="69" spans="1:11">
      <c r="A69" s="76" t="s">
        <v>179</v>
      </c>
      <c r="B69" s="25" t="s">
        <v>123</v>
      </c>
      <c r="C69" s="32">
        <v>13.903720772</v>
      </c>
      <c r="D69" s="30" t="str">
        <f>IF($B69="N/A","N/A",IF(C69&gt;3,"Yes","No"))</f>
        <v>Yes</v>
      </c>
      <c r="E69" s="32">
        <v>13.872483881999999</v>
      </c>
      <c r="F69" s="30" t="str">
        <f>IF($B69="N/A","N/A",IF(E69&gt;3,"Yes","No"))</f>
        <v>Yes</v>
      </c>
      <c r="G69" s="32">
        <v>13.792500233</v>
      </c>
      <c r="H69" s="30" t="str">
        <f>IF($B69="N/A","N/A",IF(G69&gt;3,"Yes","No"))</f>
        <v>Yes</v>
      </c>
      <c r="I69" s="32">
        <v>-0.22500000000000001</v>
      </c>
      <c r="J69" s="32">
        <v>-0.57699999999999996</v>
      </c>
      <c r="K69" s="30" t="str">
        <f t="shared" si="7"/>
        <v>Yes</v>
      </c>
    </row>
    <row r="70" spans="1:11">
      <c r="A70" s="76" t="s">
        <v>767</v>
      </c>
      <c r="B70" s="25" t="s">
        <v>15</v>
      </c>
      <c r="C70" s="32">
        <v>5.4557134764999997</v>
      </c>
      <c r="D70" s="30" t="str">
        <f>IF($B70="N/A","N/A",IF(C70&gt;=8,"No",IF(C70&lt;2,"No","Yes")))</f>
        <v>Yes</v>
      </c>
      <c r="E70" s="32">
        <v>5.8041401274000002</v>
      </c>
      <c r="F70" s="30" t="str">
        <f>IF($B70="N/A","N/A",IF(E70&gt;=8,"No",IF(E70&lt;2,"No","Yes")))</f>
        <v>Yes</v>
      </c>
      <c r="G70" s="32">
        <v>5.5448136959000003</v>
      </c>
      <c r="H70" s="30" t="str">
        <f>IF($B70="N/A","N/A",IF(G70&gt;=8,"No",IF(G70&lt;2,"No","Yes")))</f>
        <v>Yes</v>
      </c>
      <c r="I70" s="32">
        <v>6.3860000000000001</v>
      </c>
      <c r="J70" s="32">
        <v>-4.47</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99.922769982999995</v>
      </c>
      <c r="D72" s="30" t="str">
        <f>IF($B72="N/A","N/A",IF(C72&gt;100,"No",IF(C72&lt;95,"No","Yes")))</f>
        <v>Yes</v>
      </c>
      <c r="E72" s="32">
        <v>99.889025595999996</v>
      </c>
      <c r="F72" s="30" t="str">
        <f>IF($B72="N/A","N/A",IF(E72&gt;100,"No",IF(E72&lt;95,"No","Yes")))</f>
        <v>Yes</v>
      </c>
      <c r="G72" s="32">
        <v>99.906161311000005</v>
      </c>
      <c r="H72" s="30" t="str">
        <f>IF($B72="N/A","N/A",IF(G72&gt;100,"No",IF(G72&lt;95,"No","Yes")))</f>
        <v>Yes</v>
      </c>
      <c r="I72" s="32">
        <v>-3.4000000000000002E-2</v>
      </c>
      <c r="J72" s="32">
        <v>1.72E-2</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4.8231947483999997</v>
      </c>
      <c r="D75" s="30" t="str">
        <f>IF($B75="N/A","N/A",IF(C75&gt;=2,"Yes","No"))</f>
        <v>Yes</v>
      </c>
      <c r="E75" s="32">
        <v>4.8387252418999998</v>
      </c>
      <c r="F75" s="30" t="str">
        <f>IF($B75="N/A","N/A",IF(E75&gt;=2,"Yes","No"))</f>
        <v>Yes</v>
      </c>
      <c r="G75" s="32">
        <v>4.8483704111000003</v>
      </c>
      <c r="H75" s="30" t="str">
        <f>IF($B75="N/A","N/A",IF(G75&gt;=2,"Yes","No"))</f>
        <v>Yes</v>
      </c>
      <c r="I75" s="32">
        <v>0.32200000000000001</v>
      </c>
      <c r="J75" s="32">
        <v>0.1993</v>
      </c>
      <c r="K75" s="30" t="str">
        <f t="shared" si="7"/>
        <v>Yes</v>
      </c>
    </row>
    <row r="76" spans="1:11">
      <c r="A76" s="76" t="s">
        <v>1055</v>
      </c>
      <c r="B76" s="25" t="s">
        <v>55</v>
      </c>
      <c r="C76" s="32">
        <v>4.9015317287000002</v>
      </c>
      <c r="D76" s="30" t="str">
        <f>IF($B76="N/A","N/A",IF(C76&gt;30,"No",IF(C76&lt;5,"No","Yes")))</f>
        <v>No</v>
      </c>
      <c r="E76" s="32">
        <v>4.6802248437999996</v>
      </c>
      <c r="F76" s="30" t="str">
        <f>IF($B76="N/A","N/A",IF(E76&gt;30,"No",IF(E76&lt;5,"No","Yes")))</f>
        <v>No</v>
      </c>
      <c r="G76" s="32">
        <v>4.7857731391999998</v>
      </c>
      <c r="H76" s="30" t="str">
        <f>IF($B76="N/A","N/A",IF(G76&gt;30,"No",IF(G76&lt;5,"No","Yes")))</f>
        <v>No</v>
      </c>
      <c r="I76" s="32">
        <v>-4.5199999999999996</v>
      </c>
      <c r="J76" s="32">
        <v>2.2549999999999999</v>
      </c>
      <c r="K76" s="30" t="str">
        <f t="shared" si="7"/>
        <v>Yes</v>
      </c>
    </row>
    <row r="77" spans="1:11">
      <c r="A77" s="76" t="s">
        <v>1056</v>
      </c>
      <c r="B77" s="25" t="s">
        <v>9</v>
      </c>
      <c r="C77" s="32">
        <v>41.212511263000003</v>
      </c>
      <c r="D77" s="30" t="str">
        <f>IF($B77="N/A","N/A",IF(C77&gt;75,"No",IF(C77&lt;15,"No","Yes")))</f>
        <v>Yes</v>
      </c>
      <c r="E77" s="32">
        <v>41.094304117999997</v>
      </c>
      <c r="F77" s="30" t="str">
        <f>IF($B77="N/A","N/A",IF(E77&gt;75,"No",IF(E77&lt;15,"No","Yes")))</f>
        <v>Yes</v>
      </c>
      <c r="G77" s="32">
        <v>42.092373889999998</v>
      </c>
      <c r="H77" s="30" t="str">
        <f>IF($B77="N/A","N/A",IF(G77&gt;75,"No",IF(G77&lt;15,"No","Yes")))</f>
        <v>Yes</v>
      </c>
      <c r="I77" s="32">
        <v>-0.28699999999999998</v>
      </c>
      <c r="J77" s="32">
        <v>2.4289999999999998</v>
      </c>
      <c r="K77" s="30" t="str">
        <f t="shared" si="7"/>
        <v>Yes</v>
      </c>
    </row>
    <row r="78" spans="1:11">
      <c r="A78" s="76" t="s">
        <v>1057</v>
      </c>
      <c r="B78" s="25" t="s">
        <v>10</v>
      </c>
      <c r="C78" s="32">
        <v>53.885957009000002</v>
      </c>
      <c r="D78" s="30" t="str">
        <f>IF($B78="N/A","N/A",IF(C78&gt;70,"No",IF(C78&lt;25,"No","Yes")))</f>
        <v>Yes</v>
      </c>
      <c r="E78" s="32">
        <v>54.225471038000002</v>
      </c>
      <c r="F78" s="30" t="str">
        <f>IF($B78="N/A","N/A",IF(E78&gt;70,"No",IF(E78&lt;25,"No","Yes")))</f>
        <v>Yes</v>
      </c>
      <c r="G78" s="32">
        <v>53.121852971000003</v>
      </c>
      <c r="H78" s="30" t="str">
        <f>IF($B78="N/A","N/A",IF(G78&gt;70,"No",IF(G78&lt;25,"No","Yes")))</f>
        <v>Yes</v>
      </c>
      <c r="I78" s="32">
        <v>0.63009999999999999</v>
      </c>
      <c r="J78" s="32">
        <v>-2.04</v>
      </c>
      <c r="K78" s="30" t="str">
        <f t="shared" si="7"/>
        <v>Yes</v>
      </c>
    </row>
    <row r="79" spans="1:11">
      <c r="A79" s="76" t="s">
        <v>1058</v>
      </c>
      <c r="B79" s="25" t="s">
        <v>17</v>
      </c>
      <c r="C79" s="32">
        <v>51.617968851000001</v>
      </c>
      <c r="D79" s="30" t="str">
        <f>IF($B79="N/A","N/A",IF(C79&gt;70,"No",IF(C79&lt;35,"No","Yes")))</f>
        <v>Yes</v>
      </c>
      <c r="E79" s="32">
        <v>51.475235820999998</v>
      </c>
      <c r="F79" s="30" t="str">
        <f>IF($B79="N/A","N/A",IF(E79&gt;70,"No",IF(E79&lt;35,"No","Yes")))</f>
        <v>Yes</v>
      </c>
      <c r="G79" s="32">
        <v>50.510390917999999</v>
      </c>
      <c r="H79" s="30" t="str">
        <f>IF($B79="N/A","N/A",IF(G79&gt;70,"No",IF(G79&lt;35,"No","Yes")))</f>
        <v>Yes</v>
      </c>
      <c r="I79" s="32">
        <v>-0.27700000000000002</v>
      </c>
      <c r="J79" s="32">
        <v>-1.87</v>
      </c>
      <c r="K79" s="30" t="str">
        <f t="shared" si="7"/>
        <v>Yes</v>
      </c>
    </row>
    <row r="80" spans="1:11">
      <c r="A80" s="76" t="s">
        <v>188</v>
      </c>
      <c r="B80" s="25" t="s">
        <v>122</v>
      </c>
      <c r="C80" s="32">
        <v>1.9846890428999999</v>
      </c>
      <c r="D80" s="30" t="str">
        <f>IF($B80="N/A","N/A",IF(C80&gt;1,"Yes","No"))</f>
        <v>Yes</v>
      </c>
      <c r="E80" s="32">
        <v>2.0055302995000002</v>
      </c>
      <c r="F80" s="30" t="str">
        <f>IF($B80="N/A","N/A",IF(E80&gt;1,"Yes","No"))</f>
        <v>Yes</v>
      </c>
      <c r="G80" s="32">
        <v>1.9895328289</v>
      </c>
      <c r="H80" s="30" t="str">
        <f>IF($B80="N/A","N/A",IF(G80&gt;1,"Yes","No"))</f>
        <v>Yes</v>
      </c>
      <c r="I80" s="32">
        <v>1.05</v>
      </c>
      <c r="J80" s="32">
        <v>-0.79800000000000004</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99.082340032999994</v>
      </c>
      <c r="D82" s="30" t="str">
        <f>IF($B82="N/A","N/A",IF(C82&gt;15,"No",IF(C82&lt;-15,"No","Yes")))</f>
        <v>N/A</v>
      </c>
      <c r="E82" s="32">
        <v>99.057974411000004</v>
      </c>
      <c r="F82" s="30" t="str">
        <f>IF($B82="N/A","N/A",IF(E82&gt;15,"No",IF(E82&lt;-15,"No","Yes")))</f>
        <v>N/A</v>
      </c>
      <c r="G82" s="32">
        <v>99.410938419999994</v>
      </c>
      <c r="H82" s="30" t="str">
        <f>IF($B82="N/A","N/A",IF(G82&gt;15,"No",IF(G82&lt;-15,"No","Yes")))</f>
        <v>N/A</v>
      </c>
      <c r="I82" s="32">
        <v>-2.5000000000000001E-2</v>
      </c>
      <c r="J82" s="32">
        <v>0.35630000000000001</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0.71566482170000001</v>
      </c>
      <c r="D85" s="30" t="str">
        <f>IF($B85="N/A","N/A",IF(C85&gt;=90,"Yes","No"))</f>
        <v>No</v>
      </c>
      <c r="E85" s="32">
        <v>0.8564328967</v>
      </c>
      <c r="F85" s="30" t="str">
        <f>IF($B85="N/A","N/A",IF(E85&gt;=90,"Yes","No"))</f>
        <v>No</v>
      </c>
      <c r="G85" s="32">
        <v>0.62940584089999996</v>
      </c>
      <c r="H85" s="30" t="str">
        <f>IF($B85="N/A","N/A",IF(G85&gt;=90,"Yes","No"))</f>
        <v>No</v>
      </c>
      <c r="I85" s="32">
        <v>19.670000000000002</v>
      </c>
      <c r="J85" s="32">
        <v>-26.5</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845377</v>
      </c>
      <c r="D7" s="154" t="str">
        <f>IF($B7="N/A","N/A",IF(C7&gt;15,"No",IF(C7&lt;-15,"No","Yes")))</f>
        <v>N/A</v>
      </c>
      <c r="E7" s="150">
        <v>839137</v>
      </c>
      <c r="F7" s="154" t="str">
        <f>IF($B7="N/A","N/A",IF(E7&gt;15,"No",IF(E7&lt;-15,"No","Yes")))</f>
        <v>N/A</v>
      </c>
      <c r="G7" s="150">
        <v>802179</v>
      </c>
      <c r="H7" s="154" t="str">
        <f>IF($B7="N/A","N/A",IF(G7&gt;15,"No",IF(G7&lt;-15,"No","Yes")))</f>
        <v>N/A</v>
      </c>
      <c r="I7" s="155">
        <v>-0.73799999999999999</v>
      </c>
      <c r="J7" s="155">
        <v>-4.4000000000000004</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99.987658615000001</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0</v>
      </c>
      <c r="H12" s="30" t="str">
        <f t="shared" si="3"/>
        <v>No</v>
      </c>
      <c r="I12" s="32" t="s">
        <v>49</v>
      </c>
      <c r="J12" s="32" t="s">
        <v>49</v>
      </c>
      <c r="K12" s="30" t="str">
        <f t="shared" si="0"/>
        <v>N/A</v>
      </c>
    </row>
    <row r="13" spans="1:12">
      <c r="A13" s="131" t="s">
        <v>46</v>
      </c>
      <c r="B13" s="25" t="s">
        <v>49</v>
      </c>
      <c r="C13" s="26">
        <v>845377</v>
      </c>
      <c r="D13" s="30" t="str">
        <f>IF($B13="N/A","N/A",IF(C13&gt;15,"No",IF(C13&lt;-15,"No","Yes")))</f>
        <v>N/A</v>
      </c>
      <c r="E13" s="26">
        <v>839137</v>
      </c>
      <c r="F13" s="30" t="str">
        <f>IF($B13="N/A","N/A",IF(E13&gt;15,"No",IF(E13&lt;-15,"No","Yes")))</f>
        <v>N/A</v>
      </c>
      <c r="G13" s="26">
        <v>802179</v>
      </c>
      <c r="H13" s="30" t="str">
        <f>IF($B13="N/A","N/A",IF(G13&gt;15,"No",IF(G13&lt;-15,"No","Yes")))</f>
        <v>N/A</v>
      </c>
      <c r="I13" s="32">
        <v>-0.73799999999999999</v>
      </c>
      <c r="J13" s="32">
        <v>-4.4000000000000004</v>
      </c>
      <c r="K13" s="30" t="str">
        <f t="shared" si="0"/>
        <v>Yes</v>
      </c>
    </row>
    <row r="14" spans="1:12">
      <c r="A14" s="132" t="s">
        <v>633</v>
      </c>
      <c r="B14" s="25" t="s">
        <v>51</v>
      </c>
      <c r="C14" s="32">
        <v>11.34854627</v>
      </c>
      <c r="D14" s="30" t="str">
        <f>IF($B14="N/A","N/A",IF(C14&gt;20,"No",IF(C14&lt;5,"No","Yes")))</f>
        <v>Yes</v>
      </c>
      <c r="E14" s="32">
        <v>12.33124031</v>
      </c>
      <c r="F14" s="30" t="str">
        <f>IF($B14="N/A","N/A",IF(E14&gt;20,"No",IF(E14&lt;5,"No","Yes")))</f>
        <v>Yes</v>
      </c>
      <c r="G14" s="32">
        <v>8.9068649267000009</v>
      </c>
      <c r="H14" s="30" t="str">
        <f>IF($B14="N/A","N/A",IF(G14&gt;20,"No",IF(G14&lt;5,"No","Yes")))</f>
        <v>Yes</v>
      </c>
      <c r="I14" s="32">
        <v>8.6590000000000007</v>
      </c>
      <c r="J14" s="32">
        <v>-27.8</v>
      </c>
      <c r="K14" s="30" t="str">
        <f t="shared" si="0"/>
        <v>Yes</v>
      </c>
    </row>
    <row r="15" spans="1:12">
      <c r="A15" s="132" t="s">
        <v>634</v>
      </c>
      <c r="B15" s="25" t="s">
        <v>50</v>
      </c>
      <c r="C15" s="32">
        <v>4.5285121313000003</v>
      </c>
      <c r="D15" s="30" t="str">
        <f>IF($B15="N/A","N/A",IF(C15&gt;1,"Yes","No"))</f>
        <v>Yes</v>
      </c>
      <c r="E15" s="32">
        <v>9.6077279395000001</v>
      </c>
      <c r="F15" s="30" t="str">
        <f>IF($B15="N/A","N/A",IF(E15&gt;1,"Yes","No"))</f>
        <v>Yes</v>
      </c>
      <c r="G15" s="32">
        <v>18.560570645999999</v>
      </c>
      <c r="H15" s="30" t="str">
        <f>IF($B15="N/A","N/A",IF(G15&gt;1,"Yes","No"))</f>
        <v>Yes</v>
      </c>
      <c r="I15" s="32">
        <v>112.2</v>
      </c>
      <c r="J15" s="32">
        <v>93.18</v>
      </c>
      <c r="K15" s="30" t="str">
        <f t="shared" si="0"/>
        <v>No</v>
      </c>
    </row>
    <row r="16" spans="1:12">
      <c r="A16" s="132" t="s">
        <v>635</v>
      </c>
      <c r="B16" s="25" t="s">
        <v>49</v>
      </c>
      <c r="C16" s="133">
        <v>4109.1058694000003</v>
      </c>
      <c r="D16" s="30" t="str">
        <f>IF($B16="N/A","N/A",IF(C16&gt;15,"No",IF(C16&lt;-15,"No","Yes")))</f>
        <v>N/A</v>
      </c>
      <c r="E16" s="133">
        <v>4953.8925976</v>
      </c>
      <c r="F16" s="30" t="str">
        <f>IF($B16="N/A","N/A",IF(E16&gt;15,"No",IF(E16&lt;-15,"No","Yes")))</f>
        <v>N/A</v>
      </c>
      <c r="G16" s="133">
        <v>4228.5816950999997</v>
      </c>
      <c r="H16" s="30" t="str">
        <f>IF($B16="N/A","N/A",IF(G16&gt;15,"No",IF(G16&lt;-15,"No","Yes")))</f>
        <v>N/A</v>
      </c>
      <c r="I16" s="32">
        <v>20.56</v>
      </c>
      <c r="J16" s="32">
        <v>-14.6</v>
      </c>
      <c r="K16" s="30" t="str">
        <f t="shared" si="0"/>
        <v>Yes</v>
      </c>
    </row>
    <row r="17" spans="1:11">
      <c r="A17" s="51" t="s">
        <v>770</v>
      </c>
      <c r="B17" s="25" t="s">
        <v>49</v>
      </c>
      <c r="C17" s="26">
        <v>40</v>
      </c>
      <c r="D17" s="25" t="s">
        <v>49</v>
      </c>
      <c r="E17" s="26">
        <v>1912</v>
      </c>
      <c r="F17" s="25" t="s">
        <v>49</v>
      </c>
      <c r="G17" s="26">
        <v>529</v>
      </c>
      <c r="H17" s="30" t="str">
        <f>IF($B17="N/A","N/A",IF(G17&gt;15,"No",IF(G17&lt;-15,"No","Yes")))</f>
        <v>N/A</v>
      </c>
      <c r="I17" s="32">
        <v>4680</v>
      </c>
      <c r="J17" s="32">
        <v>-72.3</v>
      </c>
      <c r="K17" s="30" t="str">
        <f t="shared" si="0"/>
        <v>No</v>
      </c>
    </row>
    <row r="18" spans="1:11" ht="25.5">
      <c r="A18" s="51" t="s">
        <v>771</v>
      </c>
      <c r="B18" s="25" t="s">
        <v>49</v>
      </c>
      <c r="C18" s="133">
        <v>3059.45</v>
      </c>
      <c r="D18" s="30" t="str">
        <f>IF($B18="N/A","N/A",IF(C18&gt;60,"No",IF(C18&lt;15,"No","Yes")))</f>
        <v>N/A</v>
      </c>
      <c r="E18" s="133">
        <v>3022.5496862</v>
      </c>
      <c r="F18" s="30" t="str">
        <f>IF($B18="N/A","N/A",IF(E18&gt;60,"No",IF(E18&lt;15,"No","Yes")))</f>
        <v>N/A</v>
      </c>
      <c r="G18" s="133">
        <v>3050.7372400999998</v>
      </c>
      <c r="H18" s="30" t="str">
        <f>IF($B18="N/A","N/A",IF(G18&gt;60,"No",IF(G18&lt;15,"No","Yes")))</f>
        <v>N/A</v>
      </c>
      <c r="I18" s="32">
        <v>-1.21</v>
      </c>
      <c r="J18" s="32">
        <v>0.93259999999999998</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749439</v>
      </c>
      <c r="D23" s="30" t="str">
        <f>IF($B23="N/A","N/A",IF(C23&gt;15,"No",IF(C23&lt;-15,"No","Yes")))</f>
        <v>N/A</v>
      </c>
      <c r="E23" s="26">
        <v>735661</v>
      </c>
      <c r="F23" s="30" t="str">
        <f>IF($B23="N/A","N/A",IF(E23&gt;15,"No",IF(E23&lt;-15,"No","Yes")))</f>
        <v>N/A</v>
      </c>
      <c r="G23" s="26">
        <v>730730</v>
      </c>
      <c r="H23" s="30" t="str">
        <f>IF($B23="N/A","N/A",IF(G23&gt;15,"No",IF(G23&lt;-15,"No","Yes")))</f>
        <v>N/A</v>
      </c>
      <c r="I23" s="32">
        <v>-1.84</v>
      </c>
      <c r="J23" s="32">
        <v>-0.67</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137.18881241</v>
      </c>
      <c r="D27" s="30" t="str">
        <f>IF($B27="N/A","N/A",IF(C27&gt;100,"No",IF(C27&lt;50,"No","Yes")))</f>
        <v>No</v>
      </c>
      <c r="E27" s="78">
        <v>138.83947104999999</v>
      </c>
      <c r="F27" s="30" t="str">
        <f>IF($B27="N/A","N/A",IF(E27&gt;100,"No",IF(E27&lt;50,"No","Yes")))</f>
        <v>No</v>
      </c>
      <c r="G27" s="78">
        <v>143.33327181999999</v>
      </c>
      <c r="H27" s="30" t="str">
        <f>IF($B27="N/A","N/A",IF(G27&gt;100,"No",IF(G27&lt;50,"No","Yes")))</f>
        <v>No</v>
      </c>
      <c r="I27" s="32">
        <v>1.2030000000000001</v>
      </c>
      <c r="J27" s="32">
        <v>3.2370000000000001</v>
      </c>
      <c r="K27" s="30" t="str">
        <f>IF(J27="Div by 0", "N/A", IF(J27="N/A","N/A", IF(J27&gt;30, "No", IF(J27&lt;-30, "No", "Yes"))))</f>
        <v>Yes</v>
      </c>
    </row>
    <row r="28" spans="1:11">
      <c r="A28" s="131" t="s">
        <v>194</v>
      </c>
      <c r="B28" s="25" t="s">
        <v>49</v>
      </c>
      <c r="C28" s="78">
        <v>274.25956105</v>
      </c>
      <c r="D28" s="30" t="str">
        <f>IF($B28="N/A","N/A",IF(C28&gt;15,"No",IF(C28&lt;-15,"No","Yes")))</f>
        <v>N/A</v>
      </c>
      <c r="E28" s="78">
        <v>281.15674404999999</v>
      </c>
      <c r="F28" s="30" t="str">
        <f>IF($B28="N/A","N/A",IF(E28&gt;15,"No",IF(E28&lt;-15,"No","Yes")))</f>
        <v>N/A</v>
      </c>
      <c r="G28" s="78">
        <v>287.35210224999997</v>
      </c>
      <c r="H28" s="30" t="str">
        <f>IF($B28="N/A","N/A",IF(G28&gt;15,"No",IF(G28&lt;-15,"No","Yes")))</f>
        <v>N/A</v>
      </c>
      <c r="I28" s="32">
        <v>2.5150000000000001</v>
      </c>
      <c r="J28" s="32">
        <v>2.2040000000000002</v>
      </c>
      <c r="K28" s="30" t="str">
        <f>IF(J28="Div by 0", "N/A", IF(J28="N/A","N/A", IF(J28&gt;30, "No", IF(J28&lt;-30, "No", "Yes"))))</f>
        <v>Yes</v>
      </c>
    </row>
    <row r="29" spans="1:11">
      <c r="A29" s="131" t="s">
        <v>758</v>
      </c>
      <c r="B29" s="25" t="s">
        <v>49</v>
      </c>
      <c r="C29" s="78">
        <v>213.65306122000001</v>
      </c>
      <c r="D29" s="30" t="str">
        <f>IF($B29="N/A","N/A",IF(C29&gt;15,"No",IF(C29&lt;-15,"No","Yes")))</f>
        <v>N/A</v>
      </c>
      <c r="E29" s="78">
        <v>294.93157895000002</v>
      </c>
      <c r="F29" s="30" t="str">
        <f>IF($B29="N/A","N/A",IF(E29&gt;15,"No",IF(E29&lt;-15,"No","Yes")))</f>
        <v>N/A</v>
      </c>
      <c r="G29" s="78">
        <v>292.74033149000002</v>
      </c>
      <c r="H29" s="30" t="str">
        <f>IF($B29="N/A","N/A",IF(G29&gt;15,"No",IF(G29&lt;-15,"No","Yes")))</f>
        <v>N/A</v>
      </c>
      <c r="I29" s="32">
        <v>38.04</v>
      </c>
      <c r="J29" s="32">
        <v>-0.74299999999999999</v>
      </c>
      <c r="K29" s="30" t="str">
        <f>IF(J29="Div by 0", "N/A", IF(J29="N/A","N/A", IF(J29&gt;30, "No", IF(J29&lt;-30, "No", "Yes"))))</f>
        <v>Yes</v>
      </c>
    </row>
    <row r="30" spans="1:11">
      <c r="A30" s="131" t="s">
        <v>762</v>
      </c>
      <c r="B30" s="25" t="s">
        <v>49</v>
      </c>
      <c r="C30" s="78">
        <v>425.62410413999999</v>
      </c>
      <c r="D30" s="30" t="str">
        <f>IF($B30="N/A","N/A",IF(C30&gt;15,"No",IF(C30&lt;-15,"No","Yes")))</f>
        <v>N/A</v>
      </c>
      <c r="E30" s="78">
        <v>454.97782126999999</v>
      </c>
      <c r="F30" s="30" t="str">
        <f>IF($B30="N/A","N/A",IF(E30&gt;15,"No",IF(E30&lt;-15,"No","Yes")))</f>
        <v>N/A</v>
      </c>
      <c r="G30" s="78">
        <v>452.60410178000001</v>
      </c>
      <c r="H30" s="30" t="str">
        <f>IF($B30="N/A","N/A",IF(G30&gt;15,"No",IF(G30&lt;-15,"No","Yes")))</f>
        <v>N/A</v>
      </c>
      <c r="I30" s="32">
        <v>6.8970000000000002</v>
      </c>
      <c r="J30" s="32">
        <v>-0.52200000000000002</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87.817287331000003</v>
      </c>
      <c r="D32" s="30" t="str">
        <f>IF($B32="N/A","N/A",IF(C32&gt;99,"No",IF(C32&lt;75,"No","Yes")))</f>
        <v>Yes</v>
      </c>
      <c r="E32" s="32">
        <v>87.695691358000005</v>
      </c>
      <c r="F32" s="30" t="str">
        <f>IF($B32="N/A","N/A",IF(E32&gt;99,"No",IF(E32&lt;75,"No","Yes")))</f>
        <v>Yes</v>
      </c>
      <c r="G32" s="32">
        <v>87.811229866000005</v>
      </c>
      <c r="H32" s="30" t="str">
        <f>IF($B32="N/A","N/A",IF(G32&gt;99,"No",IF(G32&lt;75,"No","Yes")))</f>
        <v>Yes</v>
      </c>
      <c r="I32" s="32">
        <v>-0.13800000000000001</v>
      </c>
      <c r="J32" s="32">
        <v>0.13170000000000001</v>
      </c>
      <c r="K32" s="30" t="str">
        <f t="shared" ref="K32:K43" si="7">IF(J32="Div by 0", "N/A", IF(J32="N/A","N/A", IF(J32&gt;30, "No", IF(J32&lt;-30, "No", "Yes"))))</f>
        <v>Yes</v>
      </c>
    </row>
    <row r="33" spans="1:11">
      <c r="A33" s="131" t="s">
        <v>111</v>
      </c>
      <c r="B33" s="25" t="s">
        <v>49</v>
      </c>
      <c r="C33" s="30">
        <v>99.299537938</v>
      </c>
      <c r="D33" s="30" t="str">
        <f>IF($B33="N/A","N/A",IF(C33&gt;15,"No",IF(C33&lt;-15,"No","Yes")))</f>
        <v>N/A</v>
      </c>
      <c r="E33" s="30">
        <v>99.245748617000004</v>
      </c>
      <c r="F33" s="30" t="str">
        <f>IF($B33="N/A","N/A",IF(E33&gt;15,"No",IF(E33&lt;-15,"No","Yes")))</f>
        <v>N/A</v>
      </c>
      <c r="G33" s="30">
        <v>99.248359340999997</v>
      </c>
      <c r="H33" s="30" t="str">
        <f>IF($B33="N/A","N/A",IF(G33&gt;15,"No",IF(G33&lt;-15,"No","Yes")))</f>
        <v>N/A</v>
      </c>
      <c r="I33" s="32">
        <v>-5.3999999999999999E-2</v>
      </c>
      <c r="J33" s="32">
        <v>2.5999999999999999E-3</v>
      </c>
      <c r="K33" s="30" t="str">
        <f t="shared" si="7"/>
        <v>Yes</v>
      </c>
    </row>
    <row r="34" spans="1:11">
      <c r="A34" s="131" t="s">
        <v>113</v>
      </c>
      <c r="B34" s="25" t="s">
        <v>49</v>
      </c>
      <c r="C34" s="26">
        <v>28.298448266000001</v>
      </c>
      <c r="D34" s="30" t="str">
        <f>IF($B34="N/A","N/A",IF(C34&gt;15,"No",IF(C34&lt;-15,"No","Yes")))</f>
        <v>N/A</v>
      </c>
      <c r="E34" s="134">
        <v>28.418115909000001</v>
      </c>
      <c r="F34" s="30" t="str">
        <f>IF($B34="N/A","N/A",IF(E34&gt;15,"No",IF(E34&lt;-15,"No","Yes")))</f>
        <v>N/A</v>
      </c>
      <c r="G34" s="134">
        <v>28.317374851</v>
      </c>
      <c r="H34" s="30" t="str">
        <f>IF($B34="N/A","N/A",IF(G34&gt;15,"No",IF(G34&lt;-15,"No","Yes")))</f>
        <v>N/A</v>
      </c>
      <c r="I34" s="32">
        <v>0.4229</v>
      </c>
      <c r="J34" s="32">
        <v>-0.35399999999999998</v>
      </c>
      <c r="K34" s="30" t="str">
        <f t="shared" si="7"/>
        <v>Yes</v>
      </c>
    </row>
    <row r="35" spans="1:11">
      <c r="A35" s="131" t="s">
        <v>196</v>
      </c>
      <c r="B35" s="80" t="s">
        <v>61</v>
      </c>
      <c r="C35" s="30">
        <v>11.885823930000001</v>
      </c>
      <c r="D35" s="30" t="str">
        <f>IF($B35="N/A","N/A",IF(C35&gt;20,"No",IF(C35&lt;=0,"No","Yes")))</f>
        <v>Yes</v>
      </c>
      <c r="E35" s="30">
        <v>11.962711086000001</v>
      </c>
      <c r="F35" s="30" t="str">
        <f>IF($B35="N/A","N/A",IF(E35&gt;20,"No",IF(E35&lt;=0,"No","Yes")))</f>
        <v>Yes</v>
      </c>
      <c r="G35" s="30">
        <v>11.798064949</v>
      </c>
      <c r="H35" s="30" t="str">
        <f>IF($B35="N/A","N/A",IF(G35&gt;20,"No",IF(G35&lt;=0,"No","Yes")))</f>
        <v>Yes</v>
      </c>
      <c r="I35" s="32">
        <v>0.64690000000000003</v>
      </c>
      <c r="J35" s="32">
        <v>-1.38</v>
      </c>
      <c r="K35" s="30" t="str">
        <f t="shared" si="7"/>
        <v>Yes</v>
      </c>
    </row>
    <row r="36" spans="1:11">
      <c r="A36" s="131" t="s">
        <v>112</v>
      </c>
      <c r="B36" s="25" t="s">
        <v>49</v>
      </c>
      <c r="C36" s="30">
        <v>99.997754752000006</v>
      </c>
      <c r="D36" s="30" t="str">
        <f>IF($B36="N/A","N/A",IF(C36&gt;15,"No",IF(C36&lt;-15,"No","Yes")))</f>
        <v>N/A</v>
      </c>
      <c r="E36" s="30">
        <v>99.997727401999995</v>
      </c>
      <c r="F36" s="30" t="str">
        <f>IF($B36="N/A","N/A",IF(E36&gt;15,"No",IF(E36&lt;-15,"No","Yes")))</f>
        <v>N/A</v>
      </c>
      <c r="G36" s="30">
        <v>99.960562335000006</v>
      </c>
      <c r="H36" s="30" t="str">
        <f>IF($B36="N/A","N/A",IF(G36&gt;15,"No",IF(G36&lt;-15,"No","Yes")))</f>
        <v>N/A</v>
      </c>
      <c r="I36" s="32">
        <v>0</v>
      </c>
      <c r="J36" s="32">
        <v>-3.6999999999999998E-2</v>
      </c>
      <c r="K36" s="30" t="str">
        <f t="shared" si="7"/>
        <v>Yes</v>
      </c>
    </row>
    <row r="37" spans="1:11">
      <c r="A37" s="131" t="s">
        <v>114</v>
      </c>
      <c r="B37" s="25" t="s">
        <v>49</v>
      </c>
      <c r="C37" s="134">
        <v>30.227201795999999</v>
      </c>
      <c r="D37" s="30" t="str">
        <f>IF($B37="N/A","N/A",IF(C37&gt;15,"No",IF(C37&lt;-15,"No","Yes")))</f>
        <v>N/A</v>
      </c>
      <c r="E37" s="134">
        <v>30.232753428999999</v>
      </c>
      <c r="F37" s="30" t="str">
        <f>IF($B37="N/A","N/A",IF(E37&gt;15,"No",IF(E37&lt;-15,"No","Yes")))</f>
        <v>N/A</v>
      </c>
      <c r="G37" s="134">
        <v>30.157429970999999</v>
      </c>
      <c r="H37" s="30" t="str">
        <f>IF($B37="N/A","N/A",IF(G37&gt;15,"No",IF(G37&lt;-15,"No","Yes")))</f>
        <v>N/A</v>
      </c>
      <c r="I37" s="32">
        <v>1.84E-2</v>
      </c>
      <c r="J37" s="32">
        <v>-0.249</v>
      </c>
      <c r="K37" s="30" t="str">
        <f t="shared" si="7"/>
        <v>Yes</v>
      </c>
    </row>
    <row r="38" spans="1:11">
      <c r="A38" s="131" t="s">
        <v>759</v>
      </c>
      <c r="B38" s="80" t="s">
        <v>62</v>
      </c>
      <c r="C38" s="30">
        <v>4.0029939999999998E-4</v>
      </c>
      <c r="D38" s="30" t="str">
        <f>IF($B38="N/A","N/A",IF(C38&gt;10,"No",IF(C38&lt;=0,"No","Yes")))</f>
        <v>Yes</v>
      </c>
      <c r="E38" s="30">
        <v>1.6311861E-3</v>
      </c>
      <c r="F38" s="30" t="str">
        <f>IF($B38="N/A","N/A",IF(E38&gt;10,"No",IF(E38&lt;=0,"No","Yes")))</f>
        <v>Yes</v>
      </c>
      <c r="G38" s="30">
        <v>2.1895911999999999E-3</v>
      </c>
      <c r="H38" s="30" t="str">
        <f>IF($B38="N/A","N/A",IF(G38&gt;10,"No",IF(G38&lt;=0,"No","Yes")))</f>
        <v>Yes</v>
      </c>
      <c r="I38" s="32">
        <v>307.5</v>
      </c>
      <c r="J38" s="32">
        <v>34.229999999999997</v>
      </c>
      <c r="K38" s="30" t="str">
        <f t="shared" si="7"/>
        <v>No</v>
      </c>
    </row>
    <row r="39" spans="1:11">
      <c r="A39" s="131" t="s">
        <v>760</v>
      </c>
      <c r="B39" s="25" t="s">
        <v>49</v>
      </c>
      <c r="C39" s="30">
        <v>100</v>
      </c>
      <c r="D39" s="30" t="str">
        <f>IF($B39="N/A","N/A",IF(C39&gt;15,"No",IF(C39&lt;-15,"No","Yes")))</f>
        <v>N/A</v>
      </c>
      <c r="E39" s="30">
        <v>83.333333332999999</v>
      </c>
      <c r="F39" s="30" t="str">
        <f>IF($B39="N/A","N/A",IF(E39&gt;15,"No",IF(E39&lt;-15,"No","Yes")))</f>
        <v>N/A</v>
      </c>
      <c r="G39" s="30">
        <v>100</v>
      </c>
      <c r="H39" s="30" t="str">
        <f>IF($B39="N/A","N/A",IF(G39&gt;15,"No",IF(G39&lt;-15,"No","Yes")))</f>
        <v>N/A</v>
      </c>
      <c r="I39" s="32">
        <v>-16.7</v>
      </c>
      <c r="J39" s="32">
        <v>20</v>
      </c>
      <c r="K39" s="30" t="str">
        <f t="shared" si="7"/>
        <v>Yes</v>
      </c>
    </row>
    <row r="40" spans="1:11">
      <c r="A40" s="131" t="s">
        <v>761</v>
      </c>
      <c r="B40" s="25" t="s">
        <v>49</v>
      </c>
      <c r="C40" s="134">
        <v>16.333333332999999</v>
      </c>
      <c r="D40" s="30" t="str">
        <f>IF($B40="N/A","N/A",IF(C40&gt;15,"No",IF(C40&lt;-15,"No","Yes")))</f>
        <v>N/A</v>
      </c>
      <c r="E40" s="134">
        <v>19</v>
      </c>
      <c r="F40" s="30" t="str">
        <f>IF($B40="N/A","N/A",IF(E40&gt;15,"No",IF(E40&lt;-15,"No","Yes")))</f>
        <v>N/A</v>
      </c>
      <c r="G40" s="134">
        <v>11.3125</v>
      </c>
      <c r="H40" s="30" t="str">
        <f>IF($B40="N/A","N/A",IF(G40&gt;15,"No",IF(G40&lt;-15,"No","Yes")))</f>
        <v>N/A</v>
      </c>
      <c r="I40" s="32">
        <v>16.329999999999998</v>
      </c>
      <c r="J40" s="32">
        <v>-40.5</v>
      </c>
      <c r="K40" s="30" t="str">
        <f t="shared" si="7"/>
        <v>No</v>
      </c>
    </row>
    <row r="41" spans="1:11">
      <c r="A41" s="131" t="s">
        <v>763</v>
      </c>
      <c r="B41" s="80" t="s">
        <v>53</v>
      </c>
      <c r="C41" s="30">
        <v>0.25845999469999997</v>
      </c>
      <c r="D41" s="30" t="str">
        <f>IF($B41="N/A","N/A",IF(C41&gt;5,"No",IF(C41&lt;=0,"No","Yes")))</f>
        <v>Yes</v>
      </c>
      <c r="E41" s="30">
        <v>0.3000023108</v>
      </c>
      <c r="F41" s="30" t="str">
        <f>IF($B41="N/A","N/A",IF(E41&gt;5,"No",IF(E41&lt;=0,"No","Yes")))</f>
        <v>Yes</v>
      </c>
      <c r="G41" s="30">
        <v>0.33637595279999999</v>
      </c>
      <c r="H41" s="30" t="str">
        <f>IF($B41="N/A","N/A",IF(G41&gt;5,"No",IF(G41&lt;=0,"No","Yes")))</f>
        <v>Yes</v>
      </c>
      <c r="I41" s="32">
        <v>16.07</v>
      </c>
      <c r="J41" s="32">
        <v>12.12</v>
      </c>
      <c r="K41" s="30" t="str">
        <f t="shared" si="7"/>
        <v>Yes</v>
      </c>
    </row>
    <row r="42" spans="1:11">
      <c r="A42" s="131" t="s">
        <v>764</v>
      </c>
      <c r="B42" s="25" t="s">
        <v>49</v>
      </c>
      <c r="C42" s="30">
        <v>99.845121321999997</v>
      </c>
      <c r="D42" s="30" t="str">
        <f>IF($B42="N/A","N/A",IF(C42&gt;15,"No",IF(C42&lt;-15,"No","Yes")))</f>
        <v>N/A</v>
      </c>
      <c r="E42" s="30">
        <v>99.320344359000003</v>
      </c>
      <c r="F42" s="30" t="str">
        <f>IF($B42="N/A","N/A",IF(E42&gt;15,"No",IF(E42&lt;-15,"No","Yes")))</f>
        <v>N/A</v>
      </c>
      <c r="G42" s="30">
        <v>99.633848657000001</v>
      </c>
      <c r="H42" s="30" t="str">
        <f>IF($B42="N/A","N/A",IF(G42&gt;15,"No",IF(G42&lt;-15,"No","Yes")))</f>
        <v>N/A</v>
      </c>
      <c r="I42" s="32">
        <v>-0.52600000000000002</v>
      </c>
      <c r="J42" s="32">
        <v>0.31559999999999999</v>
      </c>
      <c r="K42" s="30" t="str">
        <f t="shared" si="7"/>
        <v>Yes</v>
      </c>
    </row>
    <row r="43" spans="1:11">
      <c r="A43" s="131" t="s">
        <v>765</v>
      </c>
      <c r="B43" s="25" t="s">
        <v>49</v>
      </c>
      <c r="C43" s="134">
        <v>7.0703205790999997</v>
      </c>
      <c r="D43" s="30" t="str">
        <f>IF($B43="N/A","N/A",IF(C43&gt;15,"No",IF(C43&lt;-15,"No","Yes")))</f>
        <v>N/A</v>
      </c>
      <c r="E43" s="134">
        <v>6.9936131386999998</v>
      </c>
      <c r="F43" s="30" t="str">
        <f>IF($B43="N/A","N/A",IF(E43&gt;15,"No",IF(E43&lt;-15,"No","Yes")))</f>
        <v>N/A</v>
      </c>
      <c r="G43" s="134">
        <v>6.9485504286999999</v>
      </c>
      <c r="H43" s="30" t="str">
        <f>IF($B43="N/A","N/A",IF(G43&gt;15,"No",IF(G43&lt;-15,"No","Yes")))</f>
        <v>N/A</v>
      </c>
      <c r="I43" s="32">
        <v>-1.08</v>
      </c>
      <c r="J43" s="32">
        <v>-0.64400000000000002</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7.0083088816999997</v>
      </c>
      <c r="D45" s="30" t="str">
        <f>IF($B45="N/A","N/A",IF(C45&gt;20,"No",IF(C45&lt;1,"No","Yes")))</f>
        <v>Yes</v>
      </c>
      <c r="E45" s="30">
        <v>7.1477215728000001</v>
      </c>
      <c r="F45" s="30" t="str">
        <f>IF($B45="N/A","N/A",IF(E45&gt;20,"No",IF(E45&lt;1,"No","Yes")))</f>
        <v>Yes</v>
      </c>
      <c r="G45" s="30">
        <v>7.1769326564</v>
      </c>
      <c r="H45" s="30" t="str">
        <f>IF($B45="N/A","N/A",IF(G45&gt;20,"No",IF(G45&lt;1,"No","Yes")))</f>
        <v>Yes</v>
      </c>
      <c r="I45" s="32">
        <v>1.9890000000000001</v>
      </c>
      <c r="J45" s="32">
        <v>0.40870000000000001</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0.25886029420000001</v>
      </c>
      <c r="D47" s="30" t="str">
        <f>IF($B47="N/A","N/A",IF(C47&gt;100,"No",IF(C47&lt;95,"No","Yes")))</f>
        <v>No</v>
      </c>
      <c r="E47" s="30">
        <v>0.30163349699999997</v>
      </c>
      <c r="F47" s="30" t="str">
        <f>IF($B47="N/A","N/A",IF(E47&gt;100,"No",IF(E47&lt;95,"No","Yes")))</f>
        <v>No</v>
      </c>
      <c r="G47" s="30">
        <v>0.338565544</v>
      </c>
      <c r="H47" s="30" t="str">
        <f>IF($B47="N/A","N/A",IF(G47&gt;100,"No",IF(G47&lt;95,"No","Yes")))</f>
        <v>No</v>
      </c>
      <c r="I47" s="32">
        <v>16.52</v>
      </c>
      <c r="J47" s="32">
        <v>12.24</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88.076681358000002</v>
      </c>
      <c r="D49" s="30" t="str">
        <f>IF($B49="N/A","N/A",IF(C49&gt;100,"No",IF(C49&lt;95,"No","Yes")))</f>
        <v>No</v>
      </c>
      <c r="E49" s="30">
        <v>88.014724173000005</v>
      </c>
      <c r="F49" s="30" t="str">
        <f>IF($B49="N/A","N/A",IF(E49&gt;100,"No",IF(E49&lt;95,"No","Yes")))</f>
        <v>No</v>
      </c>
      <c r="G49" s="30">
        <v>88.170870226000005</v>
      </c>
      <c r="H49" s="30" t="str">
        <f>IF($B49="N/A","N/A",IF(G49&gt;100,"No",IF(G49&lt;95,"No","Yes")))</f>
        <v>No</v>
      </c>
      <c r="I49" s="32">
        <v>-7.0000000000000007E-2</v>
      </c>
      <c r="J49" s="32">
        <v>0.1774</v>
      </c>
      <c r="K49" s="30" t="str">
        <f>IF(J49="Div by 0", "N/A", IF(J49="N/A","N/A", IF(J49&gt;30, "No", IF(J49&lt;-30, "No", "Yes"))))</f>
        <v>Yes</v>
      </c>
    </row>
    <row r="50" spans="1:11">
      <c r="A50" s="131" t="s">
        <v>185</v>
      </c>
      <c r="B50" s="25" t="s">
        <v>55</v>
      </c>
      <c r="C50" s="30">
        <v>11.858847625999999</v>
      </c>
      <c r="D50" s="30" t="str">
        <f>IF($B50="N/A","N/A",IF(C50&gt;30,"No",IF(C50&lt;5,"No","Yes")))</f>
        <v>Yes</v>
      </c>
      <c r="E50" s="30">
        <v>11.465968586000001</v>
      </c>
      <c r="F50" s="30" t="str">
        <f>IF($B50="N/A","N/A",IF(E50&gt;30,"No",IF(E50&lt;5,"No","Yes")))</f>
        <v>Yes</v>
      </c>
      <c r="G50" s="30">
        <v>10.88622998</v>
      </c>
      <c r="H50" s="30" t="str">
        <f>IF($B50="N/A","N/A",IF(G50&gt;30,"No",IF(G50&lt;5,"No","Yes")))</f>
        <v>Yes</v>
      </c>
      <c r="I50" s="32">
        <v>-3.31</v>
      </c>
      <c r="J50" s="32">
        <v>-5.0599999999999996</v>
      </c>
      <c r="K50" s="30" t="str">
        <f>IF(J50="Div by 0", "N/A", IF(J50="N/A","N/A", IF(J50&gt;30, "No", IF(J50&lt;-30, "No", "Yes"))))</f>
        <v>Yes</v>
      </c>
    </row>
    <row r="51" spans="1:11">
      <c r="A51" s="131" t="s">
        <v>186</v>
      </c>
      <c r="B51" s="25" t="s">
        <v>9</v>
      </c>
      <c r="C51" s="30">
        <v>51.082973150000001</v>
      </c>
      <c r="D51" s="30" t="str">
        <f>IF($B51="N/A","N/A",IF(C51&gt;75,"No",IF(C51&lt;15,"No","Yes")))</f>
        <v>Yes</v>
      </c>
      <c r="E51" s="30">
        <v>49.277826685000001</v>
      </c>
      <c r="F51" s="30" t="str">
        <f>IF($B51="N/A","N/A",IF(E51&gt;75,"No",IF(E51&lt;15,"No","Yes")))</f>
        <v>Yes</v>
      </c>
      <c r="G51" s="30">
        <v>47.637635789000001</v>
      </c>
      <c r="H51" s="30" t="str">
        <f>IF($B51="N/A","N/A",IF(G51&gt;75,"No",IF(G51&lt;15,"No","Yes")))</f>
        <v>Yes</v>
      </c>
      <c r="I51" s="32">
        <v>-3.53</v>
      </c>
      <c r="J51" s="32">
        <v>-3.33</v>
      </c>
      <c r="K51" s="30" t="str">
        <f>IF(J51="Div by 0", "N/A", IF(J51="N/A","N/A", IF(J51&gt;30, "No", IF(J51&lt;-30, "No", "Yes"))))</f>
        <v>Yes</v>
      </c>
    </row>
    <row r="52" spans="1:11">
      <c r="A52" s="131" t="s">
        <v>187</v>
      </c>
      <c r="B52" s="25" t="s">
        <v>10</v>
      </c>
      <c r="C52" s="30">
        <v>37.043787049999999</v>
      </c>
      <c r="D52" s="30" t="str">
        <f>IF($B52="N/A","N/A",IF(C52&gt;70,"No",IF(C52&lt;25,"No","Yes")))</f>
        <v>Yes</v>
      </c>
      <c r="E52" s="30">
        <v>39.241378245</v>
      </c>
      <c r="F52" s="30" t="str">
        <f>IF($B52="N/A","N/A",IF(E52&gt;70,"No",IF(E52&lt;25,"No","Yes")))</f>
        <v>Yes</v>
      </c>
      <c r="G52" s="30">
        <v>41.462010179000004</v>
      </c>
      <c r="H52" s="30" t="str">
        <f>IF($B52="N/A","N/A",IF(G52&gt;70,"No",IF(G52&lt;25,"No","Yes")))</f>
        <v>Yes</v>
      </c>
      <c r="I52" s="32">
        <v>5.9320000000000004</v>
      </c>
      <c r="J52" s="32">
        <v>5.6589999999999998</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0.25886029420000001</v>
      </c>
      <c r="D54" s="30" t="str">
        <f>IF($B54="N/A","N/A",IF(C54&gt;100,"No",IF(C54&lt;95,"No","Yes")))</f>
        <v>No</v>
      </c>
      <c r="E54" s="30">
        <v>0.30163349699999997</v>
      </c>
      <c r="F54" s="30" t="str">
        <f>IF($B54="N/A","N/A",IF(E54&gt;100,"No",IF(E54&lt;95,"No","Yes")))</f>
        <v>No</v>
      </c>
      <c r="G54" s="30">
        <v>0.338565544</v>
      </c>
      <c r="H54" s="30" t="str">
        <f>IF($B54="N/A","N/A",IF(G54&gt;100,"No",IF(G54&lt;95,"No","Yes")))</f>
        <v>No</v>
      </c>
      <c r="I54" s="32">
        <v>16.52</v>
      </c>
      <c r="J54" s="32">
        <v>12.24</v>
      </c>
      <c r="K54" s="30" t="str">
        <f>IF(J54="Div by 0", "N/A", IF(J54="N/A","N/A", IF(J54&gt;30, "No", IF(J54&lt;-30, "No", "Yes"))))</f>
        <v>Yes</v>
      </c>
    </row>
    <row r="55" spans="1:11">
      <c r="A55" s="131" t="s">
        <v>636</v>
      </c>
      <c r="B55" s="25" t="s">
        <v>64</v>
      </c>
      <c r="C55" s="30">
        <v>0.2516549045</v>
      </c>
      <c r="D55" s="30" t="str">
        <f>IF($B55="N/A","N/A",IF(C55&gt;5,"No",IF(C55&lt;1,"No","Yes")))</f>
        <v>No</v>
      </c>
      <c r="E55" s="30">
        <v>0.2972836673</v>
      </c>
      <c r="F55" s="30" t="str">
        <f>IF($B55="N/A","N/A",IF(E55&gt;5,"No",IF(E55&lt;1,"No","Yes")))</f>
        <v>No</v>
      </c>
      <c r="G55" s="30">
        <v>0.32789128680000001</v>
      </c>
      <c r="H55" s="30" t="str">
        <f>IF($B55="N/A","N/A",IF(G55&gt;5,"No",IF(G55&lt;1,"No","Yes")))</f>
        <v>No</v>
      </c>
      <c r="I55" s="32">
        <v>18.13</v>
      </c>
      <c r="J55" s="32">
        <v>10.3</v>
      </c>
      <c r="K55" s="30" t="str">
        <f>IF(J55="Div by 0", "N/A", IF(J55="N/A","N/A", IF(J55&gt;30, "No", IF(J55&lt;-30, "No", "Yes"))))</f>
        <v>Yes</v>
      </c>
    </row>
    <row r="56" spans="1:11">
      <c r="A56" s="131" t="s">
        <v>638</v>
      </c>
      <c r="B56" s="25" t="s">
        <v>65</v>
      </c>
      <c r="C56" s="30">
        <v>2.5352297000000002E-3</v>
      </c>
      <c r="D56" s="30" t="str">
        <f>IF($B56="N/A","N/A",IF(C56&gt;98,"No",IF(C56&lt;8,"No","Yes")))</f>
        <v>No</v>
      </c>
      <c r="E56" s="30">
        <v>3.5342365999999998E-3</v>
      </c>
      <c r="F56" s="30" t="str">
        <f>IF($B56="N/A","N/A",IF(E56&gt;98,"No",IF(E56&lt;8,"No","Yes")))</f>
        <v>No</v>
      </c>
      <c r="G56" s="30">
        <v>3.6949352E-3</v>
      </c>
      <c r="H56" s="30" t="str">
        <f>IF($B56="N/A","N/A",IF(G56&gt;98,"No",IF(G56&lt;8,"No","Yes")))</f>
        <v>No</v>
      </c>
      <c r="I56" s="32">
        <v>39.4</v>
      </c>
      <c r="J56" s="32">
        <v>4.5469999999999997</v>
      </c>
      <c r="K56" s="30" t="str">
        <f>IF(J56="Div by 0", "N/A", IF(J56="N/A","N/A", IF(J56&gt;30, "No", IF(J56&lt;-30, "No", "Yes"))))</f>
        <v>Yes</v>
      </c>
    </row>
    <row r="57" spans="1:11">
      <c r="A57" s="131" t="s">
        <v>639</v>
      </c>
      <c r="B57" s="80" t="s">
        <v>53</v>
      </c>
      <c r="C57" s="30">
        <v>0</v>
      </c>
      <c r="D57" s="30" t="str">
        <f>IF($B57="N/A","N/A",IF(C57&gt;5,"No",IF(C57&lt;=0,"No","Yes")))</f>
        <v>No</v>
      </c>
      <c r="E57" s="30">
        <v>0</v>
      </c>
      <c r="F57" s="30" t="str">
        <f>IF($B57="N/A","N/A",IF(E57&gt;5,"No",IF(E57&lt;=0,"No","Yes")))</f>
        <v>No</v>
      </c>
      <c r="G57" s="30">
        <v>0</v>
      </c>
      <c r="H57" s="30" t="str">
        <f>IF($B57="N/A","N/A",IF(G57&gt;5,"No",IF(G57&lt;=0,"No","Yes")))</f>
        <v>No</v>
      </c>
      <c r="I57" s="32" t="s">
        <v>1207</v>
      </c>
      <c r="J57" s="32" t="s">
        <v>1207</v>
      </c>
      <c r="K57" s="30" t="str">
        <f>IF(J57="Div by 0", "N/A", IF(J57="N/A","N/A", IF(J57&gt;30, "No", IF(J57&lt;-30, "No", "Yes"))))</f>
        <v>N/A</v>
      </c>
    </row>
    <row r="58" spans="1:11">
      <c r="A58" s="191" t="s">
        <v>191</v>
      </c>
      <c r="B58" s="181"/>
      <c r="C58" s="181"/>
      <c r="D58" s="181"/>
      <c r="E58" s="181"/>
      <c r="F58" s="181"/>
      <c r="G58" s="181"/>
      <c r="H58" s="181"/>
      <c r="I58" s="181"/>
      <c r="J58" s="181"/>
      <c r="K58" s="182"/>
    </row>
    <row r="59" spans="1:11">
      <c r="A59" s="131" t="s">
        <v>45</v>
      </c>
      <c r="B59" s="25" t="s">
        <v>49</v>
      </c>
      <c r="C59" s="26">
        <v>95938</v>
      </c>
      <c r="D59" s="30" t="str">
        <f>IF($B59="N/A","N/A",IF(C59&gt;15,"No",IF(C59&lt;-15,"No","Yes")))</f>
        <v>N/A</v>
      </c>
      <c r="E59" s="26">
        <v>103476</v>
      </c>
      <c r="F59" s="30" t="str">
        <f>IF($B59="N/A","N/A",IF(E59&gt;15,"No",IF(E59&lt;-15,"No","Yes")))</f>
        <v>N/A</v>
      </c>
      <c r="G59" s="26">
        <v>71449</v>
      </c>
      <c r="H59" s="30" t="str">
        <f>IF($B59="N/A","N/A",IF(G59&gt;15,"No",IF(G59&lt;-15,"No","Yes")))</f>
        <v>N/A</v>
      </c>
      <c r="I59" s="32">
        <v>7.8570000000000002</v>
      </c>
      <c r="J59" s="32">
        <v>-31</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214.78447539000001</v>
      </c>
      <c r="D62" s="30" t="str">
        <f>IF($B62="N/A","N/A",IF(C62&gt;15,"No",IF(C62&lt;-15,"No","Yes")))</f>
        <v>N/A</v>
      </c>
      <c r="E62" s="78">
        <v>213.49309019</v>
      </c>
      <c r="F62" s="30" t="str">
        <f>IF($B62="N/A","N/A",IF(E62&gt;15,"No",IF(E62&lt;-15,"No","Yes")))</f>
        <v>N/A</v>
      </c>
      <c r="G62" s="78">
        <v>236.79462273999999</v>
      </c>
      <c r="H62" s="30" t="str">
        <f>IF($B62="N/A","N/A",IF(G62&gt;15,"No",IF(G62&lt;-15,"No","Yes")))</f>
        <v>N/A</v>
      </c>
      <c r="I62" s="32">
        <v>-0.60099999999999998</v>
      </c>
      <c r="J62" s="32">
        <v>10.91</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99.966645124999999</v>
      </c>
      <c r="D64" s="30" t="str">
        <f>IF($B64="N/A","N/A",IF(C64&gt;99,"No",IF(C64&lt;75,"No","Yes")))</f>
        <v>No</v>
      </c>
      <c r="E64" s="32">
        <v>99.919788163000007</v>
      </c>
      <c r="F64" s="30" t="str">
        <f>IF($B64="N/A","N/A",IF(E64&gt;99,"No",IF(E64&lt;75,"No","Yes")))</f>
        <v>No</v>
      </c>
      <c r="G64" s="32">
        <v>99.853042029999997</v>
      </c>
      <c r="H64" s="30" t="str">
        <f>IF($B64="N/A","N/A",IF(G64&gt;99,"No",IF(G64&lt;75,"No","Yes")))</f>
        <v>No</v>
      </c>
      <c r="I64" s="32">
        <v>-4.7E-2</v>
      </c>
      <c r="J64" s="32">
        <v>-6.7000000000000004E-2</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0</v>
      </c>
      <c r="D66" s="30" t="str">
        <f>IF($B66="N/A","N/A",IF(C66&gt;10,"No",IF(C66&lt;=0,"No","Yes")))</f>
        <v>No</v>
      </c>
      <c r="E66" s="30">
        <v>2.41601917E-2</v>
      </c>
      <c r="F66" s="30" t="str">
        <f>IF($B66="N/A","N/A",IF(E66&gt;10,"No",IF(E66&lt;=0,"No","Yes")))</f>
        <v>Yes</v>
      </c>
      <c r="G66" s="30">
        <v>4.1987991400000001E-2</v>
      </c>
      <c r="H66" s="30" t="str">
        <f>IF($B66="N/A","N/A",IF(G66&gt;10,"No",IF(G66&lt;=0,"No","Yes")))</f>
        <v>Yes</v>
      </c>
      <c r="I66" s="32" t="s">
        <v>1207</v>
      </c>
      <c r="J66" s="32">
        <v>73.790000000000006</v>
      </c>
      <c r="K66" s="30" t="str">
        <f>IF(J66="Div by 0", "N/A", IF(J66="N/A","N/A", IF(J66&gt;30, "No", IF(J66&lt;-30, "No", "Yes"))))</f>
        <v>No</v>
      </c>
    </row>
    <row r="67" spans="1:11">
      <c r="A67" s="131" t="s">
        <v>763</v>
      </c>
      <c r="B67" s="80" t="s">
        <v>53</v>
      </c>
      <c r="C67" s="30">
        <v>0</v>
      </c>
      <c r="D67" s="30" t="str">
        <f>IF($B67="N/A","N/A",IF(C67&gt;5,"No",IF(C67&lt;=0,"No","Yes")))</f>
        <v>No</v>
      </c>
      <c r="E67" s="30">
        <v>9.6640769999999999E-4</v>
      </c>
      <c r="F67" s="30" t="str">
        <f>IF($B67="N/A","N/A",IF(E67&gt;5,"No",IF(E67&lt;=0,"No","Yes")))</f>
        <v>Yes</v>
      </c>
      <c r="G67" s="30">
        <v>0</v>
      </c>
      <c r="H67" s="30" t="str">
        <f>IF($B67="N/A","N/A",IF(G67&gt;5,"No",IF(G67&lt;=0,"No","Yes")))</f>
        <v>No</v>
      </c>
      <c r="I67" s="32" t="s">
        <v>1207</v>
      </c>
      <c r="J67" s="32">
        <v>-100</v>
      </c>
      <c r="K67" s="30" t="str">
        <f>IF(J67="Div by 0", "N/A", IF(J67="N/A","N/A", IF(J67&gt;30, "No", IF(J67&lt;-30, "No", "Yes"))))</f>
        <v>No</v>
      </c>
    </row>
    <row r="68" spans="1:11">
      <c r="A68" s="192" t="s">
        <v>862</v>
      </c>
      <c r="B68" s="175"/>
      <c r="C68" s="175"/>
      <c r="D68" s="175"/>
      <c r="E68" s="175"/>
      <c r="F68" s="175"/>
      <c r="G68" s="175"/>
      <c r="H68" s="175"/>
      <c r="I68" s="175"/>
      <c r="J68" s="175"/>
      <c r="K68" s="176"/>
    </row>
    <row r="69" spans="1:11">
      <c r="A69" s="131" t="s">
        <v>863</v>
      </c>
      <c r="B69" s="25" t="s">
        <v>52</v>
      </c>
      <c r="C69" s="30">
        <v>0</v>
      </c>
      <c r="D69" s="30" t="str">
        <f>IF($B69="N/A","N/A",IF(C69&gt;100,"No",IF(C69&lt;95,"No","Yes")))</f>
        <v>No</v>
      </c>
      <c r="E69" s="30">
        <v>2.5126599400000001E-2</v>
      </c>
      <c r="F69" s="30" t="str">
        <f>IF($B69="N/A","N/A",IF(E69&gt;100,"No",IF(E69&lt;95,"No","Yes")))</f>
        <v>No</v>
      </c>
      <c r="G69" s="30">
        <v>4.1987991400000001E-2</v>
      </c>
      <c r="H69" s="30" t="str">
        <f>IF($B69="N/A","N/A",IF(G69&gt;100,"No",IF(G69&lt;95,"No","Yes")))</f>
        <v>No</v>
      </c>
      <c r="I69" s="32" t="s">
        <v>1207</v>
      </c>
      <c r="J69" s="32">
        <v>67.11</v>
      </c>
      <c r="K69" s="30" t="str">
        <f>IF(J69="Div by 0", "N/A", IF(J69="N/A","N/A", IF(J69&gt;30, "No", IF(J69&lt;-30, "No", "Yes"))))</f>
        <v>No</v>
      </c>
    </row>
    <row r="70" spans="1:11">
      <c r="A70" s="192" t="s">
        <v>685</v>
      </c>
      <c r="B70" s="175"/>
      <c r="C70" s="175"/>
      <c r="D70" s="175"/>
      <c r="E70" s="175"/>
      <c r="F70" s="175"/>
      <c r="G70" s="175"/>
      <c r="H70" s="175"/>
      <c r="I70" s="175"/>
      <c r="J70" s="175"/>
      <c r="K70" s="176"/>
    </row>
    <row r="71" spans="1:11">
      <c r="A71" s="131" t="s">
        <v>183</v>
      </c>
      <c r="B71" s="25" t="s">
        <v>52</v>
      </c>
      <c r="C71" s="30">
        <v>99.993745961000002</v>
      </c>
      <c r="D71" s="30" t="str">
        <f>IF($B71="N/A","N/A",IF(C71&gt;100,"No",IF(C71&lt;95,"No","Yes")))</f>
        <v>Yes</v>
      </c>
      <c r="E71" s="30">
        <v>99.992268738999996</v>
      </c>
      <c r="F71" s="30" t="str">
        <f>IF($B71="N/A","N/A",IF(E71&gt;100,"No",IF(E71&lt;95,"No","Yes")))</f>
        <v>Yes</v>
      </c>
      <c r="G71" s="30">
        <v>99.998600400000001</v>
      </c>
      <c r="H71" s="30" t="str">
        <f>IF($B71="N/A","N/A",IF(G71&gt;100,"No",IF(G71&lt;95,"No","Yes")))</f>
        <v>Yes</v>
      </c>
      <c r="I71" s="32">
        <v>-1E-3</v>
      </c>
      <c r="J71" s="32">
        <v>6.3E-3</v>
      </c>
      <c r="K71" s="30" t="str">
        <f>IF(J71="Div by 0", "N/A", IF(J71="N/A","N/A", IF(J71&gt;30, "No", IF(J71&lt;-30, "No", "Yes"))))</f>
        <v>Yes</v>
      </c>
    </row>
    <row r="72" spans="1:11">
      <c r="A72" s="131" t="s">
        <v>185</v>
      </c>
      <c r="B72" s="25" t="s">
        <v>55</v>
      </c>
      <c r="C72" s="30">
        <v>6.8267105867</v>
      </c>
      <c r="D72" s="30" t="str">
        <f>IF($B72="N/A","N/A",IF(C72&gt;30,"No",IF(C72&lt;5,"No","Yes")))</f>
        <v>Yes</v>
      </c>
      <c r="E72" s="30">
        <v>6.8194997487000002</v>
      </c>
      <c r="F72" s="30" t="str">
        <f>IF($B72="N/A","N/A",IF(E72&gt;30,"No",IF(E72&lt;5,"No","Yes")))</f>
        <v>Yes</v>
      </c>
      <c r="G72" s="30">
        <v>6.3136826783000002</v>
      </c>
      <c r="H72" s="30" t="str">
        <f>IF($B72="N/A","N/A",IF(G72&gt;30,"No",IF(G72&lt;5,"No","Yes")))</f>
        <v>Yes</v>
      </c>
      <c r="I72" s="32">
        <v>-0.106</v>
      </c>
      <c r="J72" s="32">
        <v>-7.42</v>
      </c>
      <c r="K72" s="30" t="str">
        <f>IF(J72="Div by 0", "N/A", IF(J72="N/A","N/A", IF(J72&gt;30, "No", IF(J72&lt;-30, "No", "Yes"))))</f>
        <v>Yes</v>
      </c>
    </row>
    <row r="73" spans="1:11">
      <c r="A73" s="131" t="s">
        <v>186</v>
      </c>
      <c r="B73" s="25" t="s">
        <v>9</v>
      </c>
      <c r="C73" s="30">
        <v>53.109494224999999</v>
      </c>
      <c r="D73" s="30" t="str">
        <f>IF($B73="N/A","N/A",IF(C73&gt;75,"No",IF(C73&lt;15,"No","Yes")))</f>
        <v>Yes</v>
      </c>
      <c r="E73" s="30">
        <v>46.628909421000003</v>
      </c>
      <c r="F73" s="30" t="str">
        <f>IF($B73="N/A","N/A",IF(E73&gt;75,"No",IF(E73&lt;15,"No","Yes")))</f>
        <v>Yes</v>
      </c>
      <c r="G73" s="30">
        <v>45.669577875000002</v>
      </c>
      <c r="H73" s="30" t="str">
        <f>IF($B73="N/A","N/A",IF(G73&gt;75,"No",IF(G73&lt;15,"No","Yes")))</f>
        <v>Yes</v>
      </c>
      <c r="I73" s="32">
        <v>-12.2</v>
      </c>
      <c r="J73" s="32">
        <v>-2.06</v>
      </c>
      <c r="K73" s="30" t="str">
        <f>IF(J73="Div by 0", "N/A", IF(J73="N/A","N/A", IF(J73&gt;30, "No", IF(J73&lt;-30, "No", "Yes"))))</f>
        <v>Yes</v>
      </c>
    </row>
    <row r="74" spans="1:11">
      <c r="A74" s="131" t="s">
        <v>187</v>
      </c>
      <c r="B74" s="25" t="s">
        <v>10</v>
      </c>
      <c r="C74" s="30">
        <v>40.063795188</v>
      </c>
      <c r="D74" s="30" t="str">
        <f>IF($B74="N/A","N/A",IF(C74&gt;70,"No",IF(C74&lt;25,"No","Yes")))</f>
        <v>Yes</v>
      </c>
      <c r="E74" s="30">
        <v>46.550624347999999</v>
      </c>
      <c r="F74" s="30" t="str">
        <f>IF($B74="N/A","N/A",IF(E74&gt;70,"No",IF(E74&lt;25,"No","Yes")))</f>
        <v>Yes</v>
      </c>
      <c r="G74" s="30">
        <v>48.016739446999999</v>
      </c>
      <c r="H74" s="30" t="str">
        <f>IF($B74="N/A","N/A",IF(G74&gt;70,"No",IF(G74&lt;25,"No","Yes")))</f>
        <v>Yes</v>
      </c>
      <c r="I74" s="32">
        <v>16.190000000000001</v>
      </c>
      <c r="J74" s="32">
        <v>3.15</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0</v>
      </c>
      <c r="D76" s="30" t="str">
        <f>IF($B76="N/A","N/A",IF(C76&gt;100,"No",IF(C76&lt;95,"No","Yes")))</f>
        <v>No</v>
      </c>
      <c r="E76" s="30">
        <v>2.2227376399999998E-2</v>
      </c>
      <c r="F76" s="30" t="str">
        <f>IF($B76="N/A","N/A",IF(E76&gt;100,"No",IF(E76&lt;95,"No","Yes")))</f>
        <v>No</v>
      </c>
      <c r="G76" s="30">
        <v>2.9391594E-2</v>
      </c>
      <c r="H76" s="30" t="str">
        <f>IF($B76="N/A","N/A",IF(G76&gt;100,"No",IF(G76&lt;95,"No","Yes")))</f>
        <v>No</v>
      </c>
      <c r="I76" s="32" t="s">
        <v>1207</v>
      </c>
      <c r="J76" s="32">
        <v>32.229999999999997</v>
      </c>
      <c r="K76" s="30" t="str">
        <f>IF(J76="Div by 0", "N/A", IF(J76="N/A","N/A", IF(J76&gt;30, "No", IF(J76&lt;-30, "No", "Yes"))))</f>
        <v>No</v>
      </c>
    </row>
    <row r="77" spans="1:11">
      <c r="A77" s="131" t="s">
        <v>636</v>
      </c>
      <c r="B77" s="25" t="s">
        <v>64</v>
      </c>
      <c r="C77" s="30">
        <v>0</v>
      </c>
      <c r="D77" s="30" t="str">
        <f>IF($B77="N/A","N/A",IF(C77&gt;5,"No",IF(C77&lt;1,"No","Yes")))</f>
        <v>No</v>
      </c>
      <c r="E77" s="30">
        <v>7.7312613999999998E-3</v>
      </c>
      <c r="F77" s="30" t="str">
        <f>IF($B77="N/A","N/A",IF(E77&gt;5,"No",IF(E77&lt;1,"No","Yes")))</f>
        <v>No</v>
      </c>
      <c r="G77" s="30">
        <v>1.5395596900000001E-2</v>
      </c>
      <c r="H77" s="30" t="str">
        <f>IF($B77="N/A","N/A",IF(G77&gt;5,"No",IF(G77&lt;1,"No","Yes")))</f>
        <v>No</v>
      </c>
      <c r="I77" s="32" t="s">
        <v>1207</v>
      </c>
      <c r="J77" s="32">
        <v>99.13</v>
      </c>
      <c r="K77" s="30" t="str">
        <f>IF(J77="Div by 0", "N/A", IF(J77="N/A","N/A", IF(J77&gt;30, "No", IF(J77&lt;-30, "No", "Yes"))))</f>
        <v>No</v>
      </c>
    </row>
    <row r="78" spans="1:11">
      <c r="A78" s="131" t="s">
        <v>638</v>
      </c>
      <c r="B78" s="25" t="s">
        <v>65</v>
      </c>
      <c r="C78" s="30">
        <v>0</v>
      </c>
      <c r="D78" s="30" t="str">
        <f>IF($B78="N/A","N/A",IF(C78&gt;98,"No",IF(C78&lt;8,"No","Yes")))</f>
        <v>No</v>
      </c>
      <c r="E78" s="30">
        <v>0</v>
      </c>
      <c r="F78" s="30" t="str">
        <f>IF($B78="N/A","N/A",IF(E78&gt;98,"No",IF(E78&lt;8,"No","Yes")))</f>
        <v>No</v>
      </c>
      <c r="G78" s="30">
        <v>4.1987991000000001E-3</v>
      </c>
      <c r="H78" s="30" t="str">
        <f>IF($B78="N/A","N/A",IF(G78&gt;98,"No",IF(G78&lt;8,"No","Yes")))</f>
        <v>No</v>
      </c>
      <c r="I78" s="32" t="s">
        <v>1207</v>
      </c>
      <c r="J78" s="32" t="s">
        <v>1207</v>
      </c>
      <c r="K78" s="30" t="str">
        <f>IF(J78="Div by 0", "N/A", IF(J78="N/A","N/A", IF(J78&gt;30, "No", IF(J78&lt;-30, "No", "Yes"))))</f>
        <v>N/A</v>
      </c>
    </row>
    <row r="79" spans="1:11">
      <c r="A79" s="131" t="s">
        <v>639</v>
      </c>
      <c r="B79" s="80" t="s">
        <v>53</v>
      </c>
      <c r="C79" s="30">
        <v>0</v>
      </c>
      <c r="D79" s="30" t="str">
        <f>IF($B79="N/A","N/A",IF(C79&gt;5,"No",IF(C79&lt;=0,"No","Yes")))</f>
        <v>No</v>
      </c>
      <c r="E79" s="30">
        <v>0</v>
      </c>
      <c r="F79" s="30" t="str">
        <f>IF($B79="N/A","N/A",IF(E79&gt;5,"No",IF(E79&lt;=0,"No","Yes")))</f>
        <v>No</v>
      </c>
      <c r="G79" s="30">
        <v>0</v>
      </c>
      <c r="H79" s="30" t="str">
        <f>IF($B79="N/A","N/A",IF(G79&gt;5,"No",IF(G79&lt;=0,"No","Yes")))</f>
        <v>No</v>
      </c>
      <c r="I79" s="32" t="s">
        <v>1207</v>
      </c>
      <c r="J79" s="32" t="s">
        <v>1207</v>
      </c>
      <c r="K79" s="30" t="str">
        <f>IF(J79="Div by 0", "N/A", IF(J79="N/A","N/A", IF(J79&gt;30, "No", IF(J79&lt;-30, "No", "Yes"))))</f>
        <v>N/A</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183" activePane="bottomRight" state="frozen"/>
      <selection activeCell="E6" sqref="E6"/>
      <selection pane="topRight" activeCell="E6" sqref="E6"/>
      <selection pane="bottomLeft" activeCell="E6" sqref="E6"/>
      <selection pane="bottomRight" activeCell="B277" sqref="B277: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72228887</v>
      </c>
      <c r="D7" s="154" t="str">
        <f>IF($B7="N/A","N/A",IF(C7&gt;15,"No",IF(C7&lt;-15,"No","Yes")))</f>
        <v>N/A</v>
      </c>
      <c r="E7" s="150">
        <v>76464581</v>
      </c>
      <c r="F7" s="154" t="str">
        <f>IF($B7="N/A","N/A",IF(E7&gt;15,"No",IF(E7&lt;-15,"No","Yes")))</f>
        <v>N/A</v>
      </c>
      <c r="G7" s="150">
        <v>81325855</v>
      </c>
      <c r="H7" s="154" t="str">
        <f>IF($B7="N/A","N/A",IF(G7&gt;15,"No",IF(G7&lt;-15,"No","Yes")))</f>
        <v>N/A</v>
      </c>
      <c r="I7" s="155">
        <v>5.8639999999999999</v>
      </c>
      <c r="J7" s="155">
        <v>6.3579999999999997</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18.225728716999999</v>
      </c>
      <c r="D10" s="30" t="str">
        <f>IF($B10="N/A","N/A",IF(C10&gt;15,"No",IF(C10&lt;-15,"No","Yes")))</f>
        <v>N/A</v>
      </c>
      <c r="E10" s="30">
        <v>18.294402215000002</v>
      </c>
      <c r="F10" s="30" t="str">
        <f>IF($B10="N/A","N/A",IF(E10&gt;15,"No",IF(E10&lt;-15,"No","Yes")))</f>
        <v>N/A</v>
      </c>
      <c r="G10" s="30">
        <v>19.031078124</v>
      </c>
      <c r="H10" s="30" t="str">
        <f>IF($B10="N/A","N/A",IF(G10&gt;15,"No",IF(G10&lt;-15,"No","Yes")))</f>
        <v>N/A</v>
      </c>
      <c r="I10" s="32">
        <v>0.37680000000000002</v>
      </c>
      <c r="J10" s="32">
        <v>4.0270000000000001</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50.096395268000002</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0</v>
      </c>
      <c r="H14" s="30" t="str">
        <f>IF($B14="N/A","N/A",IF(G14&gt;100,"No",IF(G14&lt;95,"No","Yes")))</f>
        <v>No</v>
      </c>
      <c r="I14" s="116" t="s">
        <v>49</v>
      </c>
      <c r="J14" s="116" t="s">
        <v>49</v>
      </c>
      <c r="K14" s="30" t="str">
        <f t="shared" si="0"/>
        <v>N/A</v>
      </c>
    </row>
    <row r="15" spans="1:12">
      <c r="A15" s="117" t="s">
        <v>1091</v>
      </c>
      <c r="B15" s="25" t="s">
        <v>49</v>
      </c>
      <c r="C15" s="112">
        <v>59064646</v>
      </c>
      <c r="D15" s="30" t="str">
        <f>IF($B15="N/A","N/A",IF(C15&gt;15,"No",IF(C15&lt;-15,"No","Yes")))</f>
        <v>N/A</v>
      </c>
      <c r="E15" s="26">
        <v>62475843</v>
      </c>
      <c r="F15" s="30" t="str">
        <f>IF($B15="N/A","N/A",IF(E15&gt;15,"No",IF(E15&lt;-15,"No","Yes")))</f>
        <v>N/A</v>
      </c>
      <c r="G15" s="26">
        <v>65848668</v>
      </c>
      <c r="H15" s="30" t="str">
        <f>IF($B15="N/A","N/A",IF(G15&gt;15,"No",IF(G15&lt;-15,"No","Yes")))</f>
        <v>N/A</v>
      </c>
      <c r="I15" s="32">
        <v>5.7750000000000004</v>
      </c>
      <c r="J15" s="32">
        <v>5.399</v>
      </c>
      <c r="K15" s="30" t="str">
        <f t="shared" si="0"/>
        <v>Yes</v>
      </c>
    </row>
    <row r="16" spans="1:12">
      <c r="A16" s="113" t="s">
        <v>633</v>
      </c>
      <c r="B16" s="25" t="s">
        <v>51</v>
      </c>
      <c r="C16" s="114">
        <v>10.180215082</v>
      </c>
      <c r="D16" s="30" t="str">
        <f>IF($B16="N/A","N/A",IF(C16&gt;20,"No",IF(C16&lt;5,"No","Yes")))</f>
        <v>Yes</v>
      </c>
      <c r="E16" s="30">
        <v>10.209925459000001</v>
      </c>
      <c r="F16" s="30" t="str">
        <f>IF($B16="N/A","N/A",IF(E16&gt;20,"No",IF(E16&lt;5,"No","Yes")))</f>
        <v>Yes</v>
      </c>
      <c r="G16" s="30">
        <v>10.296528701</v>
      </c>
      <c r="H16" s="30" t="str">
        <f>IF($B16="N/A","N/A",IF(G16&gt;20,"No",IF(G16&lt;5,"No","Yes")))</f>
        <v>Yes</v>
      </c>
      <c r="I16" s="32">
        <v>0.2918</v>
      </c>
      <c r="J16" s="32">
        <v>0.84819999999999995</v>
      </c>
      <c r="K16" s="30" t="str">
        <f t="shared" si="0"/>
        <v>Yes</v>
      </c>
    </row>
    <row r="17" spans="1:11">
      <c r="A17" s="113" t="s">
        <v>634</v>
      </c>
      <c r="B17" s="25" t="s">
        <v>165</v>
      </c>
      <c r="C17" s="114">
        <v>0.57164145200000005</v>
      </c>
      <c r="D17" s="30" t="str">
        <f>IF($B17="N/A","N/A",IF(C17&gt;1,"Yes","No"))</f>
        <v>No</v>
      </c>
      <c r="E17" s="30">
        <v>0.75562805929999999</v>
      </c>
      <c r="F17" s="30" t="str">
        <f>IF($B17="N/A","N/A",IF(E17&gt;1,"Yes","No"))</f>
        <v>No</v>
      </c>
      <c r="G17" s="30">
        <v>1.5632738387</v>
      </c>
      <c r="H17" s="30" t="str">
        <f>IF($B17="N/A","N/A",IF(G17&gt;1,"Yes","No"))</f>
        <v>Yes</v>
      </c>
      <c r="I17" s="32">
        <v>32.19</v>
      </c>
      <c r="J17" s="32">
        <v>106.9</v>
      </c>
      <c r="K17" s="30" t="str">
        <f t="shared" si="0"/>
        <v>No</v>
      </c>
    </row>
    <row r="18" spans="1:11">
      <c r="A18" s="113" t="s">
        <v>635</v>
      </c>
      <c r="B18" s="25" t="s">
        <v>49</v>
      </c>
      <c r="C18" s="118">
        <v>126.92512987000001</v>
      </c>
      <c r="D18" s="30" t="str">
        <f>IF($B18="N/A","N/A",IF(C18&gt;15,"No",IF(C18&lt;-15,"No","Yes")))</f>
        <v>N/A</v>
      </c>
      <c r="E18" s="78">
        <v>86.230299627999997</v>
      </c>
      <c r="F18" s="30" t="str">
        <f>IF($B18="N/A","N/A",IF(E18&gt;15,"No",IF(E18&lt;-15,"No","Yes")))</f>
        <v>N/A</v>
      </c>
      <c r="G18" s="78">
        <v>100.67283501</v>
      </c>
      <c r="H18" s="30" t="str">
        <f>IF($B18="N/A","N/A",IF(G18&gt;15,"No",IF(G18&lt;-15,"No","Yes")))</f>
        <v>N/A</v>
      </c>
      <c r="I18" s="32">
        <v>-32.1</v>
      </c>
      <c r="J18" s="32">
        <v>16.75</v>
      </c>
      <c r="K18" s="30" t="str">
        <f t="shared" si="0"/>
        <v>Yes</v>
      </c>
    </row>
    <row r="19" spans="1:11">
      <c r="A19" s="111" t="s">
        <v>198</v>
      </c>
      <c r="B19" s="25" t="s">
        <v>49</v>
      </c>
      <c r="C19" s="119">
        <v>18.225728716999999</v>
      </c>
      <c r="D19" s="30" t="str">
        <f>IF($B19="N/A","N/A",IF(C19&gt;15,"No",IF(C19&lt;-15,"No","Yes")))</f>
        <v>N/A</v>
      </c>
      <c r="E19" s="120">
        <v>18.294402215000002</v>
      </c>
      <c r="F19" s="30" t="str">
        <f>IF($B19="N/A","N/A",IF(E19&gt;15,"No",IF(E19&lt;-15,"No","Yes")))</f>
        <v>N/A</v>
      </c>
      <c r="G19" s="120">
        <v>19.031078124</v>
      </c>
      <c r="H19" s="30" t="str">
        <f>IF($B19="N/A","N/A",IF(G19&gt;15,"No",IF(G19&lt;-15,"No","Yes")))</f>
        <v>N/A</v>
      </c>
      <c r="I19" s="32">
        <v>0.37680000000000002</v>
      </c>
      <c r="J19" s="32">
        <v>4.0270000000000001</v>
      </c>
      <c r="K19" s="30" t="str">
        <f t="shared" si="0"/>
        <v>Yes</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v>265.69355043000002</v>
      </c>
      <c r="D22" s="30" t="str">
        <f>IF($B22="N/A","N/A",IF(C22&gt;300,"No",IF(C22&lt;75,"No","Yes")))</f>
        <v>Yes</v>
      </c>
      <c r="E22" s="78">
        <v>283.07720439000002</v>
      </c>
      <c r="F22" s="30" t="str">
        <f>IF($B22="N/A","N/A",IF(E22&gt;300,"No",IF(E22&lt;75,"No","Yes")))</f>
        <v>Yes</v>
      </c>
      <c r="G22" s="78">
        <v>298.82520376999997</v>
      </c>
      <c r="H22" s="30" t="str">
        <f>IF($B22="N/A","N/A",IF(G22&gt;300,"No",IF(G22&lt;75,"No","Yes")))</f>
        <v>Yes</v>
      </c>
      <c r="I22" s="32">
        <v>6.5430000000000001</v>
      </c>
      <c r="J22" s="32">
        <v>5.5629999999999997</v>
      </c>
      <c r="K22" s="30" t="str">
        <f t="shared" si="0"/>
        <v>Yes</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2128</v>
      </c>
      <c r="D25" s="25" t="s">
        <v>49</v>
      </c>
      <c r="E25" s="26">
        <v>127973</v>
      </c>
      <c r="F25" s="25" t="s">
        <v>49</v>
      </c>
      <c r="G25" s="26">
        <v>105239</v>
      </c>
      <c r="H25" s="30" t="str">
        <f>IF($B25="N/A","N/A",IF(G25&gt;15,"No",IF(G25&lt;-15,"No","Yes")))</f>
        <v>N/A</v>
      </c>
      <c r="I25" s="25" t="s">
        <v>1210</v>
      </c>
      <c r="J25" s="32">
        <v>-17.8</v>
      </c>
      <c r="K25" s="30" t="str">
        <f t="shared" si="0"/>
        <v>Yes</v>
      </c>
    </row>
    <row r="26" spans="1:11" ht="25.5">
      <c r="A26" s="51" t="s">
        <v>771</v>
      </c>
      <c r="B26" s="25" t="s">
        <v>49</v>
      </c>
      <c r="C26" s="78">
        <v>190.77960526000001</v>
      </c>
      <c r="D26" s="25" t="s">
        <v>49</v>
      </c>
      <c r="E26" s="78">
        <v>79.826416510000001</v>
      </c>
      <c r="F26" s="25" t="s">
        <v>49</v>
      </c>
      <c r="G26" s="78">
        <v>87.100190994000002</v>
      </c>
      <c r="H26" s="25" t="s">
        <v>49</v>
      </c>
      <c r="I26" s="32">
        <v>-58.2</v>
      </c>
      <c r="J26" s="32">
        <v>9.1120000000000001</v>
      </c>
      <c r="K26" s="30" t="str">
        <f t="shared" si="0"/>
        <v>Yes</v>
      </c>
    </row>
    <row r="27" spans="1:11">
      <c r="A27" s="51" t="s">
        <v>156</v>
      </c>
      <c r="B27" s="25" t="s">
        <v>121</v>
      </c>
      <c r="C27" s="26">
        <v>11</v>
      </c>
      <c r="D27" s="30" t="str">
        <f>IF($B27="N/A","N/A",IF(C27="N/A","N/A",IF(C27=0,"Yes","No")))</f>
        <v>No</v>
      </c>
      <c r="E27" s="26">
        <v>0</v>
      </c>
      <c r="F27" s="30" t="str">
        <f>IF($B27="N/A","N/A",IF(E27="N/A","N/A",IF(E27=0,"Yes","No")))</f>
        <v>Yes</v>
      </c>
      <c r="G27" s="26">
        <v>11</v>
      </c>
      <c r="H27" s="30" t="str">
        <f>IF($B27="N/A","N/A",IF(G27=0,"Yes","No"))</f>
        <v>No</v>
      </c>
      <c r="I27" s="32">
        <v>-100</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15477187</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99.851872306999994</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9.3589358299999995E-2</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0</v>
      </c>
      <c r="H48" s="25" t="s">
        <v>49</v>
      </c>
      <c r="I48" s="32" t="s">
        <v>1207</v>
      </c>
      <c r="J48" s="32" t="s">
        <v>1207</v>
      </c>
      <c r="K48" s="30" t="str">
        <f t="shared" si="0"/>
        <v>N/A</v>
      </c>
    </row>
    <row r="49" spans="1:11">
      <c r="A49" s="51" t="s">
        <v>866</v>
      </c>
      <c r="B49" s="25" t="s">
        <v>49</v>
      </c>
      <c r="C49" s="116" t="s">
        <v>1207</v>
      </c>
      <c r="D49" s="30" t="str">
        <f t="shared" ref="D49:D50" si="25">IF($B49="N/A","N/A",IF(C49&gt;15,"No",IF(C49&lt;-15,"No","Yes")))</f>
        <v>N/A</v>
      </c>
      <c r="E49" s="32" t="s">
        <v>1207</v>
      </c>
      <c r="F49" s="30" t="str">
        <f t="shared" ref="F49:F50" si="26">IF($B49="N/A","N/A",IF(E49&gt;15,"No",IF(E49&lt;-15,"No","Yes")))</f>
        <v>N/A</v>
      </c>
      <c r="G49" s="32" t="s">
        <v>1207</v>
      </c>
      <c r="H49" s="30" t="str">
        <f t="shared" ref="H49:H50" si="27">IF($B49="N/A","N/A",IF(G49&gt;15,"No",IF(G49&lt;-15,"No","Yes")))</f>
        <v>N/A</v>
      </c>
      <c r="I49" s="32" t="s">
        <v>1207</v>
      </c>
      <c r="J49" s="32" t="s">
        <v>1207</v>
      </c>
      <c r="K49" s="30" t="str">
        <f t="shared" si="0"/>
        <v>N/A</v>
      </c>
    </row>
    <row r="50" spans="1:11">
      <c r="A50" s="51" t="s">
        <v>867</v>
      </c>
      <c r="B50" s="25" t="s">
        <v>49</v>
      </c>
      <c r="C50" s="116" t="s">
        <v>1207</v>
      </c>
      <c r="D50" s="30" t="str">
        <f t="shared" si="25"/>
        <v>N/A</v>
      </c>
      <c r="E50" s="32" t="s">
        <v>1207</v>
      </c>
      <c r="F50" s="30" t="str">
        <f t="shared" si="26"/>
        <v>N/A</v>
      </c>
      <c r="G50" s="32" t="s">
        <v>1207</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53051738</v>
      </c>
      <c r="D52" s="30" t="str">
        <f>IF($B52="N/A","N/A",IF(C52&gt;15,"No",IF(C52&lt;-15,"No","Yes")))</f>
        <v>N/A</v>
      </c>
      <c r="E52" s="26">
        <v>56097106</v>
      </c>
      <c r="F52" s="30" t="str">
        <f>IF($B52="N/A","N/A",IF(E52&gt;15,"No",IF(E52&lt;-15,"No","Yes")))</f>
        <v>N/A</v>
      </c>
      <c r="G52" s="26">
        <v>59068541</v>
      </c>
      <c r="H52" s="30" t="str">
        <f>IF($B52="N/A","N/A",IF(G52&gt;15,"No",IF(G52&lt;-15,"No","Yes")))</f>
        <v>N/A</v>
      </c>
      <c r="I52" s="32">
        <v>5.74</v>
      </c>
      <c r="J52" s="32">
        <v>5.2969999999999997</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0</v>
      </c>
      <c r="D55" s="30" t="str">
        <f t="shared" ref="D55:D61" si="29">IF($B55="N/A","N/A",IF(C55&gt;15,"No",IF(C55&lt;-15,"No","Yes")))</f>
        <v>N/A</v>
      </c>
      <c r="E55" s="32">
        <v>0</v>
      </c>
      <c r="F55" s="30" t="str">
        <f t="shared" ref="F55:F61" si="30">IF($B55="N/A","N/A",IF(E55&gt;15,"No",IF(E55&lt;-15,"No","Yes")))</f>
        <v>N/A</v>
      </c>
      <c r="G55" s="32">
        <v>0</v>
      </c>
      <c r="H55" s="30" t="str">
        <f t="shared" ref="H55:H61" si="31">IF($B55="N/A","N/A",IF(G55&gt;15,"No",IF(G55&lt;-15,"No","Yes")))</f>
        <v>N/A</v>
      </c>
      <c r="I55" s="32" t="s">
        <v>1207</v>
      </c>
      <c r="J55" s="32" t="s">
        <v>1207</v>
      </c>
      <c r="K55" s="30" t="str">
        <f t="shared" si="28"/>
        <v>N/A</v>
      </c>
    </row>
    <row r="56" spans="1:11">
      <c r="A56" s="111" t="s">
        <v>204</v>
      </c>
      <c r="B56" s="25" t="s">
        <v>49</v>
      </c>
      <c r="C56" s="116">
        <v>0</v>
      </c>
      <c r="D56" s="30" t="str">
        <f t="shared" si="29"/>
        <v>N/A</v>
      </c>
      <c r="E56" s="32">
        <v>0</v>
      </c>
      <c r="F56" s="30" t="str">
        <f t="shared" si="30"/>
        <v>N/A</v>
      </c>
      <c r="G56" s="32">
        <v>0</v>
      </c>
      <c r="H56" s="30" t="str">
        <f t="shared" si="31"/>
        <v>N/A</v>
      </c>
      <c r="I56" s="32" t="s">
        <v>1207</v>
      </c>
      <c r="J56" s="32" t="s">
        <v>1207</v>
      </c>
      <c r="K56" s="30" t="str">
        <f t="shared" si="28"/>
        <v>N/A</v>
      </c>
    </row>
    <row r="57" spans="1:11" ht="12.75" customHeight="1">
      <c r="A57" s="111" t="s">
        <v>205</v>
      </c>
      <c r="B57" s="25" t="s">
        <v>49</v>
      </c>
      <c r="C57" s="116">
        <v>0</v>
      </c>
      <c r="D57" s="30" t="str">
        <f t="shared" si="29"/>
        <v>N/A</v>
      </c>
      <c r="E57" s="32">
        <v>0</v>
      </c>
      <c r="F57" s="30" t="str">
        <f t="shared" si="30"/>
        <v>N/A</v>
      </c>
      <c r="G57" s="32">
        <v>0</v>
      </c>
      <c r="H57" s="30" t="str">
        <f t="shared" si="31"/>
        <v>N/A</v>
      </c>
      <c r="I57" s="32" t="s">
        <v>1207</v>
      </c>
      <c r="J57" s="32" t="s">
        <v>1207</v>
      </c>
      <c r="K57" s="30" t="str">
        <f t="shared" si="28"/>
        <v>N/A</v>
      </c>
    </row>
    <row r="58" spans="1:11">
      <c r="A58" s="111" t="s">
        <v>206</v>
      </c>
      <c r="B58" s="25" t="s">
        <v>49</v>
      </c>
      <c r="C58" s="116">
        <v>0</v>
      </c>
      <c r="D58" s="30" t="str">
        <f t="shared" si="29"/>
        <v>N/A</v>
      </c>
      <c r="E58" s="32">
        <v>0</v>
      </c>
      <c r="F58" s="30" t="str">
        <f t="shared" si="30"/>
        <v>N/A</v>
      </c>
      <c r="G58" s="32">
        <v>0</v>
      </c>
      <c r="H58" s="30" t="str">
        <f t="shared" si="31"/>
        <v>N/A</v>
      </c>
      <c r="I58" s="32" t="s">
        <v>1207</v>
      </c>
      <c r="J58" s="32" t="s">
        <v>1207</v>
      </c>
      <c r="K58" s="30" t="str">
        <f t="shared" si="28"/>
        <v>N/A</v>
      </c>
    </row>
    <row r="59" spans="1:11">
      <c r="A59" s="111" t="s">
        <v>798</v>
      </c>
      <c r="B59" s="25" t="s">
        <v>49</v>
      </c>
      <c r="C59" s="116">
        <v>0</v>
      </c>
      <c r="D59" s="30" t="str">
        <f t="shared" si="29"/>
        <v>N/A</v>
      </c>
      <c r="E59" s="32">
        <v>0</v>
      </c>
      <c r="F59" s="30" t="str">
        <f t="shared" si="30"/>
        <v>N/A</v>
      </c>
      <c r="G59" s="32">
        <v>0</v>
      </c>
      <c r="H59" s="30" t="str">
        <f t="shared" si="31"/>
        <v>N/A</v>
      </c>
      <c r="I59" s="32" t="s">
        <v>1207</v>
      </c>
      <c r="J59" s="32" t="s">
        <v>1207</v>
      </c>
      <c r="K59" s="30" t="str">
        <f t="shared" si="28"/>
        <v>N/A</v>
      </c>
    </row>
    <row r="60" spans="1:11">
      <c r="A60" s="111" t="s">
        <v>799</v>
      </c>
      <c r="B60" s="25" t="s">
        <v>49</v>
      </c>
      <c r="C60" s="116">
        <v>0</v>
      </c>
      <c r="D60" s="30" t="str">
        <f t="shared" si="29"/>
        <v>N/A</v>
      </c>
      <c r="E60" s="32">
        <v>0</v>
      </c>
      <c r="F60" s="30" t="str">
        <f t="shared" si="30"/>
        <v>N/A</v>
      </c>
      <c r="G60" s="32">
        <v>0</v>
      </c>
      <c r="H60" s="30" t="str">
        <f t="shared" si="31"/>
        <v>N/A</v>
      </c>
      <c r="I60" s="32" t="s">
        <v>1207</v>
      </c>
      <c r="J60" s="32" t="s">
        <v>1207</v>
      </c>
      <c r="K60" s="30" t="str">
        <f t="shared" si="28"/>
        <v>N/A</v>
      </c>
    </row>
    <row r="61" spans="1:11">
      <c r="A61" s="111" t="s">
        <v>868</v>
      </c>
      <c r="B61" s="25" t="s">
        <v>49</v>
      </c>
      <c r="C61" s="116">
        <v>0</v>
      </c>
      <c r="D61" s="30" t="str">
        <f t="shared" si="29"/>
        <v>N/A</v>
      </c>
      <c r="E61" s="32">
        <v>0</v>
      </c>
      <c r="F61" s="30" t="str">
        <f t="shared" si="30"/>
        <v>N/A</v>
      </c>
      <c r="G61" s="32">
        <v>0</v>
      </c>
      <c r="H61" s="30" t="str">
        <f t="shared" si="31"/>
        <v>N/A</v>
      </c>
      <c r="I61" s="32" t="s">
        <v>1207</v>
      </c>
      <c r="J61" s="32" t="s">
        <v>1207</v>
      </c>
      <c r="K61" s="30" t="str">
        <f t="shared" si="28"/>
        <v>N/A</v>
      </c>
    </row>
    <row r="62" spans="1:11">
      <c r="A62" s="193" t="s">
        <v>686</v>
      </c>
      <c r="B62" s="201"/>
      <c r="C62" s="201"/>
      <c r="D62" s="201"/>
      <c r="E62" s="201"/>
      <c r="F62" s="201"/>
      <c r="G62" s="201"/>
      <c r="H62" s="201"/>
      <c r="I62" s="201"/>
      <c r="J62" s="201"/>
      <c r="K62" s="202"/>
    </row>
    <row r="63" spans="1:11">
      <c r="A63" s="111" t="s">
        <v>869</v>
      </c>
      <c r="B63" s="25" t="s">
        <v>876</v>
      </c>
      <c r="C63" s="116">
        <v>97.878031819</v>
      </c>
      <c r="D63" s="30" t="str">
        <f>IF($B63="N/A","N/A",IF(C63&gt;95,"Yes","No"))</f>
        <v>Yes</v>
      </c>
      <c r="E63" s="32">
        <v>97.552888022000005</v>
      </c>
      <c r="F63" s="30" t="str">
        <f>IF($B63="N/A","N/A",IF(E63&gt;95,"Yes","No"))</f>
        <v>Yes</v>
      </c>
      <c r="G63" s="32">
        <v>96.817979641999997</v>
      </c>
      <c r="H63" s="30" t="str">
        <f>IF($B63="N/A","N/A",IF(G63&gt;95,"Yes","No"))</f>
        <v>Yes</v>
      </c>
      <c r="I63" s="32">
        <v>-0.33200000000000002</v>
      </c>
      <c r="J63" s="32">
        <v>-0.753</v>
      </c>
      <c r="K63" s="30" t="str">
        <f t="shared" ref="K63:K73" si="32">IF(J63="Div by 0", "N/A", IF(J63="N/A","N/A", IF(J63&gt;30, "No", IF(J63&lt;-30, "No", "Yes"))))</f>
        <v>Yes</v>
      </c>
    </row>
    <row r="64" spans="1:11">
      <c r="A64" s="111" t="s">
        <v>207</v>
      </c>
      <c r="B64" s="80" t="s">
        <v>84</v>
      </c>
      <c r="C64" s="116">
        <v>7.3759977476999996</v>
      </c>
      <c r="D64" s="30" t="str">
        <f>IF($B64="N/A","N/A",IF(C64&gt;90,"No",IF(C64&lt;50,"No","Yes")))</f>
        <v>No</v>
      </c>
      <c r="E64" s="32">
        <v>6.0467504330999997</v>
      </c>
      <c r="F64" s="30" t="str">
        <f>IF($B64="N/A","N/A",IF(E64&gt;90,"No",IF(E64&lt;50,"No","Yes")))</f>
        <v>No</v>
      </c>
      <c r="G64" s="32">
        <v>5.8690208719000001</v>
      </c>
      <c r="H64" s="30" t="str">
        <f>IF($B64="N/A","N/A",IF(G64&gt;90,"No",IF(G64&lt;50,"No","Yes")))</f>
        <v>No</v>
      </c>
      <c r="I64" s="32">
        <v>-18</v>
      </c>
      <c r="J64" s="32">
        <v>-2.94</v>
      </c>
      <c r="K64" s="30" t="str">
        <f t="shared" si="32"/>
        <v>Yes</v>
      </c>
    </row>
    <row r="65" spans="1:11">
      <c r="A65" s="111" t="s">
        <v>208</v>
      </c>
      <c r="B65" s="80" t="s">
        <v>53</v>
      </c>
      <c r="C65" s="116">
        <v>45.291191026</v>
      </c>
      <c r="D65" s="30" t="str">
        <f t="shared" ref="D65:D70" si="33">IF($B65="N/A","N/A",IF(C65&gt;5,"No",IF(C65&lt;=0,"No","Yes")))</f>
        <v>No</v>
      </c>
      <c r="E65" s="32">
        <v>47.744099312000003</v>
      </c>
      <c r="F65" s="30" t="str">
        <f t="shared" ref="F65:F70" si="34">IF($B65="N/A","N/A",IF(E65&gt;5,"No",IF(E65&lt;=0,"No","Yes")))</f>
        <v>No</v>
      </c>
      <c r="G65" s="32">
        <v>46.256493790999997</v>
      </c>
      <c r="H65" s="30" t="str">
        <f t="shared" ref="H65:H70" si="35">IF($B65="N/A","N/A",IF(G65&gt;5,"No",IF(G65&lt;=0,"No","Yes")))</f>
        <v>No</v>
      </c>
      <c r="I65" s="32">
        <v>5.4160000000000004</v>
      </c>
      <c r="J65" s="32">
        <v>-3.12</v>
      </c>
      <c r="K65" s="30" t="str">
        <f t="shared" si="32"/>
        <v>Yes</v>
      </c>
    </row>
    <row r="66" spans="1:11">
      <c r="A66" s="111" t="s">
        <v>209</v>
      </c>
      <c r="B66" s="80" t="s">
        <v>53</v>
      </c>
      <c r="C66" s="116">
        <v>2.4297733658</v>
      </c>
      <c r="D66" s="30" t="str">
        <f t="shared" si="33"/>
        <v>Yes</v>
      </c>
      <c r="E66" s="32">
        <v>2.1038554110000001</v>
      </c>
      <c r="F66" s="30" t="str">
        <f t="shared" si="34"/>
        <v>Yes</v>
      </c>
      <c r="G66" s="32">
        <v>2.1047735037000002</v>
      </c>
      <c r="H66" s="30" t="str">
        <f t="shared" si="35"/>
        <v>Yes</v>
      </c>
      <c r="I66" s="32">
        <v>-13.4</v>
      </c>
      <c r="J66" s="32">
        <v>4.36E-2</v>
      </c>
      <c r="K66" s="30" t="str">
        <f t="shared" si="32"/>
        <v>Yes</v>
      </c>
    </row>
    <row r="67" spans="1:11">
      <c r="A67" s="111" t="s">
        <v>210</v>
      </c>
      <c r="B67" s="80" t="s">
        <v>53</v>
      </c>
      <c r="C67" s="116">
        <v>1.2953543577</v>
      </c>
      <c r="D67" s="30" t="str">
        <f t="shared" si="33"/>
        <v>Yes</v>
      </c>
      <c r="E67" s="32">
        <v>1.3250202248</v>
      </c>
      <c r="F67" s="30" t="str">
        <f t="shared" si="34"/>
        <v>Yes</v>
      </c>
      <c r="G67" s="32">
        <v>0.81865404460000002</v>
      </c>
      <c r="H67" s="30" t="str">
        <f t="shared" si="35"/>
        <v>Yes</v>
      </c>
      <c r="I67" s="32">
        <v>2.29</v>
      </c>
      <c r="J67" s="32">
        <v>-38.200000000000003</v>
      </c>
      <c r="K67" s="30" t="str">
        <f t="shared" si="32"/>
        <v>No</v>
      </c>
    </row>
    <row r="68" spans="1:11">
      <c r="A68" s="111" t="s">
        <v>800</v>
      </c>
      <c r="B68" s="25" t="s">
        <v>49</v>
      </c>
      <c r="C68" s="116">
        <v>2.0338636199999999E-2</v>
      </c>
      <c r="D68" s="30" t="str">
        <f t="shared" si="33"/>
        <v>N/A</v>
      </c>
      <c r="E68" s="32">
        <v>1.70650514E-2</v>
      </c>
      <c r="F68" s="30" t="str">
        <f t="shared" si="34"/>
        <v>N/A</v>
      </c>
      <c r="G68" s="32">
        <v>1.7457685300000001E-2</v>
      </c>
      <c r="H68" s="30" t="str">
        <f t="shared" si="35"/>
        <v>N/A</v>
      </c>
      <c r="I68" s="32">
        <v>-16.100000000000001</v>
      </c>
      <c r="J68" s="32">
        <v>2.3010000000000002</v>
      </c>
      <c r="K68" s="30" t="str">
        <f t="shared" si="32"/>
        <v>Yes</v>
      </c>
    </row>
    <row r="69" spans="1:11">
      <c r="A69" s="111" t="s">
        <v>801</v>
      </c>
      <c r="B69" s="25" t="s">
        <v>49</v>
      </c>
      <c r="C69" s="116">
        <v>0</v>
      </c>
      <c r="D69" s="30" t="str">
        <f t="shared" si="33"/>
        <v>N/A</v>
      </c>
      <c r="E69" s="32">
        <v>1.604361E-4</v>
      </c>
      <c r="F69" s="30" t="str">
        <f t="shared" si="34"/>
        <v>N/A</v>
      </c>
      <c r="G69" s="32">
        <v>1.1901428E-3</v>
      </c>
      <c r="H69" s="30" t="str">
        <f t="shared" si="35"/>
        <v>N/A</v>
      </c>
      <c r="I69" s="32" t="s">
        <v>1207</v>
      </c>
      <c r="J69" s="32">
        <v>641.79999999999995</v>
      </c>
      <c r="K69" s="30" t="str">
        <f t="shared" si="32"/>
        <v>No</v>
      </c>
    </row>
    <row r="70" spans="1:11" ht="12.75" customHeight="1">
      <c r="A70" s="111" t="s">
        <v>802</v>
      </c>
      <c r="B70" s="25" t="s">
        <v>49</v>
      </c>
      <c r="C70" s="116">
        <v>5.1270700000000005E-4</v>
      </c>
      <c r="D70" s="30" t="str">
        <f t="shared" si="33"/>
        <v>N/A</v>
      </c>
      <c r="E70" s="32">
        <v>3.9930759999999999E-4</v>
      </c>
      <c r="F70" s="30" t="str">
        <f t="shared" si="34"/>
        <v>N/A</v>
      </c>
      <c r="G70" s="32">
        <v>3.2335319999999998E-4</v>
      </c>
      <c r="H70" s="30" t="str">
        <f t="shared" si="35"/>
        <v>N/A</v>
      </c>
      <c r="I70" s="32">
        <v>-22.1</v>
      </c>
      <c r="J70" s="32">
        <v>-19</v>
      </c>
      <c r="K70" s="30" t="str">
        <f t="shared" si="32"/>
        <v>Yes</v>
      </c>
    </row>
    <row r="71" spans="1:11">
      <c r="A71" s="111" t="s">
        <v>211</v>
      </c>
      <c r="B71" s="25" t="s">
        <v>124</v>
      </c>
      <c r="C71" s="116">
        <v>2.0600097965000002</v>
      </c>
      <c r="D71" s="30" t="str">
        <f>IF($B71="N/A","N/A",IF(C71&gt;10,"No",IF(C71&lt;1,"No","Yes")))</f>
        <v>Yes</v>
      </c>
      <c r="E71" s="32">
        <v>1.6934082125000001</v>
      </c>
      <c r="F71" s="30" t="str">
        <f>IF($B71="N/A","N/A",IF(E71&gt;10,"No",IF(E71&lt;1,"No","Yes")))</f>
        <v>Yes</v>
      </c>
      <c r="G71" s="32">
        <v>1.7139783424999999</v>
      </c>
      <c r="H71" s="30" t="str">
        <f>IF($B71="N/A","N/A",IF(G71&gt;10,"No",IF(G71&lt;1,"No","Yes")))</f>
        <v>Yes</v>
      </c>
      <c r="I71" s="32">
        <v>-17.8</v>
      </c>
      <c r="J71" s="32">
        <v>1.2150000000000001</v>
      </c>
      <c r="K71" s="30" t="str">
        <f t="shared" si="32"/>
        <v>Yes</v>
      </c>
    </row>
    <row r="72" spans="1:11">
      <c r="A72" s="111" t="s">
        <v>212</v>
      </c>
      <c r="B72" s="122" t="s">
        <v>62</v>
      </c>
      <c r="C72" s="116">
        <v>9.8319040933000004</v>
      </c>
      <c r="D72" s="30" t="str">
        <f>IF($B72="N/A","N/A",IF(C72&gt;10,"No",IF(C72&lt;=0,"No","Yes")))</f>
        <v>Yes</v>
      </c>
      <c r="E72" s="32">
        <v>8.3794964396000005</v>
      </c>
      <c r="F72" s="30" t="str">
        <f>IF($B72="N/A","N/A",IF(E72&gt;10,"No",IF(E72&lt;=0,"No","Yes")))</f>
        <v>Yes</v>
      </c>
      <c r="G72" s="32">
        <v>8.6305669883</v>
      </c>
      <c r="H72" s="30" t="str">
        <f>IF($B72="N/A","N/A",IF(G72&gt;10,"No",IF(G72&lt;=0,"No","Yes")))</f>
        <v>Yes</v>
      </c>
      <c r="I72" s="32">
        <v>-14.8</v>
      </c>
      <c r="J72" s="32">
        <v>2.996</v>
      </c>
      <c r="K72" s="30" t="str">
        <f t="shared" si="32"/>
        <v>Yes</v>
      </c>
    </row>
    <row r="73" spans="1:11">
      <c r="A73" s="111" t="s">
        <v>213</v>
      </c>
      <c r="B73" s="80" t="s">
        <v>85</v>
      </c>
      <c r="C73" s="116">
        <v>2.1219681813000002</v>
      </c>
      <c r="D73" s="30" t="str">
        <f>IF($B73="N/A","N/A",IF(C73&gt;=5,"No",IF(C73&lt;0,"No","Yes")))</f>
        <v>Yes</v>
      </c>
      <c r="E73" s="32">
        <v>1.8218551239</v>
      </c>
      <c r="F73" s="30" t="str">
        <f>IF($B73="N/A","N/A",IF(E73&gt;=5,"No",IF(E73&lt;0,"No","Yes")))</f>
        <v>Yes</v>
      </c>
      <c r="G73" s="32">
        <v>1.9080562697000001</v>
      </c>
      <c r="H73" s="30" t="str">
        <f>IF($B73="N/A","N/A",IF(G73&gt;=5,"No",IF(G73&lt;0,"No","Yes")))</f>
        <v>Yes</v>
      </c>
      <c r="I73" s="32">
        <v>-14.1</v>
      </c>
      <c r="J73" s="32">
        <v>4.7320000000000002</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1.0654674499000001</v>
      </c>
      <c r="D75" s="30" t="str">
        <f>IF($B75="N/A","N/A",IF(C75&gt;15,"No",IF(C75&lt;=0,"No","Yes")))</f>
        <v>Yes</v>
      </c>
      <c r="E75" s="32">
        <v>1.0895392714000001</v>
      </c>
      <c r="F75" s="30" t="str">
        <f>IF($B75="N/A","N/A",IF(E75&gt;15,"No",IF(E75&lt;=0,"No","Yes")))</f>
        <v>Yes</v>
      </c>
      <c r="G75" s="32">
        <v>1.3405646840000001</v>
      </c>
      <c r="H75" s="30" t="str">
        <f>IF($B75="N/A","N/A",IF(G75&gt;15,"No",IF(G75&lt;=0,"No","Yes")))</f>
        <v>Yes</v>
      </c>
      <c r="I75" s="32">
        <v>2.2589999999999999</v>
      </c>
      <c r="J75" s="32">
        <v>23.04</v>
      </c>
      <c r="K75" s="30" t="str">
        <f>IF(J75="Div by 0", "N/A", IF(J75="N/A","N/A", IF(J75&gt;30, "No", IF(J75&lt;-30, "No", "Yes"))))</f>
        <v>Yes</v>
      </c>
    </row>
    <row r="76" spans="1:11">
      <c r="A76" s="111" t="s">
        <v>177</v>
      </c>
      <c r="B76" s="25" t="s">
        <v>49</v>
      </c>
      <c r="C76" s="118">
        <v>53.158370912999999</v>
      </c>
      <c r="D76" s="30" t="str">
        <f>IF($B76="N/A","N/A",IF(C76&gt;15,"No",IF(C76&lt;-15,"No","Yes")))</f>
        <v>N/A</v>
      </c>
      <c r="E76" s="78">
        <v>52.643638742999997</v>
      </c>
      <c r="F76" s="30" t="str">
        <f>IF($B76="N/A","N/A",IF(E76&gt;15,"No",IF(E76&lt;-15,"No","Yes")))</f>
        <v>N/A</v>
      </c>
      <c r="G76" s="78">
        <v>53.386520461000003</v>
      </c>
      <c r="H76" s="30" t="str">
        <f>IF($B76="N/A","N/A",IF(G76&gt;15,"No",IF(G76&lt;-15,"No","Yes")))</f>
        <v>N/A</v>
      </c>
      <c r="I76" s="32">
        <v>-0.96799999999999997</v>
      </c>
      <c r="J76" s="32">
        <v>1.411</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6.4036846446000002</v>
      </c>
      <c r="D78" s="30" t="str">
        <f>IF($B78="N/A","N/A",IF(C78&gt;35,"No",IF(C78&lt;10,"No","Yes")))</f>
        <v>No</v>
      </c>
      <c r="E78" s="32">
        <v>5.1565387347999998</v>
      </c>
      <c r="F78" s="30" t="str">
        <f>IF($B78="N/A","N/A",IF(E78&gt;35,"No",IF(E78&lt;10,"No","Yes")))</f>
        <v>No</v>
      </c>
      <c r="G78" s="32">
        <v>5.2104638913999999</v>
      </c>
      <c r="H78" s="30" t="str">
        <f>IF($B78="N/A","N/A",IF(G78&gt;35,"No",IF(G78&lt;10,"No","Yes")))</f>
        <v>No</v>
      </c>
      <c r="I78" s="32">
        <v>-19.5</v>
      </c>
      <c r="J78" s="32">
        <v>1.046</v>
      </c>
      <c r="K78" s="30" t="str">
        <f t="shared" ref="K78:K103" si="36">IF(J78="Div by 0", "N/A", IF(J78="N/A","N/A", IF(J78&gt;30, "No", IF(J78&lt;-30, "No", "Yes"))))</f>
        <v>Yes</v>
      </c>
    </row>
    <row r="79" spans="1:11">
      <c r="A79" s="111" t="s">
        <v>215</v>
      </c>
      <c r="B79" s="25" t="s">
        <v>69</v>
      </c>
      <c r="C79" s="116">
        <v>1.9842516751999999</v>
      </c>
      <c r="D79" s="30" t="str">
        <f>IF($B79="N/A","N/A",IF(C79&gt;20,"No",IF(C79&lt;2,"No","Yes")))</f>
        <v>No</v>
      </c>
      <c r="E79" s="32">
        <v>1.7766977141</v>
      </c>
      <c r="F79" s="30" t="str">
        <f>IF($B79="N/A","N/A",IF(E79&gt;20,"No",IF(E79&lt;2,"No","Yes")))</f>
        <v>No</v>
      </c>
      <c r="G79" s="32">
        <v>1.8551008394999999</v>
      </c>
      <c r="H79" s="30" t="str">
        <f>IF($B79="N/A","N/A",IF(G79&gt;20,"No",IF(G79&lt;2,"No","Yes")))</f>
        <v>No</v>
      </c>
      <c r="I79" s="32">
        <v>-10.5</v>
      </c>
      <c r="J79" s="32">
        <v>4.4130000000000003</v>
      </c>
      <c r="K79" s="30" t="str">
        <f t="shared" si="36"/>
        <v>Yes</v>
      </c>
    </row>
    <row r="80" spans="1:11">
      <c r="A80" s="111" t="s">
        <v>216</v>
      </c>
      <c r="B80" s="25" t="s">
        <v>88</v>
      </c>
      <c r="C80" s="116">
        <v>0.58719282669999995</v>
      </c>
      <c r="D80" s="30" t="str">
        <f>IF($B80="N/A","N/A",IF(C80&gt;8,"No",IF(C80&lt;0.5,"No","Yes")))</f>
        <v>Yes</v>
      </c>
      <c r="E80" s="32">
        <v>0.54427941430000004</v>
      </c>
      <c r="F80" s="30" t="str">
        <f>IF($B80="N/A","N/A",IF(E80&gt;8,"No",IF(E80&lt;0.5,"No","Yes")))</f>
        <v>Yes</v>
      </c>
      <c r="G80" s="32">
        <v>0.54750294239999997</v>
      </c>
      <c r="H80" s="30" t="str">
        <f>IF($B80="N/A","N/A",IF(G80&gt;8,"No",IF(G80&lt;0.5,"No","Yes")))</f>
        <v>Yes</v>
      </c>
      <c r="I80" s="32">
        <v>-7.31</v>
      </c>
      <c r="J80" s="32">
        <v>0.59230000000000005</v>
      </c>
      <c r="K80" s="30" t="str">
        <f t="shared" si="36"/>
        <v>Yes</v>
      </c>
    </row>
    <row r="81" spans="1:11">
      <c r="A81" s="111" t="s">
        <v>217</v>
      </c>
      <c r="B81" s="25" t="s">
        <v>70</v>
      </c>
      <c r="C81" s="116">
        <v>3.5573330320999998</v>
      </c>
      <c r="D81" s="30" t="str">
        <f>IF($B81="N/A","N/A",IF(C81&gt;25,"No",IF(C81&lt;3,"No","Yes")))</f>
        <v>Yes</v>
      </c>
      <c r="E81" s="32">
        <v>3.0313257158</v>
      </c>
      <c r="F81" s="30" t="str">
        <f>IF($B81="N/A","N/A",IF(E81&gt;25,"No",IF(E81&lt;3,"No","Yes")))</f>
        <v>Yes</v>
      </c>
      <c r="G81" s="32">
        <v>3.2394045418999999</v>
      </c>
      <c r="H81" s="30" t="str">
        <f>IF($B81="N/A","N/A",IF(G81&gt;25,"No",IF(G81&lt;3,"No","Yes")))</f>
        <v>Yes</v>
      </c>
      <c r="I81" s="32">
        <v>-14.8</v>
      </c>
      <c r="J81" s="32">
        <v>6.8639999999999999</v>
      </c>
      <c r="K81" s="30" t="str">
        <f t="shared" si="36"/>
        <v>Yes</v>
      </c>
    </row>
    <row r="82" spans="1:11">
      <c r="A82" s="111" t="s">
        <v>218</v>
      </c>
      <c r="B82" s="25" t="s">
        <v>71</v>
      </c>
      <c r="C82" s="116">
        <v>1.3191537664999999</v>
      </c>
      <c r="D82" s="30" t="str">
        <f>IF($B82="N/A","N/A",IF(C82&gt;25,"No",IF(C82&lt;2,"No","Yes")))</f>
        <v>No</v>
      </c>
      <c r="E82" s="32">
        <v>1.2961666864000001</v>
      </c>
      <c r="F82" s="30" t="str">
        <f>IF($B82="N/A","N/A",IF(E82&gt;25,"No",IF(E82&lt;2,"No","Yes")))</f>
        <v>No</v>
      </c>
      <c r="G82" s="32">
        <v>1.5042660355999999</v>
      </c>
      <c r="H82" s="30" t="str">
        <f>IF($B82="N/A","N/A",IF(G82&gt;25,"No",IF(G82&lt;2,"No","Yes")))</f>
        <v>No</v>
      </c>
      <c r="I82" s="32">
        <v>-1.74</v>
      </c>
      <c r="J82" s="32">
        <v>16.05</v>
      </c>
      <c r="K82" s="30" t="str">
        <f t="shared" si="36"/>
        <v>Yes</v>
      </c>
    </row>
    <row r="83" spans="1:11">
      <c r="A83" s="111" t="s">
        <v>219</v>
      </c>
      <c r="B83" s="25" t="s">
        <v>72</v>
      </c>
      <c r="C83" s="116">
        <v>6.8183063106999997</v>
      </c>
      <c r="D83" s="30" t="str">
        <f>IF($B83="N/A","N/A",IF(C83&gt;25,"No",IF(C83&lt;=0,"No","Yes")))</f>
        <v>Yes</v>
      </c>
      <c r="E83" s="32">
        <v>6.7354134096999996</v>
      </c>
      <c r="F83" s="30" t="str">
        <f>IF($B83="N/A","N/A",IF(E83&gt;25,"No",IF(E83&lt;=0,"No","Yes")))</f>
        <v>Yes</v>
      </c>
      <c r="G83" s="32">
        <v>7.7433332913999999</v>
      </c>
      <c r="H83" s="30" t="str">
        <f>IF($B83="N/A","N/A",IF(G83&gt;25,"No",IF(G83&lt;=0,"No","Yes")))</f>
        <v>Yes</v>
      </c>
      <c r="I83" s="32">
        <v>-1.22</v>
      </c>
      <c r="J83" s="32">
        <v>14.96</v>
      </c>
      <c r="K83" s="30" t="str">
        <f t="shared" si="36"/>
        <v>Yes</v>
      </c>
    </row>
    <row r="84" spans="1:11">
      <c r="A84" s="111" t="s">
        <v>220</v>
      </c>
      <c r="B84" s="25" t="s">
        <v>74</v>
      </c>
      <c r="C84" s="116">
        <v>9.3712160758999996</v>
      </c>
      <c r="D84" s="30" t="str">
        <f>IF($B84="N/A","N/A",IF(C84&gt;20,"No",IF(C84&lt;4,"No","Yes")))</f>
        <v>Yes</v>
      </c>
      <c r="E84" s="32">
        <v>8.9655088446000004</v>
      </c>
      <c r="F84" s="30" t="str">
        <f>IF($B84="N/A","N/A",IF(E84&gt;20,"No",IF(E84&lt;4,"No","Yes")))</f>
        <v>Yes</v>
      </c>
      <c r="G84" s="32">
        <v>9.4182637759999999</v>
      </c>
      <c r="H84" s="30" t="str">
        <f>IF($B84="N/A","N/A",IF(G84&gt;20,"No",IF(G84&lt;4,"No","Yes")))</f>
        <v>Yes</v>
      </c>
      <c r="I84" s="32">
        <v>-4.33</v>
      </c>
      <c r="J84" s="32">
        <v>5.05</v>
      </c>
      <c r="K84" s="30" t="str">
        <f t="shared" si="36"/>
        <v>Yes</v>
      </c>
    </row>
    <row r="85" spans="1:11">
      <c r="A85" s="111" t="s">
        <v>221</v>
      </c>
      <c r="B85" s="25" t="s">
        <v>75</v>
      </c>
      <c r="C85" s="116">
        <v>0.39019456819999998</v>
      </c>
      <c r="D85" s="30" t="str">
        <f>IF($B85="N/A","N/A",IF(C85&gt;=3,"No",IF(C85&lt;0,"No","Yes")))</f>
        <v>Yes</v>
      </c>
      <c r="E85" s="32">
        <v>0.35414304619999998</v>
      </c>
      <c r="F85" s="30" t="str">
        <f>IF($B85="N/A","N/A",IF(E85&gt;=3,"No",IF(E85&lt;0,"No","Yes")))</f>
        <v>Yes</v>
      </c>
      <c r="G85" s="32">
        <v>1.18506E-5</v>
      </c>
      <c r="H85" s="30" t="str">
        <f>IF($B85="N/A","N/A",IF(G85&gt;=3,"No",IF(G85&lt;0,"No","Yes")))</f>
        <v>Yes</v>
      </c>
      <c r="I85" s="32">
        <v>-9.24</v>
      </c>
      <c r="J85" s="32">
        <v>-100</v>
      </c>
      <c r="K85" s="30" t="str">
        <f t="shared" si="36"/>
        <v>No</v>
      </c>
    </row>
    <row r="86" spans="1:11">
      <c r="A86" s="111" t="s">
        <v>222</v>
      </c>
      <c r="B86" s="25" t="s">
        <v>76</v>
      </c>
      <c r="C86" s="116">
        <v>38.654989964999999</v>
      </c>
      <c r="D86" s="30" t="str">
        <f>IF($B86="N/A","N/A",IF(C86&gt;=25,"No",IF(C86&lt;0,"No","Yes")))</f>
        <v>No</v>
      </c>
      <c r="E86" s="32">
        <v>41.420405893999998</v>
      </c>
      <c r="F86" s="30" t="str">
        <f>IF($B86="N/A","N/A",IF(E86&gt;=25,"No",IF(E86&lt;0,"No","Yes")))</f>
        <v>No</v>
      </c>
      <c r="G86" s="32">
        <v>39.658452035000003</v>
      </c>
      <c r="H86" s="30" t="str">
        <f>IF($B86="N/A","N/A",IF(G86&gt;=25,"No",IF(G86&lt;0,"No","Yes")))</f>
        <v>No</v>
      </c>
      <c r="I86" s="32">
        <v>7.1539999999999999</v>
      </c>
      <c r="J86" s="32">
        <v>-4.25</v>
      </c>
      <c r="K86" s="30" t="str">
        <f t="shared" si="36"/>
        <v>Yes</v>
      </c>
    </row>
    <row r="87" spans="1:11">
      <c r="A87" s="111" t="s">
        <v>223</v>
      </c>
      <c r="B87" s="25" t="s">
        <v>123</v>
      </c>
      <c r="C87" s="116">
        <v>3.4030138654000002</v>
      </c>
      <c r="D87" s="30" t="str">
        <f>IF($B87="N/A","N/A",IF(C87&gt;3,"Yes","No"))</f>
        <v>Yes</v>
      </c>
      <c r="E87" s="32">
        <v>3.0505726979999999</v>
      </c>
      <c r="F87" s="30" t="str">
        <f>IF($B87="N/A","N/A",IF(E87&gt;3,"Yes","No"))</f>
        <v>Yes</v>
      </c>
      <c r="G87" s="32">
        <v>3.0543635739999999</v>
      </c>
      <c r="H87" s="30" t="str">
        <f>IF($B87="N/A","N/A",IF(G87&gt;3,"Yes","No"))</f>
        <v>Yes</v>
      </c>
      <c r="I87" s="32">
        <v>-10.4</v>
      </c>
      <c r="J87" s="32">
        <v>0.12429999999999999</v>
      </c>
      <c r="K87" s="30" t="str">
        <f t="shared" si="36"/>
        <v>Yes</v>
      </c>
    </row>
    <row r="88" spans="1:11">
      <c r="A88" s="111" t="s">
        <v>224</v>
      </c>
      <c r="B88" s="25" t="s">
        <v>122</v>
      </c>
      <c r="C88" s="116">
        <v>5.0408621863</v>
      </c>
      <c r="D88" s="30" t="str">
        <f>IF($B88="N/A","N/A",IF(C88&gt;1,"Yes","No"))</f>
        <v>Yes</v>
      </c>
      <c r="E88" s="32">
        <v>4.7880723115999997</v>
      </c>
      <c r="F88" s="30" t="str">
        <f>IF($B88="N/A","N/A",IF(E88&gt;1,"Yes","No"))</f>
        <v>Yes</v>
      </c>
      <c r="G88" s="32">
        <v>3.8719493681000001</v>
      </c>
      <c r="H88" s="30" t="str">
        <f>IF($B88="N/A","N/A",IF(G88&gt;1,"Yes","No"))</f>
        <v>Yes</v>
      </c>
      <c r="I88" s="32">
        <v>-5.01</v>
      </c>
      <c r="J88" s="32">
        <v>-19.100000000000001</v>
      </c>
      <c r="K88" s="30" t="str">
        <f t="shared" si="36"/>
        <v>Yes</v>
      </c>
    </row>
    <row r="89" spans="1:11">
      <c r="A89" s="111" t="s">
        <v>225</v>
      </c>
      <c r="B89" s="25" t="s">
        <v>49</v>
      </c>
      <c r="C89" s="116">
        <v>5.0535572999999999E-3</v>
      </c>
      <c r="D89" s="30" t="str">
        <f>IF($B89="N/A","N/A",IF(C89&gt;15,"No",IF(C89&lt;-15,"No","Yes")))</f>
        <v>N/A</v>
      </c>
      <c r="E89" s="32">
        <v>3.6918125999999998E-3</v>
      </c>
      <c r="F89" s="30" t="str">
        <f>IF($B89="N/A","N/A",IF(E89&gt;15,"No",IF(E89&lt;-15,"No","Yes")))</f>
        <v>N/A</v>
      </c>
      <c r="G89" s="32">
        <v>3.2030586000000002E-3</v>
      </c>
      <c r="H89" s="30" t="str">
        <f>IF($B89="N/A","N/A",IF(G89&gt;15,"No",IF(G89&lt;-15,"No","Yes")))</f>
        <v>N/A</v>
      </c>
      <c r="I89" s="32">
        <v>-26.9</v>
      </c>
      <c r="J89" s="32">
        <v>-13.2</v>
      </c>
      <c r="K89" s="30" t="str">
        <f t="shared" si="36"/>
        <v>Yes</v>
      </c>
    </row>
    <row r="90" spans="1:11">
      <c r="A90" s="111" t="s">
        <v>226</v>
      </c>
      <c r="B90" s="25" t="s">
        <v>49</v>
      </c>
      <c r="C90" s="116">
        <v>3.58141E-5</v>
      </c>
      <c r="D90" s="30" t="str">
        <f>IF($B90="N/A","N/A",IF(C90&gt;15,"No",IF(C90&lt;-15,"No","Yes")))</f>
        <v>N/A</v>
      </c>
      <c r="E90" s="32">
        <v>3.0304600000000001E-5</v>
      </c>
      <c r="F90" s="30" t="str">
        <f>IF($B90="N/A","N/A",IF(E90&gt;15,"No",IF(E90&lt;-15,"No","Yes")))</f>
        <v>N/A</v>
      </c>
      <c r="G90" s="32">
        <v>4.4016700000000002E-5</v>
      </c>
      <c r="H90" s="30" t="str">
        <f>IF($B90="N/A","N/A",IF(G90&gt;15,"No",IF(G90&lt;-15,"No","Yes")))</f>
        <v>N/A</v>
      </c>
      <c r="I90" s="32">
        <v>-15.4</v>
      </c>
      <c r="J90" s="32">
        <v>45.25</v>
      </c>
      <c r="K90" s="30" t="str">
        <f t="shared" si="36"/>
        <v>No</v>
      </c>
    </row>
    <row r="91" spans="1:11">
      <c r="A91" s="111" t="s">
        <v>227</v>
      </c>
      <c r="B91" s="25" t="s">
        <v>73</v>
      </c>
      <c r="C91" s="116">
        <v>0</v>
      </c>
      <c r="D91" s="30" t="str">
        <f>IF($B91="N/A","N/A",IF(C91&gt;0,"Yes","No"))</f>
        <v>No</v>
      </c>
      <c r="E91" s="32">
        <v>0</v>
      </c>
      <c r="F91" s="30" t="str">
        <f>IF($B91="N/A","N/A",IF(E91&gt;0,"Yes","No"))</f>
        <v>No</v>
      </c>
      <c r="G91" s="32">
        <v>0</v>
      </c>
      <c r="H91" s="30" t="str">
        <f>IF($B91="N/A","N/A",IF(G91&gt;0,"Yes","No"))</f>
        <v>No</v>
      </c>
      <c r="I91" s="32" t="s">
        <v>1207</v>
      </c>
      <c r="J91" s="32" t="s">
        <v>1207</v>
      </c>
      <c r="K91" s="30" t="str">
        <f t="shared" si="36"/>
        <v>N/A</v>
      </c>
    </row>
    <row r="92" spans="1:11">
      <c r="A92" s="111" t="s">
        <v>228</v>
      </c>
      <c r="B92" s="25" t="s">
        <v>73</v>
      </c>
      <c r="C92" s="116">
        <v>0</v>
      </c>
      <c r="D92" s="30" t="str">
        <f>IF($B92="N/A","N/A",IF(C92&gt;0,"Yes","No"))</f>
        <v>No</v>
      </c>
      <c r="E92" s="32">
        <v>1.7826232E-6</v>
      </c>
      <c r="F92" s="30" t="str">
        <f>IF($B92="N/A","N/A",IF(E92&gt;0,"Yes","No"))</f>
        <v>Yes</v>
      </c>
      <c r="G92" s="32">
        <v>0</v>
      </c>
      <c r="H92" s="30" t="str">
        <f>IF($B92="N/A","N/A",IF(G92&gt;0,"Yes","No"))</f>
        <v>No</v>
      </c>
      <c r="I92" s="32" t="s">
        <v>1207</v>
      </c>
      <c r="J92" s="32">
        <v>-100</v>
      </c>
      <c r="K92" s="30" t="str">
        <f t="shared" si="36"/>
        <v>No</v>
      </c>
    </row>
    <row r="93" spans="1:11">
      <c r="A93" s="111" t="s">
        <v>229</v>
      </c>
      <c r="B93" s="25" t="s">
        <v>73</v>
      </c>
      <c r="C93" s="116">
        <v>1.3506136217</v>
      </c>
      <c r="D93" s="30" t="str">
        <f>IF($B93="N/A","N/A",IF(C93&gt;0,"Yes","No"))</f>
        <v>Yes</v>
      </c>
      <c r="E93" s="32">
        <v>1.4768622822999999</v>
      </c>
      <c r="F93" s="30" t="str">
        <f>IF($B93="N/A","N/A",IF(E93&gt;0,"Yes","No"))</f>
        <v>Yes</v>
      </c>
      <c r="G93" s="32">
        <v>1.6144786783</v>
      </c>
      <c r="H93" s="30" t="str">
        <f>IF($B93="N/A","N/A",IF(G93&gt;0,"Yes","No"))</f>
        <v>Yes</v>
      </c>
      <c r="I93" s="32">
        <v>9.3480000000000008</v>
      </c>
      <c r="J93" s="32">
        <v>9.3179999999999996</v>
      </c>
      <c r="K93" s="30" t="str">
        <f t="shared" si="36"/>
        <v>Yes</v>
      </c>
    </row>
    <row r="94" spans="1:11">
      <c r="A94" s="111" t="s">
        <v>230</v>
      </c>
      <c r="B94" s="25" t="s">
        <v>122</v>
      </c>
      <c r="C94" s="116">
        <v>1.2387379278999999</v>
      </c>
      <c r="D94" s="30" t="str">
        <f>IF($B94="N/A","N/A",IF(C94&gt;1,"Yes","No"))</f>
        <v>Yes</v>
      </c>
      <c r="E94" s="32">
        <v>1.2493995680000001</v>
      </c>
      <c r="F94" s="30" t="str">
        <f>IF($B94="N/A","N/A",IF(E94&gt;1,"Yes","No"))</f>
        <v>Yes</v>
      </c>
      <c r="G94" s="32">
        <v>0.74957158670000001</v>
      </c>
      <c r="H94" s="30" t="str">
        <f>IF($B94="N/A","N/A",IF(G94&gt;1,"Yes","No"))</f>
        <v>No</v>
      </c>
      <c r="I94" s="32">
        <v>0.86070000000000002</v>
      </c>
      <c r="J94" s="32">
        <v>-40</v>
      </c>
      <c r="K94" s="30" t="str">
        <f t="shared" si="36"/>
        <v>No</v>
      </c>
    </row>
    <row r="95" spans="1:11">
      <c r="A95" s="111" t="s">
        <v>231</v>
      </c>
      <c r="B95" s="25" t="s">
        <v>73</v>
      </c>
      <c r="C95" s="116">
        <v>0.2101081024</v>
      </c>
      <c r="D95" s="30" t="str">
        <f>IF($B95="N/A","N/A",IF(C95&gt;0,"Yes","No"))</f>
        <v>Yes</v>
      </c>
      <c r="E95" s="32">
        <v>0.17725869850000001</v>
      </c>
      <c r="F95" s="30" t="str">
        <f>IF($B95="N/A","N/A",IF(E95&gt;0,"Yes","No"))</f>
        <v>Yes</v>
      </c>
      <c r="G95" s="32">
        <v>0.20111043540000001</v>
      </c>
      <c r="H95" s="30" t="str">
        <f>IF($B95="N/A","N/A",IF(G95&gt;0,"Yes","No"))</f>
        <v>Yes</v>
      </c>
      <c r="I95" s="32">
        <v>-15.6</v>
      </c>
      <c r="J95" s="32">
        <v>13.46</v>
      </c>
      <c r="K95" s="30" t="str">
        <f t="shared" si="36"/>
        <v>Yes</v>
      </c>
    </row>
    <row r="96" spans="1:11">
      <c r="A96" s="111" t="s">
        <v>232</v>
      </c>
      <c r="B96" s="25" t="s">
        <v>49</v>
      </c>
      <c r="C96" s="116">
        <v>0</v>
      </c>
      <c r="D96" s="30" t="str">
        <f>IF($B96="N/A","N/A",IF(C96&gt;15,"No",IF(C96&lt;-15,"No","Yes")))</f>
        <v>N/A</v>
      </c>
      <c r="E96" s="32">
        <v>0</v>
      </c>
      <c r="F96" s="30" t="str">
        <f>IF($B96="N/A","N/A",IF(E96&gt;15,"No",IF(E96&lt;-15,"No","Yes")))</f>
        <v>N/A</v>
      </c>
      <c r="G96" s="32">
        <v>0</v>
      </c>
      <c r="H96" s="30" t="str">
        <f>IF($B96="N/A","N/A",IF(G96&gt;15,"No",IF(G96&lt;-15,"No","Yes")))</f>
        <v>N/A</v>
      </c>
      <c r="I96" s="32" t="s">
        <v>1207</v>
      </c>
      <c r="J96" s="32" t="s">
        <v>1207</v>
      </c>
      <c r="K96" s="30" t="str">
        <f t="shared" si="36"/>
        <v>N/A</v>
      </c>
    </row>
    <row r="97" spans="1:11">
      <c r="A97" s="111" t="s">
        <v>233</v>
      </c>
      <c r="B97" s="25" t="s">
        <v>49</v>
      </c>
      <c r="C97" s="116">
        <v>0.19522074850000001</v>
      </c>
      <c r="D97" s="30" t="str">
        <f>IF($B97="N/A","N/A",IF(C97&gt;15,"No",IF(C97&lt;-15,"No","Yes")))</f>
        <v>N/A</v>
      </c>
      <c r="E97" s="32">
        <v>0.18106816419999999</v>
      </c>
      <c r="F97" s="30" t="str">
        <f>IF($B97="N/A","N/A",IF(E97&gt;15,"No",IF(E97&lt;-15,"No","Yes")))</f>
        <v>N/A</v>
      </c>
      <c r="G97" s="32">
        <v>0.22810111390000001</v>
      </c>
      <c r="H97" s="30" t="str">
        <f>IF($B97="N/A","N/A",IF(G97&gt;15,"No",IF(G97&lt;-15,"No","Yes")))</f>
        <v>N/A</v>
      </c>
      <c r="I97" s="32">
        <v>-7.25</v>
      </c>
      <c r="J97" s="32">
        <v>25.98</v>
      </c>
      <c r="K97" s="30" t="str">
        <f t="shared" si="36"/>
        <v>Yes</v>
      </c>
    </row>
    <row r="98" spans="1:11">
      <c r="A98" s="111" t="s">
        <v>234</v>
      </c>
      <c r="B98" s="25" t="s">
        <v>49</v>
      </c>
      <c r="C98" s="116">
        <v>0.90917473810000005</v>
      </c>
      <c r="D98" s="30" t="str">
        <f>IF($B98="N/A","N/A",IF(C98&gt;15,"No",IF(C98&lt;-15,"No","Yes")))</f>
        <v>N/A</v>
      </c>
      <c r="E98" s="32">
        <v>1.0718770412</v>
      </c>
      <c r="F98" s="30" t="str">
        <f>IF($B98="N/A","N/A",IF(E98&gt;15,"No",IF(E98&lt;-15,"No","Yes")))</f>
        <v>N/A</v>
      </c>
      <c r="G98" s="32">
        <v>1.1246561853999999</v>
      </c>
      <c r="H98" s="30" t="str">
        <f>IF($B98="N/A","N/A",IF(G98&gt;15,"No",IF(G98&lt;-15,"No","Yes")))</f>
        <v>N/A</v>
      </c>
      <c r="I98" s="32">
        <v>17.899999999999999</v>
      </c>
      <c r="J98" s="32">
        <v>4.9240000000000004</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1.9306021605000001</v>
      </c>
      <c r="D100" s="30" t="str">
        <f>IF($B100="N/A","N/A",IF(C100&gt;15,"No",IF(C100&lt;-15,"No","Yes")))</f>
        <v>N/A</v>
      </c>
      <c r="E100" s="32">
        <v>2.0936391977</v>
      </c>
      <c r="F100" s="30" t="str">
        <f>IF($B100="N/A","N/A",IF(E100&gt;15,"No",IF(E100&lt;-15,"No","Yes")))</f>
        <v>N/A</v>
      </c>
      <c r="G100" s="32">
        <v>2.4796921935</v>
      </c>
      <c r="H100" s="30" t="str">
        <f>IF($B100="N/A","N/A",IF(G100&gt;15,"No",IF(G100&lt;-15,"No","Yes")))</f>
        <v>N/A</v>
      </c>
      <c r="I100" s="32">
        <v>8.4450000000000003</v>
      </c>
      <c r="J100" s="32">
        <v>18.440000000000001</v>
      </c>
      <c r="K100" s="30" t="str">
        <f t="shared" si="36"/>
        <v>Yes</v>
      </c>
    </row>
    <row r="101" spans="1:11">
      <c r="A101" s="111" t="s">
        <v>237</v>
      </c>
      <c r="B101" s="25" t="s">
        <v>122</v>
      </c>
      <c r="C101" s="116">
        <v>11.701160478</v>
      </c>
      <c r="D101" s="30" t="str">
        <f>IF($B101="N/A","N/A",IF(C101&gt;1,"Yes","No"))</f>
        <v>Yes</v>
      </c>
      <c r="E101" s="32">
        <v>11.783007131</v>
      </c>
      <c r="F101" s="30" t="str">
        <f>IF($B101="N/A","N/A",IF(E101&gt;1,"Yes","No"))</f>
        <v>Yes</v>
      </c>
      <c r="G101" s="32">
        <v>12.126571739999999</v>
      </c>
      <c r="H101" s="30" t="str">
        <f>IF($B101="N/A","N/A",IF(G101&gt;1,"Yes","No"))</f>
        <v>Yes</v>
      </c>
      <c r="I101" s="32">
        <v>0.69950000000000001</v>
      </c>
      <c r="J101" s="32">
        <v>2.9159999999999999</v>
      </c>
      <c r="K101" s="30" t="str">
        <f t="shared" si="36"/>
        <v>Yes</v>
      </c>
    </row>
    <row r="102" spans="1:11">
      <c r="A102" s="111" t="s">
        <v>238</v>
      </c>
      <c r="B102" s="25" t="s">
        <v>73</v>
      </c>
      <c r="C102" s="116">
        <v>4.9290939347</v>
      </c>
      <c r="D102" s="30" t="str">
        <f>IF($B102="N/A","N/A",IF(C102&gt;0,"Yes","No"))</f>
        <v>Yes</v>
      </c>
      <c r="E102" s="32">
        <v>4.8440395480999996</v>
      </c>
      <c r="F102" s="30" t="str">
        <f>IF($B102="N/A","N/A",IF(E102&gt;0,"Yes","No"))</f>
        <v>Yes</v>
      </c>
      <c r="G102" s="32">
        <v>5.3694588460999997</v>
      </c>
      <c r="H102" s="30" t="str">
        <f>IF($B102="N/A","N/A",IF(G102&gt;0,"Yes","No"))</f>
        <v>Yes</v>
      </c>
      <c r="I102" s="32">
        <v>-1.73</v>
      </c>
      <c r="J102" s="32">
        <v>10.85</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61.173959824000001</v>
      </c>
      <c r="D105" s="30" t="str">
        <f>IF($B105="N/A","N/A",IF(C105&gt;15,"No",IF(C105&lt;-15,"No","Yes")))</f>
        <v>N/A</v>
      </c>
      <c r="E105" s="78">
        <v>60.188718504999997</v>
      </c>
      <c r="F105" s="30" t="str">
        <f>IF($B105="N/A","N/A",IF(E105&gt;15,"No",IF(E105&lt;-15,"No","Yes")))</f>
        <v>N/A</v>
      </c>
      <c r="G105" s="78">
        <v>63.965666935999998</v>
      </c>
      <c r="H105" s="30" t="str">
        <f>IF($B105="N/A","N/A",IF(G105&gt;15,"No",IF(G105&lt;-15,"No","Yes")))</f>
        <v>N/A</v>
      </c>
      <c r="I105" s="32">
        <v>-1.61</v>
      </c>
      <c r="J105" s="32">
        <v>6.2750000000000004</v>
      </c>
      <c r="K105" s="30" t="str">
        <f t="shared" ref="K105:K124" si="37">IF(J105="Div by 0", "N/A", IF(J105="N/A","N/A", IF(J105&gt;30, "No", IF(J105&lt;-30, "No", "Yes"))))</f>
        <v>Yes</v>
      </c>
    </row>
    <row r="106" spans="1:11">
      <c r="A106" s="113" t="s">
        <v>214</v>
      </c>
      <c r="B106" s="25" t="s">
        <v>78</v>
      </c>
      <c r="C106" s="118">
        <v>56.858528004999997</v>
      </c>
      <c r="D106" s="30" t="str">
        <f>IF($B106="N/A","N/A",IF(C106&gt;90,"No",IF(C106&lt;20,"No","Yes")))</f>
        <v>Yes</v>
      </c>
      <c r="E106" s="78">
        <v>58.695314603999996</v>
      </c>
      <c r="F106" s="30" t="str">
        <f>IF($B106="N/A","N/A",IF(E106&gt;90,"No",IF(E106&lt;20,"No","Yes")))</f>
        <v>Yes</v>
      </c>
      <c r="G106" s="78">
        <v>59.573809721000003</v>
      </c>
      <c r="H106" s="30" t="str">
        <f>IF($B106="N/A","N/A",IF(G106&gt;90,"No",IF(G106&lt;20,"No","Yes")))</f>
        <v>Yes</v>
      </c>
      <c r="I106" s="32">
        <v>3.23</v>
      </c>
      <c r="J106" s="32">
        <v>1.4970000000000001</v>
      </c>
      <c r="K106" s="30" t="str">
        <f t="shared" si="37"/>
        <v>Yes</v>
      </c>
    </row>
    <row r="107" spans="1:11">
      <c r="A107" s="113" t="s">
        <v>215</v>
      </c>
      <c r="B107" s="25" t="s">
        <v>79</v>
      </c>
      <c r="C107" s="118">
        <v>41.879011665</v>
      </c>
      <c r="D107" s="30" t="str">
        <f>IF($B107="N/A","N/A",IF(C107&gt;60,"No",IF(C107&lt;10,"No","Yes")))</f>
        <v>Yes</v>
      </c>
      <c r="E107" s="78">
        <v>42.250554844</v>
      </c>
      <c r="F107" s="30" t="str">
        <f>IF($B107="N/A","N/A",IF(E107&gt;60,"No",IF(E107&lt;10,"No","Yes")))</f>
        <v>Yes</v>
      </c>
      <c r="G107" s="78">
        <v>44.472418302999998</v>
      </c>
      <c r="H107" s="30" t="str">
        <f>IF($B107="N/A","N/A",IF(G107&gt;60,"No",IF(G107&lt;10,"No","Yes")))</f>
        <v>Yes</v>
      </c>
      <c r="I107" s="32">
        <v>0.88719999999999999</v>
      </c>
      <c r="J107" s="32">
        <v>5.2590000000000003</v>
      </c>
      <c r="K107" s="30" t="str">
        <f t="shared" si="37"/>
        <v>Yes</v>
      </c>
    </row>
    <row r="108" spans="1:11">
      <c r="A108" s="113" t="s">
        <v>216</v>
      </c>
      <c r="B108" s="25" t="s">
        <v>80</v>
      </c>
      <c r="C108" s="118">
        <v>31.961568586999999</v>
      </c>
      <c r="D108" s="30" t="str">
        <f>IF($B108="N/A","N/A",IF(C108&gt;100,"No",IF(C108&lt;10,"No","Yes")))</f>
        <v>Yes</v>
      </c>
      <c r="E108" s="78">
        <v>31.584213543000001</v>
      </c>
      <c r="F108" s="30" t="str">
        <f>IF($B108="N/A","N/A",IF(E108&gt;100,"No",IF(E108&lt;10,"No","Yes")))</f>
        <v>Yes</v>
      </c>
      <c r="G108" s="78">
        <v>32.577204223000003</v>
      </c>
      <c r="H108" s="30" t="str">
        <f>IF($B108="N/A","N/A",IF(G108&gt;100,"No",IF(G108&lt;10,"No","Yes")))</f>
        <v>Yes</v>
      </c>
      <c r="I108" s="32">
        <v>-1.18</v>
      </c>
      <c r="J108" s="32">
        <v>3.1440000000000001</v>
      </c>
      <c r="K108" s="30" t="str">
        <f t="shared" si="37"/>
        <v>Yes</v>
      </c>
    </row>
    <row r="109" spans="1:11">
      <c r="A109" s="113" t="s">
        <v>217</v>
      </c>
      <c r="B109" s="25" t="s">
        <v>81</v>
      </c>
      <c r="C109" s="118">
        <v>106.61973467</v>
      </c>
      <c r="D109" s="30" t="str">
        <f>IF($B109="N/A","N/A",IF(C109&gt;100,"No",IF(C109&lt;20,"No","Yes")))</f>
        <v>No</v>
      </c>
      <c r="E109" s="78">
        <v>108.10493470999999</v>
      </c>
      <c r="F109" s="30" t="str">
        <f>IF($B109="N/A","N/A",IF(E109&gt;100,"No",IF(E109&lt;20,"No","Yes")))</f>
        <v>No</v>
      </c>
      <c r="G109" s="78">
        <v>119.17743742</v>
      </c>
      <c r="H109" s="30" t="str">
        <f>IF($B109="N/A","N/A",IF(G109&gt;100,"No",IF(G109&lt;20,"No","Yes")))</f>
        <v>No</v>
      </c>
      <c r="I109" s="32">
        <v>1.393</v>
      </c>
      <c r="J109" s="32">
        <v>10.24</v>
      </c>
      <c r="K109" s="30" t="str">
        <f t="shared" si="37"/>
        <v>Yes</v>
      </c>
    </row>
    <row r="110" spans="1:11">
      <c r="A110" s="113" t="s">
        <v>218</v>
      </c>
      <c r="B110" s="25" t="s">
        <v>81</v>
      </c>
      <c r="C110" s="118">
        <v>76.582785345999994</v>
      </c>
      <c r="D110" s="30" t="str">
        <f>IF($B110="N/A","N/A",IF(C110&gt;100,"No",IF(C110&lt;20,"No","Yes")))</f>
        <v>Yes</v>
      </c>
      <c r="E110" s="78">
        <v>72.191178249999993</v>
      </c>
      <c r="F110" s="30" t="str">
        <f>IF($B110="N/A","N/A",IF(E110&gt;100,"No",IF(E110&lt;20,"No","Yes")))</f>
        <v>Yes</v>
      </c>
      <c r="G110" s="78">
        <v>80.564939654</v>
      </c>
      <c r="H110" s="30" t="str">
        <f>IF($B110="N/A","N/A",IF(G110&gt;100,"No",IF(G110&lt;20,"No","Yes")))</f>
        <v>Yes</v>
      </c>
      <c r="I110" s="32">
        <v>-5.73</v>
      </c>
      <c r="J110" s="32">
        <v>11.6</v>
      </c>
      <c r="K110" s="30" t="str">
        <f t="shared" si="37"/>
        <v>Yes</v>
      </c>
    </row>
    <row r="111" spans="1:11">
      <c r="A111" s="113" t="s">
        <v>219</v>
      </c>
      <c r="B111" s="25" t="s">
        <v>49</v>
      </c>
      <c r="C111" s="118">
        <v>42.194234262000002</v>
      </c>
      <c r="D111" s="30" t="str">
        <f>IF($B111="N/A","N/A",IF(C111&gt;15,"No",IF(C111&lt;-15,"No","Yes")))</f>
        <v>N/A</v>
      </c>
      <c r="E111" s="78">
        <v>43.856851575</v>
      </c>
      <c r="F111" s="30" t="str">
        <f>IF($B111="N/A","N/A",IF(E111&gt;15,"No",IF(E111&lt;-15,"No","Yes")))</f>
        <v>N/A</v>
      </c>
      <c r="G111" s="78">
        <v>44.220828339000001</v>
      </c>
      <c r="H111" s="30" t="str">
        <f>IF($B111="N/A","N/A",IF(G111&gt;15,"No",IF(G111&lt;-15,"No","Yes")))</f>
        <v>N/A</v>
      </c>
      <c r="I111" s="32">
        <v>3.94</v>
      </c>
      <c r="J111" s="32">
        <v>0.82989999999999997</v>
      </c>
      <c r="K111" s="30" t="str">
        <f t="shared" si="37"/>
        <v>Yes</v>
      </c>
    </row>
    <row r="112" spans="1:11">
      <c r="A112" s="113" t="s">
        <v>220</v>
      </c>
      <c r="B112" s="25" t="s">
        <v>82</v>
      </c>
      <c r="C112" s="118">
        <v>31.925881302000001</v>
      </c>
      <c r="D112" s="30" t="str">
        <f>IF($B112="N/A","N/A",IF(C112&gt;60,"No",IF(C112&lt;10,"No","Yes")))</f>
        <v>Yes</v>
      </c>
      <c r="E112" s="78">
        <v>28.629401254000001</v>
      </c>
      <c r="F112" s="30" t="str">
        <f>IF($B112="N/A","N/A",IF(E112&gt;60,"No",IF(E112&lt;10,"No","Yes")))</f>
        <v>Yes</v>
      </c>
      <c r="G112" s="78">
        <v>28.459687903999999</v>
      </c>
      <c r="H112" s="30" t="str">
        <f>IF($B112="N/A","N/A",IF(G112&gt;60,"No",IF(G112&lt;10,"No","Yes")))</f>
        <v>Yes</v>
      </c>
      <c r="I112" s="32">
        <v>-10.3</v>
      </c>
      <c r="J112" s="32">
        <v>-0.59299999999999997</v>
      </c>
      <c r="K112" s="30" t="str">
        <f t="shared" si="37"/>
        <v>Yes</v>
      </c>
    </row>
    <row r="113" spans="1:11">
      <c r="A113" s="113" t="s">
        <v>221</v>
      </c>
      <c r="B113" s="25" t="s">
        <v>82</v>
      </c>
      <c r="C113" s="118">
        <v>8.9811598753999995</v>
      </c>
      <c r="D113" s="30" t="str">
        <f>IF($B113="N/A","N/A",IF(C113&gt;60,"No",IF(C113&lt;10,"No","Yes")))</f>
        <v>No</v>
      </c>
      <c r="E113" s="78">
        <v>9.6445757660999991</v>
      </c>
      <c r="F113" s="30" t="str">
        <f>IF($B113="N/A","N/A",IF(E113&gt;60,"No",IF(E113&lt;10,"No","Yes")))</f>
        <v>No</v>
      </c>
      <c r="G113" s="78">
        <v>87.428571429000002</v>
      </c>
      <c r="H113" s="30" t="str">
        <f>IF($B113="N/A","N/A",IF(G113&gt;60,"No",IF(G113&lt;10,"No","Yes")))</f>
        <v>No</v>
      </c>
      <c r="I113" s="32">
        <v>7.3869999999999996</v>
      </c>
      <c r="J113" s="32">
        <v>806.5</v>
      </c>
      <c r="K113" s="30" t="str">
        <f t="shared" si="37"/>
        <v>No</v>
      </c>
    </row>
    <row r="114" spans="1:11">
      <c r="A114" s="113" t="s">
        <v>222</v>
      </c>
      <c r="B114" s="25" t="s">
        <v>49</v>
      </c>
      <c r="C114" s="118">
        <v>57.00980234</v>
      </c>
      <c r="D114" s="30" t="str">
        <f t="shared" ref="D114:D124" si="38">IF($B114="N/A","N/A",IF(C114&gt;15,"No",IF(C114&lt;-15,"No","Yes")))</f>
        <v>N/A</v>
      </c>
      <c r="E114" s="78">
        <v>57.595446635000002</v>
      </c>
      <c r="F114" s="30" t="str">
        <f>IF($B114="N/A","N/A",IF(E114&gt;15,"No",IF(E114&lt;-15,"No","Yes")))</f>
        <v>N/A</v>
      </c>
      <c r="G114" s="78">
        <v>63.039570011999999</v>
      </c>
      <c r="H114" s="30" t="str">
        <f>IF($B114="N/A","N/A",IF(G114&gt;15,"No",IF(G114&lt;-15,"No","Yes")))</f>
        <v>N/A</v>
      </c>
      <c r="I114" s="32">
        <v>1.0269999999999999</v>
      </c>
      <c r="J114" s="32">
        <v>9.452</v>
      </c>
      <c r="K114" s="30" t="str">
        <f t="shared" si="37"/>
        <v>Yes</v>
      </c>
    </row>
    <row r="115" spans="1:11">
      <c r="A115" s="113" t="s">
        <v>223</v>
      </c>
      <c r="B115" s="25" t="s">
        <v>49</v>
      </c>
      <c r="C115" s="118">
        <v>84.769656212000001</v>
      </c>
      <c r="D115" s="30" t="str">
        <f t="shared" si="38"/>
        <v>N/A</v>
      </c>
      <c r="E115" s="78">
        <v>91.682515398999996</v>
      </c>
      <c r="F115" s="30" t="str">
        <f t="shared" ref="F115:F123" si="39">IF($B115="N/A","N/A",IF(E115&gt;15,"No",IF(E115&lt;-15,"No","Yes")))</f>
        <v>N/A</v>
      </c>
      <c r="G115" s="78">
        <v>92.149310374999999</v>
      </c>
      <c r="H115" s="30" t="str">
        <f t="shared" ref="H115:H136" si="40">IF($B115="N/A","N/A",IF(G115&gt;15,"No",IF(G115&lt;-15,"No","Yes")))</f>
        <v>N/A</v>
      </c>
      <c r="I115" s="32">
        <v>8.1549999999999994</v>
      </c>
      <c r="J115" s="32">
        <v>0.5091</v>
      </c>
      <c r="K115" s="30" t="str">
        <f t="shared" si="37"/>
        <v>Yes</v>
      </c>
    </row>
    <row r="116" spans="1:11">
      <c r="A116" s="113" t="s">
        <v>224</v>
      </c>
      <c r="B116" s="25" t="s">
        <v>49</v>
      </c>
      <c r="C116" s="118">
        <v>21.452175831000002</v>
      </c>
      <c r="D116" s="30" t="str">
        <f t="shared" si="38"/>
        <v>N/A</v>
      </c>
      <c r="E116" s="78">
        <v>21.336603908000001</v>
      </c>
      <c r="F116" s="30" t="str">
        <f t="shared" si="39"/>
        <v>N/A</v>
      </c>
      <c r="G116" s="78">
        <v>22.17819828</v>
      </c>
      <c r="H116" s="30" t="str">
        <f t="shared" si="40"/>
        <v>N/A</v>
      </c>
      <c r="I116" s="32">
        <v>-0.53900000000000003</v>
      </c>
      <c r="J116" s="32">
        <v>3.944</v>
      </c>
      <c r="K116" s="30" t="str">
        <f t="shared" si="37"/>
        <v>Yes</v>
      </c>
    </row>
    <row r="117" spans="1:11">
      <c r="A117" s="113" t="s">
        <v>227</v>
      </c>
      <c r="B117" s="25" t="s">
        <v>49</v>
      </c>
      <c r="C117" s="118" t="s">
        <v>1207</v>
      </c>
      <c r="D117" s="30" t="str">
        <f t="shared" si="38"/>
        <v>N/A</v>
      </c>
      <c r="E117" s="78" t="s">
        <v>1207</v>
      </c>
      <c r="F117" s="30" t="str">
        <f t="shared" si="39"/>
        <v>N/A</v>
      </c>
      <c r="G117" s="78" t="s">
        <v>1207</v>
      </c>
      <c r="H117" s="30" t="str">
        <f t="shared" si="40"/>
        <v>N/A</v>
      </c>
      <c r="I117" s="32" t="s">
        <v>1207</v>
      </c>
      <c r="J117" s="32" t="s">
        <v>1207</v>
      </c>
      <c r="K117" s="30" t="str">
        <f t="shared" si="37"/>
        <v>N/A</v>
      </c>
    </row>
    <row r="118" spans="1:11">
      <c r="A118" s="113" t="s">
        <v>228</v>
      </c>
      <c r="B118" s="25" t="s">
        <v>49</v>
      </c>
      <c r="C118" s="118" t="s">
        <v>1207</v>
      </c>
      <c r="D118" s="30" t="str">
        <f t="shared" si="38"/>
        <v>N/A</v>
      </c>
      <c r="E118" s="78">
        <v>34</v>
      </c>
      <c r="F118" s="30" t="str">
        <f t="shared" si="39"/>
        <v>N/A</v>
      </c>
      <c r="G118" s="78" t="s">
        <v>1207</v>
      </c>
      <c r="H118" s="30" t="str">
        <f t="shared" si="40"/>
        <v>N/A</v>
      </c>
      <c r="I118" s="32" t="s">
        <v>1207</v>
      </c>
      <c r="J118" s="32" t="s">
        <v>1207</v>
      </c>
      <c r="K118" s="30" t="str">
        <f t="shared" si="37"/>
        <v>N/A</v>
      </c>
    </row>
    <row r="119" spans="1:11">
      <c r="A119" s="113" t="s">
        <v>229</v>
      </c>
      <c r="B119" s="25" t="s">
        <v>49</v>
      </c>
      <c r="C119" s="118">
        <v>44.370972919000003</v>
      </c>
      <c r="D119" s="30" t="str">
        <f t="shared" si="38"/>
        <v>N/A</v>
      </c>
      <c r="E119" s="78">
        <v>44.747745561999999</v>
      </c>
      <c r="F119" s="30" t="str">
        <f t="shared" si="39"/>
        <v>N/A</v>
      </c>
      <c r="G119" s="78">
        <v>44.538913164</v>
      </c>
      <c r="H119" s="30" t="str">
        <f t="shared" si="40"/>
        <v>N/A</v>
      </c>
      <c r="I119" s="32">
        <v>0.84909999999999997</v>
      </c>
      <c r="J119" s="32">
        <v>-0.46700000000000003</v>
      </c>
      <c r="K119" s="30" t="str">
        <f t="shared" si="37"/>
        <v>Yes</v>
      </c>
    </row>
    <row r="120" spans="1:11">
      <c r="A120" s="113" t="s">
        <v>230</v>
      </c>
      <c r="B120" s="25" t="s">
        <v>49</v>
      </c>
      <c r="C120" s="118">
        <v>24.079947106999999</v>
      </c>
      <c r="D120" s="30" t="str">
        <f t="shared" si="38"/>
        <v>N/A</v>
      </c>
      <c r="E120" s="78">
        <v>23.742240078999998</v>
      </c>
      <c r="F120" s="30" t="str">
        <f t="shared" si="39"/>
        <v>N/A</v>
      </c>
      <c r="G120" s="78">
        <v>23.947910950000001</v>
      </c>
      <c r="H120" s="30" t="str">
        <f t="shared" si="40"/>
        <v>N/A</v>
      </c>
      <c r="I120" s="32">
        <v>-1.4</v>
      </c>
      <c r="J120" s="32">
        <v>0.86629999999999996</v>
      </c>
      <c r="K120" s="30" t="str">
        <f t="shared" si="37"/>
        <v>Yes</v>
      </c>
    </row>
    <row r="121" spans="1:11">
      <c r="A121" s="113" t="s">
        <v>231</v>
      </c>
      <c r="B121" s="25" t="s">
        <v>49</v>
      </c>
      <c r="C121" s="118">
        <v>135.46346868000001</v>
      </c>
      <c r="D121" s="30" t="str">
        <f t="shared" si="38"/>
        <v>N/A</v>
      </c>
      <c r="E121" s="78">
        <v>139.47355612000001</v>
      </c>
      <c r="F121" s="30" t="str">
        <f t="shared" si="39"/>
        <v>N/A</v>
      </c>
      <c r="G121" s="78">
        <v>147.21115721999999</v>
      </c>
      <c r="H121" s="30" t="str">
        <f t="shared" si="40"/>
        <v>N/A</v>
      </c>
      <c r="I121" s="32">
        <v>2.96</v>
      </c>
      <c r="J121" s="32">
        <v>5.548</v>
      </c>
      <c r="K121" s="30" t="str">
        <f t="shared" si="37"/>
        <v>Yes</v>
      </c>
    </row>
    <row r="122" spans="1:11">
      <c r="A122" s="113" t="s">
        <v>236</v>
      </c>
      <c r="B122" s="25" t="s">
        <v>49</v>
      </c>
      <c r="C122" s="118">
        <v>143.74568500000001</v>
      </c>
      <c r="D122" s="30" t="str">
        <f t="shared" si="38"/>
        <v>N/A</v>
      </c>
      <c r="E122" s="78">
        <v>140.79085732999999</v>
      </c>
      <c r="F122" s="30" t="str">
        <f t="shared" si="39"/>
        <v>N/A</v>
      </c>
      <c r="G122" s="78">
        <v>135.64264247</v>
      </c>
      <c r="H122" s="30" t="str">
        <f t="shared" si="40"/>
        <v>N/A</v>
      </c>
      <c r="I122" s="32">
        <v>-2.06</v>
      </c>
      <c r="J122" s="32">
        <v>-3.66</v>
      </c>
      <c r="K122" s="30" t="str">
        <f t="shared" si="37"/>
        <v>Yes</v>
      </c>
    </row>
    <row r="123" spans="1:11">
      <c r="A123" s="113" t="s">
        <v>237</v>
      </c>
      <c r="B123" s="25" t="s">
        <v>49</v>
      </c>
      <c r="C123" s="118">
        <v>82.204107531999995</v>
      </c>
      <c r="D123" s="30" t="str">
        <f t="shared" si="38"/>
        <v>N/A</v>
      </c>
      <c r="E123" s="78">
        <v>82.805835345000006</v>
      </c>
      <c r="F123" s="30" t="str">
        <f t="shared" si="39"/>
        <v>N/A</v>
      </c>
      <c r="G123" s="78">
        <v>83.131097647000004</v>
      </c>
      <c r="H123" s="30" t="str">
        <f t="shared" si="40"/>
        <v>N/A</v>
      </c>
      <c r="I123" s="32">
        <v>0.73199999999999998</v>
      </c>
      <c r="J123" s="32">
        <v>0.39279999999999998</v>
      </c>
      <c r="K123" s="30" t="str">
        <f t="shared" si="37"/>
        <v>Yes</v>
      </c>
    </row>
    <row r="124" spans="1:11">
      <c r="A124" s="113" t="s">
        <v>238</v>
      </c>
      <c r="B124" s="25" t="s">
        <v>49</v>
      </c>
      <c r="C124" s="118">
        <v>86.863769755999996</v>
      </c>
      <c r="D124" s="30" t="str">
        <f t="shared" si="38"/>
        <v>N/A</v>
      </c>
      <c r="E124" s="78">
        <v>52.825035714999999</v>
      </c>
      <c r="F124" s="30" t="str">
        <f>IF($B124="N/A","N/A",IF(E124&gt;15,"No",IF(E124&lt;-15,"No","Yes")))</f>
        <v>N/A</v>
      </c>
      <c r="G124" s="78">
        <v>53.777445950000001</v>
      </c>
      <c r="H124" s="30" t="str">
        <f t="shared" si="40"/>
        <v>N/A</v>
      </c>
      <c r="I124" s="32">
        <v>-39.200000000000003</v>
      </c>
      <c r="J124" s="32">
        <v>1.8029999999999999</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3.8079808100000001E-2</v>
      </c>
      <c r="D126" s="30" t="str">
        <f>IF($B126="N/A","N/A",IF(C126&gt;15,"No",IF(C126&lt;-15,"No","Yes")))</f>
        <v>N/A</v>
      </c>
      <c r="E126" s="32">
        <v>2.5257987499999999E-2</v>
      </c>
      <c r="F126" s="30" t="str">
        <f>IF($B126="N/A","N/A",IF(E126&gt;15,"No",IF(E126&lt;-15,"No","Yes")))</f>
        <v>N/A</v>
      </c>
      <c r="G126" s="32">
        <v>2.6455706799999999E-2</v>
      </c>
      <c r="H126" s="30" t="str">
        <f t="shared" si="40"/>
        <v>N/A</v>
      </c>
      <c r="I126" s="32">
        <v>-33.700000000000003</v>
      </c>
      <c r="J126" s="32">
        <v>4.742</v>
      </c>
      <c r="K126" s="30" t="str">
        <f>IF(J126="Div by 0", "N/A", IF(J126="N/A","N/A", IF(J126&gt;30, "No", IF(J126&lt;-30, "No", "Yes"))))</f>
        <v>Yes</v>
      </c>
    </row>
    <row r="127" spans="1:11">
      <c r="A127" s="111" t="s">
        <v>242</v>
      </c>
      <c r="B127" s="25" t="s">
        <v>49</v>
      </c>
      <c r="C127" s="116">
        <v>6.2893321200000005E-2</v>
      </c>
      <c r="D127" s="30" t="str">
        <f>IF($B127="N/A","N/A",IF(C127&gt;15,"No",IF(C127&lt;-15,"No","Yes")))</f>
        <v>N/A</v>
      </c>
      <c r="E127" s="32">
        <v>5.7917426299999998E-2</v>
      </c>
      <c r="F127" s="30" t="str">
        <f t="shared" ref="F127:F136" si="41">IF($B127="N/A","N/A",IF(E127&gt;15,"No",IF(E127&lt;-15,"No","Yes")))</f>
        <v>N/A</v>
      </c>
      <c r="G127" s="32">
        <v>5.8750392999999998E-2</v>
      </c>
      <c r="H127" s="30" t="str">
        <f t="shared" si="40"/>
        <v>N/A</v>
      </c>
      <c r="I127" s="32">
        <v>-7.91</v>
      </c>
      <c r="J127" s="32">
        <v>1.4379999999999999</v>
      </c>
      <c r="K127" s="30" t="str">
        <f>IF(J127="Div by 0", "N/A", IF(J127="N/A","N/A", IF(J127&gt;30, "No", IF(J127&lt;-30, "No", "Yes"))))</f>
        <v>Yes</v>
      </c>
    </row>
    <row r="128" spans="1:11">
      <c r="A128" s="111" t="s">
        <v>243</v>
      </c>
      <c r="B128" s="25" t="s">
        <v>49</v>
      </c>
      <c r="C128" s="116">
        <v>0.74764374349999996</v>
      </c>
      <c r="D128" s="30" t="str">
        <f>IF($B128="N/A","N/A",IF(C128&gt;15,"No",IF(C128&lt;-15,"No","Yes")))</f>
        <v>N/A</v>
      </c>
      <c r="E128" s="32">
        <v>0.8372053988</v>
      </c>
      <c r="F128" s="30" t="str">
        <f t="shared" si="41"/>
        <v>N/A</v>
      </c>
      <c r="G128" s="32">
        <v>1.0039591125</v>
      </c>
      <c r="H128" s="30" t="str">
        <f t="shared" si="40"/>
        <v>N/A</v>
      </c>
      <c r="I128" s="32">
        <v>11.98</v>
      </c>
      <c r="J128" s="32">
        <v>19.920000000000002</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44.249490940000001</v>
      </c>
      <c r="D130" s="30" t="str">
        <f>IF($B130="N/A","N/A",IF(C130&gt;15,"No",IF(C130&lt;-15,"No","Yes")))</f>
        <v>N/A</v>
      </c>
      <c r="E130" s="32">
        <v>46.306176649999998</v>
      </c>
      <c r="F130" s="30" t="str">
        <f t="shared" si="41"/>
        <v>N/A</v>
      </c>
      <c r="G130" s="32">
        <v>44.444414158999997</v>
      </c>
      <c r="H130" s="30" t="str">
        <f t="shared" si="40"/>
        <v>N/A</v>
      </c>
      <c r="I130" s="32">
        <v>4.6479999999999997</v>
      </c>
      <c r="J130" s="32">
        <v>-4.0199999999999996</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99.672012671999994</v>
      </c>
      <c r="D132" s="30" t="str">
        <f>IF($B132="N/A","N/A",IF(C132&gt;15,"No",IF(C132&lt;-15,"No","Yes")))</f>
        <v>N/A</v>
      </c>
      <c r="E132" s="124">
        <v>114.71981085</v>
      </c>
      <c r="F132" s="30" t="str">
        <f t="shared" si="41"/>
        <v>N/A</v>
      </c>
      <c r="G132" s="124">
        <v>116.40295642</v>
      </c>
      <c r="H132" s="30" t="str">
        <f>IF($B132="N/A","N/A",IF(G132&gt;15,"No",IF(G132&lt;-15,"No","Yes")))</f>
        <v>N/A</v>
      </c>
      <c r="I132" s="32">
        <v>15.1</v>
      </c>
      <c r="J132" s="32">
        <v>1.4670000000000001</v>
      </c>
      <c r="K132" s="30" t="str">
        <f>IF(J132="Div by 0", "N/A", IF(J132="N/A","N/A", IF(J132&gt;30, "No", IF(J132&lt;-30, "No", "Yes"))))</f>
        <v>Yes</v>
      </c>
    </row>
    <row r="133" spans="1:11">
      <c r="A133" s="111" t="s">
        <v>242</v>
      </c>
      <c r="B133" s="25" t="s">
        <v>49</v>
      </c>
      <c r="C133" s="123">
        <v>45.237786968999998</v>
      </c>
      <c r="D133" s="30" t="str">
        <f>IF($B133="N/A","N/A",IF(C133&gt;15,"No",IF(C133&lt;-15,"No","Yes")))</f>
        <v>N/A</v>
      </c>
      <c r="E133" s="124">
        <v>42.596799015000002</v>
      </c>
      <c r="F133" s="30" t="str">
        <f t="shared" si="41"/>
        <v>N/A</v>
      </c>
      <c r="G133" s="124">
        <v>41.389044175000002</v>
      </c>
      <c r="H133" s="30" t="str">
        <f t="shared" si="40"/>
        <v>N/A</v>
      </c>
      <c r="I133" s="32">
        <v>-5.84</v>
      </c>
      <c r="J133" s="32">
        <v>-2.84</v>
      </c>
      <c r="K133" s="30" t="str">
        <f>IF(J133="Div by 0", "N/A", IF(J133="N/A","N/A", IF(J133&gt;30, "No", IF(J133&lt;-30, "No", "Yes"))))</f>
        <v>Yes</v>
      </c>
    </row>
    <row r="134" spans="1:11">
      <c r="A134" s="111" t="s">
        <v>243</v>
      </c>
      <c r="B134" s="25" t="s">
        <v>49</v>
      </c>
      <c r="C134" s="123">
        <v>73.805089275</v>
      </c>
      <c r="D134" s="30" t="str">
        <f>IF($B134="N/A","N/A",IF(C134&gt;15,"No",IF(C134&lt;-15,"No","Yes")))</f>
        <v>N/A</v>
      </c>
      <c r="E134" s="124">
        <v>71.191388017999998</v>
      </c>
      <c r="F134" s="30" t="str">
        <f t="shared" si="41"/>
        <v>N/A</v>
      </c>
      <c r="G134" s="124">
        <v>71.158421919000006</v>
      </c>
      <c r="H134" s="30" t="str">
        <f t="shared" si="40"/>
        <v>N/A</v>
      </c>
      <c r="I134" s="32">
        <v>-3.54</v>
      </c>
      <c r="J134" s="32">
        <v>-4.5999999999999999E-2</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59.622019248999997</v>
      </c>
      <c r="D136" s="30" t="str">
        <f>IF($B136="N/A","N/A",IF(C136&gt;15,"No",IF(C136&lt;-15,"No","Yes")))</f>
        <v>N/A</v>
      </c>
      <c r="E136" s="124">
        <v>57.188306590000003</v>
      </c>
      <c r="F136" s="30" t="str">
        <f t="shared" si="41"/>
        <v>N/A</v>
      </c>
      <c r="G136" s="124">
        <v>63.453610028</v>
      </c>
      <c r="H136" s="30" t="str">
        <f t="shared" si="40"/>
        <v>N/A</v>
      </c>
      <c r="I136" s="32">
        <v>-4.08</v>
      </c>
      <c r="J136" s="32">
        <v>10.96</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92.851074925999995</v>
      </c>
      <c r="D138" s="30" t="str">
        <f>IF($B138="N/A","N/A",IF(C138&gt;60,"Yes","No"))</f>
        <v>Yes</v>
      </c>
      <c r="E138" s="32">
        <v>93.519286003999994</v>
      </c>
      <c r="F138" s="30" t="str">
        <f>IF($B138="N/A","N/A",IF(E138&gt;60,"Yes","No"))</f>
        <v>Yes</v>
      </c>
      <c r="G138" s="32">
        <v>93.629763092000005</v>
      </c>
      <c r="H138" s="30" t="str">
        <f>IF($B138="N/A","N/A",IF(G138&gt;60,"Yes","No"))</f>
        <v>Yes</v>
      </c>
      <c r="I138" s="32">
        <v>0.71970000000000001</v>
      </c>
      <c r="J138" s="32">
        <v>0.1181</v>
      </c>
      <c r="K138" s="30" t="str">
        <f t="shared" ref="K138:K155" si="42">IF(J138="Div by 0", "N/A", IF(J138="N/A","N/A", IF(J138&gt;30, "No", IF(J138&lt;-30, "No", "Yes"))))</f>
        <v>Yes</v>
      </c>
    </row>
    <row r="139" spans="1:11">
      <c r="A139" s="111" t="s">
        <v>246</v>
      </c>
      <c r="B139" s="25" t="s">
        <v>83</v>
      </c>
      <c r="C139" s="116">
        <v>99.905954336999997</v>
      </c>
      <c r="D139" s="30" t="str">
        <f>IF($B139="N/A","N/A",IF(C139&gt;100,"No",IF(C139&lt;85,"No","Yes")))</f>
        <v>Yes</v>
      </c>
      <c r="E139" s="32">
        <v>99.892994091999995</v>
      </c>
      <c r="F139" s="30" t="str">
        <f>IF($B139="N/A","N/A",IF(E139&gt;100,"No",IF(E139&lt;85,"No","Yes")))</f>
        <v>Yes</v>
      </c>
      <c r="G139" s="32">
        <v>99.908703787999997</v>
      </c>
      <c r="H139" s="30" t="str">
        <f>IF($B139="N/A","N/A",IF(G139&gt;100,"No",IF(G139&lt;85,"No","Yes")))</f>
        <v>Yes</v>
      </c>
      <c r="I139" s="32">
        <v>-1.2999999999999999E-2</v>
      </c>
      <c r="J139" s="32">
        <v>1.5699999999999999E-2</v>
      </c>
      <c r="K139" s="30" t="str">
        <f t="shared" si="42"/>
        <v>Yes</v>
      </c>
    </row>
    <row r="140" spans="1:11">
      <c r="A140" s="111" t="s">
        <v>247</v>
      </c>
      <c r="B140" s="25" t="s">
        <v>49</v>
      </c>
      <c r="C140" s="116">
        <v>44.313562390999998</v>
      </c>
      <c r="D140" s="30" t="str">
        <f>IF($B140="N/A","N/A",IF(C140&gt;15,"No",IF(C140&lt;-15,"No","Yes")))</f>
        <v>N/A</v>
      </c>
      <c r="E140" s="32">
        <v>41.309118726000001</v>
      </c>
      <c r="F140" s="30" t="str">
        <f>IF($B140="N/A","N/A",IF(E140&gt;15,"No",IF(E140&lt;-15,"No","Yes")))</f>
        <v>N/A</v>
      </c>
      <c r="G140" s="32">
        <v>42.222138444999999</v>
      </c>
      <c r="H140" s="30" t="str">
        <f>IF($B140="N/A","N/A",IF(G140&gt;15,"No",IF(G140&lt;-15,"No","Yes")))</f>
        <v>N/A</v>
      </c>
      <c r="I140" s="32">
        <v>-6.78</v>
      </c>
      <c r="J140" s="32">
        <v>2.21</v>
      </c>
      <c r="K140" s="30" t="str">
        <f t="shared" si="42"/>
        <v>Yes</v>
      </c>
    </row>
    <row r="141" spans="1:11">
      <c r="A141" s="111" t="s">
        <v>185</v>
      </c>
      <c r="B141" s="25" t="s">
        <v>11</v>
      </c>
      <c r="C141" s="116">
        <v>25.266407072</v>
      </c>
      <c r="D141" s="30" t="str">
        <f>IF($B141="N/A","N/A",IF(C141&gt;25,"No",IF(C141&lt;5,"No","Yes")))</f>
        <v>No</v>
      </c>
      <c r="E141" s="32">
        <v>33.318344596000003</v>
      </c>
      <c r="F141" s="30" t="str">
        <f>IF($B141="N/A","N/A",IF(E141&gt;25,"No",IF(E141&lt;5,"No","Yes")))</f>
        <v>No</v>
      </c>
      <c r="G141" s="32">
        <v>31.614233134999999</v>
      </c>
      <c r="H141" s="30" t="str">
        <f>IF($B141="N/A","N/A",IF(G141&gt;25,"No",IF(G141&lt;5,"No","Yes")))</f>
        <v>No</v>
      </c>
      <c r="I141" s="32">
        <v>31.87</v>
      </c>
      <c r="J141" s="32">
        <v>-5.1100000000000003</v>
      </c>
      <c r="K141" s="30" t="str">
        <f t="shared" si="42"/>
        <v>Yes</v>
      </c>
    </row>
    <row r="142" spans="1:11">
      <c r="A142" s="111" t="s">
        <v>186</v>
      </c>
      <c r="B142" s="25" t="s">
        <v>12</v>
      </c>
      <c r="C142" s="116">
        <v>40.033259635</v>
      </c>
      <c r="D142" s="30" t="str">
        <f>IF($B142="N/A","N/A",IF(C142&gt;70,"No",IF(C142&lt;40,"No","Yes")))</f>
        <v>Yes</v>
      </c>
      <c r="E142" s="32">
        <v>37.444477737</v>
      </c>
      <c r="F142" s="30" t="str">
        <f>IF($B142="N/A","N/A",IF(E142&gt;70,"No",IF(E142&lt;40,"No","Yes")))</f>
        <v>No</v>
      </c>
      <c r="G142" s="32">
        <v>37.571542987000001</v>
      </c>
      <c r="H142" s="30" t="str">
        <f>IF($B142="N/A","N/A",IF(G142&gt;70,"No",IF(G142&lt;40,"No","Yes")))</f>
        <v>No</v>
      </c>
      <c r="I142" s="32">
        <v>-6.47</v>
      </c>
      <c r="J142" s="32">
        <v>0.33929999999999999</v>
      </c>
      <c r="K142" s="30" t="str">
        <f t="shared" si="42"/>
        <v>Yes</v>
      </c>
    </row>
    <row r="143" spans="1:11">
      <c r="A143" s="111" t="s">
        <v>187</v>
      </c>
      <c r="B143" s="25" t="s">
        <v>13</v>
      </c>
      <c r="C143" s="116">
        <v>34.692911315000003</v>
      </c>
      <c r="D143" s="30" t="str">
        <f>IF($B143="N/A","N/A",IF(C143&gt;55,"No",IF(C143&lt;20,"No","Yes")))</f>
        <v>Yes</v>
      </c>
      <c r="E143" s="32">
        <v>29.234714914000001</v>
      </c>
      <c r="F143" s="30" t="str">
        <f>IF($B143="N/A","N/A",IF(E143&gt;55,"No",IF(E143&lt;20,"No","Yes")))</f>
        <v>Yes</v>
      </c>
      <c r="G143" s="32">
        <v>30.808470405000001</v>
      </c>
      <c r="H143" s="30" t="str">
        <f>IF($B143="N/A","N/A",IF(G143&gt;55,"No",IF(G143&lt;20,"No","Yes")))</f>
        <v>Yes</v>
      </c>
      <c r="I143" s="32">
        <v>-15.7</v>
      </c>
      <c r="J143" s="32">
        <v>5.383</v>
      </c>
      <c r="K143" s="30" t="str">
        <f t="shared" si="42"/>
        <v>Yes</v>
      </c>
    </row>
    <row r="144" spans="1:11">
      <c r="A144" s="111" t="s">
        <v>870</v>
      </c>
      <c r="B144" s="25" t="s">
        <v>876</v>
      </c>
      <c r="C144" s="116">
        <v>97.623606601000006</v>
      </c>
      <c r="D144" s="30" t="str">
        <f>IF($B144="N/A","N/A",IF(C144&gt;95,"Yes","No"))</f>
        <v>Yes</v>
      </c>
      <c r="E144" s="32">
        <v>97.959570321000001</v>
      </c>
      <c r="F144" s="30" t="str">
        <f>IF($B144="N/A","N/A",IF(E144&gt;95,"Yes","No"))</f>
        <v>Yes</v>
      </c>
      <c r="G144" s="32">
        <v>97.850561435000003</v>
      </c>
      <c r="H144" s="30" t="str">
        <f>IF($B144="N/A","N/A",IF(G144&gt;95,"Yes","No"))</f>
        <v>Yes</v>
      </c>
      <c r="I144" s="32">
        <v>0.34410000000000002</v>
      </c>
      <c r="J144" s="32">
        <v>-0.111</v>
      </c>
      <c r="K144" s="30" t="str">
        <f t="shared" si="42"/>
        <v>Yes</v>
      </c>
    </row>
    <row r="145" spans="1:11">
      <c r="A145" s="111" t="s">
        <v>248</v>
      </c>
      <c r="B145" s="25" t="s">
        <v>49</v>
      </c>
      <c r="C145" s="116">
        <v>99.998092439000004</v>
      </c>
      <c r="D145" s="30" t="str">
        <f>IF($B145="N/A","N/A",IF(C145&gt;15,"No",IF(C145&lt;-15,"No","Yes")))</f>
        <v>N/A</v>
      </c>
      <c r="E145" s="32">
        <v>99.992413932999995</v>
      </c>
      <c r="F145" s="30" t="str">
        <f>IF($B145="N/A","N/A",IF(E145&gt;15,"No",IF(E145&lt;-15,"No","Yes")))</f>
        <v>N/A</v>
      </c>
      <c r="G145" s="32">
        <v>99.989809085000005</v>
      </c>
      <c r="H145" s="30" t="str">
        <f>IF($B145="N/A","N/A",IF(G145&gt;15,"No",IF(G145&lt;-15,"No","Yes")))</f>
        <v>N/A</v>
      </c>
      <c r="I145" s="32">
        <v>-6.0000000000000001E-3</v>
      </c>
      <c r="J145" s="32">
        <v>-3.0000000000000001E-3</v>
      </c>
      <c r="K145" s="30" t="str">
        <f t="shared" si="42"/>
        <v>Yes</v>
      </c>
    </row>
    <row r="146" spans="1:11">
      <c r="A146" s="111" t="s">
        <v>249</v>
      </c>
      <c r="B146" s="25" t="s">
        <v>49</v>
      </c>
      <c r="C146" s="116">
        <v>99.996958999</v>
      </c>
      <c r="D146" s="30" t="str">
        <f>IF($B146="N/A","N/A",IF(C146&gt;15,"No",IF(C146&lt;-15,"No","Yes")))</f>
        <v>N/A</v>
      </c>
      <c r="E146" s="32">
        <v>99.999708869000003</v>
      </c>
      <c r="F146" s="30" t="str">
        <f>IF($B146="N/A","N/A",IF(E146&gt;15,"No",IF(E146&lt;-15,"No","Yes")))</f>
        <v>N/A</v>
      </c>
      <c r="G146" s="32">
        <v>99.999868820000003</v>
      </c>
      <c r="H146" s="30" t="str">
        <f>IF($B146="N/A","N/A",IF(G146&gt;15,"No",IF(G146&lt;-15,"No","Yes")))</f>
        <v>N/A</v>
      </c>
      <c r="I146" s="32">
        <v>2.7000000000000001E-3</v>
      </c>
      <c r="J146" s="32">
        <v>2.0000000000000001E-4</v>
      </c>
      <c r="K146" s="30" t="str">
        <f t="shared" si="42"/>
        <v>Yes</v>
      </c>
    </row>
    <row r="147" spans="1:11">
      <c r="A147" s="111" t="s">
        <v>804</v>
      </c>
      <c r="B147" s="25" t="s">
        <v>49</v>
      </c>
      <c r="C147" s="116">
        <v>99.998560178000005</v>
      </c>
      <c r="D147" s="30" t="str">
        <f>IF($B147="N/A","N/A",IF(C147&gt;15,"No",IF(C147&lt;-15,"No","Yes")))</f>
        <v>N/A</v>
      </c>
      <c r="E147" s="32">
        <v>99.999865262</v>
      </c>
      <c r="F147" s="30" t="str">
        <f>IF($B147="N/A","N/A",IF(E147&gt;15,"No",IF(E147&lt;-15,"No","Yes")))</f>
        <v>N/A</v>
      </c>
      <c r="G147" s="32">
        <v>99.999908581</v>
      </c>
      <c r="H147" s="30" t="str">
        <f>IF($B147="N/A","N/A",IF(G147&gt;15,"No",IF(G147&lt;-15,"No","Yes")))</f>
        <v>N/A</v>
      </c>
      <c r="I147" s="32">
        <v>1.2999999999999999E-3</v>
      </c>
      <c r="J147" s="32">
        <v>0</v>
      </c>
      <c r="K147" s="30" t="str">
        <f t="shared" si="42"/>
        <v>Yes</v>
      </c>
    </row>
    <row r="148" spans="1:11">
      <c r="A148" s="111" t="s">
        <v>805</v>
      </c>
      <c r="B148" s="25" t="s">
        <v>49</v>
      </c>
      <c r="C148" s="116">
        <v>99.998300095999994</v>
      </c>
      <c r="D148" s="30" t="str">
        <f>IF($B148="N/A","N/A",IF(C148&gt;15,"No",IF(C148&lt;-15,"No","Yes")))</f>
        <v>N/A</v>
      </c>
      <c r="E148" s="32">
        <v>99.999850867999996</v>
      </c>
      <c r="F148" s="30" t="str">
        <f>IF($B148="N/A","N/A",IF(E148&gt;15,"No",IF(E148&lt;-15,"No","Yes")))</f>
        <v>N/A</v>
      </c>
      <c r="G148" s="32">
        <v>99.999908938999994</v>
      </c>
      <c r="H148" s="30" t="str">
        <f>IF($B148="N/A","N/A",IF(G148&gt;15,"No",IF(G148&lt;-15,"No","Yes")))</f>
        <v>N/A</v>
      </c>
      <c r="I148" s="32">
        <v>1.6000000000000001E-3</v>
      </c>
      <c r="J148" s="32">
        <v>1E-4</v>
      </c>
      <c r="K148" s="30" t="str">
        <f t="shared" si="42"/>
        <v>Yes</v>
      </c>
    </row>
    <row r="149" spans="1:11">
      <c r="A149" s="111" t="s">
        <v>250</v>
      </c>
      <c r="B149" s="25" t="s">
        <v>54</v>
      </c>
      <c r="C149" s="116">
        <v>97.493863003000001</v>
      </c>
      <c r="D149" s="30" t="str">
        <f>IF($B149="N/A","N/A",IF(C149&gt;100,"No",IF(C149&lt;98,"No","Yes")))</f>
        <v>No</v>
      </c>
      <c r="E149" s="32">
        <v>97.870908135999997</v>
      </c>
      <c r="F149" s="30" t="str">
        <f>IF($B149="N/A","N/A",IF(E149&gt;100,"No",IF(E149&lt;98,"No","Yes")))</f>
        <v>No</v>
      </c>
      <c r="G149" s="32">
        <v>97.747135772999997</v>
      </c>
      <c r="H149" s="30" t="str">
        <f>IF($B149="N/A","N/A",IF(G149&gt;100,"No",IF(G149&lt;98,"No","Yes")))</f>
        <v>No</v>
      </c>
      <c r="I149" s="32">
        <v>0.38669999999999999</v>
      </c>
      <c r="J149" s="32">
        <v>-0.126</v>
      </c>
      <c r="K149" s="30" t="str">
        <f t="shared" si="42"/>
        <v>Yes</v>
      </c>
    </row>
    <row r="150" spans="1:11">
      <c r="A150" s="111" t="s">
        <v>251</v>
      </c>
      <c r="B150" s="25" t="s">
        <v>49</v>
      </c>
      <c r="C150" s="116">
        <v>39.032056136000001</v>
      </c>
      <c r="D150" s="30" t="str">
        <f>IF($B150="N/A","N/A",IF(C150&gt;15,"No",IF(C150&lt;-15,"No","Yes")))</f>
        <v>N/A</v>
      </c>
      <c r="E150" s="32">
        <v>30.742786805000001</v>
      </c>
      <c r="F150" s="30" t="str">
        <f>IF($B150="N/A","N/A",IF(E150&gt;15,"No",IF(E150&lt;-15,"No","Yes")))</f>
        <v>N/A</v>
      </c>
      <c r="G150" s="32">
        <v>21.247377048000001</v>
      </c>
      <c r="H150" s="30" t="str">
        <f>IF($B150="N/A","N/A",IF(G150&gt;15,"No",IF(G150&lt;-15,"No","Yes")))</f>
        <v>N/A</v>
      </c>
      <c r="I150" s="32">
        <v>-21.2</v>
      </c>
      <c r="J150" s="32">
        <v>-30.9</v>
      </c>
      <c r="K150" s="30" t="str">
        <f t="shared" si="42"/>
        <v>No</v>
      </c>
    </row>
    <row r="151" spans="1:11">
      <c r="A151" s="111" t="s">
        <v>252</v>
      </c>
      <c r="B151" s="25" t="s">
        <v>49</v>
      </c>
      <c r="C151" s="116">
        <v>12.759040081</v>
      </c>
      <c r="D151" s="30" t="str">
        <f>IF($B151="N/A","N/A",IF(C151&gt;15,"No",IF(C151&lt;-15,"No","Yes")))</f>
        <v>N/A</v>
      </c>
      <c r="E151" s="32">
        <v>18.089367897999999</v>
      </c>
      <c r="F151" s="30" t="str">
        <f>IF($B151="N/A","N/A",IF(E151&gt;15,"No",IF(E151&lt;-15,"No","Yes")))</f>
        <v>N/A</v>
      </c>
      <c r="G151" s="32">
        <v>28.768333459000001</v>
      </c>
      <c r="H151" s="30" t="str">
        <f>IF($B151="N/A","N/A",IF(G151&gt;15,"No",IF(G151&lt;-15,"No","Yes")))</f>
        <v>N/A</v>
      </c>
      <c r="I151" s="32">
        <v>41.78</v>
      </c>
      <c r="J151" s="32">
        <v>59.03</v>
      </c>
      <c r="K151" s="30" t="str">
        <f t="shared" si="42"/>
        <v>No</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48.208903782999997</v>
      </c>
      <c r="D153" s="30" t="str">
        <f>IF($B153="N/A","N/A",IF(C153&gt;15,"No",IF(C153&lt;-15,"No","Yes")))</f>
        <v>N/A</v>
      </c>
      <c r="E153" s="32">
        <v>51.167845297</v>
      </c>
      <c r="F153" s="30" t="str">
        <f>IF($B153="N/A","N/A",IF(E153&gt;15,"No",IF(E153&lt;-15,"No","Yes")))</f>
        <v>N/A</v>
      </c>
      <c r="G153" s="32">
        <v>49.984289492999999</v>
      </c>
      <c r="H153" s="30" t="str">
        <f>IF($B153="N/A","N/A",IF(G153&gt;15,"No",IF(G153&lt;-15,"No","Yes")))</f>
        <v>N/A</v>
      </c>
      <c r="I153" s="32">
        <v>6.1379999999999999</v>
      </c>
      <c r="J153" s="32">
        <v>-2.31</v>
      </c>
      <c r="K153" s="30" t="str">
        <f t="shared" si="42"/>
        <v>Yes</v>
      </c>
    </row>
    <row r="154" spans="1:11">
      <c r="A154" s="111" t="s">
        <v>189</v>
      </c>
      <c r="B154" s="25" t="s">
        <v>54</v>
      </c>
      <c r="C154" s="116">
        <v>57.508753358</v>
      </c>
      <c r="D154" s="30" t="str">
        <f>IF($B154="N/A","N/A",IF(C154&gt;100,"No",IF(C154&lt;98,"No","Yes")))</f>
        <v>No</v>
      </c>
      <c r="E154" s="32">
        <v>67.130675671999995</v>
      </c>
      <c r="F154" s="30" t="str">
        <f>IF($B154="N/A","N/A",IF(E154&gt;100,"No",IF(E154&lt;98,"No","Yes")))</f>
        <v>No</v>
      </c>
      <c r="G154" s="32">
        <v>100</v>
      </c>
      <c r="H154" s="30" t="str">
        <f>IF($B154="N/A","N/A",IF(G154&gt;100,"No",IF(G154&lt;98,"No","Yes")))</f>
        <v>Yes</v>
      </c>
      <c r="I154" s="32">
        <v>16.73</v>
      </c>
      <c r="J154" s="32">
        <v>48.96</v>
      </c>
      <c r="K154" s="30" t="str">
        <f t="shared" si="42"/>
        <v>No</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0</v>
      </c>
      <c r="D157" s="30" t="str">
        <f>IF($B157="N/A","N/A",IF(C157&gt;15,"No",IF(C157&lt;-15,"No","Yes")))</f>
        <v>N/A</v>
      </c>
      <c r="E157" s="32">
        <v>0</v>
      </c>
      <c r="F157" s="30" t="str">
        <f>IF($B157="N/A","N/A",IF(E157&gt;15,"No",IF(E157&lt;-15,"No","Yes")))</f>
        <v>N/A</v>
      </c>
      <c r="G157" s="32">
        <v>0</v>
      </c>
      <c r="H157" s="30" t="str">
        <f>IF($B157="N/A","N/A",IF(G157&gt;15,"No",IF(G157&lt;-15,"No","Yes")))</f>
        <v>N/A</v>
      </c>
      <c r="I157" s="32" t="s">
        <v>1207</v>
      </c>
      <c r="J157" s="32" t="s">
        <v>1207</v>
      </c>
      <c r="K157" s="30" t="str">
        <f>IF(J157="Div by 0", "N/A", IF(J157="N/A","N/A", IF(J157&gt;30, "No", IF(J157&lt;-30, "No", "Yes"))))</f>
        <v>N/A</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37.191801331999997</v>
      </c>
      <c r="D159" s="30" t="str">
        <f t="shared" ref="D159:D182" si="43">IF($B159="N/A","N/A",IF(C159&gt;15,"No",IF(C159&lt;-15,"No","Yes")))</f>
        <v>N/A</v>
      </c>
      <c r="E159" s="30">
        <v>35.355859533999997</v>
      </c>
      <c r="F159" s="30" t="str">
        <f t="shared" ref="F159:F182" si="44">IF($B159="N/A","N/A",IF(E159&gt;15,"No",IF(E159&lt;-15,"No","Yes")))</f>
        <v>N/A</v>
      </c>
      <c r="G159" s="32">
        <v>36.504300995000001</v>
      </c>
      <c r="H159" s="30" t="str">
        <f t="shared" ref="H159:H182" si="45">IF($B159="N/A","N/A",IF(G159&gt;15,"No",IF(G159&lt;-15,"No","Yes")))</f>
        <v>N/A</v>
      </c>
      <c r="I159" s="32">
        <v>-4.9400000000000004</v>
      </c>
      <c r="J159" s="32">
        <v>3.2480000000000002</v>
      </c>
      <c r="K159" s="30" t="str">
        <f t="shared" ref="K159:K182" si="46">IF(J159="Div by 0", "N/A", IF(J159="N/A","N/A", IF(J159&gt;30, "No", IF(J159&lt;-30, "No", "Yes"))))</f>
        <v>Yes</v>
      </c>
    </row>
    <row r="160" spans="1:11" ht="12.75" customHeight="1">
      <c r="A160" s="111" t="s">
        <v>257</v>
      </c>
      <c r="B160" s="25" t="s">
        <v>49</v>
      </c>
      <c r="C160" s="114">
        <v>18.558736002</v>
      </c>
      <c r="D160" s="25" t="s">
        <v>49</v>
      </c>
      <c r="E160" s="30">
        <v>18.342111979999999</v>
      </c>
      <c r="F160" s="25" t="s">
        <v>49</v>
      </c>
      <c r="G160" s="32">
        <v>19.051393193999999</v>
      </c>
      <c r="H160" s="25" t="s">
        <v>49</v>
      </c>
      <c r="I160" s="32">
        <v>-1.17</v>
      </c>
      <c r="J160" s="32">
        <v>3.867</v>
      </c>
      <c r="K160" s="30" t="str">
        <f t="shared" si="46"/>
        <v>Yes</v>
      </c>
    </row>
    <row r="161" spans="1:11">
      <c r="A161" s="113" t="s">
        <v>258</v>
      </c>
      <c r="B161" s="25" t="s">
        <v>49</v>
      </c>
      <c r="C161" s="114">
        <v>0</v>
      </c>
      <c r="D161" s="30" t="str">
        <f t="shared" si="43"/>
        <v>N/A</v>
      </c>
      <c r="E161" s="30">
        <v>0</v>
      </c>
      <c r="F161" s="30" t="str">
        <f t="shared" si="44"/>
        <v>N/A</v>
      </c>
      <c r="G161" s="32">
        <v>0</v>
      </c>
      <c r="H161" s="30" t="str">
        <f t="shared" si="45"/>
        <v>N/A</v>
      </c>
      <c r="I161" s="32" t="s">
        <v>1207</v>
      </c>
      <c r="J161" s="32" t="s">
        <v>1207</v>
      </c>
      <c r="K161" s="30" t="str">
        <f t="shared" si="46"/>
        <v>N/A</v>
      </c>
    </row>
    <row r="162" spans="1:11">
      <c r="A162" s="113" t="s">
        <v>756</v>
      </c>
      <c r="B162" s="25" t="s">
        <v>49</v>
      </c>
      <c r="C162" s="114">
        <v>0.90917473810000005</v>
      </c>
      <c r="D162" s="30" t="str">
        <f t="shared" si="43"/>
        <v>N/A</v>
      </c>
      <c r="E162" s="30">
        <v>1.0716524306999999</v>
      </c>
      <c r="F162" s="30" t="str">
        <f t="shared" si="44"/>
        <v>N/A</v>
      </c>
      <c r="G162" s="32">
        <v>1.1246443347999999</v>
      </c>
      <c r="H162" s="30" t="str">
        <f t="shared" si="45"/>
        <v>N/A</v>
      </c>
      <c r="I162" s="32">
        <v>17.87</v>
      </c>
      <c r="J162" s="32">
        <v>4.9450000000000003</v>
      </c>
      <c r="K162" s="30" t="str">
        <f t="shared" si="46"/>
        <v>Yes</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6.8182855762000001</v>
      </c>
      <c r="D164" s="30" t="str">
        <f t="shared" si="43"/>
        <v>N/A</v>
      </c>
      <c r="E164" s="30">
        <v>6.7353224960000002</v>
      </c>
      <c r="F164" s="30" t="str">
        <f t="shared" si="44"/>
        <v>N/A</v>
      </c>
      <c r="G164" s="32">
        <v>7.7432791171000002</v>
      </c>
      <c r="H164" s="30" t="str">
        <f t="shared" si="45"/>
        <v>N/A</v>
      </c>
      <c r="I164" s="32">
        <v>-1.22</v>
      </c>
      <c r="J164" s="32">
        <v>14.97</v>
      </c>
      <c r="K164" s="30" t="str">
        <f t="shared" si="46"/>
        <v>Yes</v>
      </c>
    </row>
    <row r="165" spans="1:11">
      <c r="A165" s="113" t="s">
        <v>261</v>
      </c>
      <c r="B165" s="25" t="s">
        <v>49</v>
      </c>
      <c r="C165" s="114">
        <v>1.9135772706</v>
      </c>
      <c r="D165" s="30" t="str">
        <f t="shared" si="43"/>
        <v>N/A</v>
      </c>
      <c r="E165" s="30">
        <v>2.0717842379000002</v>
      </c>
      <c r="F165" s="30" t="str">
        <f t="shared" si="44"/>
        <v>N/A</v>
      </c>
      <c r="G165" s="32">
        <v>2.4621244666000002</v>
      </c>
      <c r="H165" s="30" t="str">
        <f t="shared" si="45"/>
        <v>N/A</v>
      </c>
      <c r="I165" s="32">
        <v>8.2680000000000007</v>
      </c>
      <c r="J165" s="32">
        <v>18.84</v>
      </c>
      <c r="K165" s="30" t="str">
        <f t="shared" si="46"/>
        <v>Yes</v>
      </c>
    </row>
    <row r="166" spans="1:11">
      <c r="A166" s="113" t="s">
        <v>262</v>
      </c>
      <c r="B166" s="25" t="s">
        <v>49</v>
      </c>
      <c r="C166" s="114">
        <v>1.3195005977000001</v>
      </c>
      <c r="D166" s="30" t="str">
        <f t="shared" si="43"/>
        <v>N/A</v>
      </c>
      <c r="E166" s="30">
        <v>1.4441814521</v>
      </c>
      <c r="F166" s="30" t="str">
        <f t="shared" si="44"/>
        <v>N/A</v>
      </c>
      <c r="G166" s="32">
        <v>1.5761994188999999</v>
      </c>
      <c r="H166" s="30" t="str">
        <f t="shared" si="45"/>
        <v>N/A</v>
      </c>
      <c r="I166" s="32">
        <v>9.4489999999999998</v>
      </c>
      <c r="J166" s="32">
        <v>9.141</v>
      </c>
      <c r="K166" s="30" t="str">
        <f t="shared" si="46"/>
        <v>Yes</v>
      </c>
    </row>
    <row r="167" spans="1:11">
      <c r="A167" s="113" t="s">
        <v>263</v>
      </c>
      <c r="B167" s="25" t="s">
        <v>49</v>
      </c>
      <c r="C167" s="114">
        <v>0</v>
      </c>
      <c r="D167" s="30" t="str">
        <f t="shared" si="43"/>
        <v>N/A</v>
      </c>
      <c r="E167" s="30">
        <v>0</v>
      </c>
      <c r="F167" s="30" t="str">
        <f t="shared" si="44"/>
        <v>N/A</v>
      </c>
      <c r="G167" s="32">
        <v>0</v>
      </c>
      <c r="H167" s="30" t="str">
        <f t="shared" si="45"/>
        <v>N/A</v>
      </c>
      <c r="I167" s="32" t="s">
        <v>1207</v>
      </c>
      <c r="J167" s="32" t="s">
        <v>1207</v>
      </c>
      <c r="K167" s="30" t="str">
        <f t="shared" si="46"/>
        <v>N/A</v>
      </c>
    </row>
    <row r="168" spans="1:11">
      <c r="A168" s="113" t="s">
        <v>264</v>
      </c>
      <c r="B168" s="25" t="s">
        <v>49</v>
      </c>
      <c r="C168" s="114">
        <v>4.9345885708999999</v>
      </c>
      <c r="D168" s="30" t="str">
        <f t="shared" si="43"/>
        <v>N/A</v>
      </c>
      <c r="E168" s="30">
        <v>4.7046776352000004</v>
      </c>
      <c r="F168" s="30" t="str">
        <f t="shared" si="44"/>
        <v>N/A</v>
      </c>
      <c r="G168" s="32">
        <v>3.7940652707</v>
      </c>
      <c r="H168" s="30" t="str">
        <f t="shared" si="45"/>
        <v>N/A</v>
      </c>
      <c r="I168" s="32">
        <v>-4.66</v>
      </c>
      <c r="J168" s="32">
        <v>-19.399999999999999</v>
      </c>
      <c r="K168" s="30" t="str">
        <f t="shared" si="46"/>
        <v>Yes</v>
      </c>
    </row>
    <row r="169" spans="1:11">
      <c r="A169" s="113" t="s">
        <v>265</v>
      </c>
      <c r="B169" s="25" t="s">
        <v>49</v>
      </c>
      <c r="C169" s="114">
        <v>0.2062910738</v>
      </c>
      <c r="D169" s="30" t="str">
        <f t="shared" si="43"/>
        <v>N/A</v>
      </c>
      <c r="E169" s="30">
        <v>0.1745437635</v>
      </c>
      <c r="F169" s="30" t="str">
        <f t="shared" si="44"/>
        <v>N/A</v>
      </c>
      <c r="G169" s="32">
        <v>0.197934464</v>
      </c>
      <c r="H169" s="30" t="str">
        <f t="shared" si="45"/>
        <v>N/A</v>
      </c>
      <c r="I169" s="32">
        <v>-15.4</v>
      </c>
      <c r="J169" s="32">
        <v>13.4</v>
      </c>
      <c r="K169" s="30" t="str">
        <f t="shared" si="46"/>
        <v>Yes</v>
      </c>
    </row>
    <row r="170" spans="1:11">
      <c r="A170" s="113" t="s">
        <v>266</v>
      </c>
      <c r="B170" s="25" t="s">
        <v>49</v>
      </c>
      <c r="C170" s="114">
        <v>2.4573181749000002</v>
      </c>
      <c r="D170" s="30" t="str">
        <f t="shared" si="43"/>
        <v>N/A</v>
      </c>
      <c r="E170" s="30">
        <v>2.1399499646</v>
      </c>
      <c r="F170" s="30" t="str">
        <f t="shared" si="44"/>
        <v>N/A</v>
      </c>
      <c r="G170" s="32">
        <v>2.1531461221999999</v>
      </c>
      <c r="H170" s="30" t="str">
        <f t="shared" si="45"/>
        <v>N/A</v>
      </c>
      <c r="I170" s="32">
        <v>-12.9</v>
      </c>
      <c r="J170" s="32">
        <v>0.61670000000000003</v>
      </c>
      <c r="K170" s="30" t="str">
        <f t="shared" si="46"/>
        <v>Yes</v>
      </c>
    </row>
    <row r="171" spans="1:11">
      <c r="A171" s="111" t="s">
        <v>267</v>
      </c>
      <c r="B171" s="25" t="s">
        <v>49</v>
      </c>
      <c r="C171" s="114">
        <v>44.249462665999999</v>
      </c>
      <c r="D171" s="30" t="str">
        <f t="shared" si="43"/>
        <v>N/A</v>
      </c>
      <c r="E171" s="30">
        <v>46.302028485999998</v>
      </c>
      <c r="F171" s="30" t="str">
        <f t="shared" si="44"/>
        <v>N/A</v>
      </c>
      <c r="G171" s="32">
        <v>44.444305811</v>
      </c>
      <c r="H171" s="30" t="str">
        <f t="shared" si="45"/>
        <v>N/A</v>
      </c>
      <c r="I171" s="32">
        <v>4.6390000000000002</v>
      </c>
      <c r="J171" s="32">
        <v>-4.01</v>
      </c>
      <c r="K171" s="30" t="str">
        <f t="shared" si="46"/>
        <v>Yes</v>
      </c>
    </row>
    <row r="172" spans="1:11">
      <c r="A172" s="113" t="s">
        <v>268</v>
      </c>
      <c r="B172" s="25" t="s">
        <v>49</v>
      </c>
      <c r="C172" s="114">
        <v>38.631876679000001</v>
      </c>
      <c r="D172" s="30" t="str">
        <f t="shared" si="43"/>
        <v>N/A</v>
      </c>
      <c r="E172" s="30">
        <v>40.765853411000002</v>
      </c>
      <c r="F172" s="30" t="str">
        <f t="shared" si="44"/>
        <v>N/A</v>
      </c>
      <c r="G172" s="32">
        <v>38.371877171999998</v>
      </c>
      <c r="H172" s="30" t="str">
        <f t="shared" si="45"/>
        <v>N/A</v>
      </c>
      <c r="I172" s="32">
        <v>5.524</v>
      </c>
      <c r="J172" s="32">
        <v>-5.87</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4.9290863948999997</v>
      </c>
      <c r="D175" s="30" t="str">
        <f t="shared" si="43"/>
        <v>N/A</v>
      </c>
      <c r="E175" s="30">
        <v>4.8436277621999997</v>
      </c>
      <c r="F175" s="30" t="str">
        <f t="shared" si="44"/>
        <v>N/A</v>
      </c>
      <c r="G175" s="32">
        <v>5.3694216013</v>
      </c>
      <c r="H175" s="30" t="str">
        <f t="shared" si="45"/>
        <v>N/A</v>
      </c>
      <c r="I175" s="32">
        <v>-1.73</v>
      </c>
      <c r="J175" s="32">
        <v>10.86</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1.70248899E-2</v>
      </c>
      <c r="D177" s="30" t="str">
        <f t="shared" si="43"/>
        <v>N/A</v>
      </c>
      <c r="E177" s="30">
        <v>1.8824500500000001E-2</v>
      </c>
      <c r="F177" s="30" t="str">
        <f t="shared" si="44"/>
        <v>N/A</v>
      </c>
      <c r="G177" s="32">
        <v>1.56293009E-2</v>
      </c>
      <c r="H177" s="30" t="str">
        <f t="shared" si="45"/>
        <v>N/A</v>
      </c>
      <c r="I177" s="32">
        <v>10.57</v>
      </c>
      <c r="J177" s="32">
        <v>-17</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0.67147470269999998</v>
      </c>
      <c r="D182" s="30" t="str">
        <f t="shared" si="43"/>
        <v>N/A</v>
      </c>
      <c r="E182" s="30">
        <v>0.67372281199999995</v>
      </c>
      <c r="F182" s="30" t="str">
        <f t="shared" si="44"/>
        <v>N/A</v>
      </c>
      <c r="G182" s="32">
        <v>0.68737773629999999</v>
      </c>
      <c r="H182" s="30" t="str">
        <f t="shared" si="45"/>
        <v>N/A</v>
      </c>
      <c r="I182" s="32">
        <v>0.33479999999999999</v>
      </c>
      <c r="J182" s="32">
        <v>2.0270000000000001</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6012908</v>
      </c>
      <c r="D184" s="30" t="str">
        <f>IF($B184="N/A","N/A",IF(C184&gt;15,"No",IF(C184&lt;-15,"No","Yes")))</f>
        <v>N/A</v>
      </c>
      <c r="E184" s="26">
        <v>6378737</v>
      </c>
      <c r="F184" s="30" t="str">
        <f>IF($B184="N/A","N/A",IF(E184&gt;15,"No",IF(E184&lt;-15,"No","Yes")))</f>
        <v>N/A</v>
      </c>
      <c r="G184" s="26">
        <v>6780127</v>
      </c>
      <c r="H184" s="30" t="str">
        <f>IF($B184="N/A","N/A",IF(G184&gt;15,"No",IF(G184&lt;-15,"No","Yes")))</f>
        <v>N/A</v>
      </c>
      <c r="I184" s="32">
        <v>6.0839999999999996</v>
      </c>
      <c r="J184" s="32">
        <v>6.2930000000000001</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41.730143052000003</v>
      </c>
      <c r="D187" s="30" t="str">
        <f>IF($B187="N/A","N/A",IF(C187&gt;15,"No",IF(C187&lt;-15,"No","Yes")))</f>
        <v>N/A</v>
      </c>
      <c r="E187" s="78">
        <v>42.114960375000003</v>
      </c>
      <c r="F187" s="30" t="str">
        <f>IF($B187="N/A","N/A",IF(E187&gt;15,"No",IF(E187&lt;-15,"No","Yes")))</f>
        <v>N/A</v>
      </c>
      <c r="G187" s="78">
        <v>42.325797731999998</v>
      </c>
      <c r="H187" s="30" t="str">
        <f>IF($B187="N/A","N/A",IF(G187&gt;15,"No",IF(G187&lt;-15,"No","Yes")))</f>
        <v>N/A</v>
      </c>
      <c r="I187" s="32">
        <v>0.92220000000000002</v>
      </c>
      <c r="J187" s="32">
        <v>0.50060000000000004</v>
      </c>
      <c r="K187" s="30" t="str">
        <f t="shared" si="47"/>
        <v>Yes</v>
      </c>
    </row>
    <row r="188" spans="1:11">
      <c r="A188" s="111" t="s">
        <v>87</v>
      </c>
      <c r="B188" s="25" t="s">
        <v>49</v>
      </c>
      <c r="C188" s="116">
        <v>0</v>
      </c>
      <c r="D188" s="30" t="str">
        <f>IF($B188="N/A","N/A",IF(C188&gt;15,"No",IF(C188&lt;-15,"No","Yes")))</f>
        <v>N/A</v>
      </c>
      <c r="E188" s="32">
        <v>0</v>
      </c>
      <c r="F188" s="30" t="str">
        <f>IF($B188="N/A","N/A",IF(E188&gt;15,"No",IF(E188&lt;-15,"No","Yes")))</f>
        <v>N/A</v>
      </c>
      <c r="G188" s="32">
        <v>0</v>
      </c>
      <c r="H188" s="30" t="str">
        <f>IF($B188="N/A","N/A",IF(G188&gt;15,"No",IF(G188&lt;-15,"No","Yes")))</f>
        <v>N/A</v>
      </c>
      <c r="I188" s="32" t="s">
        <v>1207</v>
      </c>
      <c r="J188" s="32" t="s">
        <v>1207</v>
      </c>
      <c r="K188" s="30" t="str">
        <f t="shared" si="47"/>
        <v>N/A</v>
      </c>
    </row>
    <row r="189" spans="1:11">
      <c r="A189" s="111" t="s">
        <v>204</v>
      </c>
      <c r="B189" s="25" t="s">
        <v>49</v>
      </c>
      <c r="C189" s="116">
        <v>0</v>
      </c>
      <c r="D189" s="30" t="str">
        <f>IF($B189="N/A","N/A",IF(C189&gt;15,"No",IF(C189&lt;-15,"No","Yes")))</f>
        <v>N/A</v>
      </c>
      <c r="E189" s="32">
        <v>0</v>
      </c>
      <c r="F189" s="30" t="str">
        <f>IF($B189="N/A","N/A",IF(E189&gt;15,"No",IF(E189&lt;-15,"No","Yes")))</f>
        <v>N/A</v>
      </c>
      <c r="G189" s="32">
        <v>0</v>
      </c>
      <c r="H189" s="30" t="str">
        <f>IF($B189="N/A","N/A",IF(G189&gt;15,"No",IF(G189&lt;-15,"No","Yes")))</f>
        <v>N/A</v>
      </c>
      <c r="I189" s="32" t="s">
        <v>1207</v>
      </c>
      <c r="J189" s="32" t="s">
        <v>1207</v>
      </c>
      <c r="K189" s="30" t="str">
        <f t="shared" si="47"/>
        <v>N/A</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0</v>
      </c>
      <c r="D191" s="30" t="str">
        <f>IF($B191="N/A","N/A",IF(C191&gt;15,"No",IF(C191&lt;-15,"No","Yes")))</f>
        <v>N/A</v>
      </c>
      <c r="E191" s="32">
        <v>0</v>
      </c>
      <c r="F191" s="30" t="str">
        <f>IF($B191="N/A","N/A",IF(E191&gt;15,"No",IF(E191&lt;-15,"No","Yes")))</f>
        <v>N/A</v>
      </c>
      <c r="G191" s="32">
        <v>0</v>
      </c>
      <c r="H191" s="30" t="str">
        <f>IF($B191="N/A","N/A",IF(G191&gt;15,"No",IF(G191&lt;-15,"No","Yes")))</f>
        <v>N/A</v>
      </c>
      <c r="I191" s="32" t="s">
        <v>1207</v>
      </c>
      <c r="J191" s="32" t="s">
        <v>1207</v>
      </c>
      <c r="K191" s="30" t="str">
        <f t="shared" si="47"/>
        <v>N/A</v>
      </c>
    </row>
    <row r="192" spans="1:11">
      <c r="A192" s="193" t="s">
        <v>174</v>
      </c>
      <c r="B192" s="199"/>
      <c r="C192" s="199"/>
      <c r="D192" s="199"/>
      <c r="E192" s="199"/>
      <c r="F192" s="199"/>
      <c r="G192" s="199"/>
      <c r="H192" s="199"/>
      <c r="I192" s="199"/>
      <c r="J192" s="199"/>
      <c r="K192" s="200"/>
    </row>
    <row r="193" spans="1:11">
      <c r="A193" s="111" t="s">
        <v>214</v>
      </c>
      <c r="B193" s="25" t="s">
        <v>49</v>
      </c>
      <c r="C193" s="116">
        <v>61.172996494000003</v>
      </c>
      <c r="D193" s="30" t="str">
        <f>IF($B193="N/A","N/A",IF(C193&gt;15,"No",IF(C193&lt;-15,"No","Yes")))</f>
        <v>N/A</v>
      </c>
      <c r="E193" s="32">
        <v>59.927929306000003</v>
      </c>
      <c r="F193" s="30" t="str">
        <f t="shared" ref="F193:F213" si="48">IF($B193="N/A","N/A",IF(E193&gt;15,"No",IF(E193&lt;-15,"No","Yes")))</f>
        <v>N/A</v>
      </c>
      <c r="G193" s="32">
        <v>59.358017924999999</v>
      </c>
      <c r="H193" s="30" t="str">
        <f t="shared" ref="H193:H213" si="49">IF($B193="N/A","N/A",IF(G193&gt;15,"No",IF(G193&lt;-15,"No","Yes")))</f>
        <v>N/A</v>
      </c>
      <c r="I193" s="32">
        <v>-2.04</v>
      </c>
      <c r="J193" s="32">
        <v>-0.95099999999999996</v>
      </c>
      <c r="K193" s="30" t="str">
        <f t="shared" ref="K193:K209" si="50">IF(J193="Div by 0", "N/A", IF(J193="N/A","N/A", IF(J193&gt;30, "No", IF(J193&lt;-30, "No", "Yes"))))</f>
        <v>Yes</v>
      </c>
    </row>
    <row r="194" spans="1:11">
      <c r="A194" s="111" t="s">
        <v>216</v>
      </c>
      <c r="B194" s="25" t="s">
        <v>49</v>
      </c>
      <c r="C194" s="116">
        <v>6.8568652638999996</v>
      </c>
      <c r="D194" s="30" t="str">
        <f>IF($B194="N/A","N/A",IF(C194&gt;15,"No",IF(C194&lt;-15,"No","Yes")))</f>
        <v>N/A</v>
      </c>
      <c r="E194" s="32">
        <v>6.9777136131999997</v>
      </c>
      <c r="F194" s="30" t="str">
        <f t="shared" si="48"/>
        <v>N/A</v>
      </c>
      <c r="G194" s="32">
        <v>7.0167712197999998</v>
      </c>
      <c r="H194" s="30" t="str">
        <f t="shared" si="49"/>
        <v>N/A</v>
      </c>
      <c r="I194" s="32">
        <v>1.762</v>
      </c>
      <c r="J194" s="32">
        <v>0.55969999999999998</v>
      </c>
      <c r="K194" s="30" t="str">
        <f t="shared" si="50"/>
        <v>Yes</v>
      </c>
    </row>
    <row r="195" spans="1:11">
      <c r="A195" s="111" t="s">
        <v>217</v>
      </c>
      <c r="B195" s="25" t="s">
        <v>49</v>
      </c>
      <c r="C195" s="116">
        <v>10.665588098000001</v>
      </c>
      <c r="D195" s="30" t="str">
        <f>IF($B195="N/A","N/A",IF(C195&gt;15,"No",IF(C195&lt;-15,"No","Yes")))</f>
        <v>N/A</v>
      </c>
      <c r="E195" s="32">
        <v>10.693511897</v>
      </c>
      <c r="F195" s="30" t="str">
        <f t="shared" si="48"/>
        <v>N/A</v>
      </c>
      <c r="G195" s="32">
        <v>11.255364391000001</v>
      </c>
      <c r="H195" s="30" t="str">
        <f t="shared" si="49"/>
        <v>N/A</v>
      </c>
      <c r="I195" s="32">
        <v>0.26179999999999998</v>
      </c>
      <c r="J195" s="32">
        <v>5.2539999999999996</v>
      </c>
      <c r="K195" s="30" t="str">
        <f t="shared" si="50"/>
        <v>Yes</v>
      </c>
    </row>
    <row r="196" spans="1:11">
      <c r="A196" s="111" t="s">
        <v>218</v>
      </c>
      <c r="B196" s="25" t="s">
        <v>49</v>
      </c>
      <c r="C196" s="116">
        <v>2.0652735748</v>
      </c>
      <c r="D196" s="30" t="str">
        <f>IF($B196="N/A","N/A",IF(C196&gt;15,"No",IF(C196&lt;-15,"No","Yes")))</f>
        <v>N/A</v>
      </c>
      <c r="E196" s="32">
        <v>2.0485716843000001</v>
      </c>
      <c r="F196" s="30" t="str">
        <f t="shared" si="48"/>
        <v>N/A</v>
      </c>
      <c r="G196" s="32">
        <v>2.0831025732000001</v>
      </c>
      <c r="H196" s="30" t="str">
        <f t="shared" si="49"/>
        <v>N/A</v>
      </c>
      <c r="I196" s="32">
        <v>-0.80900000000000005</v>
      </c>
      <c r="J196" s="32">
        <v>1.6859999999999999</v>
      </c>
      <c r="K196" s="30" t="str">
        <f t="shared" si="50"/>
        <v>Yes</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1.8353182853000001</v>
      </c>
      <c r="D198" s="30" t="str">
        <f t="shared" si="51"/>
        <v>N/A</v>
      </c>
      <c r="E198" s="32">
        <v>1.5249100253000001</v>
      </c>
      <c r="F198" s="30" t="str">
        <f t="shared" si="48"/>
        <v>N/A</v>
      </c>
      <c r="G198" s="32">
        <v>1.5696903612999999</v>
      </c>
      <c r="H198" s="30" t="str">
        <f t="shared" si="49"/>
        <v>N/A</v>
      </c>
      <c r="I198" s="32">
        <v>-16.899999999999999</v>
      </c>
      <c r="J198" s="32">
        <v>2.9369999999999998</v>
      </c>
      <c r="K198" s="30" t="str">
        <f t="shared" si="50"/>
        <v>Yes</v>
      </c>
    </row>
    <row r="199" spans="1:11">
      <c r="A199" s="111" t="s">
        <v>222</v>
      </c>
      <c r="B199" s="25" t="s">
        <v>49</v>
      </c>
      <c r="C199" s="116">
        <v>9.7398629747999994</v>
      </c>
      <c r="D199" s="30" t="str">
        <f t="shared" si="51"/>
        <v>N/A</v>
      </c>
      <c r="E199" s="32">
        <v>10.130579141</v>
      </c>
      <c r="F199" s="30" t="str">
        <f t="shared" si="48"/>
        <v>N/A</v>
      </c>
      <c r="G199" s="32">
        <v>10.164603111</v>
      </c>
      <c r="H199" s="30" t="str">
        <f t="shared" si="49"/>
        <v>N/A</v>
      </c>
      <c r="I199" s="32">
        <v>4.0119999999999996</v>
      </c>
      <c r="J199" s="32">
        <v>0.33589999999999998</v>
      </c>
      <c r="K199" s="30" t="str">
        <f t="shared" si="50"/>
        <v>Yes</v>
      </c>
    </row>
    <row r="200" spans="1:11">
      <c r="A200" s="111" t="s">
        <v>223</v>
      </c>
      <c r="B200" s="25" t="s">
        <v>49</v>
      </c>
      <c r="C200" s="116">
        <v>0</v>
      </c>
      <c r="D200" s="30" t="str">
        <f t="shared" si="51"/>
        <v>N/A</v>
      </c>
      <c r="E200" s="32">
        <v>0</v>
      </c>
      <c r="F200" s="30" t="str">
        <f t="shared" si="48"/>
        <v>N/A</v>
      </c>
      <c r="G200" s="32">
        <v>0</v>
      </c>
      <c r="H200" s="30" t="str">
        <f t="shared" si="49"/>
        <v>N/A</v>
      </c>
      <c r="I200" s="32" t="s">
        <v>1207</v>
      </c>
      <c r="J200" s="32" t="s">
        <v>1207</v>
      </c>
      <c r="K200" s="30" t="str">
        <f t="shared" si="50"/>
        <v>N/A</v>
      </c>
    </row>
    <row r="201" spans="1:11">
      <c r="A201" s="111" t="s">
        <v>224</v>
      </c>
      <c r="B201" s="25" t="s">
        <v>49</v>
      </c>
      <c r="C201" s="116">
        <v>4.1145316042999998</v>
      </c>
      <c r="D201" s="30" t="str">
        <f t="shared" si="51"/>
        <v>N/A</v>
      </c>
      <c r="E201" s="32">
        <v>4.2730245814999996</v>
      </c>
      <c r="F201" s="30" t="str">
        <f t="shared" si="48"/>
        <v>N/A</v>
      </c>
      <c r="G201" s="32">
        <v>3.5562608192999998</v>
      </c>
      <c r="H201" s="30" t="str">
        <f t="shared" si="49"/>
        <v>N/A</v>
      </c>
      <c r="I201" s="32">
        <v>3.8519999999999999</v>
      </c>
      <c r="J201" s="32">
        <v>-16.8</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1.3996222792999999</v>
      </c>
      <c r="D204" s="30" t="str">
        <f t="shared" si="51"/>
        <v>N/A</v>
      </c>
      <c r="E204" s="32">
        <v>1.5716434147</v>
      </c>
      <c r="F204" s="30" t="str">
        <f t="shared" si="48"/>
        <v>N/A</v>
      </c>
      <c r="G204" s="32">
        <v>1.5845425903999999</v>
      </c>
      <c r="H204" s="30" t="str">
        <f t="shared" si="49"/>
        <v>N/A</v>
      </c>
      <c r="I204" s="32">
        <v>12.29</v>
      </c>
      <c r="J204" s="32">
        <v>0.82069999999999999</v>
      </c>
      <c r="K204" s="30" t="str">
        <f t="shared" si="50"/>
        <v>Yes</v>
      </c>
    </row>
    <row r="205" spans="1:11">
      <c r="A205" s="111" t="s">
        <v>230</v>
      </c>
      <c r="B205" s="25" t="s">
        <v>49</v>
      </c>
      <c r="C205" s="116">
        <v>0.37442781429999999</v>
      </c>
      <c r="D205" s="30" t="str">
        <f t="shared" si="51"/>
        <v>N/A</v>
      </c>
      <c r="E205" s="32">
        <v>0.42800008839999998</v>
      </c>
      <c r="F205" s="30" t="str">
        <f t="shared" si="48"/>
        <v>N/A</v>
      </c>
      <c r="G205" s="32">
        <v>0.46308867079999999</v>
      </c>
      <c r="H205" s="30" t="str">
        <f t="shared" si="49"/>
        <v>N/A</v>
      </c>
      <c r="I205" s="32">
        <v>14.31</v>
      </c>
      <c r="J205" s="32">
        <v>8.1980000000000004</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0</v>
      </c>
      <c r="D208" s="30" t="str">
        <f t="shared" si="51"/>
        <v>N/A</v>
      </c>
      <c r="E208" s="32">
        <v>0</v>
      </c>
      <c r="F208" s="30" t="str">
        <f t="shared" si="48"/>
        <v>N/A</v>
      </c>
      <c r="G208" s="32">
        <v>0</v>
      </c>
      <c r="H208" s="30" t="str">
        <f t="shared" si="49"/>
        <v>N/A</v>
      </c>
      <c r="I208" s="32" t="s">
        <v>1207</v>
      </c>
      <c r="J208" s="32" t="s">
        <v>1207</v>
      </c>
      <c r="K208" s="30" t="str">
        <f t="shared" si="50"/>
        <v>N/A</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86.183573738000007</v>
      </c>
      <c r="D211" s="30" t="str">
        <f t="shared" si="51"/>
        <v>N/A</v>
      </c>
      <c r="E211" s="32">
        <v>90.532263674999996</v>
      </c>
      <c r="F211" s="30" t="str">
        <f t="shared" si="48"/>
        <v>N/A</v>
      </c>
      <c r="G211" s="32">
        <v>91.827837443000007</v>
      </c>
      <c r="H211" s="30" t="str">
        <f t="shared" si="49"/>
        <v>N/A</v>
      </c>
      <c r="I211" s="32">
        <v>5.0460000000000003</v>
      </c>
      <c r="J211" s="32">
        <v>1.431</v>
      </c>
      <c r="K211" s="30" t="str">
        <f t="shared" ref="K211:K223" si="52">IF(J211="Div by 0", "N/A", IF(J211="N/A","N/A", IF(J211&gt;30, "No", IF(J211&lt;-30, "No", "Yes"))))</f>
        <v>Yes</v>
      </c>
    </row>
    <row r="212" spans="1:11">
      <c r="A212" s="111" t="s">
        <v>246</v>
      </c>
      <c r="B212" s="25" t="s">
        <v>83</v>
      </c>
      <c r="C212" s="116">
        <v>86.048808546000004</v>
      </c>
      <c r="D212" s="30" t="str">
        <f>IF($B212="N/A","N/A",IF(C212&gt;100,"No",IF(C212&lt;85,"No","Yes")))</f>
        <v>Yes</v>
      </c>
      <c r="E212" s="32">
        <v>90.785664066999999</v>
      </c>
      <c r="F212" s="30" t="str">
        <f>IF($B212="N/A","N/A",IF(E212&gt;100,"No",IF(E212&lt;85,"No","Yes")))</f>
        <v>Yes</v>
      </c>
      <c r="G212" s="32">
        <v>92.249022807000003</v>
      </c>
      <c r="H212" s="30" t="str">
        <f>IF($B212="N/A","N/A",IF(G212&gt;100,"No",IF(G212&lt;85,"No","Yes")))</f>
        <v>Yes</v>
      </c>
      <c r="I212" s="32">
        <v>5.5049999999999999</v>
      </c>
      <c r="J212" s="32">
        <v>1.6120000000000001</v>
      </c>
      <c r="K212" s="30" t="str">
        <f t="shared" si="52"/>
        <v>Yes</v>
      </c>
    </row>
    <row r="213" spans="1:11">
      <c r="A213" s="111" t="s">
        <v>247</v>
      </c>
      <c r="B213" s="25" t="s">
        <v>49</v>
      </c>
      <c r="C213" s="116">
        <v>52.705880718000003</v>
      </c>
      <c r="D213" s="30" t="str">
        <f t="shared" si="51"/>
        <v>N/A</v>
      </c>
      <c r="E213" s="32">
        <v>55.095877530000003</v>
      </c>
      <c r="F213" s="30" t="str">
        <f t="shared" si="48"/>
        <v>N/A</v>
      </c>
      <c r="G213" s="32">
        <v>56.524255209000003</v>
      </c>
      <c r="H213" s="30" t="str">
        <f t="shared" si="49"/>
        <v>N/A</v>
      </c>
      <c r="I213" s="32">
        <v>4.5350000000000001</v>
      </c>
      <c r="J213" s="32">
        <v>2.593</v>
      </c>
      <c r="K213" s="30" t="str">
        <f t="shared" si="52"/>
        <v>Yes</v>
      </c>
    </row>
    <row r="214" spans="1:11">
      <c r="A214" s="111" t="s">
        <v>185</v>
      </c>
      <c r="B214" s="25" t="s">
        <v>11</v>
      </c>
      <c r="C214" s="116">
        <v>7.709789336</v>
      </c>
      <c r="D214" s="30" t="str">
        <f>IF($B214="N/A","N/A",IF(C214&gt;25,"No",IF(C214&lt;5,"No","Yes")))</f>
        <v>Yes</v>
      </c>
      <c r="E214" s="32">
        <v>7.6706007031999999</v>
      </c>
      <c r="F214" s="30" t="str">
        <f>IF($B214="N/A","N/A",IF(E214&gt;25,"No",IF(E214&lt;5,"No","Yes")))</f>
        <v>Yes</v>
      </c>
      <c r="G214" s="32">
        <v>7.3531603696000003</v>
      </c>
      <c r="H214" s="30" t="str">
        <f>IF($B214="N/A","N/A",IF(G214&gt;25,"No",IF(G214&lt;5,"No","Yes")))</f>
        <v>Yes</v>
      </c>
      <c r="I214" s="32">
        <v>-0.50800000000000001</v>
      </c>
      <c r="J214" s="32">
        <v>-4.1399999999999997</v>
      </c>
      <c r="K214" s="30" t="str">
        <f t="shared" si="52"/>
        <v>Yes</v>
      </c>
    </row>
    <row r="215" spans="1:11">
      <c r="A215" s="111" t="s">
        <v>186</v>
      </c>
      <c r="B215" s="25" t="s">
        <v>12</v>
      </c>
      <c r="C215" s="116">
        <v>44.053835683999999</v>
      </c>
      <c r="D215" s="30" t="str">
        <f>IF($B215="N/A","N/A",IF(C215&gt;70,"No",IF(C215&lt;40,"No","Yes")))</f>
        <v>Yes</v>
      </c>
      <c r="E215" s="32">
        <v>43.032460780000001</v>
      </c>
      <c r="F215" s="30" t="str">
        <f>IF($B215="N/A","N/A",IF(E215&gt;70,"No",IF(E215&lt;40,"No","Yes")))</f>
        <v>Yes</v>
      </c>
      <c r="G215" s="32">
        <v>42.419841556000002</v>
      </c>
      <c r="H215" s="30" t="str">
        <f>IF($B215="N/A","N/A",IF(G215&gt;70,"No",IF(G215&lt;40,"No","Yes")))</f>
        <v>Yes</v>
      </c>
      <c r="I215" s="32">
        <v>-2.3199999999999998</v>
      </c>
      <c r="J215" s="32">
        <v>-1.42</v>
      </c>
      <c r="K215" s="30" t="str">
        <f t="shared" si="52"/>
        <v>Yes</v>
      </c>
    </row>
    <row r="216" spans="1:11">
      <c r="A216" s="111" t="s">
        <v>187</v>
      </c>
      <c r="B216" s="25" t="s">
        <v>13</v>
      </c>
      <c r="C216" s="116">
        <v>48.235043482999998</v>
      </c>
      <c r="D216" s="30" t="str">
        <f>IF($B216="N/A","N/A",IF(C216&gt;55,"No",IF(C216&lt;20,"No","Yes")))</f>
        <v>Yes</v>
      </c>
      <c r="E216" s="32">
        <v>49.295328075</v>
      </c>
      <c r="F216" s="30" t="str">
        <f>IF($B216="N/A","N/A",IF(E216&gt;55,"No",IF(E216&lt;20,"No","Yes")))</f>
        <v>Yes</v>
      </c>
      <c r="G216" s="32">
        <v>50.225777395999998</v>
      </c>
      <c r="H216" s="30" t="str">
        <f>IF($B216="N/A","N/A",IF(G216&gt;55,"No",IF(G216&lt;20,"No","Yes")))</f>
        <v>Yes</v>
      </c>
      <c r="I216" s="32">
        <v>2.198</v>
      </c>
      <c r="J216" s="32">
        <v>1.8879999999999999</v>
      </c>
      <c r="K216" s="30" t="str">
        <f t="shared" si="52"/>
        <v>Yes</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1207</v>
      </c>
      <c r="J217" s="32" t="s">
        <v>1207</v>
      </c>
      <c r="K217" s="30" t="str">
        <f t="shared" si="52"/>
        <v>N/A</v>
      </c>
    </row>
    <row r="218" spans="1:11">
      <c r="A218" s="111" t="s">
        <v>248</v>
      </c>
      <c r="B218" s="25" t="s">
        <v>49</v>
      </c>
      <c r="C218" s="116">
        <v>0</v>
      </c>
      <c r="D218" s="30" t="str">
        <f t="shared" ref="D218:D228" si="53">IF($B218="N/A","N/A",IF(C218&gt;15,"No",IF(C218&lt;-15,"No","Yes")))</f>
        <v>N/A</v>
      </c>
      <c r="E218" s="32">
        <v>0</v>
      </c>
      <c r="F218" s="30" t="str">
        <f>IF($B218="N/A","N/A",IF(E218&gt;15,"No",IF(E218&lt;-15,"No","Yes")))</f>
        <v>N/A</v>
      </c>
      <c r="G218" s="32">
        <v>0</v>
      </c>
      <c r="H218" s="30" t="str">
        <f>IF($B218="N/A","N/A",IF(G218&gt;15,"No",IF(G218&lt;-15,"No","Yes")))</f>
        <v>N/A</v>
      </c>
      <c r="I218" s="32" t="s">
        <v>1207</v>
      </c>
      <c r="J218" s="32" t="s">
        <v>1207</v>
      </c>
      <c r="K218" s="30" t="str">
        <f t="shared" si="52"/>
        <v>N/A</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1207</v>
      </c>
      <c r="J220" s="32" t="s">
        <v>1207</v>
      </c>
      <c r="K220" s="30" t="str">
        <f t="shared" si="52"/>
        <v>N/A</v>
      </c>
    </row>
    <row r="221" spans="1:11">
      <c r="A221" s="111" t="s">
        <v>251</v>
      </c>
      <c r="B221" s="25" t="s">
        <v>49</v>
      </c>
      <c r="C221" s="116" t="s">
        <v>1207</v>
      </c>
      <c r="D221" s="30" t="str">
        <f t="shared" si="53"/>
        <v>N/A</v>
      </c>
      <c r="E221" s="32" t="s">
        <v>1207</v>
      </c>
      <c r="F221" s="30" t="str">
        <f>IF($B221="N/A","N/A",IF(E221&gt;15,"No",IF(E221&lt;-15,"No","Yes")))</f>
        <v>N/A</v>
      </c>
      <c r="G221" s="32" t="s">
        <v>1207</v>
      </c>
      <c r="H221" s="30" t="str">
        <f>IF($B221="N/A","N/A",IF(G221&gt;15,"No",IF(G221&lt;-15,"No","Yes")))</f>
        <v>N/A</v>
      </c>
      <c r="I221" s="32" t="s">
        <v>1207</v>
      </c>
      <c r="J221" s="32" t="s">
        <v>1207</v>
      </c>
      <c r="K221" s="30" t="str">
        <f t="shared" si="52"/>
        <v>N/A</v>
      </c>
    </row>
    <row r="222" spans="1:11">
      <c r="A222" s="111" t="s">
        <v>252</v>
      </c>
      <c r="B222" s="25" t="s">
        <v>49</v>
      </c>
      <c r="C222" s="116" t="s">
        <v>1207</v>
      </c>
      <c r="D222" s="30" t="str">
        <f t="shared" si="53"/>
        <v>N/A</v>
      </c>
      <c r="E222" s="32" t="s">
        <v>1207</v>
      </c>
      <c r="F222" s="30" t="str">
        <f>IF($B222="N/A","N/A",IF(E222&gt;15,"No",IF(E222&lt;-15,"No","Yes")))</f>
        <v>N/A</v>
      </c>
      <c r="G222" s="32" t="s">
        <v>1207</v>
      </c>
      <c r="H222" s="30" t="str">
        <f>IF($B222="N/A","N/A",IF(G222&gt;15,"No",IF(G222&lt;-15,"No","Yes")))</f>
        <v>N/A</v>
      </c>
      <c r="I222" s="32" t="s">
        <v>1207</v>
      </c>
      <c r="J222" s="32" t="s">
        <v>1207</v>
      </c>
      <c r="K222" s="30" t="str">
        <f t="shared" si="52"/>
        <v>N/A</v>
      </c>
    </row>
    <row r="223" spans="1:11">
      <c r="A223" s="111" t="s">
        <v>278</v>
      </c>
      <c r="B223" s="25" t="s">
        <v>49</v>
      </c>
      <c r="C223" s="116" t="s">
        <v>1207</v>
      </c>
      <c r="D223" s="30" t="str">
        <f t="shared" si="53"/>
        <v>N/A</v>
      </c>
      <c r="E223" s="32" t="s">
        <v>1207</v>
      </c>
      <c r="F223" s="30" t="str">
        <f>IF($B223="N/A","N/A",IF(E223&gt;15,"No",IF(E223&lt;-15,"No","Yes")))</f>
        <v>N/A</v>
      </c>
      <c r="G223" s="32" t="s">
        <v>1207</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94.488556951000007</v>
      </c>
      <c r="D225" s="30" t="str">
        <f t="shared" si="53"/>
        <v>N/A</v>
      </c>
      <c r="E225" s="32">
        <v>94.171369661</v>
      </c>
      <c r="F225" s="30" t="str">
        <f>IF($B225="N/A","N/A",IF(E225&gt;15,"No",IF(E225&lt;-15,"No","Yes")))</f>
        <v>N/A</v>
      </c>
      <c r="G225" s="32">
        <v>94.861733416000007</v>
      </c>
      <c r="H225" s="30" t="str">
        <f>IF($B225="N/A","N/A",IF(G225&gt;15,"No",IF(G225&lt;-15,"No","Yes")))</f>
        <v>N/A</v>
      </c>
      <c r="I225" s="32">
        <v>-0.33600000000000002</v>
      </c>
      <c r="J225" s="32">
        <v>0.73309999999999997</v>
      </c>
      <c r="K225" s="30" t="str">
        <f>IF(J225="Div by 0", "N/A", IF(J225="N/A","N/A", IF(J225&gt;30, "No", IF(J225&lt;-30, "No", "Yes"))))</f>
        <v>Yes</v>
      </c>
    </row>
    <row r="226" spans="1:11">
      <c r="A226" s="111" t="s">
        <v>257</v>
      </c>
      <c r="B226" s="25" t="s">
        <v>49</v>
      </c>
      <c r="C226" s="116">
        <v>5.5114430489000004</v>
      </c>
      <c r="D226" s="30" t="str">
        <f t="shared" ref="D226" si="54">IF($B226="N/A","N/A",IF(C226&gt;15,"No",IF(C226&lt;-15,"No","Yes")))</f>
        <v>N/A</v>
      </c>
      <c r="E226" s="32">
        <v>5.8286303386</v>
      </c>
      <c r="F226" s="30" t="str">
        <f>IF($B226="N/A","N/A",IF(E226&gt;15,"No",IF(E226&lt;-15,"No","Yes")))</f>
        <v>N/A</v>
      </c>
      <c r="G226" s="32">
        <v>5.1382665841000001</v>
      </c>
      <c r="H226" s="30" t="str">
        <f>IF($B226="N/A","N/A",IF(G226&gt;15,"No",IF(G226&lt;-15,"No","Yes")))</f>
        <v>N/A</v>
      </c>
      <c r="I226" s="32">
        <v>5.7549999999999999</v>
      </c>
      <c r="J226" s="32">
        <v>-11.8</v>
      </c>
      <c r="K226" s="30" t="str">
        <f>IF(J226="Div by 0", "N/A", IF(J226="N/A","N/A", IF(J226&gt;30, "No", IF(J226&lt;-30, "No", "Yes"))))</f>
        <v>Yes</v>
      </c>
    </row>
    <row r="227" spans="1:11">
      <c r="A227" s="111" t="s">
        <v>806</v>
      </c>
      <c r="B227" s="25" t="s">
        <v>49</v>
      </c>
      <c r="C227" s="116">
        <v>1.36206973E-2</v>
      </c>
      <c r="D227" s="30" t="str">
        <f t="shared" ref="D227" si="55">IF($B227="N/A","N/A",IF(C227&gt;15,"No",IF(C227&lt;-15,"No","Yes")))</f>
        <v>N/A</v>
      </c>
      <c r="E227" s="32">
        <v>1.4219115799999999E-2</v>
      </c>
      <c r="F227" s="30" t="str">
        <f>IF($B227="N/A","N/A",IF(E227&gt;15,"No",IF(E227&lt;-15,"No","Yes")))</f>
        <v>N/A</v>
      </c>
      <c r="G227" s="32">
        <v>2.4011349599999999E-2</v>
      </c>
      <c r="H227" s="30" t="str">
        <f>IF($B227="N/A","N/A",IF(G227&gt;15,"No",IF(G227&lt;-15,"No","Yes")))</f>
        <v>N/A</v>
      </c>
      <c r="I227" s="32">
        <v>4.3929999999999998</v>
      </c>
      <c r="J227" s="32">
        <v>68.87</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t="s">
        <v>1207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t="s">
        <v>1207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t="s">
        <v>1207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t="s">
        <v>1207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t="s">
        <v>1207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t="s">
        <v>1207</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t="s">
        <v>1207</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t="s">
        <v>1207</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t="s">
        <v>1207</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t="s">
        <v>1207</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t="s">
        <v>1207</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t="s">
        <v>1207</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t="s">
        <v>1207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t="s">
        <v>1207</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t="s">
        <v>1207</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t="s">
        <v>1207</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t="s">
        <v>1207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t="s">
        <v>1207</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t="s">
        <v>1207</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t="s">
        <v>1207</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t="s">
        <v>1207</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t="s">
        <v>1207</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t="s">
        <v>1207</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t="s">
        <v>1207</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t="s">
        <v>1207</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t="s">
        <v>1207</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t="s">
        <v>1207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t="s">
        <v>1207</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t="s">
        <v>1207</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t="s">
        <v>1207</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t="s">
        <v>1207</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t="s">
        <v>1207</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t="s">
        <v>1207</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t="s">
        <v>1207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t="s">
        <v>1207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t="s">
        <v>1207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1207</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9776082</v>
      </c>
      <c r="D7" s="154" t="str">
        <f>IF($B7="N/A","N/A",IF(C7&gt;15,"No",IF(C7&lt;-15,"No","Yes")))</f>
        <v>N/A</v>
      </c>
      <c r="E7" s="150">
        <v>8186473</v>
      </c>
      <c r="F7" s="154" t="str">
        <f>IF($B7="N/A","N/A",IF(E7&gt;15,"No",IF(E7&lt;-15,"No","Yes")))</f>
        <v>N/A</v>
      </c>
      <c r="G7" s="150">
        <v>8215824</v>
      </c>
      <c r="H7" s="154" t="str">
        <f>IF($B7="N/A","N/A",IF(G7&gt;15,"No",IF(G7&lt;-15,"No","Yes")))</f>
        <v>N/A</v>
      </c>
      <c r="I7" s="155">
        <v>-16.3</v>
      </c>
      <c r="J7" s="155">
        <v>0.35849999999999999</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99.987937911000003</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9776082</v>
      </c>
      <c r="D13" s="30" t="str">
        <f>IF($B13="N/A","N/A",IF(C13&gt;15,"No",IF(C13&lt;-15,"No","Yes")))</f>
        <v>N/A</v>
      </c>
      <c r="E13" s="26">
        <v>8186473</v>
      </c>
      <c r="F13" s="30" t="str">
        <f>IF($B13="N/A","N/A",IF(E13&gt;15,"No",IF(E13&lt;-15,"No","Yes")))</f>
        <v>N/A</v>
      </c>
      <c r="G13" s="26">
        <v>8215824</v>
      </c>
      <c r="H13" s="30" t="str">
        <f>IF($B13="N/A","N/A",IF(G13&gt;15,"No",IF(G13&lt;-15,"No","Yes")))</f>
        <v>N/A</v>
      </c>
      <c r="I13" s="32">
        <v>-16.3</v>
      </c>
      <c r="J13" s="32">
        <v>0.35849999999999999</v>
      </c>
      <c r="K13" s="30" t="str">
        <f t="shared" si="0"/>
        <v>Yes</v>
      </c>
    </row>
    <row r="14" spans="1:12" ht="14.25" customHeight="1">
      <c r="A14" s="48" t="s">
        <v>634</v>
      </c>
      <c r="B14" s="25" t="s">
        <v>49</v>
      </c>
      <c r="C14" s="30">
        <v>0.76490765930000004</v>
      </c>
      <c r="D14" s="30" t="str">
        <f>IF($B14="N/A","N/A",IF(C14&gt;15,"No",IF(C14&lt;-15,"No","Yes")))</f>
        <v>N/A</v>
      </c>
      <c r="E14" s="30">
        <v>0.35894578780000003</v>
      </c>
      <c r="F14" s="30" t="str">
        <f>IF($B14="N/A","N/A",IF(E14&gt;15,"No",IF(E14&lt;-15,"No","Yes")))</f>
        <v>N/A</v>
      </c>
      <c r="G14" s="30">
        <v>1.26828423E-2</v>
      </c>
      <c r="H14" s="30" t="str">
        <f>IF($B14="N/A","N/A",IF(G14&gt;15,"No",IF(G14&lt;-15,"No","Yes")))</f>
        <v>N/A</v>
      </c>
      <c r="I14" s="32">
        <v>-53.1</v>
      </c>
      <c r="J14" s="32">
        <v>-96.5</v>
      </c>
      <c r="K14" s="30" t="str">
        <f t="shared" si="0"/>
        <v>No</v>
      </c>
    </row>
    <row r="15" spans="1:12" ht="12.75" customHeight="1">
      <c r="A15" s="48" t="s">
        <v>635</v>
      </c>
      <c r="B15" s="25" t="s">
        <v>49</v>
      </c>
      <c r="C15" s="78">
        <v>68.868343629999998</v>
      </c>
      <c r="D15" s="30" t="str">
        <f>IF($B15="N/A","N/A",IF(C15&gt;15,"No",IF(C15&lt;-15,"No","Yes")))</f>
        <v>N/A</v>
      </c>
      <c r="E15" s="78">
        <v>88.903760422000005</v>
      </c>
      <c r="F15" s="30" t="str">
        <f>IF($B15="N/A","N/A",IF(E15&gt;15,"No",IF(E15&lt;-15,"No","Yes")))</f>
        <v>N/A</v>
      </c>
      <c r="G15" s="78">
        <v>139.13051823000001</v>
      </c>
      <c r="H15" s="30" t="str">
        <f>IF($B15="N/A","N/A",IF(G15&gt;15,"No",IF(G15&lt;-15,"No","Yes")))</f>
        <v>N/A</v>
      </c>
      <c r="I15" s="32">
        <v>29.09</v>
      </c>
      <c r="J15" s="32">
        <v>56.5</v>
      </c>
      <c r="K15" s="30" t="str">
        <f t="shared" si="0"/>
        <v>No</v>
      </c>
    </row>
    <row r="16" spans="1:12" ht="12.75" customHeight="1">
      <c r="A16" s="51" t="s">
        <v>770</v>
      </c>
      <c r="B16" s="25" t="s">
        <v>49</v>
      </c>
      <c r="C16" s="26">
        <v>495</v>
      </c>
      <c r="D16" s="30" t="str">
        <f>IF($B16="N/A","N/A",IF(C16&gt;15,"No",IF(C16&lt;-15,"No","Yes")))</f>
        <v>N/A</v>
      </c>
      <c r="E16" s="26">
        <v>9752</v>
      </c>
      <c r="F16" s="30" t="str">
        <f>IF($B16="N/A","N/A",IF(E16&gt;15,"No",IF(E16&lt;-15,"No","Yes")))</f>
        <v>N/A</v>
      </c>
      <c r="G16" s="26">
        <v>3505</v>
      </c>
      <c r="H16" s="30" t="str">
        <f>IF($B16="N/A","N/A",IF(G16&gt;15,"No",IF(G16&lt;-15,"No","Yes")))</f>
        <v>N/A</v>
      </c>
      <c r="I16" s="25" t="s">
        <v>1211</v>
      </c>
      <c r="J16" s="32">
        <v>-64.099999999999994</v>
      </c>
      <c r="K16" s="30" t="str">
        <f t="shared" si="0"/>
        <v>No</v>
      </c>
    </row>
    <row r="17" spans="1:11" ht="27.75" customHeight="1">
      <c r="A17" s="51" t="s">
        <v>771</v>
      </c>
      <c r="B17" s="25" t="s">
        <v>49</v>
      </c>
      <c r="C17" s="78">
        <v>101.51111111</v>
      </c>
      <c r="D17" s="30" t="str">
        <f>IF($B17="N/A","N/A",IF(C17&gt;60,"No",IF(C17&lt;15,"No","Yes")))</f>
        <v>N/A</v>
      </c>
      <c r="E17" s="78">
        <v>31.079368335000002</v>
      </c>
      <c r="F17" s="30" t="str">
        <f>IF($B17="N/A","N/A",IF(E17&gt;60,"No",IF(E17&lt;15,"No","Yes")))</f>
        <v>N/A</v>
      </c>
      <c r="G17" s="78">
        <v>54.649358059999997</v>
      </c>
      <c r="H17" s="30" t="str">
        <f>IF($B17="N/A","N/A",IF(G17&gt;60,"No",IF(G17&lt;15,"No","Yes")))</f>
        <v>N/A</v>
      </c>
      <c r="I17" s="32">
        <v>-69.400000000000006</v>
      </c>
      <c r="J17" s="32">
        <v>75.84</v>
      </c>
      <c r="K17" s="30" t="str">
        <f t="shared" si="0"/>
        <v>No</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9776082</v>
      </c>
      <c r="D22" s="30" t="str">
        <f>IF($B22="N/A","N/A",IF(C22&gt;15,"No",IF(C22&lt;-15,"No","Yes")))</f>
        <v>N/A</v>
      </c>
      <c r="E22" s="26">
        <v>8186473</v>
      </c>
      <c r="F22" s="30" t="str">
        <f>IF($B22="N/A","N/A",IF(E22&gt;15,"No",IF(E22&lt;-15,"No","Yes")))</f>
        <v>N/A</v>
      </c>
      <c r="G22" s="26">
        <v>8215824</v>
      </c>
      <c r="H22" s="30" t="str">
        <f>IF($B22="N/A","N/A",IF(G22&gt;15,"No",IF(G22&lt;-15,"No","Yes")))</f>
        <v>N/A</v>
      </c>
      <c r="I22" s="32">
        <v>-16.3</v>
      </c>
      <c r="J22" s="32">
        <v>0.35849999999999999</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60.283126000999999</v>
      </c>
      <c r="D25" s="30" t="str">
        <f>IF($B25="N/A","N/A",IF(C25&gt;60,"No",IF(C25&lt;15,"No","Yes")))</f>
        <v>No</v>
      </c>
      <c r="E25" s="78">
        <v>61.023016382999998</v>
      </c>
      <c r="F25" s="30" t="str">
        <f>IF($B25="N/A","N/A",IF(E25&gt;60,"No",IF(E25&lt;15,"No","Yes")))</f>
        <v>No</v>
      </c>
      <c r="G25" s="78">
        <v>63.121845477999997</v>
      </c>
      <c r="H25" s="30" t="str">
        <f>IF($B25="N/A","N/A",IF(G25&gt;60,"No",IF(G25&lt;15,"No","Yes")))</f>
        <v>No</v>
      </c>
      <c r="I25" s="32">
        <v>1.2270000000000001</v>
      </c>
      <c r="J25" s="32">
        <v>3.4390000000000001</v>
      </c>
      <c r="K25" s="30" t="str">
        <f t="shared" si="4"/>
        <v>Yes</v>
      </c>
    </row>
    <row r="26" spans="1:11">
      <c r="A26" s="51" t="s">
        <v>47</v>
      </c>
      <c r="B26" s="25" t="s">
        <v>166</v>
      </c>
      <c r="C26" s="30">
        <v>0</v>
      </c>
      <c r="D26" s="30" t="str">
        <f>IF($B26="N/A","N/A",IF(C26&gt;15,"No",IF(C26&lt;=0,"No","Yes")))</f>
        <v>No</v>
      </c>
      <c r="E26" s="30">
        <v>0</v>
      </c>
      <c r="F26" s="30" t="str">
        <f>IF($B26="N/A","N/A",IF(E26&gt;15,"No",IF(E26&lt;=0,"No","Yes")))</f>
        <v>No</v>
      </c>
      <c r="G26" s="30">
        <v>0</v>
      </c>
      <c r="H26" s="30" t="str">
        <f>IF($B26="N/A","N/A",IF(G26&gt;15,"No",IF(G26&lt;=0,"No","Yes")))</f>
        <v>No</v>
      </c>
      <c r="I26" s="32" t="s">
        <v>1207</v>
      </c>
      <c r="J26" s="32" t="s">
        <v>1207</v>
      </c>
      <c r="K26" s="30" t="str">
        <f t="shared" si="4"/>
        <v>N/A</v>
      </c>
    </row>
    <row r="27" spans="1:11">
      <c r="A27" s="51" t="s">
        <v>177</v>
      </c>
      <c r="B27" s="25" t="s">
        <v>49</v>
      </c>
      <c r="C27" s="78" t="s">
        <v>1207</v>
      </c>
      <c r="D27" s="30" t="str">
        <f>IF($B27="N/A","N/A",IF(C27&gt;15,"No",IF(C27&lt;-15,"No","Yes")))</f>
        <v>N/A</v>
      </c>
      <c r="E27" s="78" t="s">
        <v>1207</v>
      </c>
      <c r="F27" s="30" t="str">
        <f>IF($B27="N/A","N/A",IF(E27&gt;15,"No",IF(E27&lt;-15,"No","Yes")))</f>
        <v>N/A</v>
      </c>
      <c r="G27" s="78" t="s">
        <v>1207</v>
      </c>
      <c r="H27" s="30" t="str">
        <f>IF($B27="N/A","N/A",IF(G27&gt;15,"No",IF(G27&lt;-15,"No","Yes")))</f>
        <v>N/A</v>
      </c>
      <c r="I27" s="32" t="s">
        <v>1207</v>
      </c>
      <c r="J27" s="32" t="s">
        <v>1207</v>
      </c>
      <c r="K27" s="30" t="str">
        <f t="shared" si="4"/>
        <v>N/A</v>
      </c>
    </row>
    <row r="28" spans="1:11">
      <c r="A28" s="51" t="s">
        <v>182</v>
      </c>
      <c r="B28" s="25" t="s">
        <v>49</v>
      </c>
      <c r="C28" s="30">
        <v>0.51562578960000005</v>
      </c>
      <c r="D28" s="30" t="str">
        <f>IF($B28="N/A","N/A",IF(C28&gt;15,"No",IF(C28&lt;-15,"No","Yes")))</f>
        <v>N/A</v>
      </c>
      <c r="E28" s="30">
        <v>0.51401867450000005</v>
      </c>
      <c r="F28" s="30" t="str">
        <f>IF($B28="N/A","N/A",IF(E28&gt;15,"No",IF(E28&lt;-15,"No","Yes")))</f>
        <v>N/A</v>
      </c>
      <c r="G28" s="30">
        <v>0.50522017019999998</v>
      </c>
      <c r="H28" s="30" t="str">
        <f>IF($B28="N/A","N/A",IF(G28&gt;15,"No",IF(G28&lt;-15,"No","Yes")))</f>
        <v>N/A</v>
      </c>
      <c r="I28" s="32">
        <v>-0.312</v>
      </c>
      <c r="J28" s="32">
        <v>-1.71</v>
      </c>
      <c r="K28" s="30" t="str">
        <f t="shared" si="4"/>
        <v>Yes</v>
      </c>
    </row>
    <row r="29" spans="1:11">
      <c r="A29" s="51" t="s">
        <v>279</v>
      </c>
      <c r="B29" s="25" t="s">
        <v>127</v>
      </c>
      <c r="C29" s="30">
        <v>99.992563482999998</v>
      </c>
      <c r="D29" s="30" t="str">
        <f>IF($B29="N/A","N/A",IF(C29&gt;99,"No",IF(C29&lt;95,"No","Yes")))</f>
        <v>No</v>
      </c>
      <c r="E29" s="30">
        <v>99.977755987999998</v>
      </c>
      <c r="F29" s="30" t="str">
        <f>IF($B29="N/A","N/A",IF(E29&gt;99,"No",IF(E29&lt;95,"No","Yes")))</f>
        <v>No</v>
      </c>
      <c r="G29" s="30">
        <v>99.987998769000001</v>
      </c>
      <c r="H29" s="30" t="str">
        <f>IF($B29="N/A","N/A",IF(G29&gt;99,"No",IF(G29&lt;95,"No","Yes")))</f>
        <v>No</v>
      </c>
      <c r="I29" s="32">
        <v>-1.4999999999999999E-2</v>
      </c>
      <c r="J29" s="32">
        <v>1.0200000000000001E-2</v>
      </c>
      <c r="K29" s="30" t="str">
        <f t="shared" si="4"/>
        <v>Yes</v>
      </c>
    </row>
    <row r="30" spans="1:11">
      <c r="A30" s="51" t="s">
        <v>280</v>
      </c>
      <c r="B30" s="25" t="s">
        <v>128</v>
      </c>
      <c r="C30" s="30">
        <v>7.4365170000000001E-3</v>
      </c>
      <c r="D30" s="30" t="str">
        <f>IF($B30="N/A","N/A",IF(C30&gt;6,"No",IF(C30&lt;=0,"No","Yes")))</f>
        <v>Yes</v>
      </c>
      <c r="E30" s="30">
        <v>2.2244011599999999E-2</v>
      </c>
      <c r="F30" s="30" t="str">
        <f>IF($B30="N/A","N/A",IF(E30&gt;6,"No",IF(E30&lt;=0,"No","Yes")))</f>
        <v>Yes</v>
      </c>
      <c r="G30" s="30">
        <v>1.20012308E-2</v>
      </c>
      <c r="H30" s="30" t="str">
        <f>IF($B30="N/A","N/A",IF(G30&gt;6,"No",IF(G30&lt;=0,"No","Yes")))</f>
        <v>Yes</v>
      </c>
      <c r="I30" s="32">
        <v>199.1</v>
      </c>
      <c r="J30" s="32">
        <v>-46</v>
      </c>
      <c r="K30" s="30" t="str">
        <f t="shared" si="4"/>
        <v>No</v>
      </c>
    </row>
    <row r="31" spans="1:11">
      <c r="A31" s="51" t="s">
        <v>871</v>
      </c>
      <c r="B31" s="25" t="s">
        <v>49</v>
      </c>
      <c r="C31" s="30">
        <v>99.999058857999998</v>
      </c>
      <c r="D31" s="30" t="str">
        <f>IF($B31="N/A","N/A",IF(C31&gt;15,"No",IF(C31&lt;-15,"No","Yes")))</f>
        <v>N/A</v>
      </c>
      <c r="E31" s="30">
        <v>99.999975563999996</v>
      </c>
      <c r="F31" s="30" t="str">
        <f>IF($B31="N/A","N/A",IF(E31&gt;15,"No",IF(E31&lt;-15,"No","Yes")))</f>
        <v>N/A</v>
      </c>
      <c r="G31" s="30">
        <v>100</v>
      </c>
      <c r="H31" s="30" t="str">
        <f>IF($B31="N/A","N/A",IF(G31&gt;15,"No",IF(G31&lt;-15,"No","Yes")))</f>
        <v>N/A</v>
      </c>
      <c r="I31" s="32">
        <v>8.9999999999999998E-4</v>
      </c>
      <c r="J31" s="32">
        <v>0</v>
      </c>
      <c r="K31" s="30" t="str">
        <f t="shared" si="4"/>
        <v>Yes</v>
      </c>
    </row>
    <row r="32" spans="1:11">
      <c r="A32" s="51" t="s">
        <v>872</v>
      </c>
      <c r="B32" s="25" t="s">
        <v>130</v>
      </c>
      <c r="C32" s="30">
        <v>99.999989769999999</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99.970609762999999</v>
      </c>
      <c r="D33" s="30" t="str">
        <f>IF($B33="N/A","N/A",IF(C33&gt;98,"Yes","No"))</f>
        <v>Yes</v>
      </c>
      <c r="E33" s="30">
        <v>99.955685349000007</v>
      </c>
      <c r="F33" s="30" t="str">
        <f>IF($B33="N/A","N/A",IF(E33&gt;98,"Yes","No"))</f>
        <v>Yes</v>
      </c>
      <c r="G33" s="30">
        <v>99.934959156000005</v>
      </c>
      <c r="H33" s="30" t="str">
        <f>IF($B33="N/A","N/A",IF(G33&gt;98,"Yes","No"))</f>
        <v>Yes</v>
      </c>
      <c r="I33" s="32">
        <v>-1.4999999999999999E-2</v>
      </c>
      <c r="J33" s="32">
        <v>-2.1000000000000001E-2</v>
      </c>
      <c r="K33" s="30" t="str">
        <f t="shared" si="4"/>
        <v>Yes</v>
      </c>
    </row>
    <row r="34" spans="1:11">
      <c r="A34" s="51" t="s">
        <v>281</v>
      </c>
      <c r="B34" s="25" t="s">
        <v>130</v>
      </c>
      <c r="C34" s="30">
        <v>0</v>
      </c>
      <c r="D34" s="30" t="str">
        <f>IF($B34="N/A","N/A",IF(C34&gt;98,"Yes","No"))</f>
        <v>No</v>
      </c>
      <c r="E34" s="30">
        <v>0</v>
      </c>
      <c r="F34" s="30" t="str">
        <f>IF($B34="N/A","N/A",IF(E34&gt;98,"Yes","No"))</f>
        <v>No</v>
      </c>
      <c r="G34" s="30">
        <v>0</v>
      </c>
      <c r="H34" s="30" t="str">
        <f>IF($B34="N/A","N/A",IF(G34&gt;98,"Yes","No"))</f>
        <v>No</v>
      </c>
      <c r="I34" s="32" t="s">
        <v>1207</v>
      </c>
      <c r="J34" s="32" t="s">
        <v>1207</v>
      </c>
      <c r="K34" s="30" t="str">
        <f t="shared" si="4"/>
        <v>N/A</v>
      </c>
    </row>
    <row r="35" spans="1:11">
      <c r="A35" s="193" t="s">
        <v>690</v>
      </c>
      <c r="B35" s="199"/>
      <c r="C35" s="199"/>
      <c r="D35" s="199"/>
      <c r="E35" s="199"/>
      <c r="F35" s="199"/>
      <c r="G35" s="199"/>
      <c r="H35" s="199"/>
      <c r="I35" s="199"/>
      <c r="J35" s="199"/>
      <c r="K35" s="200"/>
    </row>
    <row r="36" spans="1:11" ht="12.75" customHeight="1">
      <c r="A36" s="51" t="s">
        <v>131</v>
      </c>
      <c r="B36" s="25" t="s">
        <v>54</v>
      </c>
      <c r="C36" s="30">
        <v>99.342865576999998</v>
      </c>
      <c r="D36" s="30" t="str">
        <f>IF($B36="N/A","N/A",IF(C36&gt;100,"No",IF(C36&lt;98,"No","Yes")))</f>
        <v>Yes</v>
      </c>
      <c r="E36" s="30">
        <v>99.379378641000002</v>
      </c>
      <c r="F36" s="30" t="str">
        <f>IF($B36="N/A","N/A",IF(E36&gt;100,"No",IF(E36&lt;98,"No","Yes")))</f>
        <v>Yes</v>
      </c>
      <c r="G36" s="30">
        <v>99.520559349999999</v>
      </c>
      <c r="H36" s="30" t="str">
        <f>IF($B36="N/A","N/A",IF(G36&gt;100,"No",IF(G36&lt;98,"No","Yes")))</f>
        <v>Yes</v>
      </c>
      <c r="I36" s="32">
        <v>3.6799999999999999E-2</v>
      </c>
      <c r="J36" s="32">
        <v>0.1421</v>
      </c>
      <c r="K36" s="30" t="str">
        <f>IF(J36="Div by 0", "N/A", IF(J36="N/A","N/A", IF(J36&gt;30, "No", IF(J36&lt;-30, "No", "Yes"))))</f>
        <v>Yes</v>
      </c>
    </row>
    <row r="37" spans="1:11">
      <c r="A37" s="51" t="s">
        <v>282</v>
      </c>
      <c r="B37" s="25" t="s">
        <v>54</v>
      </c>
      <c r="C37" s="30">
        <v>99.990354009000001</v>
      </c>
      <c r="D37" s="30" t="str">
        <f>IF($B37="N/A","N/A",IF(C37&gt;100,"No",IF(C37&lt;98,"No","Yes")))</f>
        <v>Yes</v>
      </c>
      <c r="E37" s="30">
        <v>99.975398440999996</v>
      </c>
      <c r="F37" s="30" t="str">
        <f>IF($B37="N/A","N/A",IF(E37&gt;100,"No",IF(E37&lt;98,"No","Yes")))</f>
        <v>Yes</v>
      </c>
      <c r="G37" s="30">
        <v>99.985649644000006</v>
      </c>
      <c r="H37" s="30" t="str">
        <f>IF($B37="N/A","N/A",IF(G37&gt;100,"No",IF(G37&lt;98,"No","Yes")))</f>
        <v>Yes</v>
      </c>
      <c r="I37" s="32">
        <v>-1.4999999999999999E-2</v>
      </c>
      <c r="J37" s="32">
        <v>1.03E-2</v>
      </c>
      <c r="K37" s="30" t="str">
        <f>IF(J37="Div by 0", "N/A", IF(J37="N/A","N/A", IF(J37&gt;30, "No", IF(J37&lt;-30, "No", "Yes"))))</f>
        <v>Yes</v>
      </c>
    </row>
    <row r="38" spans="1:11">
      <c r="A38" s="51" t="s">
        <v>283</v>
      </c>
      <c r="B38" s="25" t="s">
        <v>54</v>
      </c>
      <c r="C38" s="30">
        <v>99.990354009000001</v>
      </c>
      <c r="D38" s="30" t="str">
        <f>IF($B38="N/A","N/A",IF(C38&gt;100,"No",IF(C38&lt;98,"No","Yes")))</f>
        <v>Yes</v>
      </c>
      <c r="E38" s="30">
        <v>99.975398440999996</v>
      </c>
      <c r="F38" s="30" t="str">
        <f>IF($B38="N/A","N/A",IF(E38&gt;100,"No",IF(E38&lt;98,"No","Yes")))</f>
        <v>Yes</v>
      </c>
      <c r="G38" s="30">
        <v>99.985649644000006</v>
      </c>
      <c r="H38" s="30" t="str">
        <f>IF($B38="N/A","N/A",IF(G38&gt;100,"No",IF(G38&lt;98,"No","Yes")))</f>
        <v>Yes</v>
      </c>
      <c r="I38" s="32">
        <v>-1.4999999999999999E-2</v>
      </c>
      <c r="J38" s="32">
        <v>1.03E-2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73.629558345000007</v>
      </c>
      <c r="D40" s="30" t="str">
        <f>IF($B40="N/A","N/A",IF(C40&gt;15,"No",IF(C40&lt;-15,"No","Yes")))</f>
        <v>N/A</v>
      </c>
      <c r="E40" s="30">
        <v>72.122353545999999</v>
      </c>
      <c r="F40" s="30" t="str">
        <f>IF($B40="N/A","N/A",IF(E40&gt;15,"No",IF(E40&lt;-15,"No","Yes")))</f>
        <v>N/A</v>
      </c>
      <c r="G40" s="30">
        <v>69.584475033000004</v>
      </c>
      <c r="H40" s="30" t="str">
        <f>IF($B40="N/A","N/A",IF(G40&gt;15,"No",IF(G40&lt;-15,"No","Yes")))</f>
        <v>N/A</v>
      </c>
      <c r="I40" s="32">
        <v>-2.0499999999999998</v>
      </c>
      <c r="J40" s="32">
        <v>-3.52</v>
      </c>
      <c r="K40" s="30" t="str">
        <f t="shared" ref="K40:K49" si="5">IF(J40="Div by 0", "N/A", IF(J40="N/A","N/A", IF(J40&gt;30, "No", IF(J40&lt;-30, "No", "Yes"))))</f>
        <v>Yes</v>
      </c>
    </row>
    <row r="41" spans="1:11">
      <c r="A41" s="51" t="s">
        <v>642</v>
      </c>
      <c r="B41" s="25" t="s">
        <v>49</v>
      </c>
      <c r="C41" s="30">
        <v>26.326006675999999</v>
      </c>
      <c r="D41" s="30" t="str">
        <f>IF($B41="N/A","N/A",IF(C41&gt;15,"No",IF(C41&lt;-15,"No","Yes")))</f>
        <v>N/A</v>
      </c>
      <c r="E41" s="30">
        <v>27.826916427</v>
      </c>
      <c r="F41" s="30" t="str">
        <f>IF($B41="N/A","N/A",IF(E41&gt;15,"No",IF(E41&lt;-15,"No","Yes")))</f>
        <v>N/A</v>
      </c>
      <c r="G41" s="30">
        <v>30.384730734000001</v>
      </c>
      <c r="H41" s="30" t="str">
        <f>IF($B41="N/A","N/A",IF(G41&gt;15,"No",IF(G41&lt;-15,"No","Yes")))</f>
        <v>N/A</v>
      </c>
      <c r="I41" s="32">
        <v>5.7009999999999996</v>
      </c>
      <c r="J41" s="32">
        <v>9.1920000000000002</v>
      </c>
      <c r="K41" s="30" t="str">
        <f t="shared" si="5"/>
        <v>Yes</v>
      </c>
    </row>
    <row r="42" spans="1:11">
      <c r="A42" s="51" t="s">
        <v>643</v>
      </c>
      <c r="B42" s="25" t="s">
        <v>49</v>
      </c>
      <c r="C42" s="30">
        <v>3.6824569999999998E-4</v>
      </c>
      <c r="D42" s="30" t="str">
        <f>IF($B42="N/A","N/A",IF(C42&gt;15,"No",IF(C42&lt;-15,"No","Yes")))</f>
        <v>N/A</v>
      </c>
      <c r="E42" s="30">
        <v>4.2753449999999998E-4</v>
      </c>
      <c r="F42" s="30" t="str">
        <f>IF($B42="N/A","N/A",IF(E42&gt;15,"No",IF(E42&lt;-15,"No","Yes")))</f>
        <v>N/A</v>
      </c>
      <c r="G42" s="30">
        <v>6.08582E-5</v>
      </c>
      <c r="H42" s="30" t="str">
        <f>IF($B42="N/A","N/A",IF(G42&gt;15,"No",IF(G42&lt;-15,"No","Yes")))</f>
        <v>N/A</v>
      </c>
      <c r="I42" s="32">
        <v>16.100000000000001</v>
      </c>
      <c r="J42" s="32">
        <v>-85.8</v>
      </c>
      <c r="K42" s="30" t="str">
        <f t="shared" si="5"/>
        <v>No</v>
      </c>
    </row>
    <row r="43" spans="1:11">
      <c r="A43" s="51" t="s">
        <v>873</v>
      </c>
      <c r="B43" s="25" t="s">
        <v>49</v>
      </c>
      <c r="C43" s="30">
        <v>99.990354009000001</v>
      </c>
      <c r="D43" s="30" t="str">
        <f t="shared" ref="D43:D45" si="6">IF($B43="N/A","N/A",IF(C43&gt;15,"No",IF(C43&lt;-15,"No","Yes")))</f>
        <v>N/A</v>
      </c>
      <c r="E43" s="30">
        <v>99.975398440999996</v>
      </c>
      <c r="F43" s="30" t="str">
        <f t="shared" ref="F43:F45" si="7">IF($B43="N/A","N/A",IF(E43&gt;15,"No",IF(E43&lt;-15,"No","Yes")))</f>
        <v>N/A</v>
      </c>
      <c r="G43" s="30">
        <v>99.985649644000006</v>
      </c>
      <c r="H43" s="30" t="str">
        <f t="shared" ref="H43:H45" si="8">IF($B43="N/A","N/A",IF(G43&gt;15,"No",IF(G43&lt;-15,"No","Yes")))</f>
        <v>N/A</v>
      </c>
      <c r="I43" s="32">
        <v>-1.4999999999999999E-2</v>
      </c>
      <c r="J43" s="32">
        <v>1.03E-2</v>
      </c>
      <c r="K43" s="30" t="str">
        <f t="shared" si="5"/>
        <v>Yes</v>
      </c>
    </row>
    <row r="44" spans="1:11">
      <c r="A44" s="51" t="s">
        <v>874</v>
      </c>
      <c r="B44" s="25" t="s">
        <v>49</v>
      </c>
      <c r="C44" s="30">
        <v>99.990354009000001</v>
      </c>
      <c r="D44" s="30" t="str">
        <f t="shared" si="6"/>
        <v>N/A</v>
      </c>
      <c r="E44" s="30">
        <v>99.975398440999996</v>
      </c>
      <c r="F44" s="30" t="str">
        <f t="shared" si="7"/>
        <v>N/A</v>
      </c>
      <c r="G44" s="30">
        <v>99.985649644000006</v>
      </c>
      <c r="H44" s="30" t="str">
        <f t="shared" si="8"/>
        <v>N/A</v>
      </c>
      <c r="I44" s="32">
        <v>-1.4999999999999999E-2</v>
      </c>
      <c r="J44" s="32">
        <v>1.03E-2</v>
      </c>
      <c r="K44" s="30" t="str">
        <f t="shared" si="5"/>
        <v>Yes</v>
      </c>
    </row>
    <row r="45" spans="1:11">
      <c r="A45" s="51" t="s">
        <v>875</v>
      </c>
      <c r="B45" s="25" t="s">
        <v>49</v>
      </c>
      <c r="C45" s="30">
        <v>99.990354009000001</v>
      </c>
      <c r="D45" s="30" t="str">
        <f t="shared" si="6"/>
        <v>N/A</v>
      </c>
      <c r="E45" s="30">
        <v>99.975398440999996</v>
      </c>
      <c r="F45" s="30" t="str">
        <f t="shared" si="7"/>
        <v>N/A</v>
      </c>
      <c r="G45" s="30">
        <v>99.985649644000006</v>
      </c>
      <c r="H45" s="30" t="str">
        <f t="shared" si="8"/>
        <v>N/A</v>
      </c>
      <c r="I45" s="32">
        <v>-1.4999999999999999E-2</v>
      </c>
      <c r="J45" s="32">
        <v>1.03E-2</v>
      </c>
      <c r="K45" s="30" t="str">
        <f t="shared" si="5"/>
        <v>Yes</v>
      </c>
    </row>
    <row r="46" spans="1:11">
      <c r="A46" s="51" t="s">
        <v>284</v>
      </c>
      <c r="B46" s="25" t="s">
        <v>49</v>
      </c>
      <c r="C46" s="30">
        <v>19.334862371</v>
      </c>
      <c r="D46" s="30" t="str">
        <f>IF($B46="N/A","N/A",IF(C46&gt;15,"No",IF(C46&lt;-15,"No","Yes")))</f>
        <v>N/A</v>
      </c>
      <c r="E46" s="30">
        <v>21.696364234000001</v>
      </c>
      <c r="F46" s="30" t="str">
        <f>IF($B46="N/A","N/A",IF(E46&gt;15,"No",IF(E46&lt;-15,"No","Yes")))</f>
        <v>N/A</v>
      </c>
      <c r="G46" s="30">
        <v>17.633374326999999</v>
      </c>
      <c r="H46" s="30" t="str">
        <f>IF($B46="N/A","N/A",IF(G46&gt;15,"No",IF(G46&lt;-15,"No","Yes")))</f>
        <v>N/A</v>
      </c>
      <c r="I46" s="32">
        <v>12.21</v>
      </c>
      <c r="J46" s="32">
        <v>-18.7</v>
      </c>
      <c r="K46" s="30" t="str">
        <f t="shared" si="5"/>
        <v>Yes</v>
      </c>
    </row>
    <row r="47" spans="1:11">
      <c r="A47" s="51" t="s">
        <v>285</v>
      </c>
      <c r="B47" s="25" t="s">
        <v>49</v>
      </c>
      <c r="C47" s="30">
        <v>80.655491638000001</v>
      </c>
      <c r="D47" s="30" t="str">
        <f>IF($B47="N/A","N/A",IF(C47&gt;15,"No",IF(C47&lt;-15,"No","Yes")))</f>
        <v>N/A</v>
      </c>
      <c r="E47" s="30">
        <v>78.279034206999995</v>
      </c>
      <c r="F47" s="30" t="str">
        <f>IF($B47="N/A","N/A",IF(E47&gt;15,"No",IF(E47&lt;-15,"No","Yes")))</f>
        <v>N/A</v>
      </c>
      <c r="G47" s="30">
        <v>82.352275316999993</v>
      </c>
      <c r="H47" s="30" t="str">
        <f>IF($B47="N/A","N/A",IF(G47&gt;15,"No",IF(G47&lt;-15,"No","Yes")))</f>
        <v>N/A</v>
      </c>
      <c r="I47" s="32">
        <v>-2.95</v>
      </c>
      <c r="J47" s="32">
        <v>5.2030000000000003</v>
      </c>
      <c r="K47" s="30" t="str">
        <f t="shared" si="5"/>
        <v>Yes</v>
      </c>
    </row>
    <row r="48" spans="1:11">
      <c r="A48" s="51" t="s">
        <v>286</v>
      </c>
      <c r="B48" s="25" t="s">
        <v>49</v>
      </c>
      <c r="C48" s="30">
        <v>67.730057911000003</v>
      </c>
      <c r="D48" s="30" t="str">
        <f>IF($B48="N/A","N/A",IF(C48&gt;15,"No",IF(C48&lt;-15,"No","Yes")))</f>
        <v>N/A</v>
      </c>
      <c r="E48" s="30">
        <v>71.244808355999993</v>
      </c>
      <c r="F48" s="30" t="str">
        <f>IF($B48="N/A","N/A",IF(E48&gt;15,"No",IF(E48&lt;-15,"No","Yes")))</f>
        <v>N/A</v>
      </c>
      <c r="G48" s="30">
        <v>73.784138998000003</v>
      </c>
      <c r="H48" s="30" t="str">
        <f>IF($B48="N/A","N/A",IF(G48&gt;15,"No",IF(G48&lt;-15,"No","Yes")))</f>
        <v>N/A</v>
      </c>
      <c r="I48" s="32">
        <v>5.1890000000000001</v>
      </c>
      <c r="J48" s="32">
        <v>3.5640000000000001</v>
      </c>
      <c r="K48" s="30" t="str">
        <f t="shared" si="5"/>
        <v>Yes</v>
      </c>
    </row>
    <row r="49" spans="1:11">
      <c r="A49" s="51" t="s">
        <v>287</v>
      </c>
      <c r="B49" s="25" t="s">
        <v>49</v>
      </c>
      <c r="C49" s="30">
        <v>26.950909372000002</v>
      </c>
      <c r="D49" s="30" t="str">
        <f>IF($B49="N/A","N/A",IF(C49&gt;15,"No",IF(C49&lt;-15,"No","Yes")))</f>
        <v>N/A</v>
      </c>
      <c r="E49" s="30">
        <v>22.540329638999999</v>
      </c>
      <c r="F49" s="30" t="str">
        <f>IF($B49="N/A","N/A",IF(E49&gt;15,"No",IF(E49&lt;-15,"No","Yes")))</f>
        <v>N/A</v>
      </c>
      <c r="G49" s="30">
        <v>19.671429183000001</v>
      </c>
      <c r="H49" s="30" t="str">
        <f>IF($B49="N/A","N/A",IF(G49&gt;15,"No",IF(G49&lt;-15,"No","Yes")))</f>
        <v>N/A</v>
      </c>
      <c r="I49" s="32">
        <v>-16.399999999999999</v>
      </c>
      <c r="J49" s="32">
        <v>-12.7</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62"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2173685</v>
      </c>
      <c r="D7" s="151" t="str">
        <f>IF($B7="N/A","N/A",IF(C7&gt;10,"No",IF(C7&lt;-10,"No","Yes")))</f>
        <v>N/A</v>
      </c>
      <c r="E7" s="150">
        <v>2212338</v>
      </c>
      <c r="F7" s="151" t="str">
        <f>IF($B7="N/A","N/A",IF(E7&gt;10,"No",IF(E7&lt;-10,"No","Yes")))</f>
        <v>N/A</v>
      </c>
      <c r="G7" s="150">
        <v>2367035</v>
      </c>
      <c r="H7" s="151" t="str">
        <f>IF($B7="N/A","N/A",IF(G7&gt;10,"No",IF(G7&lt;-10,"No","Yes")))</f>
        <v>N/A</v>
      </c>
      <c r="I7" s="152">
        <v>1.778</v>
      </c>
      <c r="J7" s="152">
        <v>6.992</v>
      </c>
      <c r="K7" s="153" t="s">
        <v>1193</v>
      </c>
      <c r="L7" s="154" t="str">
        <f>IF(J7="Div by 0", "N/A", IF(K7="N/A","N/A", IF(J7&gt;VALUE(MID(K7,1,2)), "No", IF(J7&lt;-1*VALUE(MID(K7,1,2)), "No", "Yes"))))</f>
        <v>Yes</v>
      </c>
    </row>
    <row r="8" spans="1:12">
      <c r="A8" s="51" t="s">
        <v>288</v>
      </c>
      <c r="B8" s="25" t="s">
        <v>49</v>
      </c>
      <c r="C8" s="31">
        <v>11897187200</v>
      </c>
      <c r="D8" s="27" t="str">
        <f>IF($B8="N/A","N/A",IF(C8&gt;10,"No",IF(C8&lt;-10,"No","Yes")))</f>
        <v>N/A</v>
      </c>
      <c r="E8" s="31">
        <v>12343341162</v>
      </c>
      <c r="F8" s="27" t="str">
        <f>IF($B8="N/A","N/A",IF(E8&gt;10,"No",IF(E8&lt;-10,"No","Yes")))</f>
        <v>N/A</v>
      </c>
      <c r="G8" s="31">
        <v>13581718511</v>
      </c>
      <c r="H8" s="27" t="str">
        <f>IF($B8="N/A","N/A",IF(G8&gt;10,"No",IF(G8&lt;-10,"No","Yes")))</f>
        <v>N/A</v>
      </c>
      <c r="I8" s="28">
        <v>3.75</v>
      </c>
      <c r="J8" s="28">
        <v>10.029999999999999</v>
      </c>
      <c r="K8" s="29" t="s">
        <v>1193</v>
      </c>
      <c r="L8" s="30" t="str">
        <f>IF(J8="Div by 0", "N/A", IF(K8="N/A","N/A", IF(J8&gt;VALUE(MID(K8,1,2)), "No", IF(J8&lt;-1*VALUE(MID(K8,1,2)), "No", "Yes"))))</f>
        <v>Yes</v>
      </c>
    </row>
    <row r="9" spans="1:12">
      <c r="A9" s="85" t="s">
        <v>1073</v>
      </c>
      <c r="B9" s="30" t="s">
        <v>49</v>
      </c>
      <c r="C9" s="32">
        <v>6.9406560747999997</v>
      </c>
      <c r="D9" s="27" t="str">
        <f>IF($B9="N/A","N/A",IF(C9&gt;10,"No",IF(C9&lt;-10,"No","Yes")))</f>
        <v>N/A</v>
      </c>
      <c r="E9" s="32">
        <v>6.2744029166999997</v>
      </c>
      <c r="F9" s="27" t="str">
        <f>IF($B9="N/A","N/A",IF(E9&gt;10,"No",IF(E9&lt;-10,"No","Yes")))</f>
        <v>N/A</v>
      </c>
      <c r="G9" s="32">
        <v>6.0321457013000002</v>
      </c>
      <c r="H9" s="27" t="str">
        <f>IF($B9="N/A","N/A",IF(G9&gt;10,"No",IF(G9&lt;-10,"No","Yes")))</f>
        <v>N/A</v>
      </c>
      <c r="I9" s="28">
        <v>-9.6</v>
      </c>
      <c r="J9" s="28">
        <v>-3.86</v>
      </c>
      <c r="K9" s="30" t="s">
        <v>49</v>
      </c>
      <c r="L9" s="30" t="str">
        <f>IF(J9="Div by 0", "N/A", IF(K9="N/A","N/A", IF(J9&gt;VALUE(MID(K9,1,2)), "No", IF(J9&lt;-1*VALUE(MID(K9,1,2)), "No", "Yes"))))</f>
        <v>N/A</v>
      </c>
    </row>
    <row r="10" spans="1:12">
      <c r="A10" s="85" t="s">
        <v>289</v>
      </c>
      <c r="B10" s="30" t="s">
        <v>49</v>
      </c>
      <c r="C10" s="32">
        <v>20.118600441000002</v>
      </c>
      <c r="D10" s="27" t="str">
        <f t="shared" ref="D10:D17" si="0">IF($B10="N/A","N/A",IF(C10&gt;10,"No",IF(C10&lt;-10,"No","Yes")))</f>
        <v>N/A</v>
      </c>
      <c r="E10" s="32">
        <v>19.347360123000001</v>
      </c>
      <c r="F10" s="27" t="str">
        <f t="shared" ref="F10:F17" si="1">IF($B10="N/A","N/A",IF(E10&gt;10,"No",IF(E10&lt;-10,"No","Yes")))</f>
        <v>N/A</v>
      </c>
      <c r="G10" s="32">
        <v>18.265593876000001</v>
      </c>
      <c r="H10" s="27" t="str">
        <f t="shared" ref="H10:H17" si="2">IF($B10="N/A","N/A",IF(G10&gt;10,"No",IF(G10&lt;-10,"No","Yes")))</f>
        <v>N/A</v>
      </c>
      <c r="I10" s="28">
        <v>-3.83</v>
      </c>
      <c r="J10" s="28">
        <v>-5.59</v>
      </c>
      <c r="K10" s="30" t="s">
        <v>49</v>
      </c>
      <c r="L10" s="30" t="str">
        <f t="shared" ref="L10:L24" si="3">IF(J10="Div by 0", "N/A", IF(K10="N/A","N/A", IF(J10&gt;VALUE(MID(K10,1,2)), "No", IF(J10&lt;-1*VALUE(MID(K10,1,2)), "No", "Yes"))))</f>
        <v>N/A</v>
      </c>
    </row>
    <row r="11" spans="1:12">
      <c r="A11" s="85" t="s">
        <v>290</v>
      </c>
      <c r="B11" s="30" t="s">
        <v>49</v>
      </c>
      <c r="C11" s="32">
        <v>44.622242872999998</v>
      </c>
      <c r="D11" s="27" t="str">
        <f t="shared" si="0"/>
        <v>N/A</v>
      </c>
      <c r="E11" s="32">
        <v>47.085165105999998</v>
      </c>
      <c r="F11" s="27" t="str">
        <f t="shared" si="1"/>
        <v>N/A</v>
      </c>
      <c r="G11" s="32">
        <v>47.579440101000003</v>
      </c>
      <c r="H11" s="27" t="str">
        <f t="shared" si="2"/>
        <v>N/A</v>
      </c>
      <c r="I11" s="28">
        <v>5.5190000000000001</v>
      </c>
      <c r="J11" s="28">
        <v>1.05</v>
      </c>
      <c r="K11" s="30" t="s">
        <v>49</v>
      </c>
      <c r="L11" s="30" t="str">
        <f t="shared" si="3"/>
        <v>N/A</v>
      </c>
    </row>
    <row r="12" spans="1:12">
      <c r="A12" s="85" t="s">
        <v>291</v>
      </c>
      <c r="B12" s="30" t="s">
        <v>49</v>
      </c>
      <c r="C12" s="32">
        <v>0</v>
      </c>
      <c r="D12" s="27" t="str">
        <f t="shared" si="0"/>
        <v>N/A</v>
      </c>
      <c r="E12" s="32">
        <v>0</v>
      </c>
      <c r="F12" s="27" t="str">
        <f t="shared" si="1"/>
        <v>N/A</v>
      </c>
      <c r="G12" s="32">
        <v>0</v>
      </c>
      <c r="H12" s="27" t="str">
        <f t="shared" si="2"/>
        <v>N/A</v>
      </c>
      <c r="I12" s="28" t="s">
        <v>1207</v>
      </c>
      <c r="J12" s="28" t="s">
        <v>1207</v>
      </c>
      <c r="K12" s="30" t="s">
        <v>49</v>
      </c>
      <c r="L12" s="30" t="str">
        <f t="shared" si="3"/>
        <v>N/A</v>
      </c>
    </row>
    <row r="13" spans="1:12">
      <c r="A13" s="85" t="s">
        <v>292</v>
      </c>
      <c r="B13" s="33" t="s">
        <v>49</v>
      </c>
      <c r="C13" s="32">
        <v>28.318500611000001</v>
      </c>
      <c r="D13" s="27" t="str">
        <f t="shared" si="0"/>
        <v>N/A</v>
      </c>
      <c r="E13" s="32">
        <v>27.293071854000001</v>
      </c>
      <c r="F13" s="27" t="str">
        <f t="shared" si="1"/>
        <v>N/A</v>
      </c>
      <c r="G13" s="32">
        <v>28.122820321999999</v>
      </c>
      <c r="H13" s="27" t="str">
        <f t="shared" si="2"/>
        <v>N/A</v>
      </c>
      <c r="I13" s="28">
        <v>-3.62</v>
      </c>
      <c r="J13" s="28">
        <v>3.04</v>
      </c>
      <c r="K13" s="30" t="s">
        <v>49</v>
      </c>
      <c r="L13" s="30" t="str">
        <f t="shared" si="3"/>
        <v>N/A</v>
      </c>
    </row>
    <row r="14" spans="1:12" ht="12.75" customHeight="1">
      <c r="A14" s="85" t="s">
        <v>293</v>
      </c>
      <c r="B14" s="33" t="s">
        <v>49</v>
      </c>
      <c r="C14" s="32">
        <v>0</v>
      </c>
      <c r="D14" s="27" t="str">
        <f t="shared" si="0"/>
        <v>N/A</v>
      </c>
      <c r="E14" s="32">
        <v>0</v>
      </c>
      <c r="F14" s="27" t="str">
        <f t="shared" si="1"/>
        <v>N/A</v>
      </c>
      <c r="G14" s="32">
        <v>0</v>
      </c>
      <c r="H14" s="27" t="str">
        <f t="shared" si="2"/>
        <v>N/A</v>
      </c>
      <c r="I14" s="28" t="s">
        <v>1207</v>
      </c>
      <c r="J14" s="28" t="s">
        <v>1207</v>
      </c>
      <c r="K14" s="30" t="s">
        <v>49</v>
      </c>
      <c r="L14" s="30" t="str">
        <f t="shared" si="3"/>
        <v>N/A</v>
      </c>
    </row>
    <row r="15" spans="1:12">
      <c r="A15" s="85" t="s">
        <v>294</v>
      </c>
      <c r="B15" s="33" t="s">
        <v>49</v>
      </c>
      <c r="C15" s="32">
        <v>0</v>
      </c>
      <c r="D15" s="27" t="str">
        <f t="shared" si="0"/>
        <v>N/A</v>
      </c>
      <c r="E15" s="32">
        <v>0</v>
      </c>
      <c r="F15" s="27" t="str">
        <f t="shared" si="1"/>
        <v>N/A</v>
      </c>
      <c r="G15" s="32">
        <v>0</v>
      </c>
      <c r="H15" s="27" t="str">
        <f t="shared" si="2"/>
        <v>N/A</v>
      </c>
      <c r="I15" s="28" t="s">
        <v>1207</v>
      </c>
      <c r="J15" s="28" t="s">
        <v>1207</v>
      </c>
      <c r="K15" s="30" t="s">
        <v>49</v>
      </c>
      <c r="L15" s="30" t="str">
        <f t="shared" si="3"/>
        <v>N/A</v>
      </c>
    </row>
    <row r="16" spans="1:12" ht="12.75" customHeight="1">
      <c r="A16" s="85" t="s">
        <v>522</v>
      </c>
      <c r="B16" s="33" t="s">
        <v>49</v>
      </c>
      <c r="C16" s="32">
        <v>0</v>
      </c>
      <c r="D16" s="27" t="str">
        <f t="shared" si="0"/>
        <v>N/A</v>
      </c>
      <c r="E16" s="32">
        <v>0</v>
      </c>
      <c r="F16" s="27" t="str">
        <f t="shared" si="1"/>
        <v>N/A</v>
      </c>
      <c r="G16" s="32">
        <v>0</v>
      </c>
      <c r="H16" s="27" t="str">
        <f t="shared" si="2"/>
        <v>N/A</v>
      </c>
      <c r="I16" s="28" t="s">
        <v>1207</v>
      </c>
      <c r="J16" s="28" t="s">
        <v>1207</v>
      </c>
      <c r="K16" s="30" t="s">
        <v>49</v>
      </c>
      <c r="L16" s="30" t="str">
        <f t="shared" si="3"/>
        <v>N/A</v>
      </c>
    </row>
    <row r="17" spans="1:12" ht="12.75" customHeight="1">
      <c r="A17" s="45" t="s">
        <v>772</v>
      </c>
      <c r="B17" s="34" t="s">
        <v>49</v>
      </c>
      <c r="C17" s="26">
        <v>436</v>
      </c>
      <c r="D17" s="27" t="str">
        <f t="shared" si="0"/>
        <v>N/A</v>
      </c>
      <c r="E17" s="26">
        <v>13234</v>
      </c>
      <c r="F17" s="27" t="str">
        <f t="shared" si="1"/>
        <v>N/A</v>
      </c>
      <c r="G17" s="26">
        <v>7531</v>
      </c>
      <c r="H17" s="27" t="str">
        <f t="shared" si="2"/>
        <v>N/A</v>
      </c>
      <c r="I17" s="28">
        <v>2935</v>
      </c>
      <c r="J17" s="28">
        <v>-43.1</v>
      </c>
      <c r="K17" s="26" t="s">
        <v>49</v>
      </c>
      <c r="L17" s="30" t="str">
        <f t="shared" si="3"/>
        <v>N/A</v>
      </c>
    </row>
    <row r="18" spans="1:12" ht="12.75" customHeight="1">
      <c r="A18" s="45" t="s">
        <v>773</v>
      </c>
      <c r="B18" s="36" t="s">
        <v>6</v>
      </c>
      <c r="C18" s="32">
        <v>2.0058104100000002E-2</v>
      </c>
      <c r="D18" s="27" t="str">
        <f>IF($B18="N/A","N/A",IF(C18&gt;=2,"No",IF(C18&lt;0,"No","Yes")))</f>
        <v>Yes</v>
      </c>
      <c r="E18" s="32">
        <v>0.5981906924</v>
      </c>
      <c r="F18" s="27" t="str">
        <f>IF($B18="N/A","N/A",IF(E18&gt;=2,"No",IF(E18&lt;0,"No","Yes")))</f>
        <v>Yes</v>
      </c>
      <c r="G18" s="32">
        <v>0.31816175089999998</v>
      </c>
      <c r="H18" s="27" t="str">
        <f>IF($B18="N/A","N/A",IF(G18&gt;=2,"No",IF(G18&lt;0,"No","Yes")))</f>
        <v>Yes</v>
      </c>
      <c r="I18" s="28">
        <v>2882</v>
      </c>
      <c r="J18" s="28">
        <v>-46.8</v>
      </c>
      <c r="K18" s="30" t="s">
        <v>49</v>
      </c>
      <c r="L18" s="30" t="str">
        <f t="shared" si="3"/>
        <v>N/A</v>
      </c>
    </row>
    <row r="19" spans="1:12" ht="25.5">
      <c r="A19" s="94" t="s">
        <v>774</v>
      </c>
      <c r="B19" s="36" t="s">
        <v>49</v>
      </c>
      <c r="C19" s="31">
        <v>1149796</v>
      </c>
      <c r="D19" s="27" t="str">
        <f t="shared" ref="D19:D24" si="4">IF($B19="N/A","N/A",IF(C19&gt;10,"No",IF(C19&lt;-10,"No","Yes")))</f>
        <v>N/A</v>
      </c>
      <c r="E19" s="31">
        <v>41478579</v>
      </c>
      <c r="F19" s="27" t="str">
        <f t="shared" ref="F19:F24" si="5">IF($B19="N/A","N/A",IF(E19&gt;10,"No",IF(E19&lt;-10,"No","Yes")))</f>
        <v>N/A</v>
      </c>
      <c r="G19" s="31">
        <v>50878003</v>
      </c>
      <c r="H19" s="27" t="str">
        <f t="shared" ref="H19:H24" si="6">IF($B19="N/A","N/A",IF(G19&gt;10,"No",IF(G19&lt;-10,"No","Yes")))</f>
        <v>N/A</v>
      </c>
      <c r="I19" s="28">
        <v>3507</v>
      </c>
      <c r="J19" s="28">
        <v>22.66</v>
      </c>
      <c r="K19" s="30" t="s">
        <v>49</v>
      </c>
      <c r="L19" s="30" t="str">
        <f t="shared" si="3"/>
        <v>N/A</v>
      </c>
    </row>
    <row r="20" spans="1:12" ht="25.5">
      <c r="A20" s="94" t="s">
        <v>775</v>
      </c>
      <c r="B20" s="36" t="s">
        <v>49</v>
      </c>
      <c r="C20" s="31">
        <v>2637.1467889999999</v>
      </c>
      <c r="D20" s="27" t="str">
        <f t="shared" si="4"/>
        <v>N/A</v>
      </c>
      <c r="E20" s="31">
        <v>3134.2435393999999</v>
      </c>
      <c r="F20" s="27" t="str">
        <f t="shared" si="5"/>
        <v>N/A</v>
      </c>
      <c r="G20" s="31">
        <v>6755.8097197999996</v>
      </c>
      <c r="H20" s="27" t="str">
        <f t="shared" si="6"/>
        <v>N/A</v>
      </c>
      <c r="I20" s="28">
        <v>18.850000000000001</v>
      </c>
      <c r="J20" s="28">
        <v>115.5</v>
      </c>
      <c r="K20" s="30" t="s">
        <v>49</v>
      </c>
      <c r="L20" s="30" t="str">
        <f t="shared" si="3"/>
        <v>N/A</v>
      </c>
    </row>
    <row r="21" spans="1:12" ht="12.75" customHeight="1">
      <c r="A21" s="45" t="s">
        <v>776</v>
      </c>
      <c r="B21" s="25" t="s">
        <v>49</v>
      </c>
      <c r="C21" s="34">
        <v>208</v>
      </c>
      <c r="D21" s="27" t="str">
        <f t="shared" si="4"/>
        <v>N/A</v>
      </c>
      <c r="E21" s="34">
        <v>10496</v>
      </c>
      <c r="F21" s="27" t="str">
        <f t="shared" si="5"/>
        <v>N/A</v>
      </c>
      <c r="G21" s="34">
        <v>7198</v>
      </c>
      <c r="H21" s="27" t="str">
        <f t="shared" si="6"/>
        <v>N/A</v>
      </c>
      <c r="I21" s="28">
        <v>4946</v>
      </c>
      <c r="J21" s="28">
        <v>-31.4</v>
      </c>
      <c r="K21" s="26" t="s">
        <v>49</v>
      </c>
      <c r="L21" s="30" t="str">
        <f t="shared" si="3"/>
        <v>N/A</v>
      </c>
    </row>
    <row r="22" spans="1:12" ht="12.75" customHeight="1">
      <c r="A22" s="45" t="s">
        <v>777</v>
      </c>
      <c r="B22" s="25" t="s">
        <v>49</v>
      </c>
      <c r="C22" s="35">
        <v>9.5690037999999998E-3</v>
      </c>
      <c r="D22" s="27" t="str">
        <f t="shared" si="4"/>
        <v>N/A</v>
      </c>
      <c r="E22" s="35">
        <v>0.47443021819999998</v>
      </c>
      <c r="F22" s="27" t="str">
        <f t="shared" si="5"/>
        <v>N/A</v>
      </c>
      <c r="G22" s="35">
        <v>0.30409351779999999</v>
      </c>
      <c r="H22" s="27" t="str">
        <f t="shared" si="6"/>
        <v>N/A</v>
      </c>
      <c r="I22" s="28">
        <v>4858</v>
      </c>
      <c r="J22" s="28">
        <v>-35.9</v>
      </c>
      <c r="K22" s="30" t="s">
        <v>49</v>
      </c>
      <c r="L22" s="30" t="str">
        <f t="shared" si="3"/>
        <v>N/A</v>
      </c>
    </row>
    <row r="23" spans="1:12" ht="25.5">
      <c r="A23" s="86" t="s">
        <v>778</v>
      </c>
      <c r="B23" s="25" t="s">
        <v>49</v>
      </c>
      <c r="C23" s="47">
        <v>880219</v>
      </c>
      <c r="D23" s="27" t="str">
        <f t="shared" si="4"/>
        <v>N/A</v>
      </c>
      <c r="E23" s="47">
        <v>39360986</v>
      </c>
      <c r="F23" s="27" t="str">
        <f t="shared" si="5"/>
        <v>N/A</v>
      </c>
      <c r="G23" s="47">
        <v>50599954</v>
      </c>
      <c r="H23" s="27" t="str">
        <f t="shared" si="6"/>
        <v>N/A</v>
      </c>
      <c r="I23" s="28">
        <v>4372</v>
      </c>
      <c r="J23" s="28">
        <v>28.55</v>
      </c>
      <c r="K23" s="30" t="s">
        <v>49</v>
      </c>
      <c r="L23" s="30" t="str">
        <f t="shared" si="3"/>
        <v>N/A</v>
      </c>
    </row>
    <row r="24" spans="1:12" ht="25.5">
      <c r="A24" s="86" t="s">
        <v>779</v>
      </c>
      <c r="B24" s="25" t="s">
        <v>49</v>
      </c>
      <c r="C24" s="47">
        <v>4231.8221154000003</v>
      </c>
      <c r="D24" s="27" t="str">
        <f t="shared" si="4"/>
        <v>N/A</v>
      </c>
      <c r="E24" s="47">
        <v>3750.0939404999999</v>
      </c>
      <c r="F24" s="27" t="str">
        <f t="shared" si="5"/>
        <v>N/A</v>
      </c>
      <c r="G24" s="47">
        <v>7029.7240899999997</v>
      </c>
      <c r="H24" s="27" t="str">
        <f t="shared" si="6"/>
        <v>N/A</v>
      </c>
      <c r="I24" s="28">
        <v>-11.4</v>
      </c>
      <c r="J24" s="28">
        <v>87.45</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2173249</v>
      </c>
      <c r="D32" s="27" t="str">
        <f>IF($B32="N/A","N/A",IF(C32&gt;10,"No",IF(C32&lt;-10,"No","Yes")))</f>
        <v>N/A</v>
      </c>
      <c r="E32" s="26">
        <v>2199104</v>
      </c>
      <c r="F32" s="27" t="str">
        <f>IF($B32="N/A","N/A",IF(E32&gt;10,"No",IF(E32&lt;-10,"No","Yes")))</f>
        <v>N/A</v>
      </c>
      <c r="G32" s="26">
        <v>2359504</v>
      </c>
      <c r="H32" s="27" t="str">
        <f>IF($B32="N/A","N/A",IF(G32&gt;10,"No",IF(G32&lt;-10,"No","Yes")))</f>
        <v>N/A</v>
      </c>
      <c r="I32" s="28">
        <v>1.19</v>
      </c>
      <c r="J32" s="28">
        <v>7.2939999999999996</v>
      </c>
      <c r="K32" s="37" t="s">
        <v>1193</v>
      </c>
      <c r="L32" s="30" t="str">
        <f>IF(J32="Div by 0", "N/A", IF(K32="N/A","N/A", IF(J32&gt;VALUE(MID(K32,1,2)), "No", IF(J32&lt;-1*VALUE(MID(K32,1,2)), "No", "Yes"))))</f>
        <v>Yes</v>
      </c>
    </row>
    <row r="33" spans="1:12">
      <c r="A33" s="45" t="s">
        <v>295</v>
      </c>
      <c r="B33" s="26" t="s">
        <v>49</v>
      </c>
      <c r="C33" s="26">
        <v>1764416.01</v>
      </c>
      <c r="D33" s="27" t="str">
        <f>IF($B33="N/A","N/A",IF(C33&gt;10,"No",IF(C33&lt;-10,"No","Yes")))</f>
        <v>N/A</v>
      </c>
      <c r="E33" s="26">
        <v>1816317.27</v>
      </c>
      <c r="F33" s="27" t="str">
        <f>IF($B33="N/A","N/A",IF(E33&gt;10,"No",IF(E33&lt;-10,"No","Yes")))</f>
        <v>N/A</v>
      </c>
      <c r="G33" s="26">
        <v>1940287.76</v>
      </c>
      <c r="H33" s="27" t="str">
        <f>IF($B33="N/A","N/A",IF(G33&gt;10,"No",IF(G33&lt;-10,"No","Yes")))</f>
        <v>N/A</v>
      </c>
      <c r="I33" s="28">
        <v>2.9420000000000002</v>
      </c>
      <c r="J33" s="28">
        <v>6.8250000000000002</v>
      </c>
      <c r="K33" s="37" t="s">
        <v>107</v>
      </c>
      <c r="L33" s="30" t="str">
        <f>IF(J33="Div by 0", "N/A", IF(K33="N/A","N/A", IF(J33&gt;VALUE(MID(K33,1,2)), "No", IF(J33&lt;-1*VALUE(MID(K33,1,2)), "No", "Yes"))))</f>
        <v>Yes</v>
      </c>
    </row>
    <row r="34" spans="1:12">
      <c r="A34" s="45" t="s">
        <v>787</v>
      </c>
      <c r="B34" s="26" t="s">
        <v>49</v>
      </c>
      <c r="C34" s="26">
        <v>253203</v>
      </c>
      <c r="D34" s="27" t="str">
        <f>IF($B34="N/A","N/A",IF(C34&gt;10,"No",IF(C34&lt;-10,"No","Yes")))</f>
        <v>N/A</v>
      </c>
      <c r="E34" s="26">
        <v>270198</v>
      </c>
      <c r="F34" s="27" t="str">
        <f>IF($B34="N/A","N/A",IF(E34&gt;10,"No",IF(E34&lt;-10,"No","Yes")))</f>
        <v>N/A</v>
      </c>
      <c r="G34" s="26">
        <v>278174</v>
      </c>
      <c r="H34" s="27" t="str">
        <f>IF($B34="N/A","N/A",IF(G34&gt;10,"No",IF(G34&lt;-10,"No","Yes")))</f>
        <v>N/A</v>
      </c>
      <c r="I34" s="28">
        <v>6.7119999999999997</v>
      </c>
      <c r="J34" s="28">
        <v>2.952</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249211</v>
      </c>
      <c r="F35" s="27" t="str">
        <f t="shared" ref="F35:F37" si="8">IF($B35="N/A","N/A",IF(E35&gt;10,"No",IF(E35&lt;-10,"No","Yes")))</f>
        <v>N/A</v>
      </c>
      <c r="G35" s="26">
        <v>254367</v>
      </c>
      <c r="H35" s="27" t="str">
        <f t="shared" ref="H35:H37" si="9">IF($B35="N/A","N/A",IF(G35&gt;10,"No",IF(G35&lt;-10,"No","Yes")))</f>
        <v>N/A</v>
      </c>
      <c r="I35" s="28" t="s">
        <v>49</v>
      </c>
      <c r="J35" s="28">
        <v>2.069</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20987</v>
      </c>
      <c r="F36" s="27" t="str">
        <f t="shared" si="8"/>
        <v>N/A</v>
      </c>
      <c r="G36" s="26">
        <v>23807</v>
      </c>
      <c r="H36" s="27" t="str">
        <f t="shared" si="9"/>
        <v>N/A</v>
      </c>
      <c r="I36" s="28" t="s">
        <v>49</v>
      </c>
      <c r="J36" s="28">
        <v>13.44</v>
      </c>
      <c r="K36" s="26" t="s">
        <v>49</v>
      </c>
      <c r="L36" s="30" t="str">
        <f t="shared" si="10"/>
        <v>N/A</v>
      </c>
    </row>
    <row r="37" spans="1:12">
      <c r="A37" s="45" t="s">
        <v>887</v>
      </c>
      <c r="B37" s="26" t="s">
        <v>49</v>
      </c>
      <c r="C37" s="32" t="s">
        <v>49</v>
      </c>
      <c r="D37" s="27" t="str">
        <f t="shared" si="7"/>
        <v>N/A</v>
      </c>
      <c r="E37" s="32">
        <v>12.286731323</v>
      </c>
      <c r="F37" s="27" t="str">
        <f t="shared" si="8"/>
        <v>N/A</v>
      </c>
      <c r="G37" s="32">
        <v>11.789511694</v>
      </c>
      <c r="H37" s="27" t="str">
        <f t="shared" si="9"/>
        <v>N/A</v>
      </c>
      <c r="I37" s="28" t="s">
        <v>49</v>
      </c>
      <c r="J37" s="28">
        <v>-4.05</v>
      </c>
      <c r="K37" s="26" t="s">
        <v>49</v>
      </c>
      <c r="L37" s="30" t="str">
        <f t="shared" si="10"/>
        <v>N/A</v>
      </c>
    </row>
    <row r="38" spans="1:12">
      <c r="A38" s="45" t="s">
        <v>788</v>
      </c>
      <c r="B38" s="26" t="s">
        <v>49</v>
      </c>
      <c r="C38" s="26">
        <v>134285.91667000001</v>
      </c>
      <c r="D38" s="27" t="str">
        <f>IF($B38="N/A","N/A",IF(C38&gt;10,"No",IF(C38&lt;-10,"No","Yes")))</f>
        <v>N/A</v>
      </c>
      <c r="E38" s="26">
        <v>143286.91667000001</v>
      </c>
      <c r="F38" s="27" t="str">
        <f>IF($B38="N/A","N/A",IF(E38&gt;10,"No",IF(E38&lt;-10,"No","Yes")))</f>
        <v>N/A</v>
      </c>
      <c r="G38" s="26">
        <v>149444.66667000001</v>
      </c>
      <c r="H38" s="27" t="str">
        <f>IF($B38="N/A","N/A",IF(G38&gt;10,"No",IF(G38&lt;-10,"No","Yes")))</f>
        <v>N/A</v>
      </c>
      <c r="I38" s="28">
        <v>6.7030000000000003</v>
      </c>
      <c r="J38" s="28">
        <v>4.2969999999999997</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98.353064927000005</v>
      </c>
      <c r="D40" s="27" t="str">
        <f>IF($B40="N/A","N/A",IF(C40&gt;=95,"Yes","No"))</f>
        <v>Yes</v>
      </c>
      <c r="E40" s="32">
        <v>97.211773522000001</v>
      </c>
      <c r="F40" s="27" t="str">
        <f>IF($B40="N/A","N/A",IF(E40&gt;=95,"Yes","No"))</f>
        <v>Yes</v>
      </c>
      <c r="G40" s="32">
        <v>98.180846482999996</v>
      </c>
      <c r="H40" s="27" t="str">
        <f>IF($B40="N/A","N/A",IF(G40&gt;=95,"Yes","No"))</f>
        <v>Yes</v>
      </c>
      <c r="I40" s="28">
        <v>-1.1599999999999999</v>
      </c>
      <c r="J40" s="28">
        <v>0.99690000000000001</v>
      </c>
      <c r="K40" s="29" t="s">
        <v>107</v>
      </c>
      <c r="L40" s="30" t="str">
        <f t="shared" ref="L40:L89" si="11">IF(J40="Div by 0", "N/A", IF(K40="N/A","N/A", IF(J40&gt;VALUE(MID(K40,1,2)), "No", IF(J40&lt;-1*VALUE(MID(K40,1,2)), "No", "Yes"))))</f>
        <v>Yes</v>
      </c>
    </row>
    <row r="41" spans="1:12" ht="12.75" customHeight="1">
      <c r="A41" s="86" t="s">
        <v>297</v>
      </c>
      <c r="B41" s="38" t="s">
        <v>67</v>
      </c>
      <c r="C41" s="39">
        <v>98.196755181</v>
      </c>
      <c r="D41" s="27" t="str">
        <f>IF($B41="N/A","N/A",IF(C41&gt;95,"Yes","No"))</f>
        <v>Yes</v>
      </c>
      <c r="E41" s="39">
        <v>97.124556182999996</v>
      </c>
      <c r="F41" s="27" t="str">
        <f>IF($B41="N/A","N/A",IF(E41&gt;95,"Yes","No"))</f>
        <v>Yes</v>
      </c>
      <c r="G41" s="39">
        <v>98.054082553000001</v>
      </c>
      <c r="H41" s="27" t="str">
        <f>IF($B41="N/A","N/A",IF(G41&gt;95,"Yes","No"))</f>
        <v>Yes</v>
      </c>
      <c r="I41" s="41">
        <v>-1.0900000000000001</v>
      </c>
      <c r="J41" s="41">
        <v>0.95699999999999996</v>
      </c>
      <c r="K41" s="42" t="s">
        <v>107</v>
      </c>
      <c r="L41" s="30" t="str">
        <f t="shared" si="11"/>
        <v>Yes</v>
      </c>
    </row>
    <row r="42" spans="1:12" ht="12.75" customHeight="1">
      <c r="A42" s="86" t="s">
        <v>298</v>
      </c>
      <c r="B42" s="38" t="s">
        <v>49</v>
      </c>
      <c r="C42" s="39">
        <v>1.0767288999999999E-2</v>
      </c>
      <c r="D42" s="40" t="str">
        <f t="shared" ref="D42:D46" si="12">IF($B42="N/A","N/A",IF(C42&gt;10,"No",IF(C42&lt;-10,"No","Yes")))</f>
        <v>N/A</v>
      </c>
      <c r="E42" s="39">
        <v>1.0367858900000001E-2</v>
      </c>
      <c r="F42" s="40" t="str">
        <f t="shared" ref="F42:F46" si="13">IF($B42="N/A","N/A",IF(E42&gt;10,"No",IF(E42&lt;-10,"No","Yes")))</f>
        <v>N/A</v>
      </c>
      <c r="G42" s="39">
        <v>8.2644487999999992E-3</v>
      </c>
      <c r="H42" s="40" t="str">
        <f t="shared" ref="H42:H46" si="14">IF($B42="N/A","N/A",IF(G42&gt;10,"No",IF(G42&lt;-10,"No","Yes")))</f>
        <v>N/A</v>
      </c>
      <c r="I42" s="41">
        <v>-3.71</v>
      </c>
      <c r="J42" s="41">
        <v>-20.3</v>
      </c>
      <c r="K42" s="42" t="s">
        <v>49</v>
      </c>
      <c r="L42" s="30" t="str">
        <f t="shared" si="11"/>
        <v>N/A</v>
      </c>
    </row>
    <row r="43" spans="1:12" ht="12.75" customHeight="1">
      <c r="A43" s="86" t="s">
        <v>299</v>
      </c>
      <c r="B43" s="38" t="s">
        <v>49</v>
      </c>
      <c r="C43" s="39">
        <v>1.9786043999999998E-3</v>
      </c>
      <c r="D43" s="40" t="str">
        <f t="shared" si="12"/>
        <v>N/A</v>
      </c>
      <c r="E43" s="39">
        <v>2.1372341E-3</v>
      </c>
      <c r="F43" s="40" t="str">
        <f t="shared" si="13"/>
        <v>N/A</v>
      </c>
      <c r="G43" s="39">
        <v>2.0767075999999999E-3</v>
      </c>
      <c r="H43" s="40" t="str">
        <f t="shared" si="14"/>
        <v>N/A</v>
      </c>
      <c r="I43" s="41">
        <v>8.0169999999999995</v>
      </c>
      <c r="J43" s="41">
        <v>-2.83</v>
      </c>
      <c r="K43" s="42" t="s">
        <v>49</v>
      </c>
      <c r="L43" s="30" t="str">
        <f t="shared" si="11"/>
        <v>N/A</v>
      </c>
    </row>
    <row r="44" spans="1:12" ht="12.75" customHeight="1">
      <c r="A44" s="86" t="s">
        <v>300</v>
      </c>
      <c r="B44" s="38" t="s">
        <v>49</v>
      </c>
      <c r="C44" s="39">
        <v>4.6014099999999997E-5</v>
      </c>
      <c r="D44" s="40" t="str">
        <f t="shared" si="12"/>
        <v>N/A</v>
      </c>
      <c r="E44" s="39">
        <v>9.09461E-5</v>
      </c>
      <c r="F44" s="40" t="str">
        <f t="shared" si="13"/>
        <v>N/A</v>
      </c>
      <c r="G44" s="39">
        <v>1.271454E-4</v>
      </c>
      <c r="H44" s="40" t="str">
        <f t="shared" si="14"/>
        <v>N/A</v>
      </c>
      <c r="I44" s="41">
        <v>97.65</v>
      </c>
      <c r="J44" s="41">
        <v>39.799999999999997</v>
      </c>
      <c r="K44" s="42" t="s">
        <v>49</v>
      </c>
      <c r="L44" s="30" t="str">
        <f t="shared" si="11"/>
        <v>N/A</v>
      </c>
    </row>
    <row r="45" spans="1:12" ht="25.5">
      <c r="A45" s="86" t="s">
        <v>725</v>
      </c>
      <c r="B45" s="25" t="s">
        <v>49</v>
      </c>
      <c r="C45" s="35">
        <v>0.14328776870000001</v>
      </c>
      <c r="D45" s="27" t="str">
        <f t="shared" si="12"/>
        <v>N/A</v>
      </c>
      <c r="E45" s="35">
        <v>7.4302988900000005E-2</v>
      </c>
      <c r="F45" s="27" t="str">
        <f t="shared" si="13"/>
        <v>N/A</v>
      </c>
      <c r="G45" s="35">
        <v>0.1160837193</v>
      </c>
      <c r="H45" s="27" t="str">
        <f t="shared" si="14"/>
        <v>N/A</v>
      </c>
      <c r="I45" s="28">
        <v>-48.1</v>
      </c>
      <c r="J45" s="28">
        <v>56.23</v>
      </c>
      <c r="K45" s="29" t="s">
        <v>49</v>
      </c>
      <c r="L45" s="30" t="str">
        <f t="shared" si="11"/>
        <v>N/A</v>
      </c>
    </row>
    <row r="46" spans="1:12" ht="27.75" customHeight="1">
      <c r="A46" s="86" t="s">
        <v>301</v>
      </c>
      <c r="B46" s="25" t="s">
        <v>49</v>
      </c>
      <c r="C46" s="35">
        <v>2.3007029999999999E-4</v>
      </c>
      <c r="D46" s="27" t="str">
        <f t="shared" si="12"/>
        <v>N/A</v>
      </c>
      <c r="E46" s="35">
        <v>3.183115E-4</v>
      </c>
      <c r="F46" s="27" t="str">
        <f t="shared" si="13"/>
        <v>N/A</v>
      </c>
      <c r="G46" s="35">
        <v>2.119089E-4</v>
      </c>
      <c r="H46" s="27" t="str">
        <f t="shared" si="14"/>
        <v>N/A</v>
      </c>
      <c r="I46" s="28">
        <v>38.35</v>
      </c>
      <c r="J46" s="28">
        <v>-33.4</v>
      </c>
      <c r="K46" s="29" t="s">
        <v>49</v>
      </c>
      <c r="L46" s="30" t="str">
        <f t="shared" si="11"/>
        <v>N/A</v>
      </c>
    </row>
    <row r="47" spans="1:12">
      <c r="A47" s="86" t="s">
        <v>840</v>
      </c>
      <c r="B47" s="36" t="s">
        <v>49</v>
      </c>
      <c r="C47" s="34">
        <v>39189</v>
      </c>
      <c r="D47" s="27" t="str">
        <f>IF($B47="N/A","N/A",IF(C47&gt;0,"No",IF(C47&lt;0,"No","Yes")))</f>
        <v>N/A</v>
      </c>
      <c r="E47" s="34">
        <v>63234</v>
      </c>
      <c r="F47" s="27" t="str">
        <f>IF($B47="N/A","N/A",IF(E47&gt;0,"No",IF(E47&lt;0,"No","Yes")))</f>
        <v>N/A</v>
      </c>
      <c r="G47" s="34">
        <v>45914</v>
      </c>
      <c r="H47" s="27" t="str">
        <f>IF($B47="N/A","N/A",IF(G47&gt;0,"No",IF(G47&lt;0,"No","Yes")))</f>
        <v>N/A</v>
      </c>
      <c r="I47" s="28">
        <v>61.36</v>
      </c>
      <c r="J47" s="28">
        <v>-27.4</v>
      </c>
      <c r="K47" s="29" t="s">
        <v>49</v>
      </c>
      <c r="L47" s="30" t="str">
        <f t="shared" si="11"/>
        <v>N/A</v>
      </c>
    </row>
    <row r="48" spans="1:12">
      <c r="A48" s="86" t="s">
        <v>841</v>
      </c>
      <c r="B48" s="36" t="s">
        <v>0</v>
      </c>
      <c r="C48" s="32">
        <v>1.8032448191999999</v>
      </c>
      <c r="D48" s="27" t="str">
        <f>IF($B48="N/A","N/A",IF(C48&gt;=5,"No",IF(C48&lt;0,"No","Yes")))</f>
        <v>Yes</v>
      </c>
      <c r="E48" s="32">
        <v>2.8754438170999999</v>
      </c>
      <c r="F48" s="27" t="str">
        <f>IF($B48="N/A","N/A",IF(E48&gt;=5,"No",IF(E48&lt;0,"No","Yes")))</f>
        <v>Yes</v>
      </c>
      <c r="G48" s="32">
        <v>1.9459174471</v>
      </c>
      <c r="H48" s="27" t="str">
        <f>IF($B48="N/A","N/A",IF(G48&gt;=5,"No",IF(G48&lt;0,"No","Yes")))</f>
        <v>Yes</v>
      </c>
      <c r="I48" s="28">
        <v>59.46</v>
      </c>
      <c r="J48" s="28">
        <v>-32.299999999999997</v>
      </c>
      <c r="K48" s="30" t="s">
        <v>49</v>
      </c>
      <c r="L48" s="30" t="str">
        <f t="shared" si="11"/>
        <v>N/A</v>
      </c>
    </row>
    <row r="49" spans="1:12" ht="12.75" customHeight="1">
      <c r="A49" s="88" t="s">
        <v>842</v>
      </c>
      <c r="B49" s="38" t="s">
        <v>49</v>
      </c>
      <c r="C49" s="39">
        <v>89.897675367999994</v>
      </c>
      <c r="D49" s="40" t="str">
        <f t="shared" ref="D49:D52" si="15">IF($B49="N/A","N/A",IF(C49&gt;10,"No",IF(C49&lt;-10,"No","Yes")))</f>
        <v>N/A</v>
      </c>
      <c r="E49" s="39">
        <v>93.753360533999995</v>
      </c>
      <c r="F49" s="40" t="str">
        <f t="shared" ref="F49:F52" si="16">IF($B49="N/A","N/A",IF(E49&gt;10,"No",IF(E49&lt;-10,"No","Yes")))</f>
        <v>N/A</v>
      </c>
      <c r="G49" s="39">
        <v>94.435248508000001</v>
      </c>
      <c r="H49" s="40" t="str">
        <f t="shared" ref="H49:H52" si="17">IF($B49="N/A","N/A",IF(G49&gt;10,"No",IF(G49&lt;-10,"No","Yes")))</f>
        <v>N/A</v>
      </c>
      <c r="I49" s="28">
        <v>4.2889999999999997</v>
      </c>
      <c r="J49" s="28">
        <v>0.72729999999999995</v>
      </c>
      <c r="K49" s="42" t="s">
        <v>49</v>
      </c>
      <c r="L49" s="30" t="str">
        <f t="shared" ref="L49:L52" si="18">IF(J49="Div by 0", "N/A", IF(K49="N/A","N/A", IF(J49&gt;VALUE(MID(K49,1,2)), "No", IF(J49&lt;-1*VALUE(MID(K49,1,2)), "No", "Yes"))))</f>
        <v>N/A</v>
      </c>
    </row>
    <row r="50" spans="1:12" ht="12.75" customHeight="1">
      <c r="A50" s="88" t="s">
        <v>843</v>
      </c>
      <c r="B50" s="38" t="s">
        <v>49</v>
      </c>
      <c r="C50" s="39">
        <v>24.006736583999999</v>
      </c>
      <c r="D50" s="40" t="str">
        <f t="shared" si="15"/>
        <v>N/A</v>
      </c>
      <c r="E50" s="39">
        <v>44.733845715999998</v>
      </c>
      <c r="F50" s="40" t="str">
        <f t="shared" si="16"/>
        <v>N/A</v>
      </c>
      <c r="G50" s="39">
        <v>26.614975823999998</v>
      </c>
      <c r="H50" s="40" t="str">
        <f t="shared" si="17"/>
        <v>N/A</v>
      </c>
      <c r="I50" s="28">
        <v>86.34</v>
      </c>
      <c r="J50" s="28">
        <v>-40.5</v>
      </c>
      <c r="K50" s="42" t="s">
        <v>49</v>
      </c>
      <c r="L50" s="30" t="str">
        <f t="shared" si="18"/>
        <v>N/A</v>
      </c>
    </row>
    <row r="51" spans="1:12" ht="12.75" customHeight="1">
      <c r="A51" s="88" t="s">
        <v>844</v>
      </c>
      <c r="B51" s="38" t="s">
        <v>49</v>
      </c>
      <c r="C51" s="39">
        <v>0</v>
      </c>
      <c r="D51" s="40" t="str">
        <f t="shared" si="15"/>
        <v>N/A</v>
      </c>
      <c r="E51" s="39">
        <v>0</v>
      </c>
      <c r="F51" s="40" t="str">
        <f t="shared" si="16"/>
        <v>N/A</v>
      </c>
      <c r="G51" s="39">
        <v>0</v>
      </c>
      <c r="H51" s="40" t="str">
        <f t="shared" si="17"/>
        <v>N/A</v>
      </c>
      <c r="I51" s="28" t="s">
        <v>1207</v>
      </c>
      <c r="J51" s="28" t="s">
        <v>1207</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12825</v>
      </c>
      <c r="D53" s="27" t="str">
        <f>IF($B53="N/A","N/A",IF(C53&gt;0,"No",IF(C53&lt;0,"No","Yes")))</f>
        <v>No</v>
      </c>
      <c r="E53" s="34">
        <v>12717</v>
      </c>
      <c r="F53" s="27" t="str">
        <f>IF($B53="N/A","N/A",IF(E53&gt;0,"No",IF(E53&lt;0,"No","Yes")))</f>
        <v>No</v>
      </c>
      <c r="G53" s="34">
        <v>13800</v>
      </c>
      <c r="H53" s="27" t="str">
        <f>IF($B53="N/A","N/A",IF(G53&gt;0,"No",IF(G53&lt;0,"No","Yes")))</f>
        <v>No</v>
      </c>
      <c r="I53" s="28">
        <v>-0.84199999999999997</v>
      </c>
      <c r="J53" s="28">
        <v>8.516</v>
      </c>
      <c r="K53" s="29" t="s">
        <v>49</v>
      </c>
      <c r="L53" s="30" t="str">
        <f t="shared" ref="L53" si="19">IF(J53="Div by 0", "N/A", IF(K53="N/A","N/A", IF(J53&gt;VALUE(MID(K53,1,2)), "No", IF(J53&lt;-1*VALUE(MID(K53,1,2)), "No", "Yes"))))</f>
        <v>N/A</v>
      </c>
    </row>
    <row r="54" spans="1:12">
      <c r="A54" s="86" t="s">
        <v>807</v>
      </c>
      <c r="B54" s="36" t="s">
        <v>138</v>
      </c>
      <c r="C54" s="32">
        <v>1.2014269878999999</v>
      </c>
      <c r="D54" s="27" t="str">
        <f>IF($B54="N/A","N/A",IF(C54&gt;=10,"No",IF(C54&lt;0,"No","Yes")))</f>
        <v>Yes</v>
      </c>
      <c r="E54" s="32">
        <v>1.1799805739</v>
      </c>
      <c r="F54" s="27" t="str">
        <f>IF($B54="N/A","N/A",IF(E54&gt;=10,"No",IF(E54&lt;0,"No","Yes")))</f>
        <v>Yes</v>
      </c>
      <c r="G54" s="32">
        <v>1.1855457757000001</v>
      </c>
      <c r="H54" s="27" t="str">
        <f>IF($B54="N/A","N/A",IF(G54&gt;=10,"No",IF(G54&lt;0,"No","Yes")))</f>
        <v>Yes</v>
      </c>
      <c r="I54" s="28">
        <v>-1.79</v>
      </c>
      <c r="J54" s="28">
        <v>0.47160000000000002</v>
      </c>
      <c r="K54" s="29" t="s">
        <v>49</v>
      </c>
      <c r="L54" s="30" t="str">
        <f t="shared" ref="L54:L58" si="20">IF(J54="Div by 0", "N/A", IF(K54="N/A","N/A", IF(J54&gt;VALUE(MID(K54,1,2)), "No", IF(J54&lt;-1*VALUE(MID(K54,1,2)), "No", "Yes"))))</f>
        <v>N/A</v>
      </c>
    </row>
    <row r="55" spans="1:12">
      <c r="A55" s="88" t="s">
        <v>842</v>
      </c>
      <c r="B55" s="25" t="s">
        <v>49</v>
      </c>
      <c r="C55" s="35">
        <v>95.982382228999995</v>
      </c>
      <c r="D55" s="40" t="str">
        <f t="shared" ref="D55:D58" si="21">IF($B55="N/A","N/A",IF(C55&gt;10,"No",IF(C55&lt;-10,"No","Yes")))</f>
        <v>N/A</v>
      </c>
      <c r="E55" s="35">
        <v>95.294616363000003</v>
      </c>
      <c r="F55" s="27" t="str">
        <f t="shared" ref="F55:F58" si="22">IF($B55="N/A","N/A",IF(E55&gt;10,"No",IF(E55&lt;-10,"No","Yes")))</f>
        <v>N/A</v>
      </c>
      <c r="G55" s="35">
        <v>96.493046867000004</v>
      </c>
      <c r="H55" s="27" t="str">
        <f t="shared" ref="H55:H58" si="23">IF($B55="N/A","N/A",IF(G55&gt;10,"No",IF(G55&lt;-10,"No","Yes")))</f>
        <v>N/A</v>
      </c>
      <c r="I55" s="28">
        <v>-0.71699999999999997</v>
      </c>
      <c r="J55" s="28">
        <v>1.258</v>
      </c>
      <c r="K55" s="29" t="s">
        <v>49</v>
      </c>
      <c r="L55" s="30" t="str">
        <f t="shared" si="20"/>
        <v>N/A</v>
      </c>
    </row>
    <row r="56" spans="1:12">
      <c r="A56" s="88" t="s">
        <v>843</v>
      </c>
      <c r="B56" s="25" t="s">
        <v>49</v>
      </c>
      <c r="C56" s="35">
        <v>2.5086173879999998</v>
      </c>
      <c r="D56" s="40" t="str">
        <f t="shared" ref="D56" si="24">IF($B56="N/A","N/A",IF(C56&gt;10,"No",IF(C56&lt;-10,"No","Yes")))</f>
        <v>N/A</v>
      </c>
      <c r="E56" s="35">
        <v>1.0173802459000001</v>
      </c>
      <c r="F56" s="27" t="str">
        <f t="shared" ref="F56" si="25">IF($B56="N/A","N/A",IF(E56&gt;10,"No",IF(E56&lt;-10,"No","Yes")))</f>
        <v>N/A</v>
      </c>
      <c r="G56" s="35">
        <v>2.0913023272000002</v>
      </c>
      <c r="H56" s="27" t="str">
        <f t="shared" ref="H56" si="26">IF($B56="N/A","N/A",IF(G56&gt;10,"No",IF(G56&lt;-10,"No","Yes")))</f>
        <v>N/A</v>
      </c>
      <c r="I56" s="28">
        <v>-59.4</v>
      </c>
      <c r="J56" s="28">
        <v>105.6</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15.588411636</v>
      </c>
      <c r="D59" s="40" t="str">
        <f>IF($B59="N/A","N/A",IF(C59&gt;10,"No",IF(C59&lt;-10,"No","Yes")))</f>
        <v>N/A</v>
      </c>
      <c r="E59" s="39">
        <v>15.572296717</v>
      </c>
      <c r="F59" s="40" t="str">
        <f>IF($B59="N/A","N/A",IF(E59&gt;10,"No",IF(E59&lt;-10,"No","Yes")))</f>
        <v>N/A</v>
      </c>
      <c r="G59" s="39">
        <v>14.964373867999999</v>
      </c>
      <c r="H59" s="40" t="str">
        <f>IF($B59="N/A","N/A",IF(G59&gt;10,"No",IF(G59&lt;-10,"No","Yes")))</f>
        <v>N/A</v>
      </c>
      <c r="I59" s="28">
        <v>-0.10299999999999999</v>
      </c>
      <c r="J59" s="28">
        <v>-3.9</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100</v>
      </c>
      <c r="D61" s="27" t="str">
        <f>IF($B61="N/A","N/A",IF(C61&gt;=98,"Yes","No"))</f>
        <v>Yes</v>
      </c>
      <c r="E61" s="35">
        <v>100</v>
      </c>
      <c r="F61" s="27" t="str">
        <f>IF($B61="N/A","N/A",IF(E61&gt;=98,"Yes","No"))</f>
        <v>Yes</v>
      </c>
      <c r="G61" s="35">
        <v>100</v>
      </c>
      <c r="H61" s="27" t="str">
        <f>IF($B61="N/A","N/A",IF(G61&gt;=98,"Yes","No"))</f>
        <v>Yes</v>
      </c>
      <c r="I61" s="28">
        <v>0</v>
      </c>
      <c r="J61" s="28">
        <v>0</v>
      </c>
      <c r="K61" s="29" t="s">
        <v>107</v>
      </c>
      <c r="L61" s="30" t="str">
        <f t="shared" si="11"/>
        <v>Yes</v>
      </c>
    </row>
    <row r="62" spans="1:12">
      <c r="A62" s="94" t="s">
        <v>91</v>
      </c>
      <c r="B62" s="36" t="s">
        <v>118</v>
      </c>
      <c r="C62" s="35">
        <v>99.993189920000006</v>
      </c>
      <c r="D62" s="27" t="str">
        <f>IF($B62="N/A","N/A",IF(C62&gt;=95,"Yes","No"))</f>
        <v>Yes</v>
      </c>
      <c r="E62" s="35">
        <v>99.992633362999996</v>
      </c>
      <c r="F62" s="27" t="str">
        <f>IF($B62="N/A","N/A",IF(E62&gt;=95,"Yes","No"))</f>
        <v>Yes</v>
      </c>
      <c r="G62" s="35">
        <v>99.995041330999996</v>
      </c>
      <c r="H62" s="27" t="str">
        <f>IF($B62="N/A","N/A",IF(G62&gt;=95,"Yes","No"))</f>
        <v>Yes</v>
      </c>
      <c r="I62" s="28">
        <v>-1E-3</v>
      </c>
      <c r="J62" s="28">
        <v>2.3999999999999998E-3</v>
      </c>
      <c r="K62" s="29" t="s">
        <v>107</v>
      </c>
      <c r="L62" s="30" t="str">
        <f t="shared" si="11"/>
        <v>Yes</v>
      </c>
    </row>
    <row r="63" spans="1:12">
      <c r="A63" s="94" t="s">
        <v>142</v>
      </c>
      <c r="B63" s="25" t="s">
        <v>49</v>
      </c>
      <c r="C63" s="35">
        <v>66.424233947000005</v>
      </c>
      <c r="D63" s="27" t="str">
        <f t="shared" ref="D63:D68" si="28">IF($B63="N/A","N/A",IF(C63&gt;10,"No",IF(C63&lt;-10,"No","Yes")))</f>
        <v>N/A</v>
      </c>
      <c r="E63" s="35">
        <v>66.599624211000005</v>
      </c>
      <c r="F63" s="27" t="str">
        <f t="shared" ref="F63:F68" si="29">IF($B63="N/A","N/A",IF(E63&gt;10,"No",IF(E63&lt;-10,"No","Yes")))</f>
        <v>N/A</v>
      </c>
      <c r="G63" s="35">
        <v>67.259474873000002</v>
      </c>
      <c r="H63" s="27" t="str">
        <f t="shared" ref="H63:H68" si="30">IF($B63="N/A","N/A",IF(G63&gt;10,"No",IF(G63&lt;-10,"No","Yes")))</f>
        <v>N/A</v>
      </c>
      <c r="I63" s="28">
        <v>0.26400000000000001</v>
      </c>
      <c r="J63" s="28">
        <v>0.99080000000000001</v>
      </c>
      <c r="K63" s="29" t="s">
        <v>107</v>
      </c>
      <c r="L63" s="30" t="str">
        <f t="shared" si="11"/>
        <v>Yes</v>
      </c>
    </row>
    <row r="64" spans="1:12">
      <c r="A64" s="94" t="s">
        <v>143</v>
      </c>
      <c r="B64" s="25" t="s">
        <v>49</v>
      </c>
      <c r="C64" s="35">
        <v>29.479502809</v>
      </c>
      <c r="D64" s="27" t="str">
        <f t="shared" si="28"/>
        <v>N/A</v>
      </c>
      <c r="E64" s="35">
        <v>29.222174121999998</v>
      </c>
      <c r="F64" s="27" t="str">
        <f t="shared" si="29"/>
        <v>N/A</v>
      </c>
      <c r="G64" s="35">
        <v>28.531716835000001</v>
      </c>
      <c r="H64" s="27" t="str">
        <f t="shared" si="30"/>
        <v>N/A</v>
      </c>
      <c r="I64" s="28">
        <v>-0.873</v>
      </c>
      <c r="J64" s="28">
        <v>-2.36</v>
      </c>
      <c r="K64" s="29" t="s">
        <v>107</v>
      </c>
      <c r="L64" s="30" t="str">
        <f t="shared" si="11"/>
        <v>Yes</v>
      </c>
    </row>
    <row r="65" spans="1:12">
      <c r="A65" s="94" t="s">
        <v>144</v>
      </c>
      <c r="B65" s="25" t="s">
        <v>49</v>
      </c>
      <c r="C65" s="35">
        <v>9.6077347800000004E-2</v>
      </c>
      <c r="D65" s="27" t="str">
        <f t="shared" si="28"/>
        <v>N/A</v>
      </c>
      <c r="E65" s="35">
        <v>9.6175533300000005E-2</v>
      </c>
      <c r="F65" s="27" t="str">
        <f t="shared" si="29"/>
        <v>N/A</v>
      </c>
      <c r="G65" s="35">
        <v>9.2858499100000005E-2</v>
      </c>
      <c r="H65" s="27" t="str">
        <f t="shared" si="30"/>
        <v>N/A</v>
      </c>
      <c r="I65" s="28">
        <v>0.1022</v>
      </c>
      <c r="J65" s="28">
        <v>-3.45</v>
      </c>
      <c r="K65" s="29" t="s">
        <v>107</v>
      </c>
      <c r="L65" s="30" t="str">
        <f t="shared" si="11"/>
        <v>Yes</v>
      </c>
    </row>
    <row r="66" spans="1:12">
      <c r="A66" s="94" t="s">
        <v>145</v>
      </c>
      <c r="B66" s="36" t="s">
        <v>49</v>
      </c>
      <c r="C66" s="35">
        <v>0.71386205629999999</v>
      </c>
      <c r="D66" s="33" t="str">
        <f t="shared" si="28"/>
        <v>N/A</v>
      </c>
      <c r="E66" s="35">
        <v>0.73534494049999999</v>
      </c>
      <c r="F66" s="33" t="str">
        <f t="shared" si="29"/>
        <v>N/A</v>
      </c>
      <c r="G66" s="35">
        <v>0.77427289799999999</v>
      </c>
      <c r="H66" s="33" t="str">
        <f t="shared" si="30"/>
        <v>N/A</v>
      </c>
      <c r="I66" s="28">
        <v>3.0089999999999999</v>
      </c>
      <c r="J66" s="28">
        <v>5.2939999999999996</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3.2863238405000001</v>
      </c>
      <c r="D69" s="33" t="str">
        <f>IF($B69="N/A","N/A",IF(C69&gt;=5,"No",IF(C69&lt;0,"No","Yes")))</f>
        <v>Yes</v>
      </c>
      <c r="E69" s="35">
        <v>3.3466811937999998</v>
      </c>
      <c r="F69" s="33" t="str">
        <f>IF($B69="N/A","N/A",IF(E69&gt;=5,"No",IF(E69&lt;0,"No","Yes")))</f>
        <v>Yes</v>
      </c>
      <c r="G69" s="35">
        <v>3.3416768948</v>
      </c>
      <c r="H69" s="33" t="str">
        <f>IF($B69="N/A","N/A",IF(G69&gt;=5,"No",IF(G69&lt;0,"No","Yes")))</f>
        <v>Yes</v>
      </c>
      <c r="I69" s="28">
        <v>1.837</v>
      </c>
      <c r="J69" s="28">
        <v>-0.15</v>
      </c>
      <c r="K69" s="29" t="s">
        <v>107</v>
      </c>
      <c r="L69" s="30" t="str">
        <f t="shared" si="11"/>
        <v>Yes</v>
      </c>
    </row>
    <row r="70" spans="1:12" ht="12.75" customHeight="1">
      <c r="A70" s="94" t="s">
        <v>308</v>
      </c>
      <c r="B70" s="36" t="s">
        <v>49</v>
      </c>
      <c r="C70" s="35">
        <v>3.2396655882999998</v>
      </c>
      <c r="D70" s="33" t="str">
        <f>IF($B70="N/A","N/A",IF(C70&gt;10,"No",IF(C70&lt;-10,"No","Yes")))</f>
        <v>N/A</v>
      </c>
      <c r="E70" s="35">
        <v>3.2563262128999999</v>
      </c>
      <c r="F70" s="33" t="str">
        <f>IF($B70="N/A","N/A",IF(E70&gt;10,"No",IF(E70&lt;-10,"No","Yes")))</f>
        <v>N/A</v>
      </c>
      <c r="G70" s="35">
        <v>3.2535227742999999</v>
      </c>
      <c r="H70" s="33" t="str">
        <f>IF($B70="N/A","N/A",IF(G70&gt;10,"No",IF(G70&lt;-10,"No","Yes")))</f>
        <v>N/A</v>
      </c>
      <c r="I70" s="28">
        <v>0.51429999999999998</v>
      </c>
      <c r="J70" s="28">
        <v>-8.5999999999999993E-2</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3.6718295970999999</v>
      </c>
      <c r="D72" s="27" t="str">
        <f>IF($B72="N/A","N/A",IF(C72&gt;8,"No",IF(C72&lt;2,"No","Yes")))</f>
        <v>Yes</v>
      </c>
      <c r="E72" s="32">
        <v>3.4373544861999998</v>
      </c>
      <c r="F72" s="27" t="str">
        <f>IF($B72="N/A","N/A",IF(E72&gt;8,"No",IF(E72&lt;2,"No","Yes")))</f>
        <v>Yes</v>
      </c>
      <c r="G72" s="32">
        <v>3.4578877595000002</v>
      </c>
      <c r="H72" s="27" t="str">
        <f>IF($B72="N/A","N/A",IF(G72&gt;8,"No",IF(G72&lt;2,"No","Yes")))</f>
        <v>Yes</v>
      </c>
      <c r="I72" s="28">
        <v>-6.39</v>
      </c>
      <c r="J72" s="28">
        <v>0.59740000000000004</v>
      </c>
      <c r="K72" s="29" t="s">
        <v>107</v>
      </c>
      <c r="L72" s="30" t="str">
        <f t="shared" si="11"/>
        <v>Yes</v>
      </c>
    </row>
    <row r="73" spans="1:12">
      <c r="A73" s="51" t="s">
        <v>888</v>
      </c>
      <c r="B73" s="25" t="s">
        <v>49</v>
      </c>
      <c r="C73" s="32" t="s">
        <v>49</v>
      </c>
      <c r="D73" s="33" t="str">
        <f t="shared" ref="D73:D80" si="31">IF($B73="N/A","N/A",IF(C73&gt;10,"No",IF(C73&lt;-10,"No","Yes")))</f>
        <v>N/A</v>
      </c>
      <c r="E73" s="32">
        <v>16.486987427999999</v>
      </c>
      <c r="F73" s="33" t="str">
        <f t="shared" ref="F73:F80" si="32">IF($B73="N/A","N/A",IF(E73&gt;10,"No",IF(E73&lt;-10,"No","Yes")))</f>
        <v>N/A</v>
      </c>
      <c r="G73" s="32">
        <v>16.413746279000001</v>
      </c>
      <c r="H73" s="33" t="str">
        <f t="shared" ref="H73:H80" si="33">IF($B73="N/A","N/A",IF(G73&gt;10,"No",IF(G73&lt;-10,"No","Yes")))</f>
        <v>N/A</v>
      </c>
      <c r="I73" s="28" t="s">
        <v>49</v>
      </c>
      <c r="J73" s="28">
        <v>-0.44400000000000001</v>
      </c>
      <c r="K73" s="29" t="s">
        <v>107</v>
      </c>
      <c r="L73" s="30" t="str">
        <f>IF(J73="Div by 0", "N/A", IF(OR(J73="N/A",K73="N/A"),"N/A", IF(J73&gt;VALUE(MID(K73,1,2)), "No", IF(J73&lt;-1*VALUE(MID(K73,1,2)), "No", "Yes"))))</f>
        <v>Yes</v>
      </c>
    </row>
    <row r="74" spans="1:12">
      <c r="A74" s="51" t="s">
        <v>889</v>
      </c>
      <c r="B74" s="25" t="s">
        <v>49</v>
      </c>
      <c r="C74" s="32" t="s">
        <v>49</v>
      </c>
      <c r="D74" s="33" t="str">
        <f t="shared" si="31"/>
        <v>N/A</v>
      </c>
      <c r="E74" s="32">
        <v>33.168735994000002</v>
      </c>
      <c r="F74" s="33" t="str">
        <f t="shared" si="32"/>
        <v>N/A</v>
      </c>
      <c r="G74" s="32">
        <v>33.156926200999997</v>
      </c>
      <c r="H74" s="33" t="str">
        <f t="shared" si="33"/>
        <v>N/A</v>
      </c>
      <c r="I74" s="28" t="s">
        <v>49</v>
      </c>
      <c r="J74" s="28">
        <v>-3.5999999999999997E-2</v>
      </c>
      <c r="K74" s="29" t="s">
        <v>107</v>
      </c>
      <c r="L74" s="30" t="str">
        <f>IF(J74="Div by 0", "N/A", IF(OR(J74="N/A",K74="N/A"),"N/A", IF(J74&gt;VALUE(MID(K74,1,2)), "No", IF(J74&lt;-1*VALUE(MID(K74,1,2)), "No", "Yes"))))</f>
        <v>Yes</v>
      </c>
    </row>
    <row r="75" spans="1:12">
      <c r="A75" s="51" t="s">
        <v>890</v>
      </c>
      <c r="B75" s="25" t="s">
        <v>49</v>
      </c>
      <c r="C75" s="32" t="s">
        <v>49</v>
      </c>
      <c r="D75" s="33" t="str">
        <f t="shared" si="31"/>
        <v>N/A</v>
      </c>
      <c r="E75" s="32">
        <v>3.4700041471</v>
      </c>
      <c r="F75" s="33" t="str">
        <f t="shared" si="32"/>
        <v>N/A</v>
      </c>
      <c r="G75" s="32">
        <v>3.711924201</v>
      </c>
      <c r="H75" s="33" t="str">
        <f t="shared" si="33"/>
        <v>N/A</v>
      </c>
      <c r="I75" s="28" t="s">
        <v>49</v>
      </c>
      <c r="J75" s="28">
        <v>6.9720000000000004</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24.654723014000002</v>
      </c>
      <c r="F76" s="33" t="str">
        <f t="shared" si="32"/>
        <v>N/A</v>
      </c>
      <c r="G76" s="32">
        <v>25.003390542999998</v>
      </c>
      <c r="H76" s="33" t="str">
        <f t="shared" si="33"/>
        <v>N/A</v>
      </c>
      <c r="I76" s="28" t="s">
        <v>49</v>
      </c>
      <c r="J76" s="28">
        <v>1.4139999999999999</v>
      </c>
      <c r="K76" s="29" t="s">
        <v>107</v>
      </c>
      <c r="L76" s="30" t="str">
        <f t="shared" si="34"/>
        <v>Yes</v>
      </c>
    </row>
    <row r="77" spans="1:12">
      <c r="A77" s="51" t="s">
        <v>892</v>
      </c>
      <c r="B77" s="25" t="s">
        <v>49</v>
      </c>
      <c r="C77" s="32" t="s">
        <v>49</v>
      </c>
      <c r="D77" s="33" t="str">
        <f t="shared" si="31"/>
        <v>N/A</v>
      </c>
      <c r="E77" s="32">
        <v>10.693537004</v>
      </c>
      <c r="F77" s="33" t="str">
        <f t="shared" si="32"/>
        <v>N/A</v>
      </c>
      <c r="G77" s="32">
        <v>10.65969797</v>
      </c>
      <c r="H77" s="33" t="str">
        <f t="shared" si="33"/>
        <v>N/A</v>
      </c>
      <c r="I77" s="28" t="s">
        <v>49</v>
      </c>
      <c r="J77" s="28">
        <v>-0.316</v>
      </c>
      <c r="K77" s="29" t="s">
        <v>107</v>
      </c>
      <c r="L77" s="30" t="str">
        <f t="shared" si="34"/>
        <v>Yes</v>
      </c>
    </row>
    <row r="78" spans="1:12">
      <c r="A78" s="51" t="s">
        <v>893</v>
      </c>
      <c r="B78" s="25" t="s">
        <v>49</v>
      </c>
      <c r="C78" s="32" t="s">
        <v>49</v>
      </c>
      <c r="D78" s="33" t="str">
        <f t="shared" si="31"/>
        <v>N/A</v>
      </c>
      <c r="E78" s="32">
        <v>3.3454534210000002</v>
      </c>
      <c r="F78" s="33" t="str">
        <f t="shared" si="32"/>
        <v>N/A</v>
      </c>
      <c r="G78" s="32">
        <v>3.1941458883</v>
      </c>
      <c r="H78" s="33" t="str">
        <f t="shared" si="33"/>
        <v>N/A</v>
      </c>
      <c r="I78" s="28" t="s">
        <v>49</v>
      </c>
      <c r="J78" s="28">
        <v>-4.5199999999999996</v>
      </c>
      <c r="K78" s="29" t="s">
        <v>107</v>
      </c>
      <c r="L78" s="30" t="str">
        <f t="shared" si="34"/>
        <v>Yes</v>
      </c>
    </row>
    <row r="79" spans="1:12">
      <c r="A79" s="51" t="s">
        <v>894</v>
      </c>
      <c r="B79" s="25" t="s">
        <v>49</v>
      </c>
      <c r="C79" s="32" t="s">
        <v>49</v>
      </c>
      <c r="D79" s="33" t="str">
        <f t="shared" si="31"/>
        <v>N/A</v>
      </c>
      <c r="E79" s="32">
        <v>2.6570366839999999</v>
      </c>
      <c r="F79" s="33" t="str">
        <f t="shared" si="32"/>
        <v>N/A</v>
      </c>
      <c r="G79" s="32">
        <v>2.4471668622</v>
      </c>
      <c r="H79" s="33" t="str">
        <f t="shared" si="33"/>
        <v>N/A</v>
      </c>
      <c r="I79" s="28" t="s">
        <v>49</v>
      </c>
      <c r="J79" s="28">
        <v>-7.9</v>
      </c>
      <c r="K79" s="29" t="s">
        <v>107</v>
      </c>
      <c r="L79" s="30" t="str">
        <f t="shared" si="34"/>
        <v>Yes</v>
      </c>
    </row>
    <row r="80" spans="1:12">
      <c r="A80" s="51" t="s">
        <v>895</v>
      </c>
      <c r="B80" s="25" t="s">
        <v>49</v>
      </c>
      <c r="C80" s="32" t="s">
        <v>49</v>
      </c>
      <c r="D80" s="33" t="str">
        <f t="shared" si="31"/>
        <v>N/A</v>
      </c>
      <c r="E80" s="32">
        <v>2.0860314019000001</v>
      </c>
      <c r="F80" s="33" t="str">
        <f t="shared" si="32"/>
        <v>N/A</v>
      </c>
      <c r="G80" s="32">
        <v>1.9545209502000001</v>
      </c>
      <c r="H80" s="33" t="str">
        <f t="shared" si="33"/>
        <v>N/A</v>
      </c>
      <c r="I80" s="28" t="s">
        <v>49</v>
      </c>
      <c r="J80" s="28">
        <v>-6.3</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1249113</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87252</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816094</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117705</v>
      </c>
      <c r="H84" s="30" t="str">
        <f t="shared" si="37"/>
        <v>N/A</v>
      </c>
      <c r="I84" s="28" t="s">
        <v>49</v>
      </c>
      <c r="J84" s="28" t="s">
        <v>49</v>
      </c>
      <c r="K84" s="29" t="s">
        <v>107</v>
      </c>
      <c r="L84" s="30" t="str">
        <f t="shared" si="34"/>
        <v>N/A</v>
      </c>
    </row>
    <row r="85" spans="1:12">
      <c r="A85" s="94" t="s">
        <v>599</v>
      </c>
      <c r="B85" s="25" t="s">
        <v>49</v>
      </c>
      <c r="C85" s="32">
        <v>99.998159438000002</v>
      </c>
      <c r="D85" s="27" t="str">
        <f>IF($B85="N/A","N/A",IF(C85&gt;10,"No",IF(C85&lt;-10,"No","Yes")))</f>
        <v>N/A</v>
      </c>
      <c r="E85" s="32">
        <v>99.999909054</v>
      </c>
      <c r="F85" s="27" t="str">
        <f>IF($B85="N/A","N/A",IF(E85&gt;10,"No",IF(E85&lt;-10,"No","Yes")))</f>
        <v>N/A</v>
      </c>
      <c r="G85" s="32">
        <v>99.999491418999995</v>
      </c>
      <c r="H85" s="27" t="str">
        <f>IF($B85="N/A","N/A",IF(G85&gt;10,"No",IF(G85&lt;-10,"No","Yes")))</f>
        <v>N/A</v>
      </c>
      <c r="I85" s="28">
        <v>1.6999999999999999E-3</v>
      </c>
      <c r="J85" s="28">
        <v>0</v>
      </c>
      <c r="K85" s="25" t="s">
        <v>49</v>
      </c>
      <c r="L85" s="30" t="str">
        <f t="shared" si="11"/>
        <v>N/A</v>
      </c>
    </row>
    <row r="86" spans="1:12">
      <c r="A86" s="94" t="s">
        <v>146</v>
      </c>
      <c r="B86" s="25" t="s">
        <v>49</v>
      </c>
      <c r="C86" s="32">
        <v>99.999585874000005</v>
      </c>
      <c r="D86" s="27" t="str">
        <f>IF($B86="N/A","N/A",IF(C86&gt;10,"No",IF(C86&lt;-10,"No","Yes")))</f>
        <v>N/A</v>
      </c>
      <c r="E86" s="32">
        <v>99.998726754000003</v>
      </c>
      <c r="F86" s="27" t="str">
        <f>IF($B86="N/A","N/A",IF(E86&gt;10,"No",IF(E86&lt;-10,"No","Yes")))</f>
        <v>N/A</v>
      </c>
      <c r="G86" s="32">
        <v>99.999152363999997</v>
      </c>
      <c r="H86" s="27" t="str">
        <f>IF($B86="N/A","N/A",IF(G86&gt;10,"No",IF(G86&lt;-10,"No","Yes")))</f>
        <v>N/A</v>
      </c>
      <c r="I86" s="28">
        <v>-1E-3</v>
      </c>
      <c r="J86" s="28">
        <v>4.0000000000000002E-4</v>
      </c>
      <c r="K86" s="25" t="s">
        <v>49</v>
      </c>
      <c r="L86" s="30" t="str">
        <f t="shared" si="11"/>
        <v>N/A</v>
      </c>
    </row>
    <row r="87" spans="1:12">
      <c r="A87" s="94" t="s">
        <v>896</v>
      </c>
      <c r="B87" s="25" t="s">
        <v>49</v>
      </c>
      <c r="C87" s="32" t="s">
        <v>49</v>
      </c>
      <c r="D87" s="27" t="str">
        <f t="shared" ref="D87:D88" si="38">IF($B87="N/A","N/A",IF(C87&gt;10,"No",IF(C87&lt;-10,"No","Yes")))</f>
        <v>N/A</v>
      </c>
      <c r="E87" s="32">
        <v>57.766344838999999</v>
      </c>
      <c r="F87" s="27" t="str">
        <f t="shared" ref="F87:F88" si="39">IF($B87="N/A","N/A",IF(E87&gt;10,"No",IF(E87&lt;-10,"No","Yes")))</f>
        <v>N/A</v>
      </c>
      <c r="G87" s="32">
        <v>57.332727556000002</v>
      </c>
      <c r="H87" s="27" t="str">
        <f t="shared" ref="H87:H88" si="40">IF($B87="N/A","N/A",IF(G87&gt;10,"No",IF(G87&lt;-10,"No","Yes")))</f>
        <v>N/A</v>
      </c>
      <c r="I87" s="28" t="s">
        <v>49</v>
      </c>
      <c r="J87" s="28">
        <v>-0.751</v>
      </c>
      <c r="K87" s="29" t="s">
        <v>107</v>
      </c>
      <c r="L87" s="30" t="str">
        <f>IF(J87="Div by 0", "N/A", IF(OR(J87="N/A",K87="N/A"),"N/A", IF(J87&gt;VALUE(MID(K87,1,2)), "No", IF(J87&lt;-1*VALUE(MID(K87,1,2)), "No", "Yes"))))</f>
        <v>Yes</v>
      </c>
    </row>
    <row r="88" spans="1:12">
      <c r="A88" s="94" t="s">
        <v>897</v>
      </c>
      <c r="B88" s="25" t="s">
        <v>49</v>
      </c>
      <c r="C88" s="32" t="s">
        <v>49</v>
      </c>
      <c r="D88" s="27" t="str">
        <f t="shared" si="38"/>
        <v>N/A</v>
      </c>
      <c r="E88" s="32">
        <v>42.232381916000001</v>
      </c>
      <c r="F88" s="27" t="str">
        <f t="shared" si="39"/>
        <v>N/A</v>
      </c>
      <c r="G88" s="32">
        <v>42.666424808000002</v>
      </c>
      <c r="H88" s="27" t="str">
        <f t="shared" si="40"/>
        <v>N/A</v>
      </c>
      <c r="I88" s="28" t="s">
        <v>49</v>
      </c>
      <c r="J88" s="28">
        <v>1.028</v>
      </c>
      <c r="K88" s="29" t="s">
        <v>107</v>
      </c>
      <c r="L88" s="30" t="str">
        <f>IF(J88="Div by 0", "N/A", IF(OR(J88="N/A",K88="N/A"),"N/A", IF(J88&gt;VALUE(MID(K88,1,2)), "No", IF(J88&lt;-1*VALUE(MID(K88,1,2)), "No", "Yes"))))</f>
        <v>Yes</v>
      </c>
    </row>
    <row r="89" spans="1:12">
      <c r="A89" s="51" t="s">
        <v>310</v>
      </c>
      <c r="B89" s="25" t="s">
        <v>726</v>
      </c>
      <c r="C89" s="32">
        <v>60.725071079999999</v>
      </c>
      <c r="D89" s="27" t="str">
        <f>IF($B89="N/A","N/A",IF(C89&gt;70,"No",IF(C89&lt;40,"No","Yes")))</f>
        <v>Yes</v>
      </c>
      <c r="E89" s="32">
        <v>62.833181150000001</v>
      </c>
      <c r="F89" s="27" t="str">
        <f>IF($B89="N/A","N/A",IF(E89&gt;70,"No",IF(E89&lt;40,"No","Yes")))</f>
        <v>Yes</v>
      </c>
      <c r="G89" s="32">
        <v>63.296820009999998</v>
      </c>
      <c r="H89" s="27" t="str">
        <f>IF($B89="N/A","N/A",IF(G89&gt;70,"No",IF(G89&lt;40,"No","Yes")))</f>
        <v>Yes</v>
      </c>
      <c r="I89" s="28">
        <v>3.472</v>
      </c>
      <c r="J89" s="28">
        <v>0.7379</v>
      </c>
      <c r="K89" s="29" t="s">
        <v>107</v>
      </c>
      <c r="L89" s="30" t="str">
        <f t="shared" si="11"/>
        <v>Yes</v>
      </c>
    </row>
    <row r="90" spans="1:12">
      <c r="A90" s="89" t="s">
        <v>808</v>
      </c>
      <c r="B90" s="25" t="s">
        <v>49</v>
      </c>
      <c r="C90" s="32">
        <v>70.968087506000003</v>
      </c>
      <c r="D90" s="27" t="str">
        <f>IF($B90="N/A","N/A",IF(C90&gt;10,"No",IF(C90&lt;-10,"No","Yes")))</f>
        <v>N/A</v>
      </c>
      <c r="E90" s="32">
        <v>70.123241418000006</v>
      </c>
      <c r="F90" s="27" t="str">
        <f>IF($B90="N/A","N/A",IF(E90&gt;10,"No",IF(E90&lt;-10,"No","Yes")))</f>
        <v>N/A</v>
      </c>
      <c r="G90" s="32">
        <v>70.171272107999997</v>
      </c>
      <c r="H90" s="27" t="str">
        <f>IF($B90="N/A","N/A",IF(G90&gt;10,"No",IF(G90&lt;-10,"No","Yes")))</f>
        <v>N/A</v>
      </c>
      <c r="I90" s="28">
        <v>-1.19</v>
      </c>
      <c r="J90" s="28">
        <v>6.8500000000000005E-2</v>
      </c>
      <c r="K90" s="25" t="s">
        <v>49</v>
      </c>
      <c r="L90" s="30" t="str">
        <f t="shared" ref="L90" si="41">IF(J90="Div by 0", "N/A", IF(K90="N/A","N/A", IF(J90&gt;VALUE(MID(K90,1,2)), "No", IF(J90&lt;-1*VALUE(MID(K90,1,2)), "No", "Yes"))))</f>
        <v>N/A</v>
      </c>
    </row>
    <row r="91" spans="1:12">
      <c r="A91" s="89" t="s">
        <v>809</v>
      </c>
      <c r="B91" s="25" t="s">
        <v>49</v>
      </c>
      <c r="C91" s="32">
        <v>74.247988269999993</v>
      </c>
      <c r="D91" s="27" t="str">
        <f t="shared" ref="D91:D97" si="42">IF($B91="N/A","N/A",IF(C91&gt;10,"No",IF(C91&lt;-10,"No","Yes")))</f>
        <v>N/A</v>
      </c>
      <c r="E91" s="32">
        <v>75.582066272999995</v>
      </c>
      <c r="F91" s="27" t="str">
        <f t="shared" ref="F91:F97" si="43">IF($B91="N/A","N/A",IF(E91&gt;10,"No",IF(E91&lt;-10,"No","Yes")))</f>
        <v>N/A</v>
      </c>
      <c r="G91" s="32">
        <v>74.712816355000001</v>
      </c>
      <c r="H91" s="27" t="str">
        <f t="shared" ref="H91:H97" si="44">IF($B91="N/A","N/A",IF(G91&gt;10,"No",IF(G91&lt;-10,"No","Yes")))</f>
        <v>N/A</v>
      </c>
      <c r="I91" s="28">
        <v>1.7969999999999999</v>
      </c>
      <c r="J91" s="28">
        <v>-1.1499999999999999</v>
      </c>
      <c r="K91" s="25" t="s">
        <v>49</v>
      </c>
      <c r="L91" s="30" t="str">
        <f t="shared" ref="L91:L101" si="45">IF(J91="Div by 0", "N/A", IF(K91="N/A","N/A", IF(J91&gt;VALUE(MID(K91,1,2)), "No", IF(J91&lt;-1*VALUE(MID(K91,1,2)), "No", "Yes"))))</f>
        <v>N/A</v>
      </c>
    </row>
    <row r="92" spans="1:12">
      <c r="A92" s="89" t="s">
        <v>810</v>
      </c>
      <c r="B92" s="25" t="s">
        <v>49</v>
      </c>
      <c r="C92" s="32">
        <v>61.940032125999998</v>
      </c>
      <c r="D92" s="27" t="str">
        <f t="shared" si="42"/>
        <v>N/A</v>
      </c>
      <c r="E92" s="32">
        <v>64.498335816999997</v>
      </c>
      <c r="F92" s="27" t="str">
        <f t="shared" si="43"/>
        <v>N/A</v>
      </c>
      <c r="G92" s="32">
        <v>65.342874369</v>
      </c>
      <c r="H92" s="27" t="str">
        <f t="shared" si="44"/>
        <v>N/A</v>
      </c>
      <c r="I92" s="28">
        <v>4.13</v>
      </c>
      <c r="J92" s="28">
        <v>1.3089999999999999</v>
      </c>
      <c r="K92" s="25" t="s">
        <v>49</v>
      </c>
      <c r="L92" s="30" t="str">
        <f t="shared" si="45"/>
        <v>N/A</v>
      </c>
    </row>
    <row r="93" spans="1:12">
      <c r="A93" s="89" t="s">
        <v>811</v>
      </c>
      <c r="B93" s="25" t="s">
        <v>49</v>
      </c>
      <c r="C93" s="32">
        <v>42.998917048999999</v>
      </c>
      <c r="D93" s="27" t="str">
        <f t="shared" si="42"/>
        <v>N/A</v>
      </c>
      <c r="E93" s="32">
        <v>45.765615427999997</v>
      </c>
      <c r="F93" s="27" t="str">
        <f t="shared" si="43"/>
        <v>N/A</v>
      </c>
      <c r="G93" s="32">
        <v>47.908238943000001</v>
      </c>
      <c r="H93" s="27" t="str">
        <f t="shared" si="44"/>
        <v>N/A</v>
      </c>
      <c r="I93" s="28">
        <v>6.4340000000000002</v>
      </c>
      <c r="J93" s="28">
        <v>4.6820000000000004</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1.2466127902999999</v>
      </c>
      <c r="D95" s="27" t="str">
        <f t="shared" si="42"/>
        <v>N/A</v>
      </c>
      <c r="E95" s="32">
        <v>1.1929403974999999</v>
      </c>
      <c r="F95" s="27" t="str">
        <f t="shared" si="43"/>
        <v>N/A</v>
      </c>
      <c r="G95" s="32">
        <v>0.93913805610000001</v>
      </c>
      <c r="H95" s="27" t="str">
        <f t="shared" si="44"/>
        <v>N/A</v>
      </c>
      <c r="I95" s="28">
        <v>-4.3099999999999996</v>
      </c>
      <c r="J95" s="28">
        <v>-21.3</v>
      </c>
      <c r="K95" s="25" t="s">
        <v>49</v>
      </c>
      <c r="L95" s="30" t="str">
        <f t="shared" si="45"/>
        <v>N/A</v>
      </c>
    </row>
    <row r="96" spans="1:12">
      <c r="A96" s="90" t="s">
        <v>813</v>
      </c>
      <c r="B96" s="25" t="s">
        <v>49</v>
      </c>
      <c r="C96" s="32">
        <v>1.370758712</v>
      </c>
      <c r="D96" s="27" t="str">
        <f t="shared" si="42"/>
        <v>N/A</v>
      </c>
      <c r="E96" s="32">
        <v>1.4228067431</v>
      </c>
      <c r="F96" s="27" t="str">
        <f t="shared" si="43"/>
        <v>N/A</v>
      </c>
      <c r="G96" s="32">
        <v>1.2688259904999999</v>
      </c>
      <c r="H96" s="27" t="str">
        <f t="shared" si="44"/>
        <v>N/A</v>
      </c>
      <c r="I96" s="28">
        <v>3.7970000000000002</v>
      </c>
      <c r="J96" s="28">
        <v>-10.8</v>
      </c>
      <c r="K96" s="25" t="s">
        <v>49</v>
      </c>
      <c r="L96" s="30" t="str">
        <f t="shared" si="45"/>
        <v>N/A</v>
      </c>
    </row>
    <row r="97" spans="1:12" ht="12.75" customHeight="1">
      <c r="A97" s="90" t="s">
        <v>814</v>
      </c>
      <c r="B97" s="25" t="s">
        <v>49</v>
      </c>
      <c r="C97" s="32">
        <v>1.4971133082000001</v>
      </c>
      <c r="D97" s="27" t="str">
        <f t="shared" si="42"/>
        <v>N/A</v>
      </c>
      <c r="E97" s="32">
        <v>1.5363529873999999</v>
      </c>
      <c r="F97" s="27" t="str">
        <f t="shared" si="43"/>
        <v>N/A</v>
      </c>
      <c r="G97" s="32">
        <v>1.3543524402</v>
      </c>
      <c r="H97" s="27" t="str">
        <f t="shared" si="44"/>
        <v>N/A</v>
      </c>
      <c r="I97" s="28">
        <v>2.621</v>
      </c>
      <c r="J97" s="28">
        <v>-11.8</v>
      </c>
      <c r="K97" s="25" t="s">
        <v>49</v>
      </c>
      <c r="L97" s="30" t="str">
        <f t="shared" si="45"/>
        <v>N/A</v>
      </c>
    </row>
    <row r="98" spans="1:12">
      <c r="A98" s="86" t="s">
        <v>966</v>
      </c>
      <c r="B98" s="36" t="s">
        <v>49</v>
      </c>
      <c r="C98" s="34">
        <v>12766</v>
      </c>
      <c r="D98" s="33" t="str">
        <f>IF($B98="N/A","N/A",IF(C98&gt;10,"No",IF(C98&lt;-10,"No","Yes")))</f>
        <v>N/A</v>
      </c>
      <c r="E98" s="34">
        <v>14310</v>
      </c>
      <c r="F98" s="33" t="str">
        <f>IF($B98="N/A","N/A",IF(E98&gt;10,"No",IF(E98&lt;-10,"No","Yes")))</f>
        <v>N/A</v>
      </c>
      <c r="G98" s="34">
        <v>14598</v>
      </c>
      <c r="H98" s="33" t="str">
        <f>IF($B98="N/A","N/A",IF(G98&gt;10,"No",IF(G98&lt;-10,"No","Yes")))</f>
        <v>N/A</v>
      </c>
      <c r="I98" s="28">
        <v>12.09</v>
      </c>
      <c r="J98" s="28">
        <v>2.0129999999999999</v>
      </c>
      <c r="K98" s="25" t="s">
        <v>49</v>
      </c>
      <c r="L98" s="30" t="str">
        <f t="shared" si="45"/>
        <v>N/A</v>
      </c>
    </row>
    <row r="99" spans="1:12">
      <c r="A99" s="90" t="s">
        <v>962</v>
      </c>
      <c r="B99" s="36" t="s">
        <v>121</v>
      </c>
      <c r="C99" s="34">
        <v>11</v>
      </c>
      <c r="D99" s="27" t="str">
        <f t="shared" ref="D99" si="46">IF($B99="N/A","N/A",IF(C99&gt;0,"No",IF(C99&lt;0,"No","Yes")))</f>
        <v>No</v>
      </c>
      <c r="E99" s="34">
        <v>11</v>
      </c>
      <c r="F99" s="27" t="str">
        <f t="shared" ref="F99" si="47">IF($B99="N/A","N/A",IF(E99&gt;0,"No",IF(E99&lt;0,"No","Yes")))</f>
        <v>No</v>
      </c>
      <c r="G99" s="34">
        <v>11</v>
      </c>
      <c r="H99" s="27" t="str">
        <f t="shared" ref="H99" si="48">IF($B99="N/A","N/A",IF(G99&gt;0,"No",IF(G99&lt;0,"No","Yes")))</f>
        <v>No</v>
      </c>
      <c r="I99" s="28">
        <v>-12.5</v>
      </c>
      <c r="J99" s="28">
        <v>42.86</v>
      </c>
      <c r="K99" s="25" t="s">
        <v>49</v>
      </c>
      <c r="L99" s="30" t="str">
        <f t="shared" si="45"/>
        <v>N/A</v>
      </c>
    </row>
    <row r="100" spans="1:12">
      <c r="A100" s="90" t="s">
        <v>963</v>
      </c>
      <c r="B100" s="36" t="s">
        <v>121</v>
      </c>
      <c r="C100" s="34">
        <v>3589</v>
      </c>
      <c r="D100" s="27" t="str">
        <f t="shared" ref="D100" si="49">IF($B100="N/A","N/A",IF(C100&gt;0,"No",IF(C100&lt;0,"No","Yes")))</f>
        <v>No</v>
      </c>
      <c r="E100" s="34">
        <v>3717</v>
      </c>
      <c r="F100" s="27" t="str">
        <f t="shared" ref="F100" si="50">IF($B100="N/A","N/A",IF(E100&gt;0,"No",IF(E100&lt;0,"No","Yes")))</f>
        <v>No</v>
      </c>
      <c r="G100" s="34">
        <v>2654</v>
      </c>
      <c r="H100" s="27" t="str">
        <f t="shared" ref="H100" si="51">IF($B100="N/A","N/A",IF(G100&gt;0,"No",IF(G100&lt;0,"No","Yes")))</f>
        <v>No</v>
      </c>
      <c r="I100" s="28">
        <v>3.5659999999999998</v>
      </c>
      <c r="J100" s="28">
        <v>-28.6</v>
      </c>
      <c r="K100" s="25" t="s">
        <v>49</v>
      </c>
      <c r="L100" s="30" t="str">
        <f t="shared" si="45"/>
        <v>N/A</v>
      </c>
    </row>
    <row r="101" spans="1:12" ht="12.75" customHeight="1">
      <c r="A101" s="90" t="s">
        <v>964</v>
      </c>
      <c r="B101" s="38" t="s">
        <v>49</v>
      </c>
      <c r="C101" s="35" t="s">
        <v>49</v>
      </c>
      <c r="D101" s="33" t="str">
        <f>IF($B101="N/A","N/A",IF(C101&gt;10,"No",IF(C101&lt;-10,"No","Yes")))</f>
        <v>N/A</v>
      </c>
      <c r="E101" s="35">
        <v>96.529459240999998</v>
      </c>
      <c r="F101" s="33" t="str">
        <f>IF($B101="N/A","N/A",IF(E101&gt;10,"No",IF(E101&lt;-10,"No","Yes")))</f>
        <v>N/A</v>
      </c>
      <c r="G101" s="35">
        <v>95.139412207999996</v>
      </c>
      <c r="H101" s="33" t="str">
        <f>IF($B101="N/A","N/A",IF(G101&gt;10,"No",IF(G101&lt;-10,"No","Yes")))</f>
        <v>N/A</v>
      </c>
      <c r="I101" s="28" t="s">
        <v>49</v>
      </c>
      <c r="J101" s="28">
        <v>-1.44</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305877</v>
      </c>
      <c r="D103" s="33" t="str">
        <f>IF($B103="N/A","N/A",IF(C103&gt;10,"No",IF(C103&lt;-10,"No","Yes")))</f>
        <v>N/A</v>
      </c>
      <c r="E103" s="34">
        <v>311679</v>
      </c>
      <c r="F103" s="33" t="str">
        <f>IF($B103="N/A","N/A",IF(E103&gt;10,"No",IF(E103&lt;-10,"No","Yes")))</f>
        <v>N/A</v>
      </c>
      <c r="G103" s="34">
        <v>322448</v>
      </c>
      <c r="H103" s="33" t="str">
        <f>IF($B103="N/A","N/A",IF(G103&gt;10,"No",IF(G103&lt;-10,"No","Yes")))</f>
        <v>N/A</v>
      </c>
      <c r="I103" s="28">
        <v>1.897</v>
      </c>
      <c r="J103" s="28">
        <v>3.4550000000000001</v>
      </c>
      <c r="K103" s="36" t="s">
        <v>107</v>
      </c>
      <c r="L103" s="30" t="str">
        <f t="shared" ref="L103:L135" si="52">IF(J103="Div by 0", "N/A", IF(K103="N/A","N/A", IF(J103&gt;VALUE(MID(K103,1,2)), "No", IF(J103&lt;-1*VALUE(MID(K103,1,2)), "No", "Yes"))))</f>
        <v>Yes</v>
      </c>
    </row>
    <row r="104" spans="1:12">
      <c r="A104" s="49" t="s">
        <v>312</v>
      </c>
      <c r="B104" s="36" t="s">
        <v>49</v>
      </c>
      <c r="C104" s="34">
        <v>264067.59999999998</v>
      </c>
      <c r="D104" s="33" t="str">
        <f>IF($B104="N/A","N/A",IF(C104&gt;10,"No",IF(C104&lt;-10,"No","Yes")))</f>
        <v>N/A</v>
      </c>
      <c r="E104" s="34">
        <v>270344.55</v>
      </c>
      <c r="F104" s="33" t="str">
        <f>IF($B104="N/A","N/A",IF(E104&gt;10,"No",IF(E104&lt;-10,"No","Yes")))</f>
        <v>N/A</v>
      </c>
      <c r="G104" s="34">
        <v>277433.77</v>
      </c>
      <c r="H104" s="33" t="str">
        <f>IF($B104="N/A","N/A",IF(G104&gt;10,"No",IF(G104&lt;-10,"No","Yes")))</f>
        <v>N/A</v>
      </c>
      <c r="I104" s="28">
        <v>2.3769999999999998</v>
      </c>
      <c r="J104" s="28">
        <v>2.6219999999999999</v>
      </c>
      <c r="K104" s="36" t="s">
        <v>108</v>
      </c>
      <c r="L104" s="30" t="str">
        <f t="shared" si="52"/>
        <v>Yes</v>
      </c>
    </row>
    <row r="105" spans="1:12">
      <c r="A105" s="51" t="s">
        <v>313</v>
      </c>
      <c r="B105" s="25" t="s">
        <v>115</v>
      </c>
      <c r="C105" s="32">
        <v>91.664320544000006</v>
      </c>
      <c r="D105" s="27" t="str">
        <f>IF($B105="N/A","N/A",IF(C105&gt;=90,"Yes","No"))</f>
        <v>Yes</v>
      </c>
      <c r="E105" s="32">
        <v>91.618271257999993</v>
      </c>
      <c r="F105" s="27" t="str">
        <f>IF($B105="N/A","N/A",IF(E105&gt;=90,"Yes","No"))</f>
        <v>Yes</v>
      </c>
      <c r="G105" s="32">
        <v>92.125496584999993</v>
      </c>
      <c r="H105" s="27" t="str">
        <f>IF($B105="N/A","N/A",IF(G105&gt;=90,"Yes","No"))</f>
        <v>Yes</v>
      </c>
      <c r="I105" s="28">
        <v>-0.05</v>
      </c>
      <c r="J105" s="28">
        <v>0.55359999999999998</v>
      </c>
      <c r="K105" s="29" t="s">
        <v>107</v>
      </c>
      <c r="L105" s="30" t="str">
        <f t="shared" si="52"/>
        <v>Yes</v>
      </c>
    </row>
    <row r="106" spans="1:12" ht="12.75" customHeight="1">
      <c r="A106" s="51" t="s">
        <v>699</v>
      </c>
      <c r="B106" s="25" t="s">
        <v>115</v>
      </c>
      <c r="C106" s="32">
        <v>91.717410916000006</v>
      </c>
      <c r="D106" s="27" t="str">
        <f>IF($B106="N/A","N/A",IF(C106&gt;=90,"Yes","No"))</f>
        <v>Yes</v>
      </c>
      <c r="E106" s="32">
        <v>91.642656161999994</v>
      </c>
      <c r="F106" s="27" t="str">
        <f>IF($B106="N/A","N/A",IF(E106&gt;=90,"Yes","No"))</f>
        <v>Yes</v>
      </c>
      <c r="G106" s="32">
        <v>92.190215417000005</v>
      </c>
      <c r="H106" s="27" t="str">
        <f>IF($B106="N/A","N/A",IF(G106&gt;=90,"Yes","No"))</f>
        <v>Yes</v>
      </c>
      <c r="I106" s="28">
        <v>-8.2000000000000003E-2</v>
      </c>
      <c r="J106" s="28">
        <v>0.59750000000000003</v>
      </c>
      <c r="K106" s="29" t="s">
        <v>107</v>
      </c>
      <c r="L106" s="30" t="str">
        <f t="shared" si="52"/>
        <v>Yes</v>
      </c>
    </row>
    <row r="107" spans="1:12" ht="12.75" customHeight="1">
      <c r="A107" s="94" t="s">
        <v>789</v>
      </c>
      <c r="B107" s="36" t="s">
        <v>110</v>
      </c>
      <c r="C107" s="35">
        <v>37.223612486999997</v>
      </c>
      <c r="D107" s="27" t="str">
        <f>IF($B107="N/A","N/A",IF(C107&gt;55,"No",IF(C107&lt;30,"No","Yes")))</f>
        <v>Yes</v>
      </c>
      <c r="E107" s="35">
        <v>38.149876302000003</v>
      </c>
      <c r="F107" s="27" t="str">
        <f>IF($B107="N/A","N/A",IF(E107&gt;55,"No",IF(E107&lt;30,"No","Yes")))</f>
        <v>Yes</v>
      </c>
      <c r="G107" s="35">
        <v>39.629141337</v>
      </c>
      <c r="H107" s="27" t="str">
        <f>IF($B107="N/A","N/A",IF(G107&gt;55,"No",IF(G107&lt;30,"No","Yes")))</f>
        <v>Yes</v>
      </c>
      <c r="I107" s="28">
        <v>2.488</v>
      </c>
      <c r="J107" s="28">
        <v>3.8780000000000001</v>
      </c>
      <c r="K107" s="36" t="s">
        <v>107</v>
      </c>
      <c r="L107" s="30" t="str">
        <f t="shared" si="52"/>
        <v>Yes</v>
      </c>
    </row>
    <row r="108" spans="1:12">
      <c r="A108" s="5" t="s">
        <v>1074</v>
      </c>
      <c r="B108" s="36" t="s">
        <v>0</v>
      </c>
      <c r="C108" s="35">
        <v>5.1595902927999999</v>
      </c>
      <c r="D108" s="27" t="str">
        <f>IF($B108="N/A","N/A",IF(C108&gt;=5,"No",IF(C108&lt;0,"No","Yes")))</f>
        <v>No</v>
      </c>
      <c r="E108" s="35">
        <v>3.3207242066</v>
      </c>
      <c r="F108" s="27" t="str">
        <f>IF($B108="N/A","N/A",IF(E108&gt;=5,"No",IF(E108&lt;0,"No","Yes")))</f>
        <v>Yes</v>
      </c>
      <c r="G108" s="35">
        <v>1.8409169851</v>
      </c>
      <c r="H108" s="27" t="str">
        <f>IF($B108="N/A","N/A",IF(G108&gt;=5,"No",IF(G108&lt;0,"No","Yes")))</f>
        <v>Yes</v>
      </c>
      <c r="I108" s="28">
        <v>-35.6</v>
      </c>
      <c r="J108" s="28">
        <v>-44.6</v>
      </c>
      <c r="K108" s="36" t="s">
        <v>49</v>
      </c>
      <c r="L108" s="30" t="str">
        <f t="shared" si="52"/>
        <v>N/A</v>
      </c>
    </row>
    <row r="109" spans="1:12">
      <c r="A109" s="5" t="s">
        <v>651</v>
      </c>
      <c r="B109" s="36" t="s">
        <v>49</v>
      </c>
      <c r="C109" s="35">
        <v>16.811005731000002</v>
      </c>
      <c r="D109" s="36" t="s">
        <v>49</v>
      </c>
      <c r="E109" s="35">
        <v>17.397065570999999</v>
      </c>
      <c r="F109" s="36" t="s">
        <v>49</v>
      </c>
      <c r="G109" s="35">
        <v>16.889855107999999</v>
      </c>
      <c r="H109" s="36" t="s">
        <v>49</v>
      </c>
      <c r="I109" s="28">
        <v>3.4860000000000002</v>
      </c>
      <c r="J109" s="28">
        <v>-2.92</v>
      </c>
      <c r="K109" s="36" t="s">
        <v>49</v>
      </c>
      <c r="L109" s="30" t="str">
        <f t="shared" si="52"/>
        <v>N/A</v>
      </c>
    </row>
    <row r="110" spans="1:12">
      <c r="A110" s="5" t="s">
        <v>652</v>
      </c>
      <c r="B110" s="36" t="s">
        <v>49</v>
      </c>
      <c r="C110" s="35">
        <v>35.265482531000004</v>
      </c>
      <c r="D110" s="36" t="s">
        <v>49</v>
      </c>
      <c r="E110" s="35">
        <v>35.384161268</v>
      </c>
      <c r="F110" s="36" t="s">
        <v>49</v>
      </c>
      <c r="G110" s="35">
        <v>35.223974097999999</v>
      </c>
      <c r="H110" s="36" t="s">
        <v>49</v>
      </c>
      <c r="I110" s="28">
        <v>0.33650000000000002</v>
      </c>
      <c r="J110" s="28">
        <v>-0.45300000000000001</v>
      </c>
      <c r="K110" s="36" t="s">
        <v>49</v>
      </c>
      <c r="L110" s="30" t="str">
        <f t="shared" si="52"/>
        <v>N/A</v>
      </c>
    </row>
    <row r="111" spans="1:12">
      <c r="A111" s="5" t="s">
        <v>653</v>
      </c>
      <c r="B111" s="36" t="s">
        <v>49</v>
      </c>
      <c r="C111" s="35">
        <v>11.481412463</v>
      </c>
      <c r="D111" s="36" t="s">
        <v>49</v>
      </c>
      <c r="E111" s="35">
        <v>7.9517708924999999</v>
      </c>
      <c r="F111" s="36" t="s">
        <v>49</v>
      </c>
      <c r="G111" s="35">
        <v>7.7469855604999998</v>
      </c>
      <c r="H111" s="36" t="s">
        <v>49</v>
      </c>
      <c r="I111" s="28">
        <v>-30.7</v>
      </c>
      <c r="J111" s="28">
        <v>-2.58</v>
      </c>
      <c r="K111" s="36" t="s">
        <v>49</v>
      </c>
      <c r="L111" s="30" t="str">
        <f t="shared" si="52"/>
        <v>N/A</v>
      </c>
    </row>
    <row r="112" spans="1:12">
      <c r="A112" s="5" t="s">
        <v>654</v>
      </c>
      <c r="B112" s="36" t="s">
        <v>49</v>
      </c>
      <c r="C112" s="35">
        <v>3.4899649204999998</v>
      </c>
      <c r="D112" s="36" t="s">
        <v>49</v>
      </c>
      <c r="E112" s="35">
        <v>7.2086986931999997</v>
      </c>
      <c r="F112" s="36" t="s">
        <v>49</v>
      </c>
      <c r="G112" s="35">
        <v>7.2576043269000001</v>
      </c>
      <c r="H112" s="36" t="s">
        <v>49</v>
      </c>
      <c r="I112" s="28">
        <v>106.6</v>
      </c>
      <c r="J112" s="28">
        <v>0.6784</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4.3700572451999999</v>
      </c>
      <c r="D114" s="36" t="s">
        <v>49</v>
      </c>
      <c r="E114" s="35">
        <v>4.7475126653000004</v>
      </c>
      <c r="F114" s="36" t="s">
        <v>49</v>
      </c>
      <c r="G114" s="35">
        <v>5.2777502108999998</v>
      </c>
      <c r="H114" s="36" t="s">
        <v>49</v>
      </c>
      <c r="I114" s="28">
        <v>8.6370000000000005</v>
      </c>
      <c r="J114" s="28">
        <v>11.17</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23.422486816999999</v>
      </c>
      <c r="D116" s="36" t="s">
        <v>49</v>
      </c>
      <c r="E116" s="35">
        <v>23.990066703</v>
      </c>
      <c r="F116" s="36" t="s">
        <v>49</v>
      </c>
      <c r="G116" s="35">
        <v>25.762913709999999</v>
      </c>
      <c r="H116" s="36" t="s">
        <v>49</v>
      </c>
      <c r="I116" s="28">
        <v>2.423</v>
      </c>
      <c r="J116" s="28">
        <v>7.39</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67.337524560999995</v>
      </c>
      <c r="D119" s="36" t="s">
        <v>49</v>
      </c>
      <c r="E119" s="35">
        <v>69.903650872</v>
      </c>
      <c r="F119" s="36" t="s">
        <v>49</v>
      </c>
      <c r="G119" s="35">
        <v>70.085409119999994</v>
      </c>
      <c r="H119" s="36" t="s">
        <v>49</v>
      </c>
      <c r="I119" s="28">
        <v>3.8109999999999999</v>
      </c>
      <c r="J119" s="28">
        <v>0.26</v>
      </c>
      <c r="K119" s="36" t="s">
        <v>49</v>
      </c>
      <c r="L119" s="30" t="str">
        <f t="shared" ref="L119:L120" si="53">IF(J119="Div by 0", "N/A", IF(K119="N/A","N/A", IF(J119&gt;VALUE(MID(K119,1,2)), "No", IF(J119&lt;-1*VALUE(MID(K119,1,2)), "No", "Yes"))))</f>
        <v>N/A</v>
      </c>
    </row>
    <row r="120" spans="1:12" ht="12.75" customHeight="1">
      <c r="A120" s="94" t="s">
        <v>815</v>
      </c>
      <c r="B120" s="36" t="s">
        <v>49</v>
      </c>
      <c r="C120" s="35">
        <v>32.662475438999998</v>
      </c>
      <c r="D120" s="36" t="s">
        <v>49</v>
      </c>
      <c r="E120" s="35">
        <v>30.096349128</v>
      </c>
      <c r="F120" s="36" t="s">
        <v>49</v>
      </c>
      <c r="G120" s="35">
        <v>29.914590879999999</v>
      </c>
      <c r="H120" s="36" t="s">
        <v>49</v>
      </c>
      <c r="I120" s="28">
        <v>-7.86</v>
      </c>
      <c r="J120" s="28">
        <v>-0.60399999999999998</v>
      </c>
      <c r="K120" s="36" t="s">
        <v>49</v>
      </c>
      <c r="L120" s="30" t="str">
        <f t="shared" si="53"/>
        <v>N/A</v>
      </c>
    </row>
    <row r="121" spans="1:12" ht="12.75" customHeight="1">
      <c r="A121" s="94" t="s">
        <v>314</v>
      </c>
      <c r="B121" s="36" t="s">
        <v>49</v>
      </c>
      <c r="C121" s="34">
        <v>4817</v>
      </c>
      <c r="D121" s="33" t="str">
        <f>IF($B121="N/A","N/A",IF(C121&gt;10,"No",IF(C121&lt;-10,"No","Yes")))</f>
        <v>N/A</v>
      </c>
      <c r="E121" s="34">
        <v>4920</v>
      </c>
      <c r="F121" s="33" t="str">
        <f>IF($B121="N/A","N/A",IF(E121&gt;10,"No",IF(E121&lt;-10,"No","Yes")))</f>
        <v>N/A</v>
      </c>
      <c r="G121" s="34">
        <v>3776</v>
      </c>
      <c r="H121" s="33" t="str">
        <f>IF($B121="N/A","N/A",IF(G121&gt;10,"No",IF(G121&lt;-10,"No","Yes")))</f>
        <v>N/A</v>
      </c>
      <c r="I121" s="28">
        <v>2.1379999999999999</v>
      </c>
      <c r="J121" s="28">
        <v>-23.3</v>
      </c>
      <c r="K121" s="36" t="s">
        <v>107</v>
      </c>
      <c r="L121" s="30" t="str">
        <f t="shared" si="52"/>
        <v>No</v>
      </c>
    </row>
    <row r="122" spans="1:12">
      <c r="A122" s="5" t="s">
        <v>593</v>
      </c>
      <c r="B122" s="36" t="s">
        <v>49</v>
      </c>
      <c r="C122" s="35">
        <v>0.58127465229999997</v>
      </c>
      <c r="D122" s="27" t="str">
        <f>IF($B122="N/A","N/A",IF(C122&gt;10,"No",IF(C122&lt;-10,"No","Yes")))</f>
        <v>N/A</v>
      </c>
      <c r="E122" s="35">
        <v>0.40650406500000003</v>
      </c>
      <c r="F122" s="27" t="str">
        <f>IF($B122="N/A","N/A",IF(E122&gt;10,"No",IF(E122&lt;-10,"No","Yes")))</f>
        <v>N/A</v>
      </c>
      <c r="G122" s="35">
        <v>0.29131355930000002</v>
      </c>
      <c r="H122" s="27" t="str">
        <f>IF($B122="N/A","N/A",IF(G122&gt;10,"No",IF(G122&lt;-10,"No","Yes")))</f>
        <v>N/A</v>
      </c>
      <c r="I122" s="28">
        <v>-30.1</v>
      </c>
      <c r="J122" s="28">
        <v>-28.3</v>
      </c>
      <c r="K122" s="36" t="s">
        <v>107</v>
      </c>
      <c r="L122" s="30" t="str">
        <f t="shared" si="52"/>
        <v>No</v>
      </c>
    </row>
    <row r="123" spans="1:12">
      <c r="A123" s="5" t="s">
        <v>594</v>
      </c>
      <c r="B123" s="36" t="s">
        <v>49</v>
      </c>
      <c r="C123" s="35">
        <v>7.2451733444000004</v>
      </c>
      <c r="D123" s="27" t="str">
        <f>IF($B123="N/A","N/A",IF(C123&gt;10,"No",IF(C123&lt;-10,"No","Yes")))</f>
        <v>N/A</v>
      </c>
      <c r="E123" s="35">
        <v>6.9105691056999996</v>
      </c>
      <c r="F123" s="27" t="str">
        <f>IF($B123="N/A","N/A",IF(E123&gt;10,"No",IF(E123&lt;-10,"No","Yes")))</f>
        <v>N/A</v>
      </c>
      <c r="G123" s="35">
        <v>11.016949153000001</v>
      </c>
      <c r="H123" s="27" t="str">
        <f>IF($B123="N/A","N/A",IF(G123&gt;10,"No",IF(G123&lt;-10,"No","Yes")))</f>
        <v>N/A</v>
      </c>
      <c r="I123" s="28">
        <v>-4.62</v>
      </c>
      <c r="J123" s="28">
        <v>59.42</v>
      </c>
      <c r="K123" s="36" t="s">
        <v>107</v>
      </c>
      <c r="L123" s="30" t="str">
        <f t="shared" si="52"/>
        <v>No</v>
      </c>
    </row>
    <row r="124" spans="1:12">
      <c r="A124" s="49" t="s">
        <v>34</v>
      </c>
      <c r="B124" s="36" t="s">
        <v>49</v>
      </c>
      <c r="C124" s="35">
        <v>0.49791255960000003</v>
      </c>
      <c r="D124" s="33" t="str">
        <f>IF($B124="N/A","N/A",IF(C124&gt;10,"No",IF(C124&lt;-10,"No","Yes")))</f>
        <v>N/A</v>
      </c>
      <c r="E124" s="35">
        <v>0.52297395719999995</v>
      </c>
      <c r="F124" s="33" t="str">
        <f>IF($B124="N/A","N/A",IF(E124&gt;10,"No",IF(E124&lt;-10,"No","Yes")))</f>
        <v>N/A</v>
      </c>
      <c r="G124" s="35">
        <v>0.56071056419999998</v>
      </c>
      <c r="H124" s="33" t="str">
        <f>IF($B124="N/A","N/A",IF(G124&gt;10,"No",IF(G124&lt;-10,"No","Yes")))</f>
        <v>N/A</v>
      </c>
      <c r="I124" s="28">
        <v>5.0330000000000004</v>
      </c>
      <c r="J124" s="28">
        <v>7.2160000000000002</v>
      </c>
      <c r="K124" s="36" t="s">
        <v>108</v>
      </c>
      <c r="L124" s="30" t="str">
        <f t="shared" si="52"/>
        <v>Yes</v>
      </c>
    </row>
    <row r="125" spans="1:12">
      <c r="A125" s="49" t="s">
        <v>899</v>
      </c>
      <c r="B125" s="36" t="s">
        <v>49</v>
      </c>
      <c r="C125" s="35" t="s">
        <v>49</v>
      </c>
      <c r="D125" s="33" t="str">
        <f t="shared" ref="D125:D126" si="54">IF($B125="N/A","N/A",IF(C125&gt;10,"No",IF(C125&lt;-10,"No","Yes")))</f>
        <v>N/A</v>
      </c>
      <c r="E125" s="35">
        <v>62.943926283000003</v>
      </c>
      <c r="F125" s="33" t="str">
        <f t="shared" ref="F125:F126" si="55">IF($B125="N/A","N/A",IF(E125&gt;10,"No",IF(E125&lt;-10,"No","Yes")))</f>
        <v>N/A</v>
      </c>
      <c r="G125" s="35">
        <v>62.638627003000003</v>
      </c>
      <c r="H125" s="33" t="str">
        <f t="shared" ref="H125:H126" si="56">IF($B125="N/A","N/A",IF(G125&gt;10,"No",IF(G125&lt;-10,"No","Yes")))</f>
        <v>N/A</v>
      </c>
      <c r="I125" s="28" t="s">
        <v>49</v>
      </c>
      <c r="J125" s="28">
        <v>-0.48499999999999999</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37.056073716999997</v>
      </c>
      <c r="F126" s="33" t="str">
        <f t="shared" si="55"/>
        <v>N/A</v>
      </c>
      <c r="G126" s="35">
        <v>37.361372996999997</v>
      </c>
      <c r="H126" s="33" t="str">
        <f t="shared" si="56"/>
        <v>N/A</v>
      </c>
      <c r="I126" s="28" t="s">
        <v>49</v>
      </c>
      <c r="J126" s="28">
        <v>0.82389999999999997</v>
      </c>
      <c r="K126" s="36" t="s">
        <v>107</v>
      </c>
      <c r="L126" s="30" t="str">
        <f>IF(J126="Div by 0", "N/A", IF(OR(J126="N/A",K126="N/A"),"N/A", IF(J126&gt;VALUE(MID(K126,1,2)), "No", IF(J126&lt;-1*VALUE(MID(K126,1,2)), "No", "Yes"))))</f>
        <v>Yes</v>
      </c>
    </row>
    <row r="127" spans="1:12">
      <c r="A127" s="94" t="s">
        <v>35</v>
      </c>
      <c r="B127" s="36" t="s">
        <v>1021</v>
      </c>
      <c r="C127" s="35">
        <v>8.2167014845999997</v>
      </c>
      <c r="D127" s="27" t="str">
        <f>IF($B127="N/A","N/A",IF(C127&gt;10,"No",IF(C127&lt;5,"No","Yes")))</f>
        <v>Yes</v>
      </c>
      <c r="E127" s="35">
        <v>8.5276839312000003</v>
      </c>
      <c r="F127" s="27" t="str">
        <f>IF($B127="N/A","N/A",IF(E127&gt;10,"No",IF(E127&lt;5,"No","Yes")))</f>
        <v>Yes</v>
      </c>
      <c r="G127" s="35">
        <v>7.6930233711999998</v>
      </c>
      <c r="H127" s="27" t="str">
        <f t="shared" ref="H127:H130" si="57">IF($B127="N/A","N/A",IF(G127&gt;10,"No",IF(G127&lt;5,"No","Yes")))</f>
        <v>Yes</v>
      </c>
      <c r="I127" s="28">
        <v>3.7850000000000001</v>
      </c>
      <c r="J127" s="28">
        <v>-9.7899999999999991</v>
      </c>
      <c r="K127" s="36" t="s">
        <v>108</v>
      </c>
      <c r="L127" s="30" t="str">
        <f t="shared" si="52"/>
        <v>Yes</v>
      </c>
    </row>
    <row r="128" spans="1:12">
      <c r="A128" s="86" t="s">
        <v>816</v>
      </c>
      <c r="B128" s="36" t="s">
        <v>1021</v>
      </c>
      <c r="C128" s="35">
        <v>6.9773144107</v>
      </c>
      <c r="D128" s="27" t="str">
        <f>IF($B128="N/A","N/A",IF(C128&gt;10,"No",IF(C128&lt;5,"No","Yes")))</f>
        <v>Yes</v>
      </c>
      <c r="E128" s="35">
        <v>6.7146005986999997</v>
      </c>
      <c r="F128" s="27" t="str">
        <f t="shared" ref="F128:F130" si="58">IF($B128="N/A","N/A",IF(E128&gt;10,"No",IF(E128&lt;5,"No","Yes")))</f>
        <v>Yes</v>
      </c>
      <c r="G128" s="35">
        <v>5.450491242</v>
      </c>
      <c r="H128" s="27" t="str">
        <f t="shared" si="57"/>
        <v>Yes</v>
      </c>
      <c r="I128" s="28">
        <v>-3.77</v>
      </c>
      <c r="J128" s="28">
        <v>-18.8</v>
      </c>
      <c r="K128" s="36" t="s">
        <v>108</v>
      </c>
      <c r="L128" s="30" t="str">
        <f t="shared" ref="L128:L132" si="59">IF(J128="Div by 0", "N/A", IF(K128="N/A","N/A", IF(J128&gt;VALUE(MID(K128,1,2)), "No", IF(J128&lt;-1*VALUE(MID(K128,1,2)), "No", "Yes"))))</f>
        <v>No</v>
      </c>
    </row>
    <row r="129" spans="1:12">
      <c r="A129" s="86" t="s">
        <v>817</v>
      </c>
      <c r="B129" s="36" t="s">
        <v>1021</v>
      </c>
      <c r="C129" s="35">
        <v>7.6648456733000003</v>
      </c>
      <c r="D129" s="27" t="str">
        <f>IF($B129="N/A","N/A",IF(C129&gt;10,"No",IF(C129&lt;5,"No","Yes")))</f>
        <v>Yes</v>
      </c>
      <c r="E129" s="35">
        <v>7.9966889010999997</v>
      </c>
      <c r="F129" s="27" t="str">
        <f t="shared" si="58"/>
        <v>Yes</v>
      </c>
      <c r="G129" s="35">
        <v>7.2647372600000004</v>
      </c>
      <c r="H129" s="27" t="str">
        <f t="shared" si="57"/>
        <v>Yes</v>
      </c>
      <c r="I129" s="28">
        <v>4.3289999999999997</v>
      </c>
      <c r="J129" s="28">
        <v>-9.15</v>
      </c>
      <c r="K129" s="36" t="s">
        <v>108</v>
      </c>
      <c r="L129" s="30" t="str">
        <f t="shared" si="59"/>
        <v>Yes</v>
      </c>
    </row>
    <row r="130" spans="1:12" ht="12.75" customHeight="1">
      <c r="A130" s="86" t="s">
        <v>818</v>
      </c>
      <c r="B130" s="36" t="s">
        <v>1021</v>
      </c>
      <c r="C130" s="35">
        <v>8.2356633548999998</v>
      </c>
      <c r="D130" s="27" t="str">
        <f>IF($B130="N/A","N/A",IF(C130&gt;10,"No",IF(C130&lt;5,"No","Yes")))</f>
        <v>Yes</v>
      </c>
      <c r="E130" s="35">
        <v>8.5414801767000004</v>
      </c>
      <c r="F130" s="27" t="str">
        <f t="shared" si="58"/>
        <v>Yes</v>
      </c>
      <c r="G130" s="35">
        <v>7.7069791097999998</v>
      </c>
      <c r="H130" s="27" t="str">
        <f t="shared" si="57"/>
        <v>Yes</v>
      </c>
      <c r="I130" s="28">
        <v>3.7130000000000001</v>
      </c>
      <c r="J130" s="28">
        <v>-9.77</v>
      </c>
      <c r="K130" s="36" t="s">
        <v>108</v>
      </c>
      <c r="L130" s="30" t="str">
        <f t="shared" si="59"/>
        <v>Yes</v>
      </c>
    </row>
    <row r="131" spans="1:12">
      <c r="A131" s="86" t="s">
        <v>838</v>
      </c>
      <c r="B131" s="36" t="s">
        <v>49</v>
      </c>
      <c r="C131" s="34">
        <v>5341</v>
      </c>
      <c r="D131" s="33" t="str">
        <f>IF($B131="N/A","N/A",IF(C131&gt;10,"No",IF(C131&lt;-10,"No","Yes")))</f>
        <v>N/A</v>
      </c>
      <c r="E131" s="34">
        <v>6989</v>
      </c>
      <c r="F131" s="33" t="str">
        <f>IF($B131="N/A","N/A",IF(E131&gt;10,"No",IF(E131&lt;-10,"No","Yes")))</f>
        <v>N/A</v>
      </c>
      <c r="G131" s="34">
        <v>8353</v>
      </c>
      <c r="H131" s="33" t="str">
        <f>IF($B131="N/A","N/A",IF(G131&gt;10,"No",IF(G131&lt;-10,"No","Yes")))</f>
        <v>N/A</v>
      </c>
      <c r="I131" s="28">
        <v>30.86</v>
      </c>
      <c r="J131" s="28">
        <v>19.52</v>
      </c>
      <c r="K131" s="29" t="s">
        <v>107</v>
      </c>
      <c r="L131" s="30" t="str">
        <f t="shared" si="59"/>
        <v>No</v>
      </c>
    </row>
    <row r="132" spans="1:12">
      <c r="A132" s="86" t="s">
        <v>839</v>
      </c>
      <c r="B132" s="36" t="s">
        <v>49</v>
      </c>
      <c r="C132" s="34">
        <v>2251</v>
      </c>
      <c r="D132" s="33" t="str">
        <f>IF($B132="N/A","N/A",IF(C132&gt;10,"No",IF(C132&lt;-10,"No","Yes")))</f>
        <v>N/A</v>
      </c>
      <c r="E132" s="34">
        <v>2150</v>
      </c>
      <c r="F132" s="33" t="str">
        <f>IF($B132="N/A","N/A",IF(E132&gt;10,"No",IF(E132&lt;-10,"No","Yes")))</f>
        <v>N/A</v>
      </c>
      <c r="G132" s="34">
        <v>1832</v>
      </c>
      <c r="H132" s="33" t="str">
        <f>IF($B132="N/A","N/A",IF(G132&gt;10,"No",IF(G132&lt;-10,"No","Yes")))</f>
        <v>N/A</v>
      </c>
      <c r="I132" s="28">
        <v>-4.49</v>
      </c>
      <c r="J132" s="28">
        <v>-14.8</v>
      </c>
      <c r="K132" s="29" t="s">
        <v>107</v>
      </c>
      <c r="L132" s="30" t="str">
        <f t="shared" si="59"/>
        <v>No</v>
      </c>
    </row>
    <row r="133" spans="1:12">
      <c r="A133" s="94" t="s">
        <v>23</v>
      </c>
      <c r="B133" s="36" t="s">
        <v>49</v>
      </c>
      <c r="C133" s="35">
        <v>92.558119766999994</v>
      </c>
      <c r="D133" s="33" t="str">
        <f>IF($B133="N/A","N/A",IF(C133&gt;10,"No",IF(C133&lt;-10,"No","Yes")))</f>
        <v>N/A</v>
      </c>
      <c r="E133" s="35">
        <v>95.380824501999996</v>
      </c>
      <c r="F133" s="33" t="str">
        <f>IF($B133="N/A","N/A",IF(E133&gt;10,"No",IF(E133&lt;-10,"No","Yes")))</f>
        <v>N/A</v>
      </c>
      <c r="G133" s="35">
        <v>96.289944425000002</v>
      </c>
      <c r="H133" s="33" t="str">
        <f>IF($B133="N/A","N/A",IF(G133&gt;10,"No",IF(G133&lt;-10,"No","Yes")))</f>
        <v>N/A</v>
      </c>
      <c r="I133" s="28">
        <v>3.05</v>
      </c>
      <c r="J133" s="28">
        <v>0.95309999999999995</v>
      </c>
      <c r="K133" s="36" t="s">
        <v>108</v>
      </c>
      <c r="L133" s="30" t="str">
        <f t="shared" si="52"/>
        <v>Yes</v>
      </c>
    </row>
    <row r="134" spans="1:12">
      <c r="A134" s="94" t="s">
        <v>315</v>
      </c>
      <c r="B134" s="36" t="s">
        <v>49</v>
      </c>
      <c r="C134" s="35">
        <v>95.843723729999994</v>
      </c>
      <c r="D134" s="33" t="str">
        <f>IF($B134="N/A","N/A",IF(C134&gt;10,"No",IF(C134&lt;-10,"No","Yes")))</f>
        <v>N/A</v>
      </c>
      <c r="E134" s="35">
        <v>95.478367340999995</v>
      </c>
      <c r="F134" s="33" t="str">
        <f>IF($B134="N/A","N/A",IF(E134&gt;10,"No",IF(E134&lt;-10,"No","Yes")))</f>
        <v>N/A</v>
      </c>
      <c r="G134" s="35">
        <v>95.748586888000006</v>
      </c>
      <c r="H134" s="33" t="str">
        <f>IF($B134="N/A","N/A",IF(G134&gt;10,"No",IF(G134&lt;-10,"No","Yes")))</f>
        <v>N/A</v>
      </c>
      <c r="I134" s="28">
        <v>-0.38100000000000001</v>
      </c>
      <c r="J134" s="28">
        <v>0.28299999999999997</v>
      </c>
      <c r="K134" s="36" t="s">
        <v>108</v>
      </c>
      <c r="L134" s="30" t="str">
        <f t="shared" si="52"/>
        <v>Yes</v>
      </c>
    </row>
    <row r="135" spans="1:12">
      <c r="A135" s="49" t="s">
        <v>316</v>
      </c>
      <c r="B135" s="36" t="s">
        <v>49</v>
      </c>
      <c r="C135" s="34">
        <v>287847</v>
      </c>
      <c r="D135" s="33" t="str">
        <f>IF($B135="N/A","N/A",IF(C135&gt;10,"No",IF(C135&lt;-10,"No","Yes")))</f>
        <v>N/A</v>
      </c>
      <c r="E135" s="34">
        <v>292530</v>
      </c>
      <c r="F135" s="33" t="str">
        <f>IF($B135="N/A","N/A",IF(E135&gt;10,"No",IF(E135&lt;-10,"No","Yes")))</f>
        <v>N/A</v>
      </c>
      <c r="G135" s="34">
        <v>304076</v>
      </c>
      <c r="H135" s="33" t="str">
        <f>IF($B135="N/A","N/A",IF(G135&gt;10,"No",IF(G135&lt;-10,"No","Yes")))</f>
        <v>N/A</v>
      </c>
      <c r="I135" s="28">
        <v>1.627</v>
      </c>
      <c r="J135" s="28">
        <v>3.9470000000000001</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3.9361188408999999</v>
      </c>
      <c r="D137" s="33" t="str">
        <f>IF($B137="N/A","N/A",IF(C137&gt;10,"No",IF(C137&lt;-10,"No","Yes")))</f>
        <v>N/A</v>
      </c>
      <c r="E137" s="35">
        <v>3.4300755478</v>
      </c>
      <c r="F137" s="33" t="str">
        <f>IF($B137="N/A","N/A",IF(E137&gt;10,"No",IF(E137&lt;-10,"No","Yes")))</f>
        <v>N/A</v>
      </c>
      <c r="G137" s="35">
        <v>2.8907246872000001</v>
      </c>
      <c r="H137" s="33" t="str">
        <f>IF($B137="N/A","N/A",IF(G137&gt;10,"No",IF(G137&lt;-10,"No","Yes")))</f>
        <v>N/A</v>
      </c>
      <c r="I137" s="28">
        <v>-12.9</v>
      </c>
      <c r="J137" s="28">
        <v>-15.7</v>
      </c>
      <c r="K137" s="36" t="s">
        <v>108</v>
      </c>
      <c r="L137" s="30" t="str">
        <f>IF(J137="Div by 0", "N/A", IF(K137="N/A","N/A", IF(J137&gt;VALUE(MID(K137,1,2)), "No", IF(J137&lt;-1*VALUE(MID(K137,1,2)), "No", "Yes"))))</f>
        <v>No</v>
      </c>
    </row>
    <row r="138" spans="1:12">
      <c r="A138" s="94" t="s">
        <v>883</v>
      </c>
      <c r="B138" s="36" t="s">
        <v>49</v>
      </c>
      <c r="C138" s="35">
        <v>0.69377134380000005</v>
      </c>
      <c r="D138" s="33" t="str">
        <f>IF($B138="N/A","N/A",IF(C138&gt;10,"No",IF(C138&lt;-10,"No","Yes")))</f>
        <v>N/A</v>
      </c>
      <c r="E138" s="35">
        <v>0.690185622</v>
      </c>
      <c r="F138" s="33" t="str">
        <f>IF($B138="N/A","N/A",IF(E138&gt;10,"No",IF(E138&lt;-10,"No","Yes")))</f>
        <v>N/A</v>
      </c>
      <c r="G138" s="35">
        <v>0.70377142559999994</v>
      </c>
      <c r="H138" s="33" t="str">
        <f>IF($B138="N/A","N/A",IF(G138&gt;10,"No",IF(G138&lt;-10,"No","Yes")))</f>
        <v>N/A</v>
      </c>
      <c r="I138" s="28">
        <v>-0.51700000000000002</v>
      </c>
      <c r="J138" s="28">
        <v>1.968</v>
      </c>
      <c r="K138" s="36" t="s">
        <v>108</v>
      </c>
      <c r="L138" s="30" t="str">
        <f>IF(J138="Div by 0", "N/A", IF(K138="N/A","N/A", IF(J138&gt;VALUE(MID(K138,1,2)), "No", IF(J138&lt;-1*VALUE(MID(K138,1,2)), "No", "Yes"))))</f>
        <v>Yes</v>
      </c>
    </row>
    <row r="139" spans="1:12">
      <c r="A139" s="94" t="s">
        <v>28</v>
      </c>
      <c r="B139" s="36" t="s">
        <v>49</v>
      </c>
      <c r="C139" s="35">
        <v>95.370109815000006</v>
      </c>
      <c r="D139" s="33" t="str">
        <f>IF($B139="N/A","N/A",IF(C139&gt;10,"No",IF(C139&lt;-10,"No","Yes")))</f>
        <v>N/A</v>
      </c>
      <c r="E139" s="35">
        <v>95.879738829999994</v>
      </c>
      <c r="F139" s="33" t="str">
        <f>IF($B139="N/A","N/A",IF(E139&gt;10,"No",IF(E139&lt;-10,"No","Yes")))</f>
        <v>N/A</v>
      </c>
      <c r="G139" s="35">
        <v>96.405503886999995</v>
      </c>
      <c r="H139" s="33" t="str">
        <f>IF($B139="N/A","N/A",IF(G139&gt;10,"No",IF(G139&lt;-10,"No","Yes")))</f>
        <v>N/A</v>
      </c>
      <c r="I139" s="28">
        <v>0.53439999999999999</v>
      </c>
      <c r="J139" s="28">
        <v>0.5484</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41.523880513999998</v>
      </c>
      <c r="D141" s="33" t="str">
        <f>IF($B141="N/A","N/A",IF(C141&gt;10,"No",IF(C141&lt;-10,"No","Yes")))</f>
        <v>N/A</v>
      </c>
      <c r="E141" s="35">
        <v>40.386744053999998</v>
      </c>
      <c r="F141" s="33" t="str">
        <f>IF($B141="N/A","N/A",IF(E141&gt;10,"No",IF(E141&lt;-10,"No","Yes")))</f>
        <v>N/A</v>
      </c>
      <c r="G141" s="35">
        <v>39.409145039999999</v>
      </c>
      <c r="H141" s="33" t="str">
        <f>IF($B141="N/A","N/A",IF(G141&gt;10,"No",IF(G141&lt;-10,"No","Yes")))</f>
        <v>N/A</v>
      </c>
      <c r="I141" s="28">
        <v>-2.74</v>
      </c>
      <c r="J141" s="28">
        <v>-2.42</v>
      </c>
      <c r="K141" s="36" t="s">
        <v>108</v>
      </c>
      <c r="L141" s="30" t="str">
        <f>IF(J141="Div by 0", "N/A", IF(K141="N/A","N/A", IF(J141&gt;VALUE(MID(K141,1,2)), "No", IF(J141&lt;-1*VALUE(MID(K141,1,2)), "No", "Yes"))))</f>
        <v>Yes</v>
      </c>
    </row>
    <row r="142" spans="1:12">
      <c r="A142" s="49" t="s">
        <v>320</v>
      </c>
      <c r="B142" s="36" t="s">
        <v>49</v>
      </c>
      <c r="C142" s="35">
        <v>56.82937913</v>
      </c>
      <c r="D142" s="33" t="str">
        <f>IF($B142="N/A","N/A",IF(C142&gt;10,"No",IF(C142&lt;-10,"No","Yes")))</f>
        <v>N/A</v>
      </c>
      <c r="E142" s="35">
        <v>57.988186564000003</v>
      </c>
      <c r="F142" s="33" t="str">
        <f>IF($B142="N/A","N/A",IF(E142&gt;10,"No",IF(E142&lt;-10,"No","Yes")))</f>
        <v>N/A</v>
      </c>
      <c r="G142" s="35">
        <v>58.980052598</v>
      </c>
      <c r="H142" s="33" t="str">
        <f>IF($B142="N/A","N/A",IF(G142&gt;10,"No",IF(G142&lt;-10,"No","Yes")))</f>
        <v>N/A</v>
      </c>
      <c r="I142" s="28">
        <v>2.0390000000000001</v>
      </c>
      <c r="J142" s="28">
        <v>1.71</v>
      </c>
      <c r="K142" s="36" t="s">
        <v>108</v>
      </c>
      <c r="L142" s="30" t="str">
        <f>IF(J142="Div by 0", "N/A", IF(K142="N/A","N/A", IF(J142&gt;VALUE(MID(K142,1,2)), "No", IF(J142&lt;-1*VALUE(MID(K142,1,2)), "No", "Yes"))))</f>
        <v>Yes</v>
      </c>
    </row>
    <row r="143" spans="1:12">
      <c r="A143" s="49" t="s">
        <v>321</v>
      </c>
      <c r="B143" s="36" t="s">
        <v>49</v>
      </c>
      <c r="C143" s="35">
        <v>0.63424186849999997</v>
      </c>
      <c r="D143" s="33" t="str">
        <f>IF($B143="N/A","N/A",IF(C143&gt;10,"No",IF(C143&lt;-10,"No","Yes")))</f>
        <v>N/A</v>
      </c>
      <c r="E143" s="35">
        <v>0.6445734233</v>
      </c>
      <c r="F143" s="33" t="str">
        <f>IF($B143="N/A","N/A",IF(E143&gt;10,"No",IF(E143&lt;-10,"No","Yes")))</f>
        <v>N/A</v>
      </c>
      <c r="G143" s="35">
        <v>0.64537537840000003</v>
      </c>
      <c r="H143" s="33" t="str">
        <f>IF($B143="N/A","N/A",IF(G143&gt;10,"No",IF(G143&lt;-10,"No","Yes")))</f>
        <v>N/A</v>
      </c>
      <c r="I143" s="28">
        <v>1.629</v>
      </c>
      <c r="J143" s="28">
        <v>0.1244</v>
      </c>
      <c r="K143" s="36" t="s">
        <v>108</v>
      </c>
      <c r="L143" s="30" t="str">
        <f>IF(J143="Div by 0", "N/A", IF(K143="N/A","N/A", IF(J143&gt;VALUE(MID(K143,1,2)), "No", IF(J143&lt;-1*VALUE(MID(K143,1,2)), "No", "Yes"))))</f>
        <v>Yes</v>
      </c>
    </row>
    <row r="144" spans="1:12" ht="12.75" customHeight="1">
      <c r="A144" s="49" t="s">
        <v>322</v>
      </c>
      <c r="B144" s="36" t="s">
        <v>49</v>
      </c>
      <c r="C144" s="35">
        <v>1.0124984880000001</v>
      </c>
      <c r="D144" s="33" t="str">
        <f>IF($B144="N/A","N/A",IF(C144&gt;10,"No",IF(C144&lt;-10,"No","Yes")))</f>
        <v>N/A</v>
      </c>
      <c r="E144" s="35">
        <v>0.98049595899999997</v>
      </c>
      <c r="F144" s="33" t="str">
        <f>IF($B144="N/A","N/A",IF(E144&gt;10,"No",IF(E144&lt;-10,"No","Yes")))</f>
        <v>N/A</v>
      </c>
      <c r="G144" s="35">
        <v>0.96542698360000001</v>
      </c>
      <c r="H144" s="33" t="str">
        <f>IF($B144="N/A","N/A",IF(G144&gt;10,"No",IF(G144&lt;-10,"No","Yes")))</f>
        <v>N/A</v>
      </c>
      <c r="I144" s="28">
        <v>-3.16</v>
      </c>
      <c r="J144" s="28">
        <v>-1.54</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99.990414974999993</v>
      </c>
      <c r="D146" s="27" t="str">
        <f>IF($B146="N/A","N/A",IF(C146&gt;=99,"Yes","No"))</f>
        <v>Yes</v>
      </c>
      <c r="E146" s="35">
        <v>99.999437254</v>
      </c>
      <c r="F146" s="27" t="str">
        <f>IF($B146="N/A","N/A",IF(E146&gt;=99,"Yes","No"))</f>
        <v>Yes</v>
      </c>
      <c r="G146" s="35">
        <v>99.998882401000003</v>
      </c>
      <c r="H146" s="27" t="str">
        <f>IF($B146="N/A","N/A",IF(G146&gt;=99,"Yes","No"))</f>
        <v>Yes</v>
      </c>
      <c r="I146" s="28">
        <v>8.9999999999999993E-3</v>
      </c>
      <c r="J146" s="28">
        <v>-1E-3</v>
      </c>
      <c r="K146" s="36" t="s">
        <v>107</v>
      </c>
      <c r="L146" s="30" t="str">
        <f t="shared" ref="L146:L180" si="60">IF(J146="Div by 0", "N/A", IF(K146="N/A","N/A", IF(J146&gt;VALUE(MID(K146,1,2)), "No", IF(J146&lt;-1*VALUE(MID(K146,1,2)), "No", "Yes"))))</f>
        <v>Yes</v>
      </c>
    </row>
    <row r="147" spans="1:12" ht="12.75" customHeight="1">
      <c r="A147" s="94" t="s">
        <v>790</v>
      </c>
      <c r="B147" s="36" t="s">
        <v>49</v>
      </c>
      <c r="C147" s="35">
        <v>1.52231798E-2</v>
      </c>
      <c r="D147" s="27" t="str">
        <f>IF($B147="N/A","N/A",IF(C147&gt;10,"No",IF(C147&lt;-10,"No","Yes")))</f>
        <v>N/A</v>
      </c>
      <c r="E147" s="35">
        <v>4.4789529000000003E-3</v>
      </c>
      <c r="F147" s="27" t="str">
        <f>IF($B147="N/A","N/A",IF(E147&gt;10,"No",IF(E147&lt;-10,"No","Yes")))</f>
        <v>N/A</v>
      </c>
      <c r="G147" s="35">
        <v>2.5642553200000001E-2</v>
      </c>
      <c r="H147" s="27" t="str">
        <f>IF($B147="N/A","N/A",IF(G147&gt;10,"No",IF(G147&lt;-10,"No","Yes")))</f>
        <v>N/A</v>
      </c>
      <c r="I147" s="28">
        <v>-70.599999999999994</v>
      </c>
      <c r="J147" s="28">
        <v>472.5</v>
      </c>
      <c r="K147" s="36" t="s">
        <v>107</v>
      </c>
      <c r="L147" s="30" t="str">
        <f t="shared" si="60"/>
        <v>No</v>
      </c>
    </row>
    <row r="148" spans="1:12" ht="12.75" customHeight="1">
      <c r="A148" s="51" t="s">
        <v>728</v>
      </c>
      <c r="B148" s="36" t="s">
        <v>8</v>
      </c>
      <c r="C148" s="32">
        <v>99.338513175000003</v>
      </c>
      <c r="D148" s="27" t="str">
        <f>IF($B148="N/A","N/A",IF(C148&gt;=98,"Yes","No"))</f>
        <v>Yes</v>
      </c>
      <c r="E148" s="32">
        <v>99.158194551999998</v>
      </c>
      <c r="F148" s="27" t="str">
        <f>IF($B148="N/A","N/A",IF(E148&gt;=98,"Yes","No"))</f>
        <v>Yes</v>
      </c>
      <c r="G148" s="32">
        <v>99.439834353999998</v>
      </c>
      <c r="H148" s="27" t="str">
        <f>IF($B148="N/A","N/A",IF(G148&gt;=98,"Yes","No"))</f>
        <v>Yes</v>
      </c>
      <c r="I148" s="28">
        <v>-0.182</v>
      </c>
      <c r="J148" s="28">
        <v>0.28399999999999997</v>
      </c>
      <c r="K148" s="29" t="s">
        <v>107</v>
      </c>
      <c r="L148" s="30" t="str">
        <f t="shared" si="60"/>
        <v>Yes</v>
      </c>
    </row>
    <row r="149" spans="1:12" ht="12.75" customHeight="1">
      <c r="A149" s="51" t="s">
        <v>729</v>
      </c>
      <c r="B149" s="36" t="s">
        <v>117</v>
      </c>
      <c r="C149" s="32">
        <v>95.672050029999994</v>
      </c>
      <c r="D149" s="27" t="str">
        <f>IF($B149="N/A","N/A",IF(C149&gt;=80,"Yes","No"))</f>
        <v>Yes</v>
      </c>
      <c r="E149" s="32">
        <v>95.872077058000002</v>
      </c>
      <c r="F149" s="27" t="str">
        <f>IF($B149="N/A","N/A",IF(E149&gt;=80,"Yes","No"))</f>
        <v>Yes</v>
      </c>
      <c r="G149" s="32">
        <v>95.964993108000002</v>
      </c>
      <c r="H149" s="27" t="str">
        <f>IF($B149="N/A","N/A",IF(G149&gt;=80,"Yes","No"))</f>
        <v>Yes</v>
      </c>
      <c r="I149" s="28">
        <v>0.20910000000000001</v>
      </c>
      <c r="J149" s="28">
        <v>9.69E-2</v>
      </c>
      <c r="K149" s="29" t="s">
        <v>107</v>
      </c>
      <c r="L149" s="30" t="str">
        <f t="shared" si="60"/>
        <v>Yes</v>
      </c>
    </row>
    <row r="150" spans="1:12" ht="27.75" customHeight="1">
      <c r="A150" s="94" t="s">
        <v>700</v>
      </c>
      <c r="B150" s="36" t="s">
        <v>148</v>
      </c>
      <c r="C150" s="35" t="s">
        <v>1207</v>
      </c>
      <c r="D150" s="27" t="str">
        <f>IF($B150="N/A","N/A",IF(C150&gt;=100,"Yes","No"))</f>
        <v>Yes</v>
      </c>
      <c r="E150" s="35" t="s">
        <v>1207</v>
      </c>
      <c r="F150" s="27" t="str">
        <f t="shared" ref="F150:F151" si="61">IF($B150="N/A","N/A",IF(E150&gt;=100,"Yes","No"))</f>
        <v>Yes</v>
      </c>
      <c r="G150" s="35" t="s">
        <v>1207</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t="s">
        <v>1207</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t="s">
        <v>1207</v>
      </c>
      <c r="D152" s="26" t="s">
        <v>149</v>
      </c>
      <c r="E152" s="35" t="s">
        <v>1207</v>
      </c>
      <c r="F152" s="26" t="s">
        <v>149</v>
      </c>
      <c r="G152" s="35" t="s">
        <v>1207</v>
      </c>
      <c r="H152" s="27" t="str">
        <f>IF($B152="N/A","N/A",IF(G152&lt;100,"No",IF(G152=100,"No","Yes")))</f>
        <v>N/A</v>
      </c>
      <c r="I152" s="28" t="s">
        <v>1207</v>
      </c>
      <c r="J152" s="28" t="s">
        <v>1207</v>
      </c>
      <c r="K152" s="29" t="s">
        <v>1193</v>
      </c>
      <c r="L152" s="30" t="str">
        <f t="shared" si="60"/>
        <v>N/A</v>
      </c>
    </row>
    <row r="153" spans="1:12" ht="27.75" customHeight="1">
      <c r="A153" s="94" t="s">
        <v>901</v>
      </c>
      <c r="B153" s="25" t="s">
        <v>49</v>
      </c>
      <c r="C153" s="35" t="s">
        <v>49</v>
      </c>
      <c r="D153" s="27" t="str">
        <f>IF($B153="N/A","N/A",IF(C153&gt;10,"No",IF(C153&lt;-10,"No","Yes")))</f>
        <v>N/A</v>
      </c>
      <c r="E153" s="35" t="s">
        <v>1207</v>
      </c>
      <c r="F153" s="27" t="str">
        <f>IF($B153="N/A","N/A",IF(E153&gt;10,"No",IF(E153&lt;-10,"No","Yes")))</f>
        <v>N/A</v>
      </c>
      <c r="G153" s="35" t="s">
        <v>1207</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177360</v>
      </c>
      <c r="D154" s="27" t="str">
        <f t="shared" ref="D154:D180" si="64">IF($B154="N/A","N/A",IF(C154&gt;10,"No",IF(C154&lt;-10,"No","Yes")))</f>
        <v>N/A</v>
      </c>
      <c r="E154" s="26">
        <v>177700</v>
      </c>
      <c r="F154" s="27" t="str">
        <f t="shared" ref="F154:F180" si="65">IF($B154="N/A","N/A",IF(E154&gt;10,"No",IF(E154&lt;-10,"No","Yes")))</f>
        <v>N/A</v>
      </c>
      <c r="G154" s="26">
        <v>178955</v>
      </c>
      <c r="H154" s="27" t="str">
        <f t="shared" ref="H154:H180" si="66">IF($B154="N/A","N/A",IF(G154&gt;10,"No",IF(G154&lt;-10,"No","Yes")))</f>
        <v>N/A</v>
      </c>
      <c r="I154" s="28">
        <v>0.19170000000000001</v>
      </c>
      <c r="J154" s="28">
        <v>0.70620000000000005</v>
      </c>
      <c r="K154" s="29" t="s">
        <v>107</v>
      </c>
      <c r="L154" s="30" t="str">
        <f t="shared" si="60"/>
        <v>Yes</v>
      </c>
    </row>
    <row r="155" spans="1:12">
      <c r="A155" s="48" t="s">
        <v>702</v>
      </c>
      <c r="B155" s="25" t="s">
        <v>49</v>
      </c>
      <c r="C155" s="26">
        <v>36064</v>
      </c>
      <c r="D155" s="27" t="str">
        <f t="shared" si="64"/>
        <v>N/A</v>
      </c>
      <c r="E155" s="26">
        <v>37535</v>
      </c>
      <c r="F155" s="27" t="str">
        <f t="shared" si="65"/>
        <v>N/A</v>
      </c>
      <c r="G155" s="26">
        <v>41297</v>
      </c>
      <c r="H155" s="27" t="str">
        <f t="shared" si="66"/>
        <v>N/A</v>
      </c>
      <c r="I155" s="28">
        <v>4.0789999999999997</v>
      </c>
      <c r="J155" s="28">
        <v>10.02</v>
      </c>
      <c r="K155" s="29" t="s">
        <v>107</v>
      </c>
      <c r="L155" s="30" t="str">
        <f t="shared" si="60"/>
        <v>No</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47289</v>
      </c>
      <c r="D157" s="27" t="str">
        <f t="shared" si="64"/>
        <v>N/A</v>
      </c>
      <c r="E157" s="26">
        <v>42184</v>
      </c>
      <c r="F157" s="27" t="str">
        <f t="shared" si="65"/>
        <v>N/A</v>
      </c>
      <c r="G157" s="26">
        <v>41437</v>
      </c>
      <c r="H157" s="27" t="str">
        <f t="shared" si="66"/>
        <v>N/A</v>
      </c>
      <c r="I157" s="28">
        <v>-10.8</v>
      </c>
      <c r="J157" s="28">
        <v>-1.77</v>
      </c>
      <c r="K157" s="29" t="s">
        <v>107</v>
      </c>
      <c r="L157" s="30" t="str">
        <f t="shared" si="60"/>
        <v>Yes</v>
      </c>
    </row>
    <row r="158" spans="1:12">
      <c r="A158" s="48" t="s">
        <v>705</v>
      </c>
      <c r="B158" s="25" t="s">
        <v>49</v>
      </c>
      <c r="C158" s="26">
        <v>94007</v>
      </c>
      <c r="D158" s="27" t="str">
        <f t="shared" si="64"/>
        <v>N/A</v>
      </c>
      <c r="E158" s="26">
        <v>97981</v>
      </c>
      <c r="F158" s="27" t="str">
        <f t="shared" si="65"/>
        <v>N/A</v>
      </c>
      <c r="G158" s="26">
        <v>96221</v>
      </c>
      <c r="H158" s="27" t="str">
        <f t="shared" si="66"/>
        <v>N/A</v>
      </c>
      <c r="I158" s="28">
        <v>4.2270000000000003</v>
      </c>
      <c r="J158" s="28">
        <v>-1.8</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374429</v>
      </c>
      <c r="D160" s="27" t="str">
        <f t="shared" si="64"/>
        <v>N/A</v>
      </c>
      <c r="E160" s="26">
        <v>379553</v>
      </c>
      <c r="F160" s="27" t="str">
        <f t="shared" si="65"/>
        <v>N/A</v>
      </c>
      <c r="G160" s="26">
        <v>386077</v>
      </c>
      <c r="H160" s="27" t="str">
        <f t="shared" si="66"/>
        <v>N/A</v>
      </c>
      <c r="I160" s="28">
        <v>1.3680000000000001</v>
      </c>
      <c r="J160" s="28">
        <v>1.7190000000000001</v>
      </c>
      <c r="K160" s="29" t="s">
        <v>107</v>
      </c>
      <c r="L160" s="30" t="str">
        <f t="shared" si="60"/>
        <v>Yes</v>
      </c>
    </row>
    <row r="161" spans="1:12">
      <c r="A161" s="48" t="s">
        <v>707</v>
      </c>
      <c r="B161" s="25" t="s">
        <v>49</v>
      </c>
      <c r="C161" s="26">
        <v>228371</v>
      </c>
      <c r="D161" s="27" t="str">
        <f t="shared" si="64"/>
        <v>N/A</v>
      </c>
      <c r="E161" s="26">
        <v>238214</v>
      </c>
      <c r="F161" s="27" t="str">
        <f t="shared" si="65"/>
        <v>N/A</v>
      </c>
      <c r="G161" s="26">
        <v>249130</v>
      </c>
      <c r="H161" s="27" t="str">
        <f t="shared" si="66"/>
        <v>N/A</v>
      </c>
      <c r="I161" s="28">
        <v>4.3099999999999996</v>
      </c>
      <c r="J161" s="28">
        <v>4.5819999999999999</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45088</v>
      </c>
      <c r="D163" s="27" t="str">
        <f t="shared" si="64"/>
        <v>N/A</v>
      </c>
      <c r="E163" s="26">
        <v>43404</v>
      </c>
      <c r="F163" s="27" t="str">
        <f t="shared" si="65"/>
        <v>N/A</v>
      </c>
      <c r="G163" s="26">
        <v>44330</v>
      </c>
      <c r="H163" s="27" t="str">
        <f t="shared" si="66"/>
        <v>N/A</v>
      </c>
      <c r="I163" s="28">
        <v>-3.73</v>
      </c>
      <c r="J163" s="28">
        <v>2.133</v>
      </c>
      <c r="K163" s="29" t="s">
        <v>107</v>
      </c>
      <c r="L163" s="30" t="str">
        <f t="shared" si="60"/>
        <v>Yes</v>
      </c>
    </row>
    <row r="164" spans="1:12">
      <c r="A164" s="48" t="s">
        <v>723</v>
      </c>
      <c r="B164" s="25" t="s">
        <v>49</v>
      </c>
      <c r="C164" s="26">
        <v>100970</v>
      </c>
      <c r="D164" s="27" t="str">
        <f t="shared" si="64"/>
        <v>N/A</v>
      </c>
      <c r="E164" s="26">
        <v>97935</v>
      </c>
      <c r="F164" s="27" t="str">
        <f t="shared" si="65"/>
        <v>N/A</v>
      </c>
      <c r="G164" s="26">
        <v>92617</v>
      </c>
      <c r="H164" s="27" t="str">
        <f t="shared" si="66"/>
        <v>N/A</v>
      </c>
      <c r="I164" s="28">
        <v>-3.01</v>
      </c>
      <c r="J164" s="28">
        <v>-5.43</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1154218</v>
      </c>
      <c r="D166" s="27" t="str">
        <f t="shared" si="64"/>
        <v>N/A</v>
      </c>
      <c r="E166" s="26">
        <v>1168441</v>
      </c>
      <c r="F166" s="27" t="str">
        <f t="shared" si="65"/>
        <v>N/A</v>
      </c>
      <c r="G166" s="26">
        <v>1260520</v>
      </c>
      <c r="H166" s="27" t="str">
        <f t="shared" si="66"/>
        <v>N/A</v>
      </c>
      <c r="I166" s="28">
        <v>1.232</v>
      </c>
      <c r="J166" s="28">
        <v>7.8810000000000002</v>
      </c>
      <c r="K166" s="29" t="s">
        <v>107</v>
      </c>
      <c r="L166" s="30" t="str">
        <f t="shared" si="60"/>
        <v>Yes</v>
      </c>
    </row>
    <row r="167" spans="1:12">
      <c r="A167" s="48" t="s">
        <v>710</v>
      </c>
      <c r="B167" s="25" t="s">
        <v>49</v>
      </c>
      <c r="C167" s="26">
        <v>124080</v>
      </c>
      <c r="D167" s="27" t="str">
        <f t="shared" si="64"/>
        <v>N/A</v>
      </c>
      <c r="E167" s="26">
        <v>126990</v>
      </c>
      <c r="F167" s="27" t="str">
        <f t="shared" si="65"/>
        <v>N/A</v>
      </c>
      <c r="G167" s="26">
        <v>152130</v>
      </c>
      <c r="H167" s="27" t="str">
        <f t="shared" si="66"/>
        <v>N/A</v>
      </c>
      <c r="I167" s="28">
        <v>2.3450000000000002</v>
      </c>
      <c r="J167" s="28">
        <v>19.8</v>
      </c>
      <c r="K167" s="29" t="s">
        <v>107</v>
      </c>
      <c r="L167" s="30" t="str">
        <f t="shared" si="60"/>
        <v>No</v>
      </c>
    </row>
    <row r="168" spans="1:12">
      <c r="A168" s="48" t="s">
        <v>711</v>
      </c>
      <c r="B168" s="25" t="s">
        <v>49</v>
      </c>
      <c r="C168" s="26">
        <v>7403</v>
      </c>
      <c r="D168" s="27" t="str">
        <f t="shared" si="64"/>
        <v>N/A</v>
      </c>
      <c r="E168" s="26">
        <v>9892</v>
      </c>
      <c r="F168" s="27" t="str">
        <f t="shared" si="65"/>
        <v>N/A</v>
      </c>
      <c r="G168" s="26">
        <v>18151</v>
      </c>
      <c r="H168" s="27" t="str">
        <f t="shared" si="66"/>
        <v>N/A</v>
      </c>
      <c r="I168" s="28">
        <v>33.619999999999997</v>
      </c>
      <c r="J168" s="28">
        <v>83.49</v>
      </c>
      <c r="K168" s="29" t="s">
        <v>107</v>
      </c>
      <c r="L168" s="30" t="str">
        <f t="shared" si="60"/>
        <v>No</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396128</v>
      </c>
      <c r="D170" s="27" t="str">
        <f t="shared" si="64"/>
        <v>N/A</v>
      </c>
      <c r="E170" s="26">
        <v>381073</v>
      </c>
      <c r="F170" s="27" t="str">
        <f t="shared" si="65"/>
        <v>N/A</v>
      </c>
      <c r="G170" s="26">
        <v>378683</v>
      </c>
      <c r="H170" s="27" t="str">
        <f t="shared" si="66"/>
        <v>N/A</v>
      </c>
      <c r="I170" s="28">
        <v>-3.8</v>
      </c>
      <c r="J170" s="28">
        <v>-0.627</v>
      </c>
      <c r="K170" s="29" t="s">
        <v>107</v>
      </c>
      <c r="L170" s="30" t="str">
        <f t="shared" si="60"/>
        <v>Yes</v>
      </c>
    </row>
    <row r="171" spans="1:12">
      <c r="A171" s="48" t="s">
        <v>714</v>
      </c>
      <c r="B171" s="25" t="s">
        <v>49</v>
      </c>
      <c r="C171" s="26">
        <v>578019</v>
      </c>
      <c r="D171" s="27" t="str">
        <f t="shared" si="64"/>
        <v>N/A</v>
      </c>
      <c r="E171" s="26">
        <v>599323</v>
      </c>
      <c r="F171" s="27" t="str">
        <f t="shared" si="65"/>
        <v>N/A</v>
      </c>
      <c r="G171" s="26">
        <v>659812</v>
      </c>
      <c r="H171" s="27" t="str">
        <f t="shared" si="66"/>
        <v>N/A</v>
      </c>
      <c r="I171" s="28">
        <v>3.6859999999999999</v>
      </c>
      <c r="J171" s="28">
        <v>10.09</v>
      </c>
      <c r="K171" s="29" t="s">
        <v>107</v>
      </c>
      <c r="L171" s="30" t="str">
        <f t="shared" si="60"/>
        <v>No</v>
      </c>
    </row>
    <row r="172" spans="1:12">
      <c r="A172" s="48" t="s">
        <v>715</v>
      </c>
      <c r="B172" s="25" t="s">
        <v>49</v>
      </c>
      <c r="C172" s="26">
        <v>48588</v>
      </c>
      <c r="D172" s="27" t="str">
        <f t="shared" si="64"/>
        <v>N/A</v>
      </c>
      <c r="E172" s="26">
        <v>51163</v>
      </c>
      <c r="F172" s="27" t="str">
        <f t="shared" si="65"/>
        <v>N/A</v>
      </c>
      <c r="G172" s="26">
        <v>51744</v>
      </c>
      <c r="H172" s="27" t="str">
        <f t="shared" si="66"/>
        <v>N/A</v>
      </c>
      <c r="I172" s="28">
        <v>5.3</v>
      </c>
      <c r="J172" s="28">
        <v>1.1359999999999999</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467242</v>
      </c>
      <c r="D174" s="27" t="str">
        <f t="shared" si="64"/>
        <v>N/A</v>
      </c>
      <c r="E174" s="26">
        <v>473410</v>
      </c>
      <c r="F174" s="27" t="str">
        <f t="shared" si="65"/>
        <v>N/A</v>
      </c>
      <c r="G174" s="26">
        <v>533952</v>
      </c>
      <c r="H174" s="27" t="str">
        <f t="shared" si="66"/>
        <v>N/A</v>
      </c>
      <c r="I174" s="28">
        <v>1.32</v>
      </c>
      <c r="J174" s="28">
        <v>12.79</v>
      </c>
      <c r="K174" s="29" t="s">
        <v>107</v>
      </c>
      <c r="L174" s="30" t="str">
        <f t="shared" si="60"/>
        <v>No</v>
      </c>
    </row>
    <row r="175" spans="1:12">
      <c r="A175" s="48" t="s">
        <v>717</v>
      </c>
      <c r="B175" s="25" t="s">
        <v>49</v>
      </c>
      <c r="C175" s="26">
        <v>44834</v>
      </c>
      <c r="D175" s="27" t="str">
        <f t="shared" si="64"/>
        <v>N/A</v>
      </c>
      <c r="E175" s="26">
        <v>47579</v>
      </c>
      <c r="F175" s="27" t="str">
        <f t="shared" si="65"/>
        <v>N/A</v>
      </c>
      <c r="G175" s="26">
        <v>62061</v>
      </c>
      <c r="H175" s="27" t="str">
        <f t="shared" si="66"/>
        <v>N/A</v>
      </c>
      <c r="I175" s="28">
        <v>6.1230000000000002</v>
      </c>
      <c r="J175" s="28">
        <v>30.44</v>
      </c>
      <c r="K175" s="29" t="s">
        <v>107</v>
      </c>
      <c r="L175" s="30" t="str">
        <f t="shared" si="60"/>
        <v>No</v>
      </c>
    </row>
    <row r="176" spans="1:12">
      <c r="A176" s="48" t="s">
        <v>718</v>
      </c>
      <c r="B176" s="25" t="s">
        <v>49</v>
      </c>
      <c r="C176" s="26">
        <v>7838</v>
      </c>
      <c r="D176" s="27" t="str">
        <f t="shared" si="64"/>
        <v>N/A</v>
      </c>
      <c r="E176" s="26">
        <v>10310</v>
      </c>
      <c r="F176" s="27" t="str">
        <f t="shared" si="65"/>
        <v>N/A</v>
      </c>
      <c r="G176" s="26">
        <v>18482</v>
      </c>
      <c r="H176" s="27" t="str">
        <f t="shared" si="66"/>
        <v>N/A</v>
      </c>
      <c r="I176" s="28">
        <v>31.54</v>
      </c>
      <c r="J176" s="28">
        <v>79.260000000000005</v>
      </c>
      <c r="K176" s="29" t="s">
        <v>107</v>
      </c>
      <c r="L176" s="30" t="str">
        <f t="shared" si="60"/>
        <v>No</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41602</v>
      </c>
      <c r="D178" s="27" t="str">
        <f t="shared" si="64"/>
        <v>N/A</v>
      </c>
      <c r="E178" s="26">
        <v>38648</v>
      </c>
      <c r="F178" s="27" t="str">
        <f t="shared" si="65"/>
        <v>N/A</v>
      </c>
      <c r="G178" s="26">
        <v>38307</v>
      </c>
      <c r="H178" s="27" t="str">
        <f t="shared" si="66"/>
        <v>N/A</v>
      </c>
      <c r="I178" s="28">
        <v>-7.1</v>
      </c>
      <c r="J178" s="28">
        <v>-0.88200000000000001</v>
      </c>
      <c r="K178" s="29" t="s">
        <v>107</v>
      </c>
      <c r="L178" s="30" t="str">
        <f t="shared" si="60"/>
        <v>Yes</v>
      </c>
    </row>
    <row r="179" spans="1:12">
      <c r="A179" s="48" t="s">
        <v>721</v>
      </c>
      <c r="B179" s="25" t="s">
        <v>49</v>
      </c>
      <c r="C179" s="26">
        <v>372968</v>
      </c>
      <c r="D179" s="27" t="str">
        <f t="shared" si="64"/>
        <v>N/A</v>
      </c>
      <c r="E179" s="26">
        <v>376873</v>
      </c>
      <c r="F179" s="27" t="str">
        <f t="shared" si="65"/>
        <v>N/A</v>
      </c>
      <c r="G179" s="26">
        <v>415102</v>
      </c>
      <c r="H179" s="27" t="str">
        <f t="shared" si="66"/>
        <v>N/A</v>
      </c>
      <c r="I179" s="28">
        <v>1.0469999999999999</v>
      </c>
      <c r="J179" s="28">
        <v>10.14</v>
      </c>
      <c r="K179" s="29" t="s">
        <v>107</v>
      </c>
      <c r="L179" s="30" t="str">
        <f t="shared" si="60"/>
        <v>No</v>
      </c>
    </row>
    <row r="180" spans="1:12">
      <c r="A180" s="48" t="s">
        <v>722</v>
      </c>
      <c r="B180" s="25" t="s">
        <v>49</v>
      </c>
      <c r="C180" s="26">
        <v>0</v>
      </c>
      <c r="D180" s="27" t="str">
        <f t="shared" si="64"/>
        <v>N/A</v>
      </c>
      <c r="E180" s="26">
        <v>0</v>
      </c>
      <c r="F180" s="27" t="str">
        <f t="shared" si="65"/>
        <v>N/A</v>
      </c>
      <c r="G180" s="26">
        <v>0</v>
      </c>
      <c r="H180" s="27" t="str">
        <f t="shared" si="66"/>
        <v>N/A</v>
      </c>
      <c r="I180" s="28" t="s">
        <v>1207</v>
      </c>
      <c r="J180" s="28" t="s">
        <v>1207</v>
      </c>
      <c r="K180" s="29" t="s">
        <v>107</v>
      </c>
      <c r="L180" s="30" t="str">
        <f t="shared" si="60"/>
        <v>N/A</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90388</v>
      </c>
      <c r="D183" s="33" t="str">
        <f t="shared" ref="D183:D188" si="67">IF($B183="N/A","N/A",IF(C183&gt;10,"No",IF(C183&lt;-10,"No","Yes")))</f>
        <v>N/A</v>
      </c>
      <c r="E183" s="34">
        <v>89080</v>
      </c>
      <c r="F183" s="33" t="str">
        <f t="shared" ref="F183:F188" si="68">IF($B183="N/A","N/A",IF(E183&gt;10,"No",IF(E183&lt;-10,"No","Yes")))</f>
        <v>N/A</v>
      </c>
      <c r="G183" s="34">
        <v>89328</v>
      </c>
      <c r="H183" s="33" t="str">
        <f t="shared" ref="H183:H188" si="69">IF($B183="N/A","N/A",IF(G183&gt;10,"No",IF(G183&lt;-10,"No","Yes")))</f>
        <v>N/A</v>
      </c>
      <c r="I183" s="35">
        <v>-1.45</v>
      </c>
      <c r="J183" s="35">
        <v>0.27839999999999998</v>
      </c>
      <c r="K183" s="29" t="s">
        <v>1193</v>
      </c>
      <c r="L183" s="30" t="str">
        <f t="shared" ref="L183:L188" si="70">IF(J183="Div by 0", "N/A", IF(K183="N/A","N/A", IF(J183&gt;VALUE(MID(K183,1,2)), "No", IF(J183&lt;-1*VALUE(MID(K183,1,2)), "No", "Yes"))))</f>
        <v>Yes</v>
      </c>
    </row>
    <row r="184" spans="1:12">
      <c r="A184" s="94" t="s">
        <v>1077</v>
      </c>
      <c r="B184" s="36" t="s">
        <v>49</v>
      </c>
      <c r="C184" s="35">
        <v>4.1591184442999998</v>
      </c>
      <c r="D184" s="33" t="str">
        <f t="shared" si="67"/>
        <v>N/A</v>
      </c>
      <c r="E184" s="35">
        <v>4.0507406653000002</v>
      </c>
      <c r="F184" s="33" t="str">
        <f t="shared" si="68"/>
        <v>N/A</v>
      </c>
      <c r="G184" s="35">
        <v>3.7858804223</v>
      </c>
      <c r="H184" s="33" t="str">
        <f t="shared" si="69"/>
        <v>N/A</v>
      </c>
      <c r="I184" s="35">
        <v>-2.61</v>
      </c>
      <c r="J184" s="35">
        <v>-6.54</v>
      </c>
      <c r="K184" s="29" t="s">
        <v>1193</v>
      </c>
      <c r="L184" s="30" t="str">
        <f t="shared" si="70"/>
        <v>Yes</v>
      </c>
    </row>
    <row r="185" spans="1:12">
      <c r="A185" s="5" t="s">
        <v>1078</v>
      </c>
      <c r="B185" s="36" t="s">
        <v>49</v>
      </c>
      <c r="C185" s="35">
        <v>35.616824538000003</v>
      </c>
      <c r="D185" s="33" t="str">
        <f t="shared" si="67"/>
        <v>N/A</v>
      </c>
      <c r="E185" s="35">
        <v>34.948790096000003</v>
      </c>
      <c r="F185" s="33" t="str">
        <f t="shared" si="68"/>
        <v>N/A</v>
      </c>
      <c r="G185" s="35">
        <v>34.370651840000001</v>
      </c>
      <c r="H185" s="33" t="str">
        <f t="shared" si="69"/>
        <v>N/A</v>
      </c>
      <c r="I185" s="35">
        <v>-1.88</v>
      </c>
      <c r="J185" s="35">
        <v>-1.65</v>
      </c>
      <c r="K185" s="29" t="s">
        <v>1193</v>
      </c>
      <c r="L185" s="30" t="str">
        <f t="shared" si="70"/>
        <v>Yes</v>
      </c>
    </row>
    <row r="186" spans="1:12">
      <c r="A186" s="5" t="s">
        <v>1079</v>
      </c>
      <c r="B186" s="36" t="s">
        <v>49</v>
      </c>
      <c r="C186" s="35">
        <v>6.9660736747999996</v>
      </c>
      <c r="D186" s="33" t="str">
        <f t="shared" si="67"/>
        <v>N/A</v>
      </c>
      <c r="E186" s="35">
        <v>6.7671708561999999</v>
      </c>
      <c r="F186" s="33" t="str">
        <f t="shared" si="68"/>
        <v>N/A</v>
      </c>
      <c r="G186" s="35">
        <v>6.8033060762000002</v>
      </c>
      <c r="H186" s="33" t="str">
        <f t="shared" si="69"/>
        <v>N/A</v>
      </c>
      <c r="I186" s="35">
        <v>-2.86</v>
      </c>
      <c r="J186" s="35">
        <v>0.53400000000000003</v>
      </c>
      <c r="K186" s="29" t="s">
        <v>1193</v>
      </c>
      <c r="L186" s="30" t="str">
        <f t="shared" si="70"/>
        <v>Yes</v>
      </c>
    </row>
    <row r="187" spans="1:12">
      <c r="A187" s="5" t="s">
        <v>1080</v>
      </c>
      <c r="B187" s="36" t="s">
        <v>49</v>
      </c>
      <c r="C187" s="35">
        <v>8.8891353300000003E-2</v>
      </c>
      <c r="D187" s="33" t="str">
        <f t="shared" si="67"/>
        <v>N/A</v>
      </c>
      <c r="E187" s="35">
        <v>9.9534336799999998E-2</v>
      </c>
      <c r="F187" s="33" t="str">
        <f t="shared" si="68"/>
        <v>N/A</v>
      </c>
      <c r="G187" s="35">
        <v>0.1124139244</v>
      </c>
      <c r="H187" s="33" t="str">
        <f t="shared" si="69"/>
        <v>N/A</v>
      </c>
      <c r="I187" s="35">
        <v>11.97</v>
      </c>
      <c r="J187" s="35">
        <v>12.94</v>
      </c>
      <c r="K187" s="29" t="s">
        <v>1193</v>
      </c>
      <c r="L187" s="30" t="str">
        <f t="shared" si="70"/>
        <v>Yes</v>
      </c>
    </row>
    <row r="188" spans="1:12">
      <c r="A188" s="5" t="s">
        <v>1081</v>
      </c>
      <c r="B188" s="36" t="s">
        <v>49</v>
      </c>
      <c r="C188" s="35">
        <v>2.3328382299999999E-2</v>
      </c>
      <c r="D188" s="33" t="str">
        <f t="shared" si="67"/>
        <v>N/A</v>
      </c>
      <c r="E188" s="35">
        <v>2.7037874100000001E-2</v>
      </c>
      <c r="F188" s="33" t="str">
        <f t="shared" si="68"/>
        <v>N/A</v>
      </c>
      <c r="G188" s="35">
        <v>2.5657737E-2</v>
      </c>
      <c r="H188" s="33" t="str">
        <f t="shared" si="69"/>
        <v>N/A</v>
      </c>
      <c r="I188" s="35">
        <v>15.9</v>
      </c>
      <c r="J188" s="35">
        <v>-5.0999999999999996</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102762</v>
      </c>
      <c r="D190" s="27" t="str">
        <f t="shared" ref="D190:D196" si="71">IF($B190="N/A","N/A",IF(C190&gt;10,"No",IF(C190&lt;-10,"No","Yes")))</f>
        <v>N/A</v>
      </c>
      <c r="E190" s="26">
        <v>102898</v>
      </c>
      <c r="F190" s="27" t="str">
        <f t="shared" ref="F190:F196" si="72">IF($B190="N/A","N/A",IF(E190&gt;10,"No",IF(E190&lt;-10,"No","Yes")))</f>
        <v>N/A</v>
      </c>
      <c r="G190" s="26">
        <v>111309</v>
      </c>
      <c r="H190" s="27" t="str">
        <f t="shared" ref="H190:H196" si="73">IF($B190="N/A","N/A",IF(G190&gt;10,"No",IF(G190&lt;-10,"No","Yes")))</f>
        <v>N/A</v>
      </c>
      <c r="I190" s="28">
        <v>0.1323</v>
      </c>
      <c r="J190" s="28">
        <v>8.1739999999999995</v>
      </c>
      <c r="K190" s="29" t="s">
        <v>1193</v>
      </c>
      <c r="L190" s="30" t="str">
        <f t="shared" ref="L190:L197" si="74">IF(J190="Div by 0", "N/A", IF(K190="N/A","N/A", IF(J190&gt;VALUE(MID(K190,1,2)), "No", IF(J190&lt;-1*VALUE(MID(K190,1,2)), "No", "Yes"))))</f>
        <v>Yes</v>
      </c>
    </row>
    <row r="191" spans="1:12" ht="12.75" customHeight="1">
      <c r="A191" s="94" t="s">
        <v>1083</v>
      </c>
      <c r="B191" s="25" t="s">
        <v>49</v>
      </c>
      <c r="C191" s="32">
        <v>4.7284963664999999</v>
      </c>
      <c r="D191" s="27" t="str">
        <f t="shared" si="71"/>
        <v>N/A</v>
      </c>
      <c r="E191" s="32">
        <v>4.6790874829</v>
      </c>
      <c r="F191" s="27" t="str">
        <f t="shared" si="72"/>
        <v>N/A</v>
      </c>
      <c r="G191" s="32">
        <v>4.7174745200999997</v>
      </c>
      <c r="H191" s="27" t="str">
        <f t="shared" si="73"/>
        <v>N/A</v>
      </c>
      <c r="I191" s="28">
        <v>-1.04</v>
      </c>
      <c r="J191" s="28">
        <v>0.82040000000000002</v>
      </c>
      <c r="K191" s="29" t="s">
        <v>1193</v>
      </c>
      <c r="L191" s="30" t="str">
        <f t="shared" si="74"/>
        <v>Yes</v>
      </c>
    </row>
    <row r="192" spans="1:12" ht="12.75" customHeight="1">
      <c r="A192" s="5" t="s">
        <v>1084</v>
      </c>
      <c r="B192" s="25" t="s">
        <v>49</v>
      </c>
      <c r="C192" s="32">
        <v>25.289806043999999</v>
      </c>
      <c r="D192" s="27" t="str">
        <f t="shared" si="71"/>
        <v>N/A</v>
      </c>
      <c r="E192" s="32">
        <v>26.213843557000001</v>
      </c>
      <c r="F192" s="27" t="str">
        <f t="shared" si="72"/>
        <v>N/A</v>
      </c>
      <c r="G192" s="32">
        <v>27.380067615000002</v>
      </c>
      <c r="H192" s="27" t="str">
        <f t="shared" si="73"/>
        <v>N/A</v>
      </c>
      <c r="I192" s="28">
        <v>3.6539999999999999</v>
      </c>
      <c r="J192" s="28">
        <v>4.4489999999999998</v>
      </c>
      <c r="K192" s="29" t="s">
        <v>1193</v>
      </c>
      <c r="L192" s="30" t="str">
        <f t="shared" si="74"/>
        <v>Yes</v>
      </c>
    </row>
    <row r="193" spans="1:12" ht="12.75" customHeight="1">
      <c r="A193" s="5" t="s">
        <v>1085</v>
      </c>
      <c r="B193" s="25" t="s">
        <v>49</v>
      </c>
      <c r="C193" s="32">
        <v>12.624823398</v>
      </c>
      <c r="D193" s="27" t="str">
        <f t="shared" si="71"/>
        <v>N/A</v>
      </c>
      <c r="E193" s="32">
        <v>12.340042102</v>
      </c>
      <c r="F193" s="27" t="str">
        <f t="shared" si="72"/>
        <v>N/A</v>
      </c>
      <c r="G193" s="32">
        <v>13.597287588</v>
      </c>
      <c r="H193" s="27" t="str">
        <f t="shared" si="73"/>
        <v>N/A</v>
      </c>
      <c r="I193" s="28">
        <v>-2.2599999999999998</v>
      </c>
      <c r="J193" s="28">
        <v>10.19</v>
      </c>
      <c r="K193" s="29" t="s">
        <v>1193</v>
      </c>
      <c r="L193" s="30" t="str">
        <f t="shared" si="74"/>
        <v>Yes</v>
      </c>
    </row>
    <row r="194" spans="1:12" ht="12.75" customHeight="1">
      <c r="A194" s="5" t="s">
        <v>1086</v>
      </c>
      <c r="B194" s="25" t="s">
        <v>49</v>
      </c>
      <c r="C194" s="32">
        <v>0.33676480530000003</v>
      </c>
      <c r="D194" s="27" t="str">
        <f t="shared" si="71"/>
        <v>N/A</v>
      </c>
      <c r="E194" s="32">
        <v>0.2904725185</v>
      </c>
      <c r="F194" s="27" t="str">
        <f t="shared" si="72"/>
        <v>N/A</v>
      </c>
      <c r="G194" s="32">
        <v>0.26504934470000002</v>
      </c>
      <c r="H194" s="27" t="str">
        <f t="shared" si="73"/>
        <v>N/A</v>
      </c>
      <c r="I194" s="28">
        <v>-13.7</v>
      </c>
      <c r="J194" s="28">
        <v>-8.75</v>
      </c>
      <c r="K194" s="29" t="s">
        <v>1193</v>
      </c>
      <c r="L194" s="30" t="str">
        <f t="shared" si="74"/>
        <v>Yes</v>
      </c>
    </row>
    <row r="195" spans="1:12" ht="12.75" customHeight="1">
      <c r="A195" s="5" t="s">
        <v>1087</v>
      </c>
      <c r="B195" s="25" t="s">
        <v>49</v>
      </c>
      <c r="C195" s="32">
        <v>1.4446475273999999</v>
      </c>
      <c r="D195" s="27" t="str">
        <f t="shared" si="71"/>
        <v>N/A</v>
      </c>
      <c r="E195" s="32">
        <v>1.2853551888999999</v>
      </c>
      <c r="F195" s="27" t="str">
        <f t="shared" si="72"/>
        <v>N/A</v>
      </c>
      <c r="G195" s="32">
        <v>1.2124685365000001</v>
      </c>
      <c r="H195" s="27" t="str">
        <f t="shared" si="73"/>
        <v>N/A</v>
      </c>
      <c r="I195" s="28">
        <v>-11</v>
      </c>
      <c r="J195" s="28">
        <v>-5.67</v>
      </c>
      <c r="K195" s="29" t="s">
        <v>1193</v>
      </c>
      <c r="L195" s="30" t="str">
        <f t="shared" si="74"/>
        <v>Yes</v>
      </c>
    </row>
    <row r="196" spans="1:12" ht="12.75" customHeight="1">
      <c r="A196" s="94" t="s">
        <v>1088</v>
      </c>
      <c r="B196" s="25" t="s">
        <v>49</v>
      </c>
      <c r="C196" s="26">
        <v>16608</v>
      </c>
      <c r="D196" s="27" t="str">
        <f t="shared" si="71"/>
        <v>N/A</v>
      </c>
      <c r="E196" s="26">
        <v>17429</v>
      </c>
      <c r="F196" s="27" t="str">
        <f t="shared" si="72"/>
        <v>N/A</v>
      </c>
      <c r="G196" s="26">
        <v>18221</v>
      </c>
      <c r="H196" s="27" t="str">
        <f t="shared" si="73"/>
        <v>N/A</v>
      </c>
      <c r="I196" s="28">
        <v>4.9429999999999996</v>
      </c>
      <c r="J196" s="28">
        <v>4.5439999999999996</v>
      </c>
      <c r="K196" s="29" t="s">
        <v>1193</v>
      </c>
      <c r="L196" s="30" t="str">
        <f t="shared" si="74"/>
        <v>Yes</v>
      </c>
    </row>
    <row r="197" spans="1:12" ht="25.5">
      <c r="A197" s="45" t="s">
        <v>1089</v>
      </c>
      <c r="B197" s="25" t="s">
        <v>49</v>
      </c>
      <c r="C197" s="26">
        <v>104362</v>
      </c>
      <c r="D197" s="27" t="str">
        <f>IF($B197="N/A","N/A",IF(C197&gt;10,"No",IF(C197&lt;-10,"No","Yes")))</f>
        <v>N/A</v>
      </c>
      <c r="E197" s="26">
        <v>104369</v>
      </c>
      <c r="F197" s="27" t="str">
        <f>IF($B197="N/A","N/A",IF(E197&gt;10,"No",IF(E197&lt;-10,"No","Yes")))</f>
        <v>N/A</v>
      </c>
      <c r="G197" s="26">
        <v>113283</v>
      </c>
      <c r="H197" s="27" t="str">
        <f>IF($B197="N/A","N/A",IF(G197&gt;10,"No",IF(G197&lt;-10,"No","Yes")))</f>
        <v>N/A</v>
      </c>
      <c r="I197" s="28">
        <v>6.7000000000000002E-3</v>
      </c>
      <c r="J197" s="28">
        <v>8.5410000000000004</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59784</v>
      </c>
      <c r="D199" s="27" t="str">
        <f t="shared" ref="D199:D272" si="75">IF($B199="N/A","N/A",IF(C199&gt;10,"No",IF(C199&lt;-10,"No","Yes")))</f>
        <v>N/A</v>
      </c>
      <c r="E199" s="26">
        <v>62714</v>
      </c>
      <c r="F199" s="27" t="str">
        <f t="shared" ref="F199:F272" si="76">IF($B199="N/A","N/A",IF(E199&gt;10,"No",IF(E199&lt;-10,"No","Yes")))</f>
        <v>N/A</v>
      </c>
      <c r="G199" s="26">
        <v>69290</v>
      </c>
      <c r="H199" s="27" t="str">
        <f t="shared" ref="H199:H251" si="77">IF($B199="N/A","N/A",IF(G199&gt;10,"No",IF(G199&lt;-10,"No","Yes")))</f>
        <v>N/A</v>
      </c>
      <c r="I199" s="28">
        <v>4.9009999999999998</v>
      </c>
      <c r="J199" s="28">
        <v>10.49</v>
      </c>
      <c r="K199" s="29" t="s">
        <v>1193</v>
      </c>
      <c r="L199" s="30" t="str">
        <f t="shared" ref="L199:L235" si="78">IF(J199="Div by 0", "N/A", IF(K199="N/A","N/A", IF(J199&gt;VALUE(MID(K199,1,2)), "No", IF(J199&lt;-1*VALUE(MID(K199,1,2)), "No", "Yes"))))</f>
        <v>Yes</v>
      </c>
    </row>
    <row r="200" spans="1:12">
      <c r="A200" s="49" t="s">
        <v>323</v>
      </c>
      <c r="B200" s="25" t="s">
        <v>49</v>
      </c>
      <c r="C200" s="32">
        <v>2.7509042911999999</v>
      </c>
      <c r="D200" s="27" t="str">
        <f t="shared" si="75"/>
        <v>N/A</v>
      </c>
      <c r="E200" s="32">
        <v>2.8517978231000001</v>
      </c>
      <c r="F200" s="27" t="str">
        <f t="shared" si="76"/>
        <v>N/A</v>
      </c>
      <c r="G200" s="32">
        <v>2.9366341400999998</v>
      </c>
      <c r="H200" s="27" t="str">
        <f t="shared" si="77"/>
        <v>N/A</v>
      </c>
      <c r="I200" s="28">
        <v>3.6680000000000001</v>
      </c>
      <c r="J200" s="28">
        <v>2.9750000000000001</v>
      </c>
      <c r="K200" s="29" t="s">
        <v>1193</v>
      </c>
      <c r="L200" s="30" t="str">
        <f t="shared" si="78"/>
        <v>Yes</v>
      </c>
    </row>
    <row r="201" spans="1:12">
      <c r="A201" s="5" t="s">
        <v>595</v>
      </c>
      <c r="B201" s="25" t="s">
        <v>49</v>
      </c>
      <c r="C201" s="32">
        <v>16.276499774000001</v>
      </c>
      <c r="D201" s="27" t="str">
        <f t="shared" si="75"/>
        <v>N/A</v>
      </c>
      <c r="E201" s="32">
        <v>16.712999437000001</v>
      </c>
      <c r="F201" s="27" t="str">
        <f t="shared" si="76"/>
        <v>N/A</v>
      </c>
      <c r="G201" s="32">
        <v>17.694951244999999</v>
      </c>
      <c r="H201" s="27" t="str">
        <f t="shared" si="77"/>
        <v>N/A</v>
      </c>
      <c r="I201" s="28">
        <v>2.6819999999999999</v>
      </c>
      <c r="J201" s="28">
        <v>5.875</v>
      </c>
      <c r="K201" s="29" t="s">
        <v>1193</v>
      </c>
      <c r="L201" s="30" t="str">
        <f t="shared" si="78"/>
        <v>Yes</v>
      </c>
    </row>
    <row r="202" spans="1:12">
      <c r="A202" s="5" t="s">
        <v>596</v>
      </c>
      <c r="B202" s="25" t="s">
        <v>49</v>
      </c>
      <c r="C202" s="32">
        <v>8.2477585870999999</v>
      </c>
      <c r="D202" s="27" t="str">
        <f t="shared" si="75"/>
        <v>N/A</v>
      </c>
      <c r="E202" s="32">
        <v>8.6902224458999999</v>
      </c>
      <c r="F202" s="27" t="str">
        <f t="shared" si="76"/>
        <v>N/A</v>
      </c>
      <c r="G202" s="32">
        <v>9.7343276081999992</v>
      </c>
      <c r="H202" s="27" t="str">
        <f t="shared" si="77"/>
        <v>N/A</v>
      </c>
      <c r="I202" s="28">
        <v>5.3650000000000002</v>
      </c>
      <c r="J202" s="28">
        <v>12.01</v>
      </c>
      <c r="K202" s="29" t="s">
        <v>1193</v>
      </c>
      <c r="L202" s="30" t="str">
        <f t="shared" si="78"/>
        <v>Yes</v>
      </c>
    </row>
    <row r="203" spans="1:12">
      <c r="A203" s="5" t="s">
        <v>597</v>
      </c>
      <c r="B203" s="25" t="s">
        <v>49</v>
      </c>
      <c r="C203" s="32">
        <v>2.2526073999999999E-3</v>
      </c>
      <c r="D203" s="27" t="str">
        <f t="shared" si="75"/>
        <v>N/A</v>
      </c>
      <c r="E203" s="32">
        <v>1.7972666E-3</v>
      </c>
      <c r="F203" s="27" t="str">
        <f t="shared" si="76"/>
        <v>N/A</v>
      </c>
      <c r="G203" s="32">
        <v>2.3799702E-3</v>
      </c>
      <c r="H203" s="27" t="str">
        <f t="shared" si="77"/>
        <v>N/A</v>
      </c>
      <c r="I203" s="28">
        <v>-20.2</v>
      </c>
      <c r="J203" s="28">
        <v>32.42</v>
      </c>
      <c r="K203" s="29" t="s">
        <v>1193</v>
      </c>
      <c r="L203" s="30" t="str">
        <f t="shared" si="78"/>
        <v>No</v>
      </c>
    </row>
    <row r="204" spans="1:12">
      <c r="A204" s="5" t="s">
        <v>598</v>
      </c>
      <c r="B204" s="25" t="s">
        <v>49</v>
      </c>
      <c r="C204" s="32">
        <v>1.7121748E-3</v>
      </c>
      <c r="D204" s="27" t="str">
        <f t="shared" si="75"/>
        <v>N/A</v>
      </c>
      <c r="E204" s="32">
        <v>2.1123339E-3</v>
      </c>
      <c r="F204" s="27" t="str">
        <f t="shared" si="76"/>
        <v>N/A</v>
      </c>
      <c r="G204" s="32">
        <v>2.2473929999999999E-3</v>
      </c>
      <c r="H204" s="27" t="str">
        <f t="shared" si="77"/>
        <v>N/A</v>
      </c>
      <c r="I204" s="28">
        <v>23.37</v>
      </c>
      <c r="J204" s="28">
        <v>6.3940000000000001</v>
      </c>
      <c r="K204" s="29" t="s">
        <v>1193</v>
      </c>
      <c r="L204" s="30" t="str">
        <f t="shared" si="78"/>
        <v>Yes</v>
      </c>
    </row>
    <row r="205" spans="1:12">
      <c r="A205" s="5" t="s">
        <v>544</v>
      </c>
      <c r="B205" s="25" t="s">
        <v>49</v>
      </c>
      <c r="C205" s="26">
        <v>27143</v>
      </c>
      <c r="D205" s="27" t="str">
        <f>IF($B205="N/A","N/A",IF(C205&gt;10,"No",IF(C205&lt;-10,"No","Yes")))</f>
        <v>N/A</v>
      </c>
      <c r="E205" s="26">
        <v>27922</v>
      </c>
      <c r="F205" s="27" t="str">
        <f>IF($B205="N/A","N/A",IF(E205&gt;10,"No",IF(E205&lt;-10,"No","Yes")))</f>
        <v>N/A</v>
      </c>
      <c r="G205" s="26">
        <v>29776</v>
      </c>
      <c r="H205" s="27" t="str">
        <f>IF($B205="N/A","N/A",IF(G205&gt;10,"No",IF(G205&lt;-10,"No","Yes")))</f>
        <v>N/A</v>
      </c>
      <c r="I205" s="28">
        <v>2.87</v>
      </c>
      <c r="J205" s="28">
        <v>6.64</v>
      </c>
      <c r="K205" s="29" t="s">
        <v>1193</v>
      </c>
      <c r="L205" s="30" t="str">
        <f t="shared" ref="L205:L209" si="79">IF(J205="Div by 0", "N/A", IF(K205="N/A","N/A", IF(J205&gt;VALUE(MID(K205,1,2)), "No", IF(J205&lt;-1*VALUE(MID(K205,1,2)), "No", "Yes"))))</f>
        <v>Yes</v>
      </c>
    </row>
    <row r="206" spans="1:12">
      <c r="A206" s="5" t="s">
        <v>545</v>
      </c>
      <c r="B206" s="25" t="s">
        <v>49</v>
      </c>
      <c r="C206" s="26">
        <v>1725</v>
      </c>
      <c r="D206" s="27" t="str">
        <f>IF($B206="N/A","N/A",IF(C206&gt;10,"No",IF(C206&lt;-10,"No","Yes")))</f>
        <v>N/A</v>
      </c>
      <c r="E206" s="26">
        <v>1777</v>
      </c>
      <c r="F206" s="27" t="str">
        <f>IF($B206="N/A","N/A",IF(E206&gt;10,"No",IF(E206&lt;-10,"No","Yes")))</f>
        <v>N/A</v>
      </c>
      <c r="G206" s="26">
        <v>1890</v>
      </c>
      <c r="H206" s="27" t="str">
        <f>IF($B206="N/A","N/A",IF(G206&gt;10,"No",IF(G206&lt;-10,"No","Yes")))</f>
        <v>N/A</v>
      </c>
      <c r="I206" s="28">
        <v>3.0139999999999998</v>
      </c>
      <c r="J206" s="28">
        <v>6.359</v>
      </c>
      <c r="K206" s="29" t="s">
        <v>1193</v>
      </c>
      <c r="L206" s="30" t="str">
        <f t="shared" si="79"/>
        <v>Yes</v>
      </c>
    </row>
    <row r="207" spans="1:12">
      <c r="A207" s="5" t="s">
        <v>546</v>
      </c>
      <c r="B207" s="25" t="s">
        <v>49</v>
      </c>
      <c r="C207" s="26">
        <v>16011</v>
      </c>
      <c r="D207" s="27" t="str">
        <f>IF($B207="N/A","N/A",IF(C207&gt;10,"No",IF(C207&lt;-10,"No","Yes")))</f>
        <v>N/A</v>
      </c>
      <c r="E207" s="26">
        <v>17020</v>
      </c>
      <c r="F207" s="27" t="str">
        <f>IF($B207="N/A","N/A",IF(E207&gt;10,"No",IF(E207&lt;-10,"No","Yes")))</f>
        <v>N/A</v>
      </c>
      <c r="G207" s="26">
        <v>19431</v>
      </c>
      <c r="H207" s="27" t="str">
        <f>IF($B207="N/A","N/A",IF(G207&gt;10,"No",IF(G207&lt;-10,"No","Yes")))</f>
        <v>N/A</v>
      </c>
      <c r="I207" s="28">
        <v>6.3019999999999996</v>
      </c>
      <c r="J207" s="28">
        <v>14.17</v>
      </c>
      <c r="K207" s="29" t="s">
        <v>1193</v>
      </c>
      <c r="L207" s="30" t="str">
        <f t="shared" si="79"/>
        <v>Yes</v>
      </c>
    </row>
    <row r="208" spans="1:12">
      <c r="A208" s="5" t="s">
        <v>547</v>
      </c>
      <c r="B208" s="25" t="s">
        <v>49</v>
      </c>
      <c r="C208" s="26">
        <v>14871</v>
      </c>
      <c r="D208" s="27" t="str">
        <f>IF($B208="N/A","N/A",IF(C208&gt;10,"No",IF(C208&lt;-10,"No","Yes")))</f>
        <v>N/A</v>
      </c>
      <c r="E208" s="26">
        <v>15964</v>
      </c>
      <c r="F208" s="27" t="str">
        <f>IF($B208="N/A","N/A",IF(E208&gt;10,"No",IF(E208&lt;-10,"No","Yes")))</f>
        <v>N/A</v>
      </c>
      <c r="G208" s="26">
        <v>18151</v>
      </c>
      <c r="H208" s="27" t="str">
        <f>IF($B208="N/A","N/A",IF(G208&gt;10,"No",IF(G208&lt;-10,"No","Yes")))</f>
        <v>N/A</v>
      </c>
      <c r="I208" s="28">
        <v>7.35</v>
      </c>
      <c r="J208" s="28">
        <v>13.7</v>
      </c>
      <c r="K208" s="29" t="s">
        <v>1193</v>
      </c>
      <c r="L208" s="30" t="str">
        <f t="shared" si="79"/>
        <v>Yes</v>
      </c>
    </row>
    <row r="209" spans="1:12">
      <c r="A209" s="5" t="s">
        <v>548</v>
      </c>
      <c r="B209" s="25" t="s">
        <v>49</v>
      </c>
      <c r="C209" s="26">
        <v>34</v>
      </c>
      <c r="D209" s="27" t="str">
        <f>IF($B209="N/A","N/A",IF(C209&gt;10,"No",IF(C209&lt;-10,"No","Yes")))</f>
        <v>N/A</v>
      </c>
      <c r="E209" s="26">
        <v>31</v>
      </c>
      <c r="F209" s="27" t="str">
        <f>IF($B209="N/A","N/A",IF(E209&gt;10,"No",IF(E209&lt;-10,"No","Yes")))</f>
        <v>N/A</v>
      </c>
      <c r="G209" s="26">
        <v>42</v>
      </c>
      <c r="H209" s="27" t="str">
        <f>IF($B209="N/A","N/A",IF(G209&gt;10,"No",IF(G209&lt;-10,"No","Yes")))</f>
        <v>N/A</v>
      </c>
      <c r="I209" s="28">
        <v>-8.82</v>
      </c>
      <c r="J209" s="28">
        <v>35.479999999999997</v>
      </c>
      <c r="K209" s="29" t="s">
        <v>1193</v>
      </c>
      <c r="L209" s="30" t="str">
        <f t="shared" si="79"/>
        <v>No</v>
      </c>
    </row>
    <row r="210" spans="1:12" ht="12.75" customHeight="1">
      <c r="A210" s="94" t="s">
        <v>600</v>
      </c>
      <c r="B210" s="25" t="s">
        <v>49</v>
      </c>
      <c r="C210" s="26">
        <v>32015</v>
      </c>
      <c r="D210" s="27" t="str">
        <f t="shared" si="75"/>
        <v>N/A</v>
      </c>
      <c r="E210" s="26">
        <v>33099</v>
      </c>
      <c r="F210" s="27" t="str">
        <f t="shared" si="76"/>
        <v>N/A</v>
      </c>
      <c r="G210" s="26">
        <v>35610</v>
      </c>
      <c r="H210" s="27" t="str">
        <f t="shared" si="77"/>
        <v>N/A</v>
      </c>
      <c r="I210" s="28">
        <v>3.3860000000000001</v>
      </c>
      <c r="J210" s="28">
        <v>7.5860000000000003</v>
      </c>
      <c r="K210" s="29" t="s">
        <v>1193</v>
      </c>
      <c r="L210" s="30" t="str">
        <f t="shared" si="78"/>
        <v>Yes</v>
      </c>
    </row>
    <row r="211" spans="1:12">
      <c r="A211" s="5" t="s">
        <v>544</v>
      </c>
      <c r="B211" s="25" t="s">
        <v>49</v>
      </c>
      <c r="C211" s="26">
        <v>26234</v>
      </c>
      <c r="D211" s="27" t="str">
        <f>IF($B211="N/A","N/A",IF(C211&gt;10,"No",IF(C211&lt;-10,"No","Yes")))</f>
        <v>N/A</v>
      </c>
      <c r="E211" s="26">
        <v>26926</v>
      </c>
      <c r="F211" s="27" t="str">
        <f>IF($B211="N/A","N/A",IF(E211&gt;10,"No",IF(E211&lt;-10,"No","Yes")))</f>
        <v>N/A</v>
      </c>
      <c r="G211" s="26">
        <v>28688</v>
      </c>
      <c r="H211" s="27" t="str">
        <f>IF($B211="N/A","N/A",IF(G211&gt;10,"No",IF(G211&lt;-10,"No","Yes")))</f>
        <v>N/A</v>
      </c>
      <c r="I211" s="28">
        <v>2.6379999999999999</v>
      </c>
      <c r="J211" s="28">
        <v>6.5439999999999996</v>
      </c>
      <c r="K211" s="29" t="s">
        <v>1193</v>
      </c>
      <c r="L211" s="30" t="str">
        <f t="shared" si="78"/>
        <v>Yes</v>
      </c>
    </row>
    <row r="212" spans="1:12">
      <c r="A212" s="5" t="s">
        <v>545</v>
      </c>
      <c r="B212" s="25" t="s">
        <v>49</v>
      </c>
      <c r="C212" s="26">
        <v>1647</v>
      </c>
      <c r="D212" s="27" t="str">
        <f>IF($B212="N/A","N/A",IF(C212&gt;10,"No",IF(C212&lt;-10,"No","Yes")))</f>
        <v>N/A</v>
      </c>
      <c r="E212" s="26">
        <v>1704</v>
      </c>
      <c r="F212" s="27" t="str">
        <f>IF($B212="N/A","N/A",IF(E212&gt;10,"No",IF(E212&lt;-10,"No","Yes")))</f>
        <v>N/A</v>
      </c>
      <c r="G212" s="26">
        <v>1813</v>
      </c>
      <c r="H212" s="27" t="str">
        <f>IF($B212="N/A","N/A",IF(G212&gt;10,"No",IF(G212&lt;-10,"No","Yes")))</f>
        <v>N/A</v>
      </c>
      <c r="I212" s="28">
        <v>3.4609999999999999</v>
      </c>
      <c r="J212" s="28">
        <v>6.3970000000000002</v>
      </c>
      <c r="K212" s="29" t="s">
        <v>1193</v>
      </c>
      <c r="L212" s="30" t="str">
        <f t="shared" si="78"/>
        <v>Yes</v>
      </c>
    </row>
    <row r="213" spans="1:12">
      <c r="A213" s="5" t="s">
        <v>546</v>
      </c>
      <c r="B213" s="25" t="s">
        <v>49</v>
      </c>
      <c r="C213" s="26">
        <v>2223</v>
      </c>
      <c r="D213" s="27" t="str">
        <f>IF($B213="N/A","N/A",IF(C213&gt;10,"No",IF(C213&lt;-10,"No","Yes")))</f>
        <v>N/A</v>
      </c>
      <c r="E213" s="26">
        <v>2348</v>
      </c>
      <c r="F213" s="27" t="str">
        <f>IF($B213="N/A","N/A",IF(E213&gt;10,"No",IF(E213&lt;-10,"No","Yes")))</f>
        <v>N/A</v>
      </c>
      <c r="G213" s="26">
        <v>2783</v>
      </c>
      <c r="H213" s="27" t="str">
        <f>IF($B213="N/A","N/A",IF(G213&gt;10,"No",IF(G213&lt;-10,"No","Yes")))</f>
        <v>N/A</v>
      </c>
      <c r="I213" s="28">
        <v>5.6230000000000002</v>
      </c>
      <c r="J213" s="28">
        <v>18.53</v>
      </c>
      <c r="K213" s="29" t="s">
        <v>1193</v>
      </c>
      <c r="L213" s="30" t="str">
        <f t="shared" si="78"/>
        <v>Yes</v>
      </c>
    </row>
    <row r="214" spans="1:12">
      <c r="A214" s="5" t="s">
        <v>547</v>
      </c>
      <c r="B214" s="25" t="s">
        <v>49</v>
      </c>
      <c r="C214" s="26">
        <v>1909</v>
      </c>
      <c r="D214" s="27" t="str">
        <f>IF($B214="N/A","N/A",IF(C214&gt;10,"No",IF(C214&lt;-10,"No","Yes")))</f>
        <v>N/A</v>
      </c>
      <c r="E214" s="26">
        <v>2120</v>
      </c>
      <c r="F214" s="27" t="str">
        <f>IF($B214="N/A","N/A",IF(E214&gt;10,"No",IF(E214&lt;-10,"No","Yes")))</f>
        <v>N/A</v>
      </c>
      <c r="G214" s="26">
        <v>2326</v>
      </c>
      <c r="H214" s="27" t="str">
        <f>IF($B214="N/A","N/A",IF(G214&gt;10,"No",IF(G214&lt;-10,"No","Yes")))</f>
        <v>N/A</v>
      </c>
      <c r="I214" s="28">
        <v>11.05</v>
      </c>
      <c r="J214" s="28">
        <v>9.7170000000000005</v>
      </c>
      <c r="K214" s="29" t="s">
        <v>1193</v>
      </c>
      <c r="L214" s="30" t="str">
        <f t="shared" si="78"/>
        <v>Yes</v>
      </c>
    </row>
    <row r="215" spans="1:12">
      <c r="A215" s="5" t="s">
        <v>548</v>
      </c>
      <c r="B215" s="25" t="s">
        <v>49</v>
      </c>
      <c r="C215" s="26">
        <v>11</v>
      </c>
      <c r="D215" s="27" t="str">
        <f>IF($B215="N/A","N/A",IF(C215&gt;10,"No",IF(C215&lt;-10,"No","Yes")))</f>
        <v>N/A</v>
      </c>
      <c r="E215" s="26">
        <v>11</v>
      </c>
      <c r="F215" s="27" t="str">
        <f>IF($B215="N/A","N/A",IF(E215&gt;10,"No",IF(E215&lt;-10,"No","Yes")))</f>
        <v>N/A</v>
      </c>
      <c r="G215" s="26">
        <v>0</v>
      </c>
      <c r="H215" s="27" t="str">
        <f>IF($B215="N/A","N/A",IF(G215&gt;10,"No",IF(G215&lt;-10,"No","Yes")))</f>
        <v>N/A</v>
      </c>
      <c r="I215" s="28">
        <v>-50</v>
      </c>
      <c r="J215" s="28">
        <v>-100</v>
      </c>
      <c r="K215" s="29" t="s">
        <v>1193</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7966</v>
      </c>
      <c r="D222" s="33" t="str">
        <f t="shared" si="75"/>
        <v>N/A</v>
      </c>
      <c r="E222" s="34">
        <v>7775</v>
      </c>
      <c r="F222" s="33" t="str">
        <f t="shared" si="76"/>
        <v>N/A</v>
      </c>
      <c r="G222" s="34">
        <v>8651</v>
      </c>
      <c r="H222" s="33" t="str">
        <f t="shared" si="77"/>
        <v>N/A</v>
      </c>
      <c r="I222" s="35">
        <v>-2.4</v>
      </c>
      <c r="J222" s="35">
        <v>11.27</v>
      </c>
      <c r="K222" s="36" t="s">
        <v>1193</v>
      </c>
      <c r="L222" s="33" t="str">
        <f t="shared" si="78"/>
        <v>Yes</v>
      </c>
    </row>
    <row r="223" spans="1:12">
      <c r="A223" s="5" t="s">
        <v>544</v>
      </c>
      <c r="B223" s="25" t="s">
        <v>49</v>
      </c>
      <c r="C223" s="26">
        <v>11</v>
      </c>
      <c r="D223" s="27" t="str">
        <f t="shared" si="75"/>
        <v>N/A</v>
      </c>
      <c r="E223" s="26">
        <v>0</v>
      </c>
      <c r="F223" s="27" t="str">
        <f t="shared" si="76"/>
        <v>N/A</v>
      </c>
      <c r="G223" s="26">
        <v>11</v>
      </c>
      <c r="H223" s="27" t="str">
        <f t="shared" si="77"/>
        <v>N/A</v>
      </c>
      <c r="I223" s="28">
        <v>-100</v>
      </c>
      <c r="J223" s="28" t="s">
        <v>1207</v>
      </c>
      <c r="K223" s="29" t="s">
        <v>1193</v>
      </c>
      <c r="L223" s="30" t="str">
        <f t="shared" si="78"/>
        <v>N/A</v>
      </c>
    </row>
    <row r="224" spans="1:12">
      <c r="A224" s="5" t="s">
        <v>545</v>
      </c>
      <c r="B224" s="25" t="s">
        <v>49</v>
      </c>
      <c r="C224" s="26">
        <v>11</v>
      </c>
      <c r="D224" s="27" t="str">
        <f t="shared" si="75"/>
        <v>N/A</v>
      </c>
      <c r="E224" s="26">
        <v>11</v>
      </c>
      <c r="F224" s="27" t="str">
        <f t="shared" si="76"/>
        <v>N/A</v>
      </c>
      <c r="G224" s="26">
        <v>0</v>
      </c>
      <c r="H224" s="27" t="str">
        <f t="shared" si="77"/>
        <v>N/A</v>
      </c>
      <c r="I224" s="28">
        <v>-85.7</v>
      </c>
      <c r="J224" s="28">
        <v>-100</v>
      </c>
      <c r="K224" s="29" t="s">
        <v>1193</v>
      </c>
      <c r="L224" s="30" t="str">
        <f t="shared" si="78"/>
        <v>No</v>
      </c>
    </row>
    <row r="225" spans="1:12">
      <c r="A225" s="5" t="s">
        <v>546</v>
      </c>
      <c r="B225" s="25" t="s">
        <v>49</v>
      </c>
      <c r="C225" s="26">
        <v>3936</v>
      </c>
      <c r="D225" s="27" t="str">
        <f t="shared" si="75"/>
        <v>N/A</v>
      </c>
      <c r="E225" s="26">
        <v>4005</v>
      </c>
      <c r="F225" s="27" t="str">
        <f t="shared" si="76"/>
        <v>N/A</v>
      </c>
      <c r="G225" s="26">
        <v>4447</v>
      </c>
      <c r="H225" s="27" t="str">
        <f t="shared" si="77"/>
        <v>N/A</v>
      </c>
      <c r="I225" s="28">
        <v>1.7529999999999999</v>
      </c>
      <c r="J225" s="28">
        <v>11.04</v>
      </c>
      <c r="K225" s="29" t="s">
        <v>1193</v>
      </c>
      <c r="L225" s="30" t="str">
        <f t="shared" si="78"/>
        <v>Yes</v>
      </c>
    </row>
    <row r="226" spans="1:12">
      <c r="A226" s="5" t="s">
        <v>547</v>
      </c>
      <c r="B226" s="25" t="s">
        <v>49</v>
      </c>
      <c r="C226" s="26">
        <v>4005</v>
      </c>
      <c r="D226" s="27" t="str">
        <f t="shared" si="75"/>
        <v>N/A</v>
      </c>
      <c r="E226" s="26">
        <v>3758</v>
      </c>
      <c r="F226" s="27" t="str">
        <f t="shared" si="76"/>
        <v>N/A</v>
      </c>
      <c r="G226" s="26">
        <v>4182</v>
      </c>
      <c r="H226" s="27" t="str">
        <f t="shared" si="77"/>
        <v>N/A</v>
      </c>
      <c r="I226" s="28">
        <v>-6.17</v>
      </c>
      <c r="J226" s="28">
        <v>11.28</v>
      </c>
      <c r="K226" s="29" t="s">
        <v>1193</v>
      </c>
      <c r="L226" s="30" t="str">
        <f t="shared" si="78"/>
        <v>Yes</v>
      </c>
    </row>
    <row r="227" spans="1:12">
      <c r="A227" s="5" t="s">
        <v>548</v>
      </c>
      <c r="B227" s="25" t="s">
        <v>49</v>
      </c>
      <c r="C227" s="26">
        <v>11</v>
      </c>
      <c r="D227" s="27" t="str">
        <f t="shared" si="75"/>
        <v>N/A</v>
      </c>
      <c r="E227" s="26">
        <v>11</v>
      </c>
      <c r="F227" s="27" t="str">
        <f t="shared" si="76"/>
        <v>N/A</v>
      </c>
      <c r="G227" s="26">
        <v>21</v>
      </c>
      <c r="H227" s="27" t="str">
        <f t="shared" si="77"/>
        <v>N/A</v>
      </c>
      <c r="I227" s="28">
        <v>0</v>
      </c>
      <c r="J227" s="28">
        <v>90.91</v>
      </c>
      <c r="K227" s="29" t="s">
        <v>1193</v>
      </c>
      <c r="L227" s="30" t="str">
        <f t="shared" si="78"/>
        <v>No</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19803</v>
      </c>
      <c r="D240" s="33" t="str">
        <f t="shared" si="75"/>
        <v>N/A</v>
      </c>
      <c r="E240" s="34">
        <v>21840</v>
      </c>
      <c r="F240" s="33" t="str">
        <f t="shared" si="76"/>
        <v>N/A</v>
      </c>
      <c r="G240" s="34">
        <v>25029</v>
      </c>
      <c r="H240" s="33" t="str">
        <f t="shared" si="77"/>
        <v>N/A</v>
      </c>
      <c r="I240" s="35">
        <v>10.29</v>
      </c>
      <c r="J240" s="35">
        <v>14.6</v>
      </c>
      <c r="K240" s="36" t="s">
        <v>1193</v>
      </c>
      <c r="L240" s="33" t="str">
        <f t="shared" si="80"/>
        <v>Yes</v>
      </c>
    </row>
    <row r="241" spans="1:12">
      <c r="A241" s="5" t="s">
        <v>544</v>
      </c>
      <c r="B241" s="25" t="s">
        <v>49</v>
      </c>
      <c r="C241" s="26">
        <v>902</v>
      </c>
      <c r="D241" s="27" t="str">
        <f t="shared" si="75"/>
        <v>N/A</v>
      </c>
      <c r="E241" s="26">
        <v>996</v>
      </c>
      <c r="F241" s="27" t="str">
        <f t="shared" si="76"/>
        <v>N/A</v>
      </c>
      <c r="G241" s="26">
        <v>1087</v>
      </c>
      <c r="H241" s="27" t="str">
        <f t="shared" si="77"/>
        <v>N/A</v>
      </c>
      <c r="I241" s="28">
        <v>10.42</v>
      </c>
      <c r="J241" s="28">
        <v>9.1370000000000005</v>
      </c>
      <c r="K241" s="29" t="s">
        <v>1193</v>
      </c>
      <c r="L241" s="30" t="str">
        <f t="shared" si="80"/>
        <v>Yes</v>
      </c>
    </row>
    <row r="242" spans="1:12">
      <c r="A242" s="5" t="s">
        <v>545</v>
      </c>
      <c r="B242" s="25" t="s">
        <v>49</v>
      </c>
      <c r="C242" s="26">
        <v>71</v>
      </c>
      <c r="D242" s="27" t="str">
        <f t="shared" si="75"/>
        <v>N/A</v>
      </c>
      <c r="E242" s="26">
        <v>72</v>
      </c>
      <c r="F242" s="27" t="str">
        <f t="shared" si="76"/>
        <v>N/A</v>
      </c>
      <c r="G242" s="26">
        <v>77</v>
      </c>
      <c r="H242" s="27" t="str">
        <f t="shared" si="77"/>
        <v>N/A</v>
      </c>
      <c r="I242" s="28">
        <v>1.4079999999999999</v>
      </c>
      <c r="J242" s="28">
        <v>6.944</v>
      </c>
      <c r="K242" s="29" t="s">
        <v>1193</v>
      </c>
      <c r="L242" s="30" t="str">
        <f t="shared" si="80"/>
        <v>Yes</v>
      </c>
    </row>
    <row r="243" spans="1:12">
      <c r="A243" s="5" t="s">
        <v>546</v>
      </c>
      <c r="B243" s="25" t="s">
        <v>49</v>
      </c>
      <c r="C243" s="26">
        <v>9852</v>
      </c>
      <c r="D243" s="27" t="str">
        <f t="shared" si="75"/>
        <v>N/A</v>
      </c>
      <c r="E243" s="26">
        <v>10667</v>
      </c>
      <c r="F243" s="27" t="str">
        <f t="shared" si="76"/>
        <v>N/A</v>
      </c>
      <c r="G243" s="26">
        <v>12201</v>
      </c>
      <c r="H243" s="27" t="str">
        <f t="shared" si="77"/>
        <v>N/A</v>
      </c>
      <c r="I243" s="28">
        <v>8.2720000000000002</v>
      </c>
      <c r="J243" s="28">
        <v>14.38</v>
      </c>
      <c r="K243" s="29" t="s">
        <v>1193</v>
      </c>
      <c r="L243" s="30" t="str">
        <f t="shared" si="80"/>
        <v>Yes</v>
      </c>
    </row>
    <row r="244" spans="1:12">
      <c r="A244" s="5" t="s">
        <v>547</v>
      </c>
      <c r="B244" s="25" t="s">
        <v>49</v>
      </c>
      <c r="C244" s="26">
        <v>8957</v>
      </c>
      <c r="D244" s="27" t="str">
        <f t="shared" si="75"/>
        <v>N/A</v>
      </c>
      <c r="E244" s="26">
        <v>10086</v>
      </c>
      <c r="F244" s="27" t="str">
        <f t="shared" si="76"/>
        <v>N/A</v>
      </c>
      <c r="G244" s="26">
        <v>11643</v>
      </c>
      <c r="H244" s="27" t="str">
        <f t="shared" si="77"/>
        <v>N/A</v>
      </c>
      <c r="I244" s="28">
        <v>12.6</v>
      </c>
      <c r="J244" s="28">
        <v>15.44</v>
      </c>
      <c r="K244" s="29" t="s">
        <v>1193</v>
      </c>
      <c r="L244" s="30" t="str">
        <f t="shared" si="80"/>
        <v>Yes</v>
      </c>
    </row>
    <row r="245" spans="1:12">
      <c r="A245" s="5" t="s">
        <v>548</v>
      </c>
      <c r="B245" s="25" t="s">
        <v>49</v>
      </c>
      <c r="C245" s="26">
        <v>21</v>
      </c>
      <c r="D245" s="27" t="str">
        <f t="shared" si="75"/>
        <v>N/A</v>
      </c>
      <c r="E245" s="26">
        <v>19</v>
      </c>
      <c r="F245" s="27" t="str">
        <f t="shared" si="76"/>
        <v>N/A</v>
      </c>
      <c r="G245" s="26">
        <v>21</v>
      </c>
      <c r="H245" s="27" t="str">
        <f t="shared" si="77"/>
        <v>N/A</v>
      </c>
      <c r="I245" s="28">
        <v>-9.52</v>
      </c>
      <c r="J245" s="28">
        <v>10.53</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3.5929345644000001</v>
      </c>
      <c r="D270" s="27" t="str">
        <f>IF($B270="N/A","N/A",IF(C270&lt;15,"Yes","No"))</f>
        <v>Yes</v>
      </c>
      <c r="E270" s="32">
        <v>4.2255317791999998</v>
      </c>
      <c r="F270" s="27" t="str">
        <f>IF($B270="N/A","N/A",IF(E270&lt;15,"Yes","No"))</f>
        <v>Yes</v>
      </c>
      <c r="G270" s="32">
        <v>6.0557078944000002</v>
      </c>
      <c r="H270" s="27" t="str">
        <f>IF($B270="N/A","N/A",IF(G270&lt;15,"Yes","No"))</f>
        <v>Yes</v>
      </c>
      <c r="I270" s="28">
        <v>17.61</v>
      </c>
      <c r="J270" s="28">
        <v>43.31</v>
      </c>
      <c r="K270" s="29" t="s">
        <v>1193</v>
      </c>
      <c r="L270" s="30" t="str">
        <f>IF(J270="Div by 0", "N/A", IF(K270="N/A","N/A", IF(J270&gt;VALUE(MID(K270,1,2)), "No", IF(J270&lt;-1*VALUE(MID(K270,1,2)), "No", "Yes"))))</f>
        <v>No</v>
      </c>
    </row>
    <row r="271" spans="1:12" ht="12.75" customHeight="1">
      <c r="A271" s="45" t="s">
        <v>769</v>
      </c>
      <c r="B271" s="25" t="s">
        <v>138</v>
      </c>
      <c r="C271" s="32">
        <v>9.4215083842999992</v>
      </c>
      <c r="D271" s="27" t="str">
        <f>IF($B271="N/A","N/A",IF(C271&lt;10,"Yes","No"))</f>
        <v>Yes</v>
      </c>
      <c r="E271" s="32">
        <v>10.032653306</v>
      </c>
      <c r="F271" s="27" t="str">
        <f>IF($B271="N/A","N/A",IF(E271&lt;10,"Yes","No"))</f>
        <v>No</v>
      </c>
      <c r="G271" s="32">
        <v>9.1779216429999995</v>
      </c>
      <c r="H271" s="27" t="str">
        <f>IF($B271="N/A","N/A",IF(G271&lt;10,"Yes","No"))</f>
        <v>Yes</v>
      </c>
      <c r="I271" s="28">
        <v>6.4870000000000001</v>
      </c>
      <c r="J271" s="28">
        <v>-8.52</v>
      </c>
      <c r="K271" s="29" t="s">
        <v>1193</v>
      </c>
      <c r="L271" s="30" t="str">
        <f>IF(J271="Div by 0", "N/A", IF(K271="N/A","N/A", IF(J271&gt;VALUE(MID(K271,1,2)), "No", IF(J271&lt;-1*VALUE(MID(K271,1,2)), "No", "Yes"))))</f>
        <v>Yes</v>
      </c>
    </row>
    <row r="272" spans="1:12" ht="12.75" customHeight="1">
      <c r="A272" s="94" t="s">
        <v>325</v>
      </c>
      <c r="B272" s="25" t="s">
        <v>49</v>
      </c>
      <c r="C272" s="32">
        <v>2.547504349</v>
      </c>
      <c r="D272" s="27" t="str">
        <f t="shared" si="75"/>
        <v>N/A</v>
      </c>
      <c r="E272" s="32">
        <v>2.9275759797999998</v>
      </c>
      <c r="F272" s="27" t="str">
        <f t="shared" si="76"/>
        <v>N/A</v>
      </c>
      <c r="G272" s="32">
        <v>2.9946601241000002</v>
      </c>
      <c r="H272" s="27" t="str">
        <f>IF($B272="N/A","N/A",IF(G272&gt;10,"No",IF(G272&lt;-10,"No","Yes")))</f>
        <v>N/A</v>
      </c>
      <c r="I272" s="28">
        <v>14.92</v>
      </c>
      <c r="J272" s="28">
        <v>2.2909999999999999</v>
      </c>
      <c r="K272" s="29" t="s">
        <v>1193</v>
      </c>
      <c r="L272" s="30" t="str">
        <f>IF(J272="Div by 0", "N/A", IF(K272="N/A","N/A", IF(J272&gt;VALUE(MID(K272,1,2)), "No", IF(J272&lt;-1*VALUE(MID(K272,1,2)), "No", "Yes"))))</f>
        <v>Yes</v>
      </c>
    </row>
    <row r="273" spans="1:12" ht="25.5">
      <c r="A273" s="91" t="s">
        <v>820</v>
      </c>
      <c r="B273" s="25" t="s">
        <v>155</v>
      </c>
      <c r="C273" s="30">
        <v>3.2215977519000001</v>
      </c>
      <c r="D273" s="27" t="str">
        <f>IF($B273="N/A","N/A",IF(C273&lt;15,"Yes","No"))</f>
        <v>Yes</v>
      </c>
      <c r="E273" s="30">
        <v>3.8763274548000002</v>
      </c>
      <c r="F273" s="27" t="str">
        <f>IF($B273="N/A","N/A",IF(E273&lt;15,"Yes","No"))</f>
        <v>Yes</v>
      </c>
      <c r="G273" s="30">
        <v>5.7122239860999997</v>
      </c>
      <c r="H273" s="27" t="str">
        <f>IF($B273="N/A","N/A",IF(G273&lt;15,"Yes","No"))</f>
        <v>Yes</v>
      </c>
      <c r="I273" s="28">
        <v>20.32</v>
      </c>
      <c r="J273" s="28">
        <v>47.36</v>
      </c>
      <c r="K273" s="29" t="s">
        <v>1193</v>
      </c>
      <c r="L273" s="30" t="str">
        <f t="shared" ref="L273" si="84">IF(J273="Div by 0", "N/A", IF(K273="N/A","N/A", IF(J273&gt;VALUE(MID(K273,1,2)), "No", IF(J273&lt;-1*VALUE(MID(K273,1,2)), "No", "Yes"))))</f>
        <v>No</v>
      </c>
    </row>
    <row r="274" spans="1:12" ht="25.5">
      <c r="A274" s="91" t="s">
        <v>821</v>
      </c>
      <c r="B274" s="25" t="s">
        <v>49</v>
      </c>
      <c r="C274" s="26">
        <v>2274</v>
      </c>
      <c r="D274" s="27" t="str">
        <f>IF($B274="N/A","N/A",IF(C274&gt;10,"No",IF(C274&lt;-10,"No","Yes")))</f>
        <v>N/A</v>
      </c>
      <c r="E274" s="26">
        <v>2158</v>
      </c>
      <c r="F274" s="27" t="str">
        <f>IF($B274="N/A","N/A",IF(E274&gt;10,"No",IF(E274&lt;-10,"No","Yes")))</f>
        <v>N/A</v>
      </c>
      <c r="G274" s="26">
        <v>2384</v>
      </c>
      <c r="H274" s="27" t="str">
        <f>IF($B274="N/A","N/A",IF(G274&gt;10,"No",IF(G274&lt;-10,"No","Yes")))</f>
        <v>N/A</v>
      </c>
      <c r="I274" s="28">
        <v>-5.0999999999999996</v>
      </c>
      <c r="J274" s="28">
        <v>10.47</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66762</v>
      </c>
      <c r="F275" s="27" t="str">
        <f t="shared" ref="F275" si="86">IF($B275="N/A","N/A",IF(E275&gt;10,"No",IF(E275&lt;-10,"No","Yes")))</f>
        <v>N/A</v>
      </c>
      <c r="G275" s="26">
        <v>71672</v>
      </c>
      <c r="H275" s="27" t="str">
        <f>IF($B275="N/A","N/A",IF(G275&gt;10,"No",IF(G275&lt;-10,"No","Yes")))</f>
        <v>N/A</v>
      </c>
      <c r="I275" s="28" t="s">
        <v>49</v>
      </c>
      <c r="J275" s="28">
        <v>7.3540000000000001</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0</v>
      </c>
      <c r="H277" s="27" t="str">
        <f t="shared" ref="H277:H307" si="89">IF($B277="N/A","N/A",IF(G277&gt;10,"No",IF(G277&lt;-10,"No","Yes")))</f>
        <v>N/A</v>
      </c>
      <c r="I277" s="28" t="s">
        <v>1207</v>
      </c>
      <c r="J277" s="28" t="s">
        <v>1207</v>
      </c>
      <c r="K277" s="29" t="s">
        <v>1193</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1207</v>
      </c>
      <c r="J279" s="28" t="s">
        <v>1207</v>
      </c>
      <c r="K279" s="29" t="s">
        <v>1193</v>
      </c>
      <c r="L279" s="30" t="str">
        <f t="shared" si="90"/>
        <v>N/A</v>
      </c>
    </row>
    <row r="280" spans="1:12">
      <c r="A280" s="5" t="s">
        <v>551</v>
      </c>
      <c r="B280" s="25" t="s">
        <v>49</v>
      </c>
      <c r="C280" s="32">
        <v>0</v>
      </c>
      <c r="D280" s="27" t="str">
        <f t="shared" si="87"/>
        <v>N/A</v>
      </c>
      <c r="E280" s="32">
        <v>0</v>
      </c>
      <c r="F280" s="27" t="str">
        <f t="shared" si="88"/>
        <v>N/A</v>
      </c>
      <c r="G280" s="32">
        <v>0</v>
      </c>
      <c r="H280" s="27" t="str">
        <f t="shared" si="89"/>
        <v>N/A</v>
      </c>
      <c r="I280" s="28" t="s">
        <v>1207</v>
      </c>
      <c r="J280" s="28" t="s">
        <v>1207</v>
      </c>
      <c r="K280" s="29" t="s">
        <v>1193</v>
      </c>
      <c r="L280" s="30" t="str">
        <f t="shared" si="90"/>
        <v>N/A</v>
      </c>
    </row>
    <row r="281" spans="1:12">
      <c r="A281" s="5" t="s">
        <v>552</v>
      </c>
      <c r="B281" s="25" t="s">
        <v>49</v>
      </c>
      <c r="C281" s="32">
        <v>0</v>
      </c>
      <c r="D281" s="27" t="str">
        <f t="shared" si="87"/>
        <v>N/A</v>
      </c>
      <c r="E281" s="32">
        <v>0</v>
      </c>
      <c r="F281" s="27" t="str">
        <f t="shared" si="88"/>
        <v>N/A</v>
      </c>
      <c r="G281" s="32">
        <v>0</v>
      </c>
      <c r="H281" s="27" t="str">
        <f t="shared" si="89"/>
        <v>N/A</v>
      </c>
      <c r="I281" s="28" t="s">
        <v>1207</v>
      </c>
      <c r="J281" s="28" t="s">
        <v>1207</v>
      </c>
      <c r="K281" s="29" t="s">
        <v>1193</v>
      </c>
      <c r="L281" s="30" t="str">
        <f t="shared" si="90"/>
        <v>N/A</v>
      </c>
    </row>
    <row r="282" spans="1:12">
      <c r="A282" s="5" t="s">
        <v>553</v>
      </c>
      <c r="B282" s="25" t="s">
        <v>49</v>
      </c>
      <c r="C282" s="32" t="s">
        <v>1207</v>
      </c>
      <c r="D282" s="27" t="str">
        <f t="shared" si="87"/>
        <v>N/A</v>
      </c>
      <c r="E282" s="32" t="s">
        <v>1207</v>
      </c>
      <c r="F282" s="27" t="str">
        <f t="shared" si="88"/>
        <v>N/A</v>
      </c>
      <c r="G282" s="32" t="s">
        <v>1207</v>
      </c>
      <c r="H282" s="27" t="str">
        <f t="shared" si="89"/>
        <v>N/A</v>
      </c>
      <c r="I282" s="28" t="s">
        <v>1207</v>
      </c>
      <c r="J282" s="28" t="s">
        <v>1207</v>
      </c>
      <c r="K282" s="29" t="s">
        <v>1193</v>
      </c>
      <c r="L282" s="30" t="str">
        <f t="shared" si="90"/>
        <v>N/A</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2</v>
      </c>
      <c r="D309" s="27" t="str">
        <f t="shared" ref="D309:D310" si="95">IF($B309="N/A","N/A",IF(C309&gt;0,"No",IF(C309&lt;0,"No","Yes")))</f>
        <v>No</v>
      </c>
      <c r="E309" s="34">
        <v>0</v>
      </c>
      <c r="F309" s="27" t="str">
        <f t="shared" ref="F309:F310" si="96">IF($B309="N/A","N/A",IF(E309&gt;0,"No",IF(E309&lt;0,"No","Yes")))</f>
        <v>Yes</v>
      </c>
      <c r="G309" s="34">
        <v>0</v>
      </c>
      <c r="H309" s="27" t="str">
        <f t="shared" ref="H309:H310" si="97">IF($B309="N/A","N/A",IF(G309&gt;0,"No",IF(G309&lt;0,"No","Yes")))</f>
        <v>Yes</v>
      </c>
      <c r="I309" s="28">
        <v>-100</v>
      </c>
      <c r="J309" s="28" t="s">
        <v>1207</v>
      </c>
      <c r="K309" s="29" t="s">
        <v>1193</v>
      </c>
      <c r="L309" s="30" t="str">
        <f t="shared" si="94"/>
        <v>N/A</v>
      </c>
    </row>
    <row r="310" spans="1:12">
      <c r="A310" s="86" t="s">
        <v>824</v>
      </c>
      <c r="B310" s="36" t="s">
        <v>121</v>
      </c>
      <c r="C310" s="34">
        <v>0</v>
      </c>
      <c r="D310" s="27" t="str">
        <f t="shared" si="95"/>
        <v>Yes</v>
      </c>
      <c r="E310" s="34">
        <v>1</v>
      </c>
      <c r="F310" s="27" t="str">
        <f t="shared" si="96"/>
        <v>No</v>
      </c>
      <c r="G310" s="34">
        <v>1</v>
      </c>
      <c r="H310" s="27" t="str">
        <f t="shared" si="97"/>
        <v>No</v>
      </c>
      <c r="I310" s="28" t="s">
        <v>1207</v>
      </c>
      <c r="J310" s="28">
        <v>0</v>
      </c>
      <c r="K310" s="29" t="s">
        <v>1193</v>
      </c>
      <c r="L310" s="30" t="str">
        <f t="shared" ref="L310" si="98">IF(J310="Div by 0", "N/A", IF(K310="N/A","N/A", IF(J310&gt;VALUE(MID(K310,1,2)), "No", IF(J310&lt;-1*VALUE(MID(K310,1,2)), "No", "Yes"))))</f>
        <v>Yes</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2278746</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1850340</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0</v>
      </c>
      <c r="D316" s="33" t="str">
        <f>IF($B316="N/A","N/A",IF(C316&gt;10,"No",IF(C316&lt;-10,"No","Yes")))</f>
        <v>N/A</v>
      </c>
      <c r="E316" s="34">
        <v>0</v>
      </c>
      <c r="F316" s="33" t="str">
        <f>IF($B316="N/A","N/A",IF(E316&gt;10,"No",IF(E316&lt;-10,"No","Yes")))</f>
        <v>N/A</v>
      </c>
      <c r="G316" s="34">
        <v>0</v>
      </c>
      <c r="H316" s="33" t="str">
        <f>IF($B316="N/A","N/A",IF(G316&gt;10,"No",IF(G316&lt;-10,"No","Yes")))</f>
        <v>N/A</v>
      </c>
      <c r="I316" s="28" t="s">
        <v>1207</v>
      </c>
      <c r="J316" s="28" t="s">
        <v>1207</v>
      </c>
      <c r="K316" s="34" t="s">
        <v>49</v>
      </c>
      <c r="L316" s="30" t="str">
        <f>IF(J316="Div by 0", "N/A", IF(K316="N/A","N/A", IF(J316&gt;VALUE(MID(K316,1,2)), "No", IF(J316&lt;-1*VALUE(MID(K316,1,2)), "No", "Yes"))))</f>
        <v>N/A</v>
      </c>
    </row>
    <row r="317" spans="1:12">
      <c r="A317" s="45" t="s">
        <v>1102</v>
      </c>
      <c r="B317" s="34" t="s">
        <v>49</v>
      </c>
      <c r="C317" s="34">
        <v>0</v>
      </c>
      <c r="D317" s="33" t="str">
        <f>IF($B317="N/A","N/A",IF(C317&gt;10,"No",IF(C317&lt;-10,"No","Yes")))</f>
        <v>N/A</v>
      </c>
      <c r="E317" s="34">
        <v>0</v>
      </c>
      <c r="F317" s="33" t="str">
        <f>IF($B317="N/A","N/A",IF(E317&gt;10,"No",IF(E317&lt;-10,"No","Yes")))</f>
        <v>N/A</v>
      </c>
      <c r="G317" s="34">
        <v>0</v>
      </c>
      <c r="H317" s="33" t="str">
        <f>IF($B317="N/A","N/A",IF(G317&gt;10,"No",IF(G317&lt;-10,"No","Yes")))</f>
        <v>N/A</v>
      </c>
      <c r="I317" s="28" t="s">
        <v>1207</v>
      </c>
      <c r="J317" s="28" t="s">
        <v>1207</v>
      </c>
      <c r="K317" s="34" t="s">
        <v>49</v>
      </c>
      <c r="L317" s="30" t="str">
        <f>IF(J317="Div by 0", "N/A", IF(K317="N/A","N/A", IF(J317&gt;VALUE(MID(K317,1,2)), "No", IF(J317&lt;-1*VALUE(MID(K317,1,2)), "No", "Yes"))))</f>
        <v>N/A</v>
      </c>
    </row>
    <row r="318" spans="1:12" ht="12.75" customHeight="1">
      <c r="A318" s="45" t="s">
        <v>1103</v>
      </c>
      <c r="B318" s="34" t="s">
        <v>49</v>
      </c>
      <c r="C318" s="34">
        <v>0</v>
      </c>
      <c r="D318" s="33" t="str">
        <f>IF($B318="N/A","N/A",IF(C318&gt;10,"No",IF(C318&lt;-10,"No","Yes")))</f>
        <v>N/A</v>
      </c>
      <c r="E318" s="34" t="s">
        <v>1207</v>
      </c>
      <c r="F318" s="33" t="str">
        <f>IF($B318="N/A","N/A",IF(E318&gt;10,"No",IF(E318&lt;-10,"No","Yes")))</f>
        <v>N/A</v>
      </c>
      <c r="G318" s="34">
        <v>0</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69955</v>
      </c>
      <c r="D320" s="33" t="str">
        <f>IF($B320="N/A","N/A",IF(C320&gt;10,"No",IF(C320&lt;-10,"No","Yes")))</f>
        <v>N/A</v>
      </c>
      <c r="E320" s="34">
        <v>75092</v>
      </c>
      <c r="F320" s="33" t="str">
        <f>IF($B320="N/A","N/A",IF(E320&gt;10,"No",IF(E320&lt;-10,"No","Yes")))</f>
        <v>N/A</v>
      </c>
      <c r="G320" s="34">
        <v>79924</v>
      </c>
      <c r="H320" s="33" t="str">
        <f>IF($B320="N/A","N/A",IF(G320&gt;10,"No",IF(G320&lt;-10,"No","Yes")))</f>
        <v>N/A</v>
      </c>
      <c r="I320" s="28">
        <v>7.343</v>
      </c>
      <c r="J320" s="28">
        <v>6.4349999999999996</v>
      </c>
      <c r="K320" s="34" t="s">
        <v>49</v>
      </c>
      <c r="L320" s="30" t="str">
        <f>IF(J320="Div by 0", "N/A", IF(K320="N/A","N/A", IF(J320&gt;VALUE(MID(K320,1,2)), "No", IF(J320&lt;-1*VALUE(MID(K320,1,2)), "No", "Yes"))))</f>
        <v>N/A</v>
      </c>
    </row>
    <row r="321" spans="1:12">
      <c r="A321" s="45" t="s">
        <v>1105</v>
      </c>
      <c r="B321" s="34" t="s">
        <v>49</v>
      </c>
      <c r="C321" s="34">
        <v>120335</v>
      </c>
      <c r="D321" s="33" t="str">
        <f>IF($B321="N/A","N/A",IF(C321&gt;10,"No",IF(C321&lt;-10,"No","Yes")))</f>
        <v>N/A</v>
      </c>
      <c r="E321" s="34">
        <v>126392</v>
      </c>
      <c r="F321" s="33" t="str">
        <f>IF($B321="N/A","N/A",IF(E321&gt;10,"No",IF(E321&lt;-10,"No","Yes")))</f>
        <v>N/A</v>
      </c>
      <c r="G321" s="34">
        <v>131967</v>
      </c>
      <c r="H321" s="33" t="str">
        <f>IF($B321="N/A","N/A",IF(G321&gt;10,"No",IF(G321&lt;-10,"No","Yes")))</f>
        <v>N/A</v>
      </c>
      <c r="I321" s="28">
        <v>5.0330000000000004</v>
      </c>
      <c r="J321" s="28">
        <v>4.4109999999999996</v>
      </c>
      <c r="K321" s="34" t="s">
        <v>49</v>
      </c>
      <c r="L321" s="30" t="str">
        <f>IF(J321="Div by 0", "N/A", IF(K321="N/A","N/A", IF(J321&gt;VALUE(MID(K321,1,2)), "No", IF(J321&lt;-1*VALUE(MID(K321,1,2)), "No", "Yes"))))</f>
        <v>N/A</v>
      </c>
    </row>
    <row r="322" spans="1:12" ht="12.75" customHeight="1">
      <c r="A322" s="45" t="s">
        <v>1106</v>
      </c>
      <c r="B322" s="34" t="s">
        <v>49</v>
      </c>
      <c r="C322" s="34">
        <v>80167</v>
      </c>
      <c r="D322" s="33" t="str">
        <f>IF($B322="N/A","N/A",IF(C322&gt;10,"No",IF(C322&lt;-10,"No","Yes")))</f>
        <v>N/A</v>
      </c>
      <c r="E322" s="34">
        <v>84913.5</v>
      </c>
      <c r="F322" s="33" t="str">
        <f>IF($B322="N/A","N/A",IF(E322&gt;10,"No",IF(E322&lt;-10,"No","Yes")))</f>
        <v>N/A</v>
      </c>
      <c r="G322" s="34">
        <v>89050.333333000002</v>
      </c>
      <c r="H322" s="33" t="str">
        <f>IF($B322="N/A","N/A",IF(G322&gt;10,"No",IF(G322&lt;-10,"No","Yes")))</f>
        <v>N/A</v>
      </c>
      <c r="I322" s="28">
        <v>5.9210000000000003</v>
      </c>
      <c r="J322" s="28">
        <v>4.8719999999999999</v>
      </c>
      <c r="K322" s="34" t="s">
        <v>49</v>
      </c>
      <c r="L322" s="30" t="str">
        <f>IF(J322="Div by 0", "N/A", IF(K322="N/A","N/A", IF(J322&gt;VALUE(MID(K322,1,2)), "No", IF(J322&lt;-1*VALUE(MID(K322,1,2)), "No", "Yes"))))</f>
        <v>N/A</v>
      </c>
    </row>
    <row r="323" spans="1:12">
      <c r="A323" s="45" t="s">
        <v>1107</v>
      </c>
      <c r="B323" s="25" t="s">
        <v>157</v>
      </c>
      <c r="C323" s="32">
        <v>22.870304076</v>
      </c>
      <c r="D323" s="27" t="str">
        <f>IF($B323="N/A","N/A",IF(C323&lt;=40,"Yes","No"))</f>
        <v>Yes</v>
      </c>
      <c r="E323" s="32">
        <v>24.092736436999999</v>
      </c>
      <c r="F323" s="27" t="str">
        <f>IF($B323="N/A","N/A",IF(E323&lt;=40,"Yes","No"))</f>
        <v>Yes</v>
      </c>
      <c r="G323" s="32">
        <v>24.786632263000001</v>
      </c>
      <c r="H323" s="27" t="str">
        <f>IF($B323="N/A","N/A",IF(G323&lt;=40,"Yes","No"))</f>
        <v>Yes</v>
      </c>
      <c r="I323" s="28">
        <v>5.3449999999999998</v>
      </c>
      <c r="J323" s="28">
        <v>2.88</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41</v>
      </c>
      <c r="F339" s="33" t="str">
        <f>IF($B339="N/A","N/A",IF(E339&gt;10,"No",IF(E339&lt;-10,"No","Yes")))</f>
        <v>N/A</v>
      </c>
      <c r="G339" s="34">
        <v>362</v>
      </c>
      <c r="H339" s="33" t="str">
        <f>IF($B339="N/A","N/A",IF(G339&gt;10,"No",IF(G339&lt;-10,"No","Yes")))</f>
        <v>N/A</v>
      </c>
      <c r="I339" s="28" t="s">
        <v>1207</v>
      </c>
      <c r="J339" s="28">
        <v>782.9</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8.5833333333000006</v>
      </c>
      <c r="F340" s="33" t="str">
        <f>IF($B340="N/A","N/A",IF(E340&gt;10,"No",IF(E340&lt;-10,"No","Yes")))</f>
        <v>N/A</v>
      </c>
      <c r="G340" s="34">
        <v>175.58333332999999</v>
      </c>
      <c r="H340" s="33" t="str">
        <f>IF($B340="N/A","N/A",IF(G340&gt;10,"No",IF(G340&lt;-10,"No","Yes")))</f>
        <v>N/A</v>
      </c>
      <c r="I340" s="28" t="s">
        <v>1207</v>
      </c>
      <c r="J340" s="28">
        <v>1946</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80735</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1750156</v>
      </c>
      <c r="D359" s="27" t="str">
        <f>IF($B359="N/A","N/A",IF(C359&gt;10,"No",IF(C359&lt;-10,"No","Yes")))</f>
        <v>N/A</v>
      </c>
      <c r="E359" s="26">
        <v>1813799</v>
      </c>
      <c r="F359" s="27" t="str">
        <f>IF($B359="N/A","N/A",IF(E359&gt;10,"No",IF(E359&lt;-10,"No","Yes")))</f>
        <v>N/A</v>
      </c>
      <c r="G359" s="26">
        <v>1906649</v>
      </c>
      <c r="H359" s="27" t="str">
        <f>IF($B359="N/A","N/A",IF(G359&gt;10,"No",IF(G359&lt;-10,"No","Yes")))</f>
        <v>N/A</v>
      </c>
      <c r="I359" s="28">
        <v>3.6360000000000001</v>
      </c>
      <c r="J359" s="28">
        <v>5.1189999999999998</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151059</v>
      </c>
      <c r="F360" s="33" t="str">
        <f t="shared" ref="F360:F363" si="112">IF($B360="N/A","N/A",IF(E360&gt;10,"No",IF(E360&lt;-10,"No","Yes")))</f>
        <v>N/A</v>
      </c>
      <c r="G360" s="26">
        <v>147150</v>
      </c>
      <c r="H360" s="33" t="str">
        <f t="shared" ref="H360:H363" si="113">IF($B360="N/A","N/A",IF(G360&gt;10,"No",IF(G360&lt;-10,"No","Yes")))</f>
        <v>N/A</v>
      </c>
      <c r="I360" s="28" t="s">
        <v>49</v>
      </c>
      <c r="J360" s="28">
        <v>-2.59</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332751</v>
      </c>
      <c r="F361" s="33" t="str">
        <f t="shared" si="112"/>
        <v>N/A</v>
      </c>
      <c r="G361" s="26">
        <v>334867</v>
      </c>
      <c r="H361" s="33" t="str">
        <f t="shared" si="113"/>
        <v>N/A</v>
      </c>
      <c r="I361" s="28" t="s">
        <v>49</v>
      </c>
      <c r="J361" s="28">
        <v>0.63590000000000002</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981197</v>
      </c>
      <c r="F362" s="33" t="str">
        <f t="shared" si="112"/>
        <v>N/A</v>
      </c>
      <c r="G362" s="26">
        <v>1040435</v>
      </c>
      <c r="H362" s="33" t="str">
        <f t="shared" si="113"/>
        <v>N/A</v>
      </c>
      <c r="I362" s="28" t="s">
        <v>49</v>
      </c>
      <c r="J362" s="28">
        <v>6.0369999999999999</v>
      </c>
      <c r="K362" s="29" t="s">
        <v>108</v>
      </c>
      <c r="L362" s="30" t="str">
        <f t="shared" si="114"/>
        <v>Yes</v>
      </c>
    </row>
    <row r="363" spans="1:12">
      <c r="A363" s="48" t="s">
        <v>906</v>
      </c>
      <c r="B363" s="25" t="s">
        <v>49</v>
      </c>
      <c r="C363" s="26" t="s">
        <v>49</v>
      </c>
      <c r="D363" s="33" t="str">
        <f t="shared" si="111"/>
        <v>N/A</v>
      </c>
      <c r="E363" s="26">
        <v>348792</v>
      </c>
      <c r="F363" s="33" t="str">
        <f t="shared" si="112"/>
        <v>N/A</v>
      </c>
      <c r="G363" s="26">
        <v>384197</v>
      </c>
      <c r="H363" s="33" t="str">
        <f t="shared" si="113"/>
        <v>N/A</v>
      </c>
      <c r="I363" s="28" t="s">
        <v>49</v>
      </c>
      <c r="J363" s="28">
        <v>10.15</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1041464</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60066</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632350</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99049</v>
      </c>
      <c r="H367" s="30" t="str">
        <f t="shared" ref="H367" si="120">IF($B367="N/A","N/A",IF(G367&lt;0,"No","Yes"))</f>
        <v>N/A</v>
      </c>
      <c r="I367" s="28" t="s">
        <v>49</v>
      </c>
      <c r="J367" s="28" t="s">
        <v>49</v>
      </c>
      <c r="K367" s="34" t="s">
        <v>107</v>
      </c>
      <c r="L367" s="30" t="str">
        <f t="shared" si="118"/>
        <v>N/A</v>
      </c>
    </row>
    <row r="368" spans="1:12">
      <c r="A368" s="144" t="s">
        <v>466</v>
      </c>
      <c r="B368" s="25" t="s">
        <v>24</v>
      </c>
      <c r="C368" s="32">
        <v>95.434806953999995</v>
      </c>
      <c r="D368" s="27" t="str">
        <f>IF($B368="N/A","N/A",IF(C368&gt;80,"Yes","No"))</f>
        <v>Yes</v>
      </c>
      <c r="E368" s="32">
        <v>95.285199738000003</v>
      </c>
      <c r="F368" s="27" t="str">
        <f>IF($B368="N/A","N/A",IF(E368&gt;80,"Yes","No"))</f>
        <v>Yes</v>
      </c>
      <c r="G368" s="32">
        <v>95.368366175000006</v>
      </c>
      <c r="H368" s="27" t="str">
        <f>IF($B368="N/A","N/A",IF(G368&gt;80,"Yes","No"))</f>
        <v>Yes</v>
      </c>
      <c r="I368" s="28">
        <v>-0.157</v>
      </c>
      <c r="J368" s="28">
        <v>8.7300000000000003E-2</v>
      </c>
      <c r="K368" s="29" t="s">
        <v>108</v>
      </c>
      <c r="L368" s="30" t="str">
        <f t="shared" si="110"/>
        <v>Yes</v>
      </c>
    </row>
    <row r="369" spans="1:12">
      <c r="A369" s="144" t="s">
        <v>1141</v>
      </c>
      <c r="B369" s="25" t="s">
        <v>0</v>
      </c>
      <c r="C369" s="32">
        <v>0</v>
      </c>
      <c r="D369" s="27" t="str">
        <f>IF($B369="N/A","N/A",IF(C369&gt;=5,"No",IF(C369&lt;0,"No","Yes")))</f>
        <v>Yes</v>
      </c>
      <c r="E369" s="32">
        <v>0</v>
      </c>
      <c r="F369" s="27" t="str">
        <f>IF($B369="N/A","N/A",IF(E369&gt;=5,"No",IF(E369&lt;0,"No","Yes")))</f>
        <v>Yes</v>
      </c>
      <c r="G369" s="32">
        <v>0</v>
      </c>
      <c r="H369" s="27" t="str">
        <f>IF($B369="N/A","N/A",IF(G369&gt;=5,"No",IF(G369&lt;0,"No","Yes")))</f>
        <v>Yes</v>
      </c>
      <c r="I369" s="28" t="s">
        <v>1207</v>
      </c>
      <c r="J369" s="28" t="s">
        <v>1207</v>
      </c>
      <c r="K369" s="29" t="s">
        <v>108</v>
      </c>
      <c r="L369" s="30" t="str">
        <f t="shared" si="110"/>
        <v>N/A</v>
      </c>
    </row>
    <row r="370" spans="1:12">
      <c r="A370" s="144" t="s">
        <v>1153</v>
      </c>
      <c r="B370" s="36" t="s">
        <v>0</v>
      </c>
      <c r="C370" s="32">
        <v>4.5651930456000001</v>
      </c>
      <c r="D370" s="27" t="str">
        <f>IF($B370="N/A","N/A",IF(C370&gt;=5,"No",IF(C370&lt;0,"No","Yes")))</f>
        <v>Yes</v>
      </c>
      <c r="E370" s="32">
        <v>4.7147451288999997</v>
      </c>
      <c r="F370" s="27" t="str">
        <f>IF($B370="N/A","N/A",IF(E370&gt;=5,"No",IF(E370&lt;0,"No","Yes")))</f>
        <v>Yes</v>
      </c>
      <c r="G370" s="32">
        <v>4.6231896904000003</v>
      </c>
      <c r="H370" s="27" t="str">
        <f>IF($B370="N/A","N/A",IF(G370&gt;=5,"No",IF(G370&lt;0,"No","Yes")))</f>
        <v>Yes</v>
      </c>
      <c r="I370" s="28">
        <v>3.2759999999999998</v>
      </c>
      <c r="J370" s="28">
        <v>-1.94</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5.5132900000000002E-5</v>
      </c>
      <c r="F375" s="27" t="str">
        <f t="shared" si="122"/>
        <v>No</v>
      </c>
      <c r="G375" s="32">
        <v>8.4441341999999999E-3</v>
      </c>
      <c r="H375" s="27" t="str">
        <f t="shared" si="123"/>
        <v>No</v>
      </c>
      <c r="I375" s="28" t="s">
        <v>1207</v>
      </c>
      <c r="J375" s="28">
        <v>15216</v>
      </c>
      <c r="K375" s="29" t="s">
        <v>108</v>
      </c>
      <c r="L375" s="30" t="str">
        <f t="shared" si="124"/>
        <v>No</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13.516509385000001</v>
      </c>
      <c r="D383" s="27" t="str">
        <f>IF($B383="N/A","N/A",IF(C383&gt;15,"No",IF(C383&lt;2,"No","Yes")))</f>
        <v>Yes</v>
      </c>
      <c r="E383" s="32">
        <v>13.197768882</v>
      </c>
      <c r="F383" s="27" t="str">
        <f>IF($B383="N/A","N/A",IF(E383&gt;15,"No",IF(E383&lt;2,"No","Yes")))</f>
        <v>Yes</v>
      </c>
      <c r="G383" s="32">
        <v>11.775948273999999</v>
      </c>
      <c r="H383" s="27" t="str">
        <f>IF($B383="N/A","N/A",IF(G383&gt;15,"No",IF(G383&lt;2,"No","Yes")))</f>
        <v>Yes</v>
      </c>
      <c r="I383" s="28">
        <v>-2.36</v>
      </c>
      <c r="J383" s="28">
        <v>-10.8</v>
      </c>
      <c r="K383" s="29" t="s">
        <v>108</v>
      </c>
      <c r="L383" s="30" t="str">
        <f t="shared" si="110"/>
        <v>Yes</v>
      </c>
    </row>
    <row r="384" spans="1:12">
      <c r="A384" s="48" t="s">
        <v>469</v>
      </c>
      <c r="B384" s="25" t="s">
        <v>49</v>
      </c>
      <c r="C384" s="26">
        <v>148394</v>
      </c>
      <c r="D384" s="27" t="str">
        <f>IF($B384="N/A","N/A",IF(C384&gt;10,"No",IF(C384&lt;-10,"No","Yes")))</f>
        <v>N/A</v>
      </c>
      <c r="E384" s="26">
        <v>155539</v>
      </c>
      <c r="F384" s="27" t="str">
        <f>IF($B384="N/A","N/A",IF(E384&gt;10,"No",IF(E384&lt;-10,"No","Yes")))</f>
        <v>N/A</v>
      </c>
      <c r="G384" s="26">
        <v>195912</v>
      </c>
      <c r="H384" s="27" t="str">
        <f>IF($B384="N/A","N/A",IF(G384&gt;10,"No",IF(G384&lt;-10,"No","Yes")))</f>
        <v>N/A</v>
      </c>
      <c r="I384" s="28">
        <v>4.8150000000000004</v>
      </c>
      <c r="J384" s="28">
        <v>25.96</v>
      </c>
      <c r="K384" s="29" t="s">
        <v>108</v>
      </c>
      <c r="L384" s="30" t="str">
        <f t="shared" si="110"/>
        <v>No</v>
      </c>
    </row>
    <row r="385" spans="1:12">
      <c r="A385" s="48" t="s">
        <v>792</v>
      </c>
      <c r="B385" s="25" t="s">
        <v>49</v>
      </c>
      <c r="C385" s="26">
        <v>123861</v>
      </c>
      <c r="D385" s="27" t="str">
        <f>IF($B385="N/A","N/A",IF(C385&gt;10,"No",IF(C385&lt;-10,"No","Yes")))</f>
        <v>N/A</v>
      </c>
      <c r="E385" s="26">
        <v>133563</v>
      </c>
      <c r="F385" s="27" t="str">
        <f>IF($B385="N/A","N/A",IF(E385&gt;10,"No",IF(E385&lt;-10,"No","Yes")))</f>
        <v>N/A</v>
      </c>
      <c r="G385" s="26">
        <v>134216</v>
      </c>
      <c r="H385" s="27" t="str">
        <f>IF($B385="N/A","N/A",IF(G385&gt;10,"No",IF(G385&lt;-10,"No","Yes")))</f>
        <v>N/A</v>
      </c>
      <c r="I385" s="28">
        <v>7.8330000000000002</v>
      </c>
      <c r="J385" s="28">
        <v>0.4889</v>
      </c>
      <c r="K385" s="29" t="s">
        <v>108</v>
      </c>
      <c r="L385" s="30" t="str">
        <f t="shared" si="110"/>
        <v>Yes</v>
      </c>
    </row>
    <row r="386" spans="1:12">
      <c r="A386" s="48" t="s">
        <v>793</v>
      </c>
      <c r="B386" s="25" t="s">
        <v>49</v>
      </c>
      <c r="C386" s="26">
        <v>8000</v>
      </c>
      <c r="D386" s="27" t="str">
        <f>IF($B386="N/A","N/A",IF(C386&gt;10,"No",IF(C386&lt;-10,"No","Yes")))</f>
        <v>N/A</v>
      </c>
      <c r="E386" s="26">
        <v>8965</v>
      </c>
      <c r="F386" s="27" t="str">
        <f>IF($B386="N/A","N/A",IF(E386&gt;10,"No",IF(E386&lt;-10,"No","Yes")))</f>
        <v>N/A</v>
      </c>
      <c r="G386" s="26">
        <v>10198</v>
      </c>
      <c r="H386" s="27" t="str">
        <f>IF($B386="N/A","N/A",IF(G386&gt;10,"No",IF(G386&lt;-10,"No","Yes")))</f>
        <v>N/A</v>
      </c>
      <c r="I386" s="28">
        <v>12.06</v>
      </c>
      <c r="J386" s="28">
        <v>13.75</v>
      </c>
      <c r="K386" s="29" t="s">
        <v>108</v>
      </c>
      <c r="L386" s="30" t="str">
        <f t="shared" si="110"/>
        <v>Yes</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11896037404</v>
      </c>
      <c r="D390" s="33" t="str">
        <f t="shared" ref="D390:D396" si="127">IF($B390="N/A","N/A",IF(C390&gt;10,"No",IF(C390&lt;-10,"No","Yes")))</f>
        <v>N/A</v>
      </c>
      <c r="E390" s="47">
        <v>12301862583</v>
      </c>
      <c r="F390" s="33" t="str">
        <f t="shared" ref="F390:F396" si="128">IF($B390="N/A","N/A",IF(E390&gt;10,"No",IF(E390&lt;-10,"No","Yes")))</f>
        <v>N/A</v>
      </c>
      <c r="G390" s="47">
        <v>13530840508</v>
      </c>
      <c r="H390" s="33" t="str">
        <f t="shared" ref="H390:H396" si="129">IF($B390="N/A","N/A",IF(G390&gt;10,"No",IF(G390&lt;-10,"No","Yes")))</f>
        <v>N/A</v>
      </c>
      <c r="I390" s="28">
        <v>3.411</v>
      </c>
      <c r="J390" s="28">
        <v>9.99</v>
      </c>
      <c r="K390" s="36" t="s">
        <v>1193</v>
      </c>
      <c r="L390" s="30" t="str">
        <f t="shared" ref="L390:L397" si="130">IF(J390="Div by 0", "N/A", IF(K390="N/A","N/A", IF(J390&gt;VALUE(MID(K390,1,2)), "No", IF(J390&lt;-1*VALUE(MID(K390,1,2)), "No", "Yes"))))</f>
        <v>Yes</v>
      </c>
    </row>
    <row r="391" spans="1:12">
      <c r="A391" s="49" t="s">
        <v>335</v>
      </c>
      <c r="B391" s="36" t="s">
        <v>49</v>
      </c>
      <c r="C391" s="47">
        <v>5473.8492477999998</v>
      </c>
      <c r="D391" s="33" t="str">
        <f t="shared" si="127"/>
        <v>N/A</v>
      </c>
      <c r="E391" s="47">
        <v>5594.0340169999999</v>
      </c>
      <c r="F391" s="33" t="str">
        <f t="shared" si="128"/>
        <v>N/A</v>
      </c>
      <c r="G391" s="47">
        <v>5734.6122354999998</v>
      </c>
      <c r="H391" s="33" t="str">
        <f t="shared" si="129"/>
        <v>N/A</v>
      </c>
      <c r="I391" s="28">
        <v>2.1960000000000002</v>
      </c>
      <c r="J391" s="28">
        <v>2.5129999999999999</v>
      </c>
      <c r="K391" s="36" t="s">
        <v>1193</v>
      </c>
      <c r="L391" s="30" t="str">
        <f t="shared" si="130"/>
        <v>Yes</v>
      </c>
    </row>
    <row r="392" spans="1:12">
      <c r="A392" s="49" t="s">
        <v>39</v>
      </c>
      <c r="B392" s="36" t="s">
        <v>49</v>
      </c>
      <c r="C392" s="47">
        <v>838</v>
      </c>
      <c r="D392" s="33" t="str">
        <f t="shared" si="127"/>
        <v>N/A</v>
      </c>
      <c r="E392" s="47">
        <v>960</v>
      </c>
      <c r="F392" s="33" t="str">
        <f t="shared" si="128"/>
        <v>N/A</v>
      </c>
      <c r="G392" s="47">
        <v>1066</v>
      </c>
      <c r="H392" s="33" t="str">
        <f t="shared" si="129"/>
        <v>N/A</v>
      </c>
      <c r="I392" s="28">
        <v>14.56</v>
      </c>
      <c r="J392" s="28">
        <v>11.04</v>
      </c>
      <c r="K392" s="36" t="s">
        <v>1193</v>
      </c>
      <c r="L392" s="30" t="str">
        <f t="shared" si="130"/>
        <v>Yes</v>
      </c>
    </row>
    <row r="393" spans="1:12">
      <c r="A393" s="49" t="s">
        <v>40</v>
      </c>
      <c r="B393" s="36" t="s">
        <v>49</v>
      </c>
      <c r="C393" s="47">
        <v>1265</v>
      </c>
      <c r="D393" s="33" t="str">
        <f t="shared" si="127"/>
        <v>N/A</v>
      </c>
      <c r="E393" s="47">
        <v>1355</v>
      </c>
      <c r="F393" s="33" t="str">
        <f t="shared" si="128"/>
        <v>N/A</v>
      </c>
      <c r="G393" s="47">
        <v>1515</v>
      </c>
      <c r="H393" s="33" t="str">
        <f t="shared" si="129"/>
        <v>N/A</v>
      </c>
      <c r="I393" s="28">
        <v>7.1150000000000002</v>
      </c>
      <c r="J393" s="28">
        <v>11.81</v>
      </c>
      <c r="K393" s="36" t="s">
        <v>1193</v>
      </c>
      <c r="L393" s="30" t="str">
        <f t="shared" si="130"/>
        <v>Yes</v>
      </c>
    </row>
    <row r="394" spans="1:12">
      <c r="A394" s="49" t="s">
        <v>41</v>
      </c>
      <c r="B394" s="36" t="s">
        <v>49</v>
      </c>
      <c r="C394" s="47">
        <v>3396</v>
      </c>
      <c r="D394" s="33" t="str">
        <f t="shared" si="127"/>
        <v>N/A</v>
      </c>
      <c r="E394" s="47">
        <v>3615</v>
      </c>
      <c r="F394" s="33" t="str">
        <f t="shared" si="128"/>
        <v>N/A</v>
      </c>
      <c r="G394" s="47">
        <v>3870</v>
      </c>
      <c r="H394" s="33" t="str">
        <f t="shared" si="129"/>
        <v>N/A</v>
      </c>
      <c r="I394" s="28">
        <v>6.4489999999999998</v>
      </c>
      <c r="J394" s="28">
        <v>7.0540000000000003</v>
      </c>
      <c r="K394" s="36" t="s">
        <v>1193</v>
      </c>
      <c r="L394" s="30" t="str">
        <f t="shared" si="130"/>
        <v>Yes</v>
      </c>
    </row>
    <row r="395" spans="1:12">
      <c r="A395" s="49" t="s">
        <v>29</v>
      </c>
      <c r="B395" s="36" t="s">
        <v>49</v>
      </c>
      <c r="C395" s="47">
        <v>24380</v>
      </c>
      <c r="D395" s="33" t="str">
        <f t="shared" si="127"/>
        <v>N/A</v>
      </c>
      <c r="E395" s="47">
        <v>23602</v>
      </c>
      <c r="F395" s="33" t="str">
        <f t="shared" si="128"/>
        <v>N/A</v>
      </c>
      <c r="G395" s="47">
        <v>23354</v>
      </c>
      <c r="H395" s="33" t="str">
        <f t="shared" si="129"/>
        <v>N/A</v>
      </c>
      <c r="I395" s="28">
        <v>-3.19</v>
      </c>
      <c r="J395" s="28">
        <v>-1.05</v>
      </c>
      <c r="K395" s="36" t="s">
        <v>1193</v>
      </c>
      <c r="L395" s="30" t="str">
        <f t="shared" si="130"/>
        <v>Yes</v>
      </c>
    </row>
    <row r="396" spans="1:12">
      <c r="A396" s="49" t="s">
        <v>42</v>
      </c>
      <c r="B396" s="36" t="s">
        <v>49</v>
      </c>
      <c r="C396" s="47">
        <v>71460</v>
      </c>
      <c r="D396" s="33" t="str">
        <f t="shared" si="127"/>
        <v>N/A</v>
      </c>
      <c r="E396" s="47">
        <v>72059</v>
      </c>
      <c r="F396" s="33" t="str">
        <f t="shared" si="128"/>
        <v>N/A</v>
      </c>
      <c r="G396" s="47">
        <v>72387</v>
      </c>
      <c r="H396" s="33" t="str">
        <f t="shared" si="129"/>
        <v>N/A</v>
      </c>
      <c r="I396" s="28">
        <v>0.83819999999999995</v>
      </c>
      <c r="J396" s="28">
        <v>0.45519999999999999</v>
      </c>
      <c r="K396" s="36" t="s">
        <v>1193</v>
      </c>
      <c r="L396" s="30" t="str">
        <f t="shared" si="130"/>
        <v>Yes</v>
      </c>
    </row>
    <row r="397" spans="1:12">
      <c r="A397" s="49" t="s">
        <v>336</v>
      </c>
      <c r="B397" s="36" t="s">
        <v>49</v>
      </c>
      <c r="C397" s="47">
        <v>8073717</v>
      </c>
      <c r="D397" s="33" t="str">
        <f>IF($B397="N/A","N/A",IF(C397&gt;10,"No",IF(C397&lt;-10,"No","Yes")))</f>
        <v>N/A</v>
      </c>
      <c r="E397" s="47">
        <v>4792842</v>
      </c>
      <c r="F397" s="33" t="str">
        <f>IF($B397="N/A","N/A",IF(E397&gt;10,"No",IF(E397&lt;-10,"No","Yes")))</f>
        <v>N/A</v>
      </c>
      <c r="G397" s="47">
        <v>8204510</v>
      </c>
      <c r="H397" s="33" t="str">
        <f>IF($B397="N/A","N/A",IF(G397&gt;10,"No",IF(G397&lt;-10,"No","Yes")))</f>
        <v>N/A</v>
      </c>
      <c r="I397" s="28">
        <v>-40.6</v>
      </c>
      <c r="J397" s="28">
        <v>71.180000000000007</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6.9420485181</v>
      </c>
      <c r="D399" s="27" t="str">
        <f t="shared" ref="D399:D403" si="131">IF($B399="N/A","N/A",IF(C399&gt;10,"No",IF(C399&lt;-10,"No","Yes")))</f>
        <v>N/A</v>
      </c>
      <c r="E399" s="32">
        <v>6.3121616804</v>
      </c>
      <c r="F399" s="27" t="str">
        <f t="shared" ref="F399:F403" si="132">IF($B399="N/A","N/A",IF(E399&gt;10,"No",IF(E399&lt;-10,"No","Yes")))</f>
        <v>N/A</v>
      </c>
      <c r="G399" s="32">
        <v>6.0513989381000002</v>
      </c>
      <c r="H399" s="27" t="str">
        <f t="shared" ref="H399:H403" si="133">IF($B399="N/A","N/A",IF(G399&gt;10,"No",IF(G399&lt;-10,"No","Yes")))</f>
        <v>N/A</v>
      </c>
      <c r="I399" s="28">
        <v>-9.07</v>
      </c>
      <c r="J399" s="28">
        <v>-4.13</v>
      </c>
      <c r="K399" s="29" t="s">
        <v>1193</v>
      </c>
      <c r="L399" s="30" t="str">
        <f t="shared" ref="L399:L403" si="134">IF(J399="Div by 0", "N/A", IF(K399="N/A","N/A", IF(J399&gt;VALUE(MID(K399,1,2)), "No", IF(J399&lt;-1*VALUE(MID(K399,1,2)), "No", "Yes"))))</f>
        <v>Yes</v>
      </c>
    </row>
    <row r="400" spans="1:12">
      <c r="A400" s="5" t="s">
        <v>524</v>
      </c>
      <c r="B400" s="25" t="s">
        <v>49</v>
      </c>
      <c r="C400" s="32">
        <v>17.180875056000001</v>
      </c>
      <c r="D400" s="27" t="str">
        <f t="shared" si="131"/>
        <v>N/A</v>
      </c>
      <c r="E400" s="32">
        <v>17.204839617000001</v>
      </c>
      <c r="F400" s="27" t="str">
        <f t="shared" si="132"/>
        <v>N/A</v>
      </c>
      <c r="G400" s="32">
        <v>17.031097203000002</v>
      </c>
      <c r="H400" s="27" t="str">
        <f t="shared" si="133"/>
        <v>N/A</v>
      </c>
      <c r="I400" s="28">
        <v>0.13950000000000001</v>
      </c>
      <c r="J400" s="28">
        <v>-1.01</v>
      </c>
      <c r="K400" s="29" t="s">
        <v>1193</v>
      </c>
      <c r="L400" s="30" t="str">
        <f t="shared" si="134"/>
        <v>Yes</v>
      </c>
    </row>
    <row r="401" spans="1:12">
      <c r="A401" s="5" t="s">
        <v>527</v>
      </c>
      <c r="B401" s="25" t="s">
        <v>49</v>
      </c>
      <c r="C401" s="32">
        <v>8.2725964068</v>
      </c>
      <c r="D401" s="27" t="str">
        <f t="shared" si="131"/>
        <v>N/A</v>
      </c>
      <c r="E401" s="32">
        <v>7.3984397436</v>
      </c>
      <c r="F401" s="27" t="str">
        <f t="shared" si="132"/>
        <v>N/A</v>
      </c>
      <c r="G401" s="32">
        <v>7.3767668108000004</v>
      </c>
      <c r="H401" s="27" t="str">
        <f t="shared" si="133"/>
        <v>N/A</v>
      </c>
      <c r="I401" s="28">
        <v>-10.6</v>
      </c>
      <c r="J401" s="28">
        <v>-0.29299999999999998</v>
      </c>
      <c r="K401" s="29" t="s">
        <v>1193</v>
      </c>
      <c r="L401" s="30" t="str">
        <f t="shared" si="134"/>
        <v>Yes</v>
      </c>
    </row>
    <row r="402" spans="1:12">
      <c r="A402" s="5" t="s">
        <v>530</v>
      </c>
      <c r="B402" s="25" t="s">
        <v>49</v>
      </c>
      <c r="C402" s="32">
        <v>5.2651232263000001</v>
      </c>
      <c r="D402" s="27" t="str">
        <f t="shared" si="131"/>
        <v>N/A</v>
      </c>
      <c r="E402" s="32">
        <v>4.7892020221999996</v>
      </c>
      <c r="F402" s="27" t="str">
        <f t="shared" si="132"/>
        <v>N/A</v>
      </c>
      <c r="G402" s="32">
        <v>4.5739853394000001</v>
      </c>
      <c r="H402" s="27" t="str">
        <f t="shared" si="133"/>
        <v>N/A</v>
      </c>
      <c r="I402" s="28">
        <v>-9.0399999999999991</v>
      </c>
      <c r="J402" s="28">
        <v>-4.49</v>
      </c>
      <c r="K402" s="29" t="s">
        <v>1193</v>
      </c>
      <c r="L402" s="30" t="str">
        <f t="shared" si="134"/>
        <v>Yes</v>
      </c>
    </row>
    <row r="403" spans="1:12">
      <c r="A403" s="5" t="s">
        <v>532</v>
      </c>
      <c r="B403" s="25" t="s">
        <v>49</v>
      </c>
      <c r="C403" s="32">
        <v>6.1317261718999996</v>
      </c>
      <c r="D403" s="27" t="str">
        <f t="shared" si="131"/>
        <v>N/A</v>
      </c>
      <c r="E403" s="32">
        <v>5.1114256141999999</v>
      </c>
      <c r="F403" s="27" t="str">
        <f t="shared" si="132"/>
        <v>N/A</v>
      </c>
      <c r="G403" s="32">
        <v>4.9010023372999996</v>
      </c>
      <c r="H403" s="27" t="str">
        <f t="shared" si="133"/>
        <v>N/A</v>
      </c>
      <c r="I403" s="28">
        <v>-16.600000000000001</v>
      </c>
      <c r="J403" s="28">
        <v>-4.12</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27</v>
      </c>
      <c r="D405" s="27" t="str">
        <f>IF($B405="N/A","N/A",IF(C405&gt;10,"No",IF(C405&lt;-10,"No","Yes")))</f>
        <v>N/A</v>
      </c>
      <c r="E405" s="26">
        <v>23</v>
      </c>
      <c r="F405" s="27" t="str">
        <f>IF($B405="N/A","N/A",IF(E405&gt;10,"No",IF(E405&lt;-10,"No","Yes")))</f>
        <v>N/A</v>
      </c>
      <c r="G405" s="26">
        <v>25</v>
      </c>
      <c r="H405" s="27" t="str">
        <f>IF($B405="N/A","N/A",IF(G405&gt;10,"No",IF(G405&lt;-10,"No","Yes")))</f>
        <v>N/A</v>
      </c>
      <c r="I405" s="28">
        <v>-14.8</v>
      </c>
      <c r="J405" s="28">
        <v>8.6959999999999997</v>
      </c>
      <c r="K405" s="36" t="s">
        <v>49</v>
      </c>
      <c r="L405" s="30" t="str">
        <f>IF(J405="Div by 0", "N/A", IF(K405="N/A","N/A", IF(J405&gt;VALUE(MID(K405,1,2)), "No", IF(J405&lt;-1*VALUE(MID(K405,1,2)), "No", "Yes"))))</f>
        <v>N/A</v>
      </c>
    </row>
    <row r="406" spans="1:12">
      <c r="A406" s="49" t="s">
        <v>338</v>
      </c>
      <c r="B406" s="36" t="s">
        <v>49</v>
      </c>
      <c r="C406" s="26">
        <v>106</v>
      </c>
      <c r="D406" s="27" t="str">
        <f>IF($B406="N/A","N/A",IF(C406&gt;10,"No",IF(C406&lt;-10,"No","Yes")))</f>
        <v>N/A</v>
      </c>
      <c r="E406" s="26">
        <v>93</v>
      </c>
      <c r="F406" s="27" t="str">
        <f>IF($B406="N/A","N/A",IF(E406&gt;10,"No",IF(E406&lt;-10,"No","Yes")))</f>
        <v>N/A</v>
      </c>
      <c r="G406" s="26">
        <v>107</v>
      </c>
      <c r="H406" s="27" t="str">
        <f>IF($B406="N/A","N/A",IF(G406&gt;10,"No",IF(G406&lt;-10,"No","Yes")))</f>
        <v>N/A</v>
      </c>
      <c r="I406" s="28">
        <v>-12.3</v>
      </c>
      <c r="J406" s="28">
        <v>15.05</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5473.8492477999998</v>
      </c>
      <c r="D408" s="33" t="str">
        <f>IF($B408="N/A","N/A",IF(C408&gt;10,"No",IF(C408&lt;-10,"No","Yes")))</f>
        <v>N/A</v>
      </c>
      <c r="E408" s="47">
        <v>5594.0340169999999</v>
      </c>
      <c r="F408" s="33" t="str">
        <f>IF($B408="N/A","N/A",IF(E408&gt;10,"No",IF(E408&lt;-10,"No","Yes")))</f>
        <v>N/A</v>
      </c>
      <c r="G408" s="47">
        <v>5734.6122354999998</v>
      </c>
      <c r="H408" s="33" t="str">
        <f>IF($B408="N/A","N/A",IF(G408&gt;10,"No",IF(G408&lt;-10,"No","Yes")))</f>
        <v>N/A</v>
      </c>
      <c r="I408" s="28">
        <v>2.1960000000000002</v>
      </c>
      <c r="J408" s="28">
        <v>2.5129999999999999</v>
      </c>
      <c r="K408" s="36" t="s">
        <v>1193</v>
      </c>
      <c r="L408" s="30" t="str">
        <f>IF(J408="Div by 0", "N/A", IF(K408="N/A","N/A", IF(J408&gt;VALUE(MID(K408,1,2)), "No", IF(J408&lt;-1*VALUE(MID(K408,1,2)), "No", "Yes"))))</f>
        <v>Yes</v>
      </c>
    </row>
    <row r="409" spans="1:12">
      <c r="A409" s="5" t="s">
        <v>524</v>
      </c>
      <c r="B409" s="36" t="s">
        <v>49</v>
      </c>
      <c r="C409" s="47">
        <v>17045.354493999999</v>
      </c>
      <c r="D409" s="33" t="str">
        <f>IF($B409="N/A","N/A",IF(C409&gt;10,"No",IF(C409&lt;-10,"No","Yes")))</f>
        <v>N/A</v>
      </c>
      <c r="E409" s="47">
        <v>17256.177877999999</v>
      </c>
      <c r="F409" s="33" t="str">
        <f>IF($B409="N/A","N/A",IF(E409&gt;10,"No",IF(E409&lt;-10,"No","Yes")))</f>
        <v>N/A</v>
      </c>
      <c r="G409" s="47">
        <v>17947.035657</v>
      </c>
      <c r="H409" s="33" t="str">
        <f>IF($B409="N/A","N/A",IF(G409&gt;10,"No",IF(G409&lt;-10,"No","Yes")))</f>
        <v>N/A</v>
      </c>
      <c r="I409" s="28">
        <v>1.2370000000000001</v>
      </c>
      <c r="J409" s="28">
        <v>4.0039999999999996</v>
      </c>
      <c r="K409" s="36" t="s">
        <v>1193</v>
      </c>
      <c r="L409" s="30" t="str">
        <f>IF(J409="Div by 0", "N/A", IF(K409="N/A","N/A", IF(J409&gt;VALUE(MID(K409,1,2)), "No", IF(J409&lt;-1*VALUE(MID(K409,1,2)), "No", "Yes"))))</f>
        <v>Yes</v>
      </c>
    </row>
    <row r="410" spans="1:12">
      <c r="A410" s="5" t="s">
        <v>527</v>
      </c>
      <c r="B410" s="36" t="s">
        <v>49</v>
      </c>
      <c r="C410" s="47">
        <v>15080.893291</v>
      </c>
      <c r="D410" s="33" t="str">
        <f>IF($B410="N/A","N/A",IF(C410&gt;10,"No",IF(C410&lt;-10,"No","Yes")))</f>
        <v>N/A</v>
      </c>
      <c r="E410" s="47">
        <v>15262.951510999999</v>
      </c>
      <c r="F410" s="33" t="str">
        <f>IF($B410="N/A","N/A",IF(E410&gt;10,"No",IF(E410&lt;-10,"No","Yes")))</f>
        <v>N/A</v>
      </c>
      <c r="G410" s="47">
        <v>16185.957677</v>
      </c>
      <c r="H410" s="33" t="str">
        <f>IF($B410="N/A","N/A",IF(G410&gt;10,"No",IF(G410&lt;-10,"No","Yes")))</f>
        <v>N/A</v>
      </c>
      <c r="I410" s="28">
        <v>1.2070000000000001</v>
      </c>
      <c r="J410" s="28">
        <v>6.0469999999999997</v>
      </c>
      <c r="K410" s="36" t="s">
        <v>1193</v>
      </c>
      <c r="L410" s="30" t="str">
        <f>IF(J410="Div by 0", "N/A", IF(K410="N/A","N/A", IF(J410&gt;VALUE(MID(K410,1,2)), "No", IF(J410&lt;-1*VALUE(MID(K410,1,2)), "No", "Yes"))))</f>
        <v>Yes</v>
      </c>
    </row>
    <row r="411" spans="1:12">
      <c r="A411" s="5" t="s">
        <v>530</v>
      </c>
      <c r="B411" s="36" t="s">
        <v>49</v>
      </c>
      <c r="C411" s="47">
        <v>1620.1363165</v>
      </c>
      <c r="D411" s="33" t="str">
        <f>IF($B411="N/A","N/A",IF(C411&gt;10,"No",IF(C411&lt;-10,"No","Yes")))</f>
        <v>N/A</v>
      </c>
      <c r="E411" s="47">
        <v>1707.1715029</v>
      </c>
      <c r="F411" s="33" t="str">
        <f>IF($B411="N/A","N/A",IF(E411&gt;10,"No",IF(E411&lt;-10,"No","Yes")))</f>
        <v>N/A</v>
      </c>
      <c r="G411" s="47">
        <v>1803.684888</v>
      </c>
      <c r="H411" s="33" t="str">
        <f>IF($B411="N/A","N/A",IF(G411&gt;10,"No",IF(G411&lt;-10,"No","Yes")))</f>
        <v>N/A</v>
      </c>
      <c r="I411" s="28">
        <v>5.3719999999999999</v>
      </c>
      <c r="J411" s="28">
        <v>5.6529999999999996</v>
      </c>
      <c r="K411" s="36" t="s">
        <v>1193</v>
      </c>
      <c r="L411" s="30" t="str">
        <f>IF(J411="Div by 0", "N/A", IF(K411="N/A","N/A", IF(J411&gt;VALUE(MID(K411,1,2)), "No", IF(J411&lt;-1*VALUE(MID(K411,1,2)), "No", "Yes"))))</f>
        <v>Yes</v>
      </c>
    </row>
    <row r="412" spans="1:12">
      <c r="A412" s="5" t="s">
        <v>532</v>
      </c>
      <c r="B412" s="36" t="s">
        <v>49</v>
      </c>
      <c r="C412" s="47">
        <v>2902.4767422</v>
      </c>
      <c r="D412" s="33" t="str">
        <f>IF($B412="N/A","N/A",IF(C412&gt;10,"No",IF(C412&lt;-10,"No","Yes")))</f>
        <v>N/A</v>
      </c>
      <c r="E412" s="47">
        <v>3057.8389999999999</v>
      </c>
      <c r="F412" s="33" t="str">
        <f>IF($B412="N/A","N/A",IF(E412&gt;10,"No",IF(E412&lt;-10,"No","Yes")))</f>
        <v>N/A</v>
      </c>
      <c r="G412" s="47">
        <v>3364.5756265999999</v>
      </c>
      <c r="H412" s="33" t="str">
        <f>IF($B412="N/A","N/A",IF(G412&gt;10,"No",IF(G412&lt;-10,"No","Yes")))</f>
        <v>N/A</v>
      </c>
      <c r="I412" s="28">
        <v>5.3529999999999998</v>
      </c>
      <c r="J412" s="28">
        <v>10.029999999999999</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5820.8798307999996</v>
      </c>
      <c r="F414" s="33" t="str">
        <f t="shared" ref="F414:F415" si="136">IF($B414="N/A","N/A",IF(E414&gt;10,"No",IF(E414&lt;-10,"No","Yes")))</f>
        <v>N/A</v>
      </c>
      <c r="G414" s="47">
        <v>6007.6178362000001</v>
      </c>
      <c r="H414" s="33" t="str">
        <f t="shared" ref="H414:H415" si="137">IF($B414="N/A","N/A",IF(G414&gt;10,"No",IF(G414&lt;-10,"No","Yes")))</f>
        <v>N/A</v>
      </c>
      <c r="I414" s="28" t="s">
        <v>49</v>
      </c>
      <c r="J414" s="28">
        <v>3.2080000000000002</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5283.9147462999999</v>
      </c>
      <c r="F415" s="33" t="str">
        <f t="shared" si="136"/>
        <v>N/A</v>
      </c>
      <c r="G415" s="47">
        <v>5367.8760038</v>
      </c>
      <c r="H415" s="33" t="str">
        <f t="shared" si="137"/>
        <v>N/A</v>
      </c>
      <c r="I415" s="28" t="s">
        <v>49</v>
      </c>
      <c r="J415" s="28">
        <v>1.589</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15257.396316</v>
      </c>
      <c r="D417" s="33" t="str">
        <f>IF($B417="N/A","N/A",IF(C417&gt;10,"No",IF(C417&lt;-10,"No","Yes")))</f>
        <v>N/A</v>
      </c>
      <c r="E417" s="47">
        <v>15222.911045999999</v>
      </c>
      <c r="F417" s="33" t="str">
        <f>IF($B417="N/A","N/A",IF(E417&gt;10,"No",IF(E417&lt;-10,"No","Yes")))</f>
        <v>N/A</v>
      </c>
      <c r="G417" s="47">
        <v>15505.416222</v>
      </c>
      <c r="H417" s="33" t="str">
        <f>IF($B417="N/A","N/A",IF(G417&gt;10,"No",IF(G417&lt;-10,"No","Yes")))</f>
        <v>N/A</v>
      </c>
      <c r="I417" s="28">
        <v>-0.22600000000000001</v>
      </c>
      <c r="J417" s="28">
        <v>1.8560000000000001</v>
      </c>
      <c r="K417" s="36" t="s">
        <v>1193</v>
      </c>
      <c r="L417" s="30" t="str">
        <f>IF(J417="Div by 0", "N/A", IF(K417="N/A","N/A", IF(J417&gt;VALUE(MID(K417,1,2)), "No", IF(J417&lt;-1*VALUE(MID(K417,1,2)), "No", "Yes"))))</f>
        <v>Yes</v>
      </c>
    </row>
    <row r="418" spans="1:12">
      <c r="A418" s="5" t="s">
        <v>524</v>
      </c>
      <c r="B418" s="36" t="s">
        <v>49</v>
      </c>
      <c r="C418" s="47">
        <v>16978.016075</v>
      </c>
      <c r="D418" s="33" t="str">
        <f>IF($B418="N/A","N/A",IF(C418&gt;10,"No",IF(C418&lt;-10,"No","Yes")))</f>
        <v>N/A</v>
      </c>
      <c r="E418" s="47">
        <v>17172.637480000001</v>
      </c>
      <c r="F418" s="33" t="str">
        <f>IF($B418="N/A","N/A",IF(E418&gt;10,"No",IF(E418&lt;-10,"No","Yes")))</f>
        <v>N/A</v>
      </c>
      <c r="G418" s="47">
        <v>17721.771788999999</v>
      </c>
      <c r="H418" s="33" t="str">
        <f>IF($B418="N/A","N/A",IF(G418&gt;10,"No",IF(G418&lt;-10,"No","Yes")))</f>
        <v>N/A</v>
      </c>
      <c r="I418" s="28">
        <v>1.1459999999999999</v>
      </c>
      <c r="J418" s="28">
        <v>3.198</v>
      </c>
      <c r="K418" s="36" t="s">
        <v>1193</v>
      </c>
      <c r="L418" s="30" t="str">
        <f>IF(J418="Div by 0", "N/A", IF(K418="N/A","N/A", IF(J418&gt;VALUE(MID(K418,1,2)), "No", IF(J418&lt;-1*VALUE(MID(K418,1,2)), "No", "Yes"))))</f>
        <v>Yes</v>
      </c>
    </row>
    <row r="419" spans="1:12">
      <c r="A419" s="5" t="s">
        <v>527</v>
      </c>
      <c r="B419" s="36" t="s">
        <v>49</v>
      </c>
      <c r="C419" s="47">
        <v>13591.591429</v>
      </c>
      <c r="D419" s="33" t="str">
        <f>IF($B419="N/A","N/A",IF(C419&gt;10,"No",IF(C419&lt;-10,"No","Yes")))</f>
        <v>N/A</v>
      </c>
      <c r="E419" s="47">
        <v>13376.922726999999</v>
      </c>
      <c r="F419" s="33" t="str">
        <f>IF($B419="N/A","N/A",IF(E419&gt;10,"No",IF(E419&lt;-10,"No","Yes")))</f>
        <v>N/A</v>
      </c>
      <c r="G419" s="47">
        <v>13477.110354</v>
      </c>
      <c r="H419" s="33" t="str">
        <f>IF($B419="N/A","N/A",IF(G419&gt;10,"No",IF(G419&lt;-10,"No","Yes")))</f>
        <v>N/A</v>
      </c>
      <c r="I419" s="28">
        <v>-1.58</v>
      </c>
      <c r="J419" s="28">
        <v>0.749</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15241.708986</v>
      </c>
      <c r="F420" s="33" t="str">
        <f t="shared" ref="F420:F421" si="139">IF($B420="N/A","N/A",IF(E420&gt;10,"No",IF(E420&lt;-10,"No","Yes")))</f>
        <v>N/A</v>
      </c>
      <c r="G420" s="47">
        <v>15578.262366999999</v>
      </c>
      <c r="H420" s="33" t="str">
        <f t="shared" ref="H420:H421" si="140">IF($B420="N/A","N/A",IF(G420&gt;10,"No",IF(G420&lt;-10,"No","Yes")))</f>
        <v>N/A</v>
      </c>
      <c r="I420" s="28" t="s">
        <v>49</v>
      </c>
      <c r="J420" s="28">
        <v>2.2080000000000002</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15190.980622999999</v>
      </c>
      <c r="F421" s="33" t="str">
        <f t="shared" si="139"/>
        <v>N/A</v>
      </c>
      <c r="G421" s="47">
        <v>15383.285206</v>
      </c>
      <c r="H421" s="33" t="str">
        <f t="shared" si="140"/>
        <v>N/A</v>
      </c>
      <c r="I421" s="28" t="s">
        <v>49</v>
      </c>
      <c r="J421" s="28">
        <v>1.266</v>
      </c>
      <c r="K421" s="36" t="s">
        <v>1193</v>
      </c>
      <c r="L421" s="30" t="str">
        <f>IF(J421="Div by 0", "N/A", IF(OR(J421="N/A",K421="N/A"),"N/A", IF(J421&gt;VALUE(MID(K421,1,2)), "No", IF(J421&lt;-1*VALUE(MID(K421,1,2)), "No", "Yes"))))</f>
        <v>Yes</v>
      </c>
    </row>
    <row r="422" spans="1:12">
      <c r="A422" s="5" t="s">
        <v>1075</v>
      </c>
      <c r="B422" s="36" t="s">
        <v>49</v>
      </c>
      <c r="C422" s="47">
        <v>20327.578379999999</v>
      </c>
      <c r="D422" s="33" t="str">
        <f t="shared" ref="D422:D434" si="141">IF($B422="N/A","N/A",IF(C422&gt;10,"No",IF(C422&lt;-10,"No","Yes")))</f>
        <v>N/A</v>
      </c>
      <c r="E422" s="47">
        <v>12975.793333</v>
      </c>
      <c r="F422" s="33" t="str">
        <f t="shared" ref="F422:F434" si="142">IF($B422="N/A","N/A",IF(E422&gt;10,"No",IF(E422&lt;-10,"No","Yes")))</f>
        <v>N/A</v>
      </c>
      <c r="G422" s="47">
        <v>9154.3874663000006</v>
      </c>
      <c r="H422" s="33" t="str">
        <f t="shared" ref="H422:H434" si="143">IF($B422="N/A","N/A",IF(G422&gt;10,"No",IF(G422&lt;-10,"No","Yes")))</f>
        <v>N/A</v>
      </c>
      <c r="I422" s="28">
        <v>-36.200000000000003</v>
      </c>
      <c r="J422" s="28">
        <v>-29.5</v>
      </c>
      <c r="K422" s="36" t="s">
        <v>1193</v>
      </c>
      <c r="L422" s="30" t="str">
        <f t="shared" ref="L422:L434" si="144">IF(J422="Div by 0", "N/A", IF(K422="N/A","N/A", IF(J422&gt;VALUE(MID(K422,1,2)), "No", IF(J422&lt;-1*VALUE(MID(K422,1,2)), "No", "Yes"))))</f>
        <v>Yes</v>
      </c>
    </row>
    <row r="423" spans="1:12">
      <c r="A423" s="5" t="s">
        <v>825</v>
      </c>
      <c r="B423" s="36" t="s">
        <v>49</v>
      </c>
      <c r="C423" s="47">
        <v>1358.1695999999999</v>
      </c>
      <c r="D423" s="33" t="str">
        <f t="shared" si="141"/>
        <v>N/A</v>
      </c>
      <c r="E423" s="47">
        <v>1471.7079837000001</v>
      </c>
      <c r="F423" s="33" t="str">
        <f t="shared" si="142"/>
        <v>N/A</v>
      </c>
      <c r="G423" s="47">
        <v>1469.3122051</v>
      </c>
      <c r="H423" s="33" t="str">
        <f t="shared" si="143"/>
        <v>N/A</v>
      </c>
      <c r="I423" s="28">
        <v>8.36</v>
      </c>
      <c r="J423" s="28">
        <v>-0.16300000000000001</v>
      </c>
      <c r="K423" s="36" t="s">
        <v>1193</v>
      </c>
      <c r="L423" s="30" t="str">
        <f t="shared" si="144"/>
        <v>Yes</v>
      </c>
    </row>
    <row r="424" spans="1:12">
      <c r="A424" s="5" t="s">
        <v>826</v>
      </c>
      <c r="B424" s="36" t="s">
        <v>49</v>
      </c>
      <c r="C424" s="47">
        <v>18802.226514999998</v>
      </c>
      <c r="D424" s="33" t="str">
        <f t="shared" si="141"/>
        <v>N/A</v>
      </c>
      <c r="E424" s="47">
        <v>19223.220002999999</v>
      </c>
      <c r="F424" s="33" t="str">
        <f t="shared" si="142"/>
        <v>N/A</v>
      </c>
      <c r="G424" s="47">
        <v>19263.935885999999</v>
      </c>
      <c r="H424" s="33" t="str">
        <f t="shared" si="143"/>
        <v>N/A</v>
      </c>
      <c r="I424" s="28">
        <v>2.2389999999999999</v>
      </c>
      <c r="J424" s="28">
        <v>0.21179999999999999</v>
      </c>
      <c r="K424" s="36" t="s">
        <v>1193</v>
      </c>
      <c r="L424" s="30" t="str">
        <f t="shared" si="144"/>
        <v>Yes</v>
      </c>
    </row>
    <row r="425" spans="1:12">
      <c r="A425" s="5" t="s">
        <v>827</v>
      </c>
      <c r="B425" s="36" t="s">
        <v>49</v>
      </c>
      <c r="C425" s="47">
        <v>11131.188587000001</v>
      </c>
      <c r="D425" s="33" t="str">
        <f t="shared" si="141"/>
        <v>N/A</v>
      </c>
      <c r="E425" s="47">
        <v>393.92132020999998</v>
      </c>
      <c r="F425" s="33" t="str">
        <f t="shared" si="142"/>
        <v>N/A</v>
      </c>
      <c r="G425" s="47">
        <v>306.60324258999998</v>
      </c>
      <c r="H425" s="33" t="str">
        <f t="shared" si="143"/>
        <v>N/A</v>
      </c>
      <c r="I425" s="28">
        <v>-96.5</v>
      </c>
      <c r="J425" s="28">
        <v>-22.2</v>
      </c>
      <c r="K425" s="36" t="s">
        <v>1193</v>
      </c>
      <c r="L425" s="30" t="str">
        <f t="shared" si="144"/>
        <v>Yes</v>
      </c>
    </row>
    <row r="426" spans="1:12">
      <c r="A426" s="5" t="s">
        <v>828</v>
      </c>
      <c r="B426" s="36" t="s">
        <v>49</v>
      </c>
      <c r="C426" s="47">
        <v>20572.25171</v>
      </c>
      <c r="D426" s="33" t="str">
        <f t="shared" si="141"/>
        <v>N/A</v>
      </c>
      <c r="E426" s="47">
        <v>27181.440315</v>
      </c>
      <c r="F426" s="33" t="str">
        <f t="shared" si="142"/>
        <v>N/A</v>
      </c>
      <c r="G426" s="47">
        <v>27097.271088000001</v>
      </c>
      <c r="H426" s="33" t="str">
        <f t="shared" si="143"/>
        <v>N/A</v>
      </c>
      <c r="I426" s="28">
        <v>32.130000000000003</v>
      </c>
      <c r="J426" s="28">
        <v>-0.31</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851.98578588999999</v>
      </c>
      <c r="D428" s="33" t="str">
        <f t="shared" si="141"/>
        <v>N/A</v>
      </c>
      <c r="E428" s="47">
        <v>757.90342637000003</v>
      </c>
      <c r="F428" s="33" t="str">
        <f t="shared" si="142"/>
        <v>N/A</v>
      </c>
      <c r="G428" s="47">
        <v>655.85174520999999</v>
      </c>
      <c r="H428" s="33" t="str">
        <f t="shared" si="143"/>
        <v>N/A</v>
      </c>
      <c r="I428" s="28">
        <v>-11</v>
      </c>
      <c r="J428" s="28">
        <v>-13.5</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22697.608551000001</v>
      </c>
      <c r="D430" s="33" t="str">
        <f t="shared" si="141"/>
        <v>N/A</v>
      </c>
      <c r="E430" s="47">
        <v>23790.172083000001</v>
      </c>
      <c r="F430" s="33" t="str">
        <f t="shared" si="142"/>
        <v>N/A</v>
      </c>
      <c r="G430" s="47">
        <v>24369.22968</v>
      </c>
      <c r="H430" s="33" t="str">
        <f t="shared" si="143"/>
        <v>N/A</v>
      </c>
      <c r="I430" s="28">
        <v>4.8140000000000001</v>
      </c>
      <c r="J430" s="28">
        <v>2.4340000000000002</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20365.798262</v>
      </c>
      <c r="D433" s="33" t="str">
        <f t="shared" si="141"/>
        <v>N/A</v>
      </c>
      <c r="E433" s="47">
        <v>21314.440054999999</v>
      </c>
      <c r="F433" s="33" t="str">
        <f t="shared" si="142"/>
        <v>N/A</v>
      </c>
      <c r="G433" s="47">
        <v>21686.232532999999</v>
      </c>
      <c r="H433" s="33" t="str">
        <f t="shared" si="143"/>
        <v>N/A</v>
      </c>
      <c r="I433" s="28">
        <v>4.6580000000000004</v>
      </c>
      <c r="J433" s="28">
        <v>1.744</v>
      </c>
      <c r="K433" s="36" t="s">
        <v>1193</v>
      </c>
      <c r="L433" s="30" t="str">
        <f t="shared" si="144"/>
        <v>Yes</v>
      </c>
    </row>
    <row r="434" spans="1:12" ht="12.75" customHeight="1">
      <c r="A434" s="94" t="s">
        <v>835</v>
      </c>
      <c r="B434" s="36" t="s">
        <v>49</v>
      </c>
      <c r="C434" s="47">
        <v>4725.8264686000002</v>
      </c>
      <c r="D434" s="33" t="str">
        <f t="shared" si="141"/>
        <v>N/A</v>
      </c>
      <c r="E434" s="47">
        <v>1074.3472027</v>
      </c>
      <c r="F434" s="33" t="str">
        <f t="shared" si="142"/>
        <v>N/A</v>
      </c>
      <c r="G434" s="47">
        <v>1024.6886864000001</v>
      </c>
      <c r="H434" s="33" t="str">
        <f t="shared" si="143"/>
        <v>N/A</v>
      </c>
      <c r="I434" s="28">
        <v>-77.3</v>
      </c>
      <c r="J434" s="28">
        <v>-4.62</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45580.746980000004</v>
      </c>
      <c r="D436" s="27" t="str">
        <f>IF($B436="N/A","N/A",IF(C436&gt;10,"No",IF(C436&lt;-10,"No","Yes")))</f>
        <v>N/A</v>
      </c>
      <c r="E436" s="31">
        <v>46485.758779000003</v>
      </c>
      <c r="F436" s="27" t="str">
        <f>IF($B436="N/A","N/A",IF(E436&gt;10,"No",IF(E436&lt;-10,"No","Yes")))</f>
        <v>N/A</v>
      </c>
      <c r="G436" s="31">
        <v>47542.296939</v>
      </c>
      <c r="H436" s="27" t="str">
        <f>IF($B436="N/A","N/A",IF(G436&gt;10,"No",IF(G436&lt;-10,"No","Yes")))</f>
        <v>N/A</v>
      </c>
      <c r="I436" s="28">
        <v>1.986</v>
      </c>
      <c r="J436" s="28">
        <v>2.2730000000000001</v>
      </c>
      <c r="K436" s="29" t="s">
        <v>1193</v>
      </c>
      <c r="L436" s="30" t="str">
        <f>IF(J436="Div by 0", "N/A", IF(K436="N/A","N/A", IF(J436&gt;VALUE(MID(K436,1,2)), "No", IF(J436&lt;-1*VALUE(MID(K436,1,2)), "No", "Yes"))))</f>
        <v>Yes</v>
      </c>
    </row>
    <row r="437" spans="1:12" ht="12.75" customHeight="1">
      <c r="A437" s="92" t="s">
        <v>733</v>
      </c>
      <c r="B437" s="25" t="s">
        <v>49</v>
      </c>
      <c r="C437" s="31">
        <v>29702.862273999999</v>
      </c>
      <c r="D437" s="27" t="str">
        <f>IF($B437="N/A","N/A",IF(C437&gt;10,"No",IF(C437&lt;-10,"No","Yes")))</f>
        <v>N/A</v>
      </c>
      <c r="E437" s="31">
        <v>30557.261822</v>
      </c>
      <c r="F437" s="27" t="str">
        <f>IF($B437="N/A","N/A",IF(E437&gt;10,"No",IF(E437&lt;-10,"No","Yes")))</f>
        <v>N/A</v>
      </c>
      <c r="G437" s="31">
        <v>32149.589727999999</v>
      </c>
      <c r="H437" s="27" t="str">
        <f>IF($B437="N/A","N/A",IF(G437&gt;10,"No",IF(G437&lt;-10,"No","Yes")))</f>
        <v>N/A</v>
      </c>
      <c r="I437" s="28">
        <v>2.8759999999999999</v>
      </c>
      <c r="J437" s="28">
        <v>5.2110000000000003</v>
      </c>
      <c r="K437" s="29" t="s">
        <v>1193</v>
      </c>
      <c r="L437" s="30" t="str">
        <f>IF(J437="Div by 0", "N/A", IF(K437="N/A","N/A", IF(J437&gt;VALUE(MID(K437,1,2)), "No", IF(J437&lt;-1*VALUE(MID(K437,1,2)), "No", "Yes"))))</f>
        <v>Yes</v>
      </c>
    </row>
    <row r="438" spans="1:12" ht="25.5">
      <c r="A438" s="94" t="s">
        <v>734</v>
      </c>
      <c r="B438" s="25" t="s">
        <v>49</v>
      </c>
      <c r="C438" s="31">
        <v>37808.978202999999</v>
      </c>
      <c r="D438" s="27" t="str">
        <f>IF($B438="N/A","N/A",IF(C438&gt;10,"No",IF(C438&lt;-10,"No","Yes")))</f>
        <v>N/A</v>
      </c>
      <c r="E438" s="31">
        <v>37588.508520000003</v>
      </c>
      <c r="F438" s="27" t="str">
        <f>IF($B438="N/A","N/A",IF(E438&gt;10,"No",IF(E438&lt;-10,"No","Yes")))</f>
        <v>N/A</v>
      </c>
      <c r="G438" s="31">
        <v>39812.878710999998</v>
      </c>
      <c r="H438" s="27" t="str">
        <f>IF($B438="N/A","N/A",IF(G438&gt;10,"No",IF(G438&lt;-10,"No","Yes")))</f>
        <v>N/A</v>
      </c>
      <c r="I438" s="28">
        <v>-0.58299999999999996</v>
      </c>
      <c r="J438" s="28">
        <v>5.9180000000000001</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33136.585273999997</v>
      </c>
      <c r="D440" s="27" t="str">
        <f t="shared" ref="D440:D450" si="145">IF($B440="N/A","N/A",IF(C440&gt;10,"No",IF(C440&lt;-10,"No","Yes")))</f>
        <v>N/A</v>
      </c>
      <c r="E440" s="31">
        <v>33879.625474</v>
      </c>
      <c r="F440" s="27" t="str">
        <f t="shared" ref="F440:F450" si="146">IF($B440="N/A","N/A",IF(E440&gt;10,"No",IF(E440&lt;-10,"No","Yes")))</f>
        <v>N/A</v>
      </c>
      <c r="G440" s="31">
        <v>35134.719339000003</v>
      </c>
      <c r="H440" s="27" t="str">
        <f t="shared" ref="H440:H450" si="147">IF($B440="N/A","N/A",IF(G440&gt;10,"No",IF(G440&lt;-10,"No","Yes")))</f>
        <v>N/A</v>
      </c>
      <c r="I440" s="28">
        <v>2.242</v>
      </c>
      <c r="J440" s="28">
        <v>3.7050000000000001</v>
      </c>
      <c r="K440" s="29" t="s">
        <v>1193</v>
      </c>
      <c r="L440" s="30" t="str">
        <f t="shared" ref="L440:L450" si="148">IF(J440="Div by 0", "N/A", IF(K440="N/A","N/A", IF(J440&gt;VALUE(MID(K440,1,2)), "No", IF(J440&lt;-1*VALUE(MID(K440,1,2)), "No", "Yes"))))</f>
        <v>Yes</v>
      </c>
    </row>
    <row r="441" spans="1:12" ht="12.75" customHeight="1">
      <c r="A441" s="48" t="s">
        <v>459</v>
      </c>
      <c r="B441" s="25" t="s">
        <v>49</v>
      </c>
      <c r="C441" s="31">
        <v>17875.181508999998</v>
      </c>
      <c r="D441" s="27" t="str">
        <f t="shared" si="145"/>
        <v>N/A</v>
      </c>
      <c r="E441" s="31">
        <v>18960.169310000001</v>
      </c>
      <c r="F441" s="27" t="str">
        <f t="shared" si="146"/>
        <v>N/A</v>
      </c>
      <c r="G441" s="31">
        <v>20714.025807000002</v>
      </c>
      <c r="H441" s="27" t="str">
        <f t="shared" si="147"/>
        <v>N/A</v>
      </c>
      <c r="I441" s="28">
        <v>6.07</v>
      </c>
      <c r="J441" s="28">
        <v>9.25</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v>51795.614611999998</v>
      </c>
      <c r="D443" s="27" t="str">
        <f t="shared" si="145"/>
        <v>N/A</v>
      </c>
      <c r="E443" s="31">
        <v>53410.844759</v>
      </c>
      <c r="F443" s="27" t="str">
        <f t="shared" si="146"/>
        <v>N/A</v>
      </c>
      <c r="G443" s="31">
        <v>53011.144722999998</v>
      </c>
      <c r="H443" s="27" t="str">
        <f t="shared" si="147"/>
        <v>N/A</v>
      </c>
      <c r="I443" s="28">
        <v>3.1179999999999999</v>
      </c>
      <c r="J443" s="28">
        <v>-0.748</v>
      </c>
      <c r="K443" s="29" t="s">
        <v>1193</v>
      </c>
      <c r="L443" s="30" t="str">
        <f t="shared" si="148"/>
        <v>Yes</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50303.479876999998</v>
      </c>
      <c r="D446" s="27" t="str">
        <f t="shared" si="145"/>
        <v>N/A</v>
      </c>
      <c r="E446" s="31">
        <v>49537.310897000003</v>
      </c>
      <c r="F446" s="27" t="str">
        <f t="shared" si="146"/>
        <v>N/A</v>
      </c>
      <c r="G446" s="31">
        <v>49472.964601</v>
      </c>
      <c r="H446" s="27" t="str">
        <f t="shared" si="147"/>
        <v>N/A</v>
      </c>
      <c r="I446" s="28">
        <v>-1.52</v>
      </c>
      <c r="J446" s="28">
        <v>-0.13</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21466.411932999999</v>
      </c>
      <c r="D452" s="27" t="str">
        <f t="shared" ref="D452:D462" si="149">IF($B452="N/A","N/A",IF(C452&gt;10,"No",IF(C452&lt;-10,"No","Yes")))</f>
        <v>N/A</v>
      </c>
      <c r="E452" s="31">
        <v>21629.438689999999</v>
      </c>
      <c r="F452" s="27" t="str">
        <f t="shared" ref="F452:F462" si="150">IF($B452="N/A","N/A",IF(E452&gt;10,"No",IF(E452&lt;-10,"No","Yes")))</f>
        <v>N/A</v>
      </c>
      <c r="G452" s="31">
        <v>22095.643859</v>
      </c>
      <c r="H452" s="27" t="str">
        <f t="shared" ref="H452:H462" si="151">IF($B452="N/A","N/A",IF(G452&gt;10,"No",IF(G452&lt;-10,"No","Yes")))</f>
        <v>N/A</v>
      </c>
      <c r="I452" s="28">
        <v>0.75949999999999995</v>
      </c>
      <c r="J452" s="28">
        <v>2.1549999999999998</v>
      </c>
      <c r="K452" s="29" t="s">
        <v>1193</v>
      </c>
      <c r="L452" s="30" t="str">
        <f t="shared" ref="L452:L462" si="152">IF(J452="Div by 0", "N/A", IF(K452="N/A","N/A", IF(J452&gt;VALUE(MID(K452,1,2)), "No", IF(J452&lt;-1*VALUE(MID(K452,1,2)), "No", "Yes"))))</f>
        <v>Yes</v>
      </c>
    </row>
    <row r="453" spans="1:12" ht="12.75" customHeight="1">
      <c r="A453" s="48" t="s">
        <v>459</v>
      </c>
      <c r="B453" s="25" t="s">
        <v>49</v>
      </c>
      <c r="C453" s="31">
        <v>9696.8571919000005</v>
      </c>
      <c r="D453" s="27" t="str">
        <f t="shared" si="149"/>
        <v>N/A</v>
      </c>
      <c r="E453" s="31">
        <v>10199.383062999999</v>
      </c>
      <c r="F453" s="27" t="str">
        <f t="shared" si="150"/>
        <v>N/A</v>
      </c>
      <c r="G453" s="31">
        <v>10953.182589</v>
      </c>
      <c r="H453" s="27" t="str">
        <f t="shared" si="151"/>
        <v>N/A</v>
      </c>
      <c r="I453" s="28">
        <v>5.1820000000000004</v>
      </c>
      <c r="J453" s="28">
        <v>7.391</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v>22959.536530000001</v>
      </c>
      <c r="D455" s="27" t="str">
        <f t="shared" si="149"/>
        <v>N/A</v>
      </c>
      <c r="E455" s="31">
        <v>23129.096592000002</v>
      </c>
      <c r="F455" s="27" t="str">
        <f t="shared" si="150"/>
        <v>N/A</v>
      </c>
      <c r="G455" s="31">
        <v>21686.035833999998</v>
      </c>
      <c r="H455" s="27" t="str">
        <f t="shared" si="151"/>
        <v>N/A</v>
      </c>
      <c r="I455" s="28">
        <v>0.73850000000000005</v>
      </c>
      <c r="J455" s="28">
        <v>-6.24</v>
      </c>
      <c r="K455" s="29" t="s">
        <v>1193</v>
      </c>
      <c r="L455" s="30" t="str">
        <f t="shared" si="152"/>
        <v>Yes</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39893.320204000003</v>
      </c>
      <c r="D458" s="27" t="str">
        <f t="shared" si="149"/>
        <v>N/A</v>
      </c>
      <c r="E458" s="31">
        <v>38418.063735999996</v>
      </c>
      <c r="F458" s="27" t="str">
        <f t="shared" si="150"/>
        <v>N/A</v>
      </c>
      <c r="G458" s="31">
        <v>38090.152822999997</v>
      </c>
      <c r="H458" s="27" t="str">
        <f t="shared" si="151"/>
        <v>N/A</v>
      </c>
      <c r="I458" s="28">
        <v>-3.7</v>
      </c>
      <c r="J458" s="28">
        <v>-0.85399999999999998</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13483280543</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5916.9738719999996</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0</v>
      </c>
      <c r="D468" s="33" t="str">
        <f>IF($B468="N/A","N/A",IF(C468&gt;10,"No",IF(C468&lt;-10,"No","Yes")))</f>
        <v>N/A</v>
      </c>
      <c r="E468" s="47">
        <v>0</v>
      </c>
      <c r="F468" s="33" t="str">
        <f>IF($B468="N/A","N/A",IF(E468&gt;10,"No",IF(E468&lt;-10,"No","Yes")))</f>
        <v>N/A</v>
      </c>
      <c r="G468" s="47">
        <v>0</v>
      </c>
      <c r="H468" s="33" t="str">
        <f>IF($B468="N/A","N/A",IF(G468&gt;10,"No",IF(G468&lt;-10,"No","Yes")))</f>
        <v>N/A</v>
      </c>
      <c r="I468" s="28" t="s">
        <v>1207</v>
      </c>
      <c r="J468" s="28" t="s">
        <v>1207</v>
      </c>
      <c r="K468" s="47" t="s">
        <v>49</v>
      </c>
      <c r="L468" s="30" t="str">
        <f>IF(J468="Div by 0", "N/A", IF(K468="N/A","N/A", IF(J468&gt;VALUE(MID(K468,1,2)), "No", IF(J468&lt;-1*VALUE(MID(K468,1,2)), "No", "Yes"))))</f>
        <v>N/A</v>
      </c>
    </row>
    <row r="469" spans="1:12" ht="12.75" customHeight="1">
      <c r="A469" s="44" t="s">
        <v>1159</v>
      </c>
      <c r="B469" s="47" t="s">
        <v>49</v>
      </c>
      <c r="C469" s="47" t="s">
        <v>1207</v>
      </c>
      <c r="D469" s="33" t="str">
        <f>IF($B469="N/A","N/A",IF(C469&gt;10,"No",IF(C469&lt;-10,"No","Yes")))</f>
        <v>N/A</v>
      </c>
      <c r="E469" s="47" t="s">
        <v>1207</v>
      </c>
      <c r="F469" s="33" t="str">
        <f>IF($B469="N/A","N/A",IF(E469&gt;10,"No",IF(E469&lt;-10,"No","Yes")))</f>
        <v>N/A</v>
      </c>
      <c r="G469" s="47" t="s">
        <v>1207</v>
      </c>
      <c r="H469" s="33" t="str">
        <f>IF($B469="N/A","N/A",IF(G469&gt;10,"No",IF(G469&lt;-10,"No","Yes")))</f>
        <v>N/A</v>
      </c>
      <c r="I469" s="28" t="s">
        <v>1207</v>
      </c>
      <c r="J469" s="28" t="s">
        <v>1207</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36834935</v>
      </c>
      <c r="D471" s="33" t="str">
        <f>IF($B471="N/A","N/A",IF(C471&gt;10,"No",IF(C471&lt;-10,"No","Yes")))</f>
        <v>N/A</v>
      </c>
      <c r="E471" s="47">
        <v>41364732</v>
      </c>
      <c r="F471" s="33" t="str">
        <f>IF($B471="N/A","N/A",IF(E471&gt;10,"No",IF(E471&lt;-10,"No","Yes")))</f>
        <v>N/A</v>
      </c>
      <c r="G471" s="47">
        <v>47215427</v>
      </c>
      <c r="H471" s="33" t="str">
        <f>IF($B471="N/A","N/A",IF(G471&gt;10,"No",IF(G471&lt;-10,"No","Yes")))</f>
        <v>N/A</v>
      </c>
      <c r="I471" s="28">
        <v>12.3</v>
      </c>
      <c r="J471" s="28">
        <v>14.14</v>
      </c>
      <c r="K471" s="47" t="s">
        <v>49</v>
      </c>
      <c r="L471" s="30" t="str">
        <f>IF(J471="Div by 0", "N/A", IF(K471="N/A","N/A", IF(J471&gt;VALUE(MID(K471,1,2)), "No", IF(J471&lt;-1*VALUE(MID(K471,1,2)), "No", "Yes"))))</f>
        <v>N/A</v>
      </c>
    </row>
    <row r="472" spans="1:12" ht="12.75" customHeight="1">
      <c r="A472" s="44" t="s">
        <v>1161</v>
      </c>
      <c r="B472" s="47" t="s">
        <v>49</v>
      </c>
      <c r="C472" s="47">
        <v>526.55185475999997</v>
      </c>
      <c r="D472" s="33" t="str">
        <f>IF($B472="N/A","N/A",IF(C472&gt;10,"No",IF(C472&lt;-10,"No","Yes")))</f>
        <v>N/A</v>
      </c>
      <c r="E472" s="47">
        <v>550.85404570000003</v>
      </c>
      <c r="F472" s="33" t="str">
        <f>IF($B472="N/A","N/A",IF(E472&gt;10,"No",IF(E472&lt;-10,"No","Yes")))</f>
        <v>N/A</v>
      </c>
      <c r="G472" s="47">
        <v>590.75405384999999</v>
      </c>
      <c r="H472" s="33" t="str">
        <f>IF($B472="N/A","N/A",IF(G472&gt;10,"No",IF(G472&lt;-10,"No","Yes")))</f>
        <v>N/A</v>
      </c>
      <c r="I472" s="28">
        <v>4.6150000000000002</v>
      </c>
      <c r="J472" s="28">
        <v>7.2430000000000003</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15575811</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43027.102209999997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1890.4398996</v>
      </c>
      <c r="F502" s="33" t="str">
        <f t="shared" ref="F502:F504" si="158">IF($B502="N/A","N/A",IF(E502&gt;10,"No",IF(E502&lt;-10,"No","Yes")))</f>
        <v>N/A</v>
      </c>
      <c r="G502" s="47">
        <v>1873.8700705000001</v>
      </c>
      <c r="H502" s="33" t="str">
        <f t="shared" ref="H502:H504" si="159">IF($B502="N/A","N/A",IF(G502&gt;10,"No",IF(G502&lt;-10,"No","Yes")))</f>
        <v>N/A</v>
      </c>
      <c r="I502" s="28" t="s">
        <v>49</v>
      </c>
      <c r="J502" s="28">
        <v>-0.877</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1852.1451099999999</v>
      </c>
      <c r="F503" s="33" t="str">
        <f t="shared" si="158"/>
        <v>N/A</v>
      </c>
      <c r="G503" s="47">
        <v>1820.9396423000001</v>
      </c>
      <c r="H503" s="33" t="str">
        <f t="shared" si="159"/>
        <v>N/A</v>
      </c>
      <c r="I503" s="28" t="s">
        <v>1207</v>
      </c>
      <c r="J503" s="28">
        <v>-1.68</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2345.1729642</v>
      </c>
      <c r="F504" s="33" t="str">
        <f t="shared" si="158"/>
        <v>N/A</v>
      </c>
      <c r="G504" s="47">
        <v>2439.4076952</v>
      </c>
      <c r="H504" s="33" t="str">
        <f t="shared" si="159"/>
        <v>N/A</v>
      </c>
      <c r="I504" s="28" t="s">
        <v>1207</v>
      </c>
      <c r="J504" s="28">
        <v>4.0179999999999998</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2103294</v>
      </c>
      <c r="D506" s="33" t="str">
        <f t="shared" ref="D506:D511" si="161">IF($B506="N/A","N/A",IF(C506&gt;10,"No",IF(C506&lt;-10,"No","Yes")))</f>
        <v>N/A</v>
      </c>
      <c r="E506" s="34">
        <v>2124012</v>
      </c>
      <c r="F506" s="33" t="str">
        <f t="shared" ref="F506:F511" si="162">IF($B506="N/A","N/A",IF(E506&gt;10,"No",IF(E506&lt;-10,"No","Yes")))</f>
        <v>N/A</v>
      </c>
      <c r="G506" s="34">
        <v>2278769</v>
      </c>
      <c r="H506" s="33" t="str">
        <f t="shared" ref="H506:H511" si="163">IF($B506="N/A","N/A",IF(G506&gt;10,"No",IF(G506&lt;-10,"No","Yes")))</f>
        <v>N/A</v>
      </c>
      <c r="I506" s="28">
        <v>0.98499999999999999</v>
      </c>
      <c r="J506" s="28">
        <v>7.2859999999999996</v>
      </c>
      <c r="K506" s="34" t="s">
        <v>1193</v>
      </c>
      <c r="L506" s="30" t="str">
        <f t="shared" ref="L506:L514" si="164">IF(J506="Div by 0", "N/A", IF(K506="N/A","N/A", IF(J506&gt;VALUE(MID(K506,1,2)), "No", IF(J506&lt;-1*VALUE(MID(K506,1,2)), "No", "Yes"))))</f>
        <v>Yes</v>
      </c>
    </row>
    <row r="507" spans="1:12">
      <c r="A507" s="5" t="s">
        <v>523</v>
      </c>
      <c r="B507" s="36" t="s">
        <v>49</v>
      </c>
      <c r="C507" s="34">
        <v>141056</v>
      </c>
      <c r="D507" s="33" t="str">
        <f t="shared" si="161"/>
        <v>N/A</v>
      </c>
      <c r="E507" s="34">
        <v>139376</v>
      </c>
      <c r="F507" s="33" t="str">
        <f t="shared" si="162"/>
        <v>N/A</v>
      </c>
      <c r="G507" s="34">
        <v>138701</v>
      </c>
      <c r="H507" s="33" t="str">
        <f t="shared" si="163"/>
        <v>N/A</v>
      </c>
      <c r="I507" s="28">
        <v>-1.19</v>
      </c>
      <c r="J507" s="28">
        <v>-0.48399999999999999</v>
      </c>
      <c r="K507" s="36" t="s">
        <v>1193</v>
      </c>
      <c r="L507" s="30" t="str">
        <f t="shared" si="164"/>
        <v>Yes</v>
      </c>
    </row>
    <row r="508" spans="1:12">
      <c r="A508" s="5" t="s">
        <v>526</v>
      </c>
      <c r="B508" s="36" t="s">
        <v>49</v>
      </c>
      <c r="C508" s="34">
        <v>340778</v>
      </c>
      <c r="D508" s="33" t="str">
        <f t="shared" si="161"/>
        <v>N/A</v>
      </c>
      <c r="E508" s="34">
        <v>342785</v>
      </c>
      <c r="F508" s="33" t="str">
        <f t="shared" si="162"/>
        <v>N/A</v>
      </c>
      <c r="G508" s="34">
        <v>345596</v>
      </c>
      <c r="H508" s="33" t="str">
        <f t="shared" si="163"/>
        <v>N/A</v>
      </c>
      <c r="I508" s="28">
        <v>0.58889999999999998</v>
      </c>
      <c r="J508" s="28">
        <v>0.82</v>
      </c>
      <c r="K508" s="36" t="s">
        <v>1193</v>
      </c>
      <c r="L508" s="30" t="str">
        <f t="shared" si="164"/>
        <v>Yes</v>
      </c>
    </row>
    <row r="509" spans="1:12">
      <c r="A509" s="5" t="s">
        <v>529</v>
      </c>
      <c r="B509" s="36" t="s">
        <v>49</v>
      </c>
      <c r="C509" s="34">
        <v>1154218</v>
      </c>
      <c r="D509" s="33" t="str">
        <f t="shared" si="161"/>
        <v>N/A</v>
      </c>
      <c r="E509" s="34">
        <v>1168441</v>
      </c>
      <c r="F509" s="33" t="str">
        <f t="shared" si="162"/>
        <v>N/A</v>
      </c>
      <c r="G509" s="34">
        <v>1260520</v>
      </c>
      <c r="H509" s="33" t="str">
        <f t="shared" si="163"/>
        <v>N/A</v>
      </c>
      <c r="I509" s="28">
        <v>1.232</v>
      </c>
      <c r="J509" s="28">
        <v>7.8810000000000002</v>
      </c>
      <c r="K509" s="36" t="s">
        <v>1193</v>
      </c>
      <c r="L509" s="30" t="str">
        <f t="shared" si="164"/>
        <v>Yes</v>
      </c>
    </row>
    <row r="510" spans="1:12">
      <c r="A510" s="5" t="s">
        <v>531</v>
      </c>
      <c r="B510" s="36" t="s">
        <v>49</v>
      </c>
      <c r="C510" s="34">
        <v>467242</v>
      </c>
      <c r="D510" s="33" t="str">
        <f t="shared" si="161"/>
        <v>N/A</v>
      </c>
      <c r="E510" s="34">
        <v>473410</v>
      </c>
      <c r="F510" s="33" t="str">
        <f t="shared" si="162"/>
        <v>N/A</v>
      </c>
      <c r="G510" s="34">
        <v>533952</v>
      </c>
      <c r="H510" s="33" t="str">
        <f t="shared" si="163"/>
        <v>N/A</v>
      </c>
      <c r="I510" s="28">
        <v>1.32</v>
      </c>
      <c r="J510" s="28">
        <v>12.79</v>
      </c>
      <c r="K510" s="36" t="s">
        <v>1193</v>
      </c>
      <c r="L510" s="30" t="str">
        <f t="shared" si="164"/>
        <v>Yes</v>
      </c>
    </row>
    <row r="511" spans="1:12">
      <c r="A511" s="45" t="s">
        <v>343</v>
      </c>
      <c r="B511" s="34" t="s">
        <v>49</v>
      </c>
      <c r="C511" s="34">
        <v>1703879.98</v>
      </c>
      <c r="D511" s="27" t="str">
        <f t="shared" si="161"/>
        <v>N/A</v>
      </c>
      <c r="E511" s="34">
        <v>1751418.91</v>
      </c>
      <c r="F511" s="33" t="str">
        <f t="shared" si="162"/>
        <v>N/A</v>
      </c>
      <c r="G511" s="34">
        <v>1871130.16</v>
      </c>
      <c r="H511" s="33" t="str">
        <f t="shared" si="163"/>
        <v>N/A</v>
      </c>
      <c r="I511" s="28">
        <v>2.79</v>
      </c>
      <c r="J511" s="28">
        <v>6.835</v>
      </c>
      <c r="K511" s="34" t="s">
        <v>107</v>
      </c>
      <c r="L511" s="30" t="str">
        <f t="shared" si="164"/>
        <v>Yes</v>
      </c>
    </row>
    <row r="512" spans="1:12">
      <c r="A512" s="45" t="s">
        <v>624</v>
      </c>
      <c r="B512" s="34" t="s">
        <v>49</v>
      </c>
      <c r="C512" s="34">
        <v>235922</v>
      </c>
      <c r="D512" s="34" t="s">
        <v>49</v>
      </c>
      <c r="E512" s="34">
        <v>236587</v>
      </c>
      <c r="F512" s="34" t="s">
        <v>49</v>
      </c>
      <c r="G512" s="34">
        <v>242524</v>
      </c>
      <c r="H512" s="34" t="s">
        <v>49</v>
      </c>
      <c r="I512" s="28">
        <v>0.28189999999999998</v>
      </c>
      <c r="J512" s="28">
        <v>2.5089999999999999</v>
      </c>
      <c r="K512" s="34" t="s">
        <v>107</v>
      </c>
      <c r="L512" s="30" t="str">
        <f t="shared" si="164"/>
        <v>Yes</v>
      </c>
    </row>
    <row r="513" spans="1:12">
      <c r="A513" s="5" t="s">
        <v>565</v>
      </c>
      <c r="B513" s="34" t="s">
        <v>49</v>
      </c>
      <c r="C513" s="34">
        <v>126366</v>
      </c>
      <c r="D513" s="34" t="s">
        <v>49</v>
      </c>
      <c r="E513" s="34">
        <v>124525</v>
      </c>
      <c r="F513" s="34" t="s">
        <v>49</v>
      </c>
      <c r="G513" s="34">
        <v>125257</v>
      </c>
      <c r="H513" s="34" t="s">
        <v>49</v>
      </c>
      <c r="I513" s="28">
        <v>-1.46</v>
      </c>
      <c r="J513" s="28">
        <v>0.58779999999999999</v>
      </c>
      <c r="K513" s="34" t="s">
        <v>107</v>
      </c>
      <c r="L513" s="30" t="str">
        <f t="shared" si="164"/>
        <v>Yes</v>
      </c>
    </row>
    <row r="514" spans="1:12">
      <c r="A514" s="5" t="s">
        <v>527</v>
      </c>
      <c r="B514" s="34" t="s">
        <v>49</v>
      </c>
      <c r="C514" s="34">
        <v>105725</v>
      </c>
      <c r="D514" s="34" t="s">
        <v>49</v>
      </c>
      <c r="E514" s="34">
        <v>108031</v>
      </c>
      <c r="F514" s="34" t="s">
        <v>49</v>
      </c>
      <c r="G514" s="34">
        <v>112797</v>
      </c>
      <c r="H514" s="34" t="s">
        <v>49</v>
      </c>
      <c r="I514" s="28">
        <v>2.181</v>
      </c>
      <c r="J514" s="28">
        <v>4.4119999999999999</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11859202469</v>
      </c>
      <c r="D516" s="33" t="str">
        <f>IF($B516="N/A","N/A",IF(C516&gt;10,"No",IF(C516&lt;-10,"No","Yes")))</f>
        <v>N/A</v>
      </c>
      <c r="E516" s="47">
        <v>12260497851</v>
      </c>
      <c r="F516" s="33" t="str">
        <f>IF($B516="N/A","N/A",IF(E516&gt;10,"No",IF(E516&lt;-10,"No","Yes")))</f>
        <v>N/A</v>
      </c>
      <c r="G516" s="47">
        <v>13483385036</v>
      </c>
      <c r="H516" s="33" t="str">
        <f>IF($B516="N/A","N/A",IF(G516&gt;10,"No",IF(G516&lt;-10,"No","Yes")))</f>
        <v>N/A</v>
      </c>
      <c r="I516" s="28">
        <v>3.3839999999999999</v>
      </c>
      <c r="J516" s="28">
        <v>9.9740000000000002</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5638.3950456000002</v>
      </c>
      <c r="D518" s="33" t="str">
        <f>IF($B518="N/A","N/A",IF(C518&gt;10,"No",IF(C518&lt;-10,"No","Yes")))</f>
        <v>N/A</v>
      </c>
      <c r="E518" s="47">
        <v>5772.3298414000001</v>
      </c>
      <c r="F518" s="33" t="str">
        <f>IF($B518="N/A","N/A",IF(E518&gt;10,"No",IF(E518&lt;-10,"No","Yes")))</f>
        <v>N/A</v>
      </c>
      <c r="G518" s="47">
        <v>5916.9600060000002</v>
      </c>
      <c r="H518" s="33" t="str">
        <f>IF($B518="N/A","N/A",IF(G518&gt;10,"No",IF(G518&lt;-10,"No","Yes")))</f>
        <v>N/A</v>
      </c>
      <c r="I518" s="28">
        <v>2.375</v>
      </c>
      <c r="J518" s="28">
        <v>2.5059999999999998</v>
      </c>
      <c r="K518" s="36" t="s">
        <v>1193</v>
      </c>
      <c r="L518" s="30" t="str">
        <f>IF(J518="Div by 0", "N/A", IF(K518="N/A","N/A", IF(J518&gt;VALUE(MID(K518,1,2)), "No", IF(J518&lt;-1*VALUE(MID(K518,1,2)), "No", "Yes"))))</f>
        <v>Yes</v>
      </c>
    </row>
    <row r="519" spans="1:12">
      <c r="A519" s="5" t="s">
        <v>524</v>
      </c>
      <c r="B519" s="36" t="s">
        <v>49</v>
      </c>
      <c r="C519" s="47">
        <v>21328.353043999999</v>
      </c>
      <c r="D519" s="33" t="str">
        <f>IF($B519="N/A","N/A",IF(C519&gt;10,"No",IF(C519&lt;-10,"No","Yes")))</f>
        <v>N/A</v>
      </c>
      <c r="E519" s="47">
        <v>21889.199712000001</v>
      </c>
      <c r="F519" s="33" t="str">
        <f>IF($B519="N/A","N/A",IF(E519&gt;10,"No",IF(E519&lt;-10,"No","Yes")))</f>
        <v>N/A</v>
      </c>
      <c r="G519" s="47">
        <v>23030.300956999999</v>
      </c>
      <c r="H519" s="33" t="str">
        <f>IF($B519="N/A","N/A",IF(G519&gt;10,"No",IF(G519&lt;-10,"No","Yes")))</f>
        <v>N/A</v>
      </c>
      <c r="I519" s="28">
        <v>2.63</v>
      </c>
      <c r="J519" s="28">
        <v>5.2130000000000001</v>
      </c>
      <c r="K519" s="36" t="s">
        <v>1193</v>
      </c>
      <c r="L519" s="30" t="str">
        <f>IF(J519="Div by 0", "N/A", IF(K519="N/A","N/A", IF(J519&gt;VALUE(MID(K519,1,2)), "No", IF(J519&lt;-1*VALUE(MID(K519,1,2)), "No", "Yes"))))</f>
        <v>Yes</v>
      </c>
    </row>
    <row r="520" spans="1:12">
      <c r="A520" s="5" t="s">
        <v>527</v>
      </c>
      <c r="B520" s="36" t="s">
        <v>49</v>
      </c>
      <c r="C520" s="47">
        <v>16505.058322000001</v>
      </c>
      <c r="D520" s="33" t="str">
        <f>IF($B520="N/A","N/A",IF(C520&gt;10,"No",IF(C520&lt;-10,"No","Yes")))</f>
        <v>N/A</v>
      </c>
      <c r="E520" s="47">
        <v>16824.913613000001</v>
      </c>
      <c r="F520" s="33" t="str">
        <f>IF($B520="N/A","N/A",IF(E520&gt;10,"No",IF(E520&lt;-10,"No","Yes")))</f>
        <v>N/A</v>
      </c>
      <c r="G520" s="47">
        <v>17994.874081000002</v>
      </c>
      <c r="H520" s="33" t="str">
        <f>IF($B520="N/A","N/A",IF(G520&gt;10,"No",IF(G520&lt;-10,"No","Yes")))</f>
        <v>N/A</v>
      </c>
      <c r="I520" s="28">
        <v>1.9379999999999999</v>
      </c>
      <c r="J520" s="28">
        <v>6.9539999999999997</v>
      </c>
      <c r="K520" s="36" t="s">
        <v>1193</v>
      </c>
      <c r="L520" s="30" t="str">
        <f>IF(J520="Div by 0", "N/A", IF(K520="N/A","N/A", IF(J520&gt;VALUE(MID(K520,1,2)), "No", IF(J520&lt;-1*VALUE(MID(K520,1,2)), "No", "Yes"))))</f>
        <v>Yes</v>
      </c>
    </row>
    <row r="521" spans="1:12">
      <c r="A521" s="5" t="s">
        <v>530</v>
      </c>
      <c r="B521" s="36" t="s">
        <v>49</v>
      </c>
      <c r="C521" s="47">
        <v>1620.1363165</v>
      </c>
      <c r="D521" s="33" t="str">
        <f>IF($B521="N/A","N/A",IF(C521&gt;10,"No",IF(C521&lt;-10,"No","Yes")))</f>
        <v>N/A</v>
      </c>
      <c r="E521" s="47">
        <v>1707.1715029</v>
      </c>
      <c r="F521" s="33" t="str">
        <f>IF($B521="N/A","N/A",IF(E521&gt;10,"No",IF(E521&lt;-10,"No","Yes")))</f>
        <v>N/A</v>
      </c>
      <c r="G521" s="47">
        <v>1803.684888</v>
      </c>
      <c r="H521" s="33" t="str">
        <f>IF($B521="N/A","N/A",IF(G521&gt;10,"No",IF(G521&lt;-10,"No","Yes")))</f>
        <v>N/A</v>
      </c>
      <c r="I521" s="28">
        <v>5.3719999999999999</v>
      </c>
      <c r="J521" s="28">
        <v>5.6529999999999996</v>
      </c>
      <c r="K521" s="36" t="s">
        <v>1193</v>
      </c>
      <c r="L521" s="30" t="str">
        <f>IF(J521="Div by 0", "N/A", IF(K521="N/A","N/A", IF(J521&gt;VALUE(MID(K521,1,2)), "No", IF(J521&lt;-1*VALUE(MID(K521,1,2)), "No", "Yes"))))</f>
        <v>Yes</v>
      </c>
    </row>
    <row r="522" spans="1:12">
      <c r="A522" s="5" t="s">
        <v>532</v>
      </c>
      <c r="B522" s="36" t="s">
        <v>49</v>
      </c>
      <c r="C522" s="47">
        <v>2902.4767422</v>
      </c>
      <c r="D522" s="33" t="str">
        <f>IF($B522="N/A","N/A",IF(C522&gt;10,"No",IF(C522&lt;-10,"No","Yes")))</f>
        <v>N/A</v>
      </c>
      <c r="E522" s="47">
        <v>3057.8389999999999</v>
      </c>
      <c r="F522" s="33" t="str">
        <f>IF($B522="N/A","N/A",IF(E522&gt;10,"No",IF(E522&lt;-10,"No","Yes")))</f>
        <v>N/A</v>
      </c>
      <c r="G522" s="47">
        <v>3364.5756265999999</v>
      </c>
      <c r="H522" s="33" t="str">
        <f>IF($B522="N/A","N/A",IF(G522&gt;10,"No",IF(G522&lt;-10,"No","Yes")))</f>
        <v>N/A</v>
      </c>
      <c r="I522" s="28">
        <v>5.3529999999999998</v>
      </c>
      <c r="J522" s="28">
        <v>10.029999999999999</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6020.0604548000001</v>
      </c>
      <c r="F524" s="33" t="str">
        <f t="shared" ref="F524:F525" si="166">IF($B524="N/A","N/A",IF(E524&gt;10,"No",IF(E524&lt;-10,"No","Yes")))</f>
        <v>N/A</v>
      </c>
      <c r="G524" s="47">
        <v>6211.9629898000003</v>
      </c>
      <c r="H524" s="33" t="str">
        <f t="shared" ref="H524:H525" si="167">IF($B524="N/A","N/A",IF(G524&gt;10,"No",IF(G524&lt;-10,"No","Yes")))</f>
        <v>N/A</v>
      </c>
      <c r="I524" s="28" t="s">
        <v>49</v>
      </c>
      <c r="J524" s="28">
        <v>3.1880000000000002</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5435.5284671999998</v>
      </c>
      <c r="F525" s="33" t="str">
        <f t="shared" si="166"/>
        <v>N/A</v>
      </c>
      <c r="G525" s="47">
        <v>5522.7433516000001</v>
      </c>
      <c r="H525" s="33" t="str">
        <f t="shared" si="167"/>
        <v>N/A</v>
      </c>
      <c r="I525" s="28" t="s">
        <v>49</v>
      </c>
      <c r="J525" s="28">
        <v>1.605</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19625.349386999998</v>
      </c>
      <c r="D527" s="33" t="str">
        <f>IF($B527="N/A","N/A",IF(C527&gt;10,"No",IF(C527&lt;-10,"No","Yes")))</f>
        <v>N/A</v>
      </c>
      <c r="E527" s="47">
        <v>19879.777672</v>
      </c>
      <c r="F527" s="33" t="str">
        <f>IF($B527="N/A","N/A",IF(E527&gt;10,"No",IF(E527&lt;-10,"No","Yes")))</f>
        <v>N/A</v>
      </c>
      <c r="G527" s="47">
        <v>20420.556411000001</v>
      </c>
      <c r="H527" s="33" t="str">
        <f>IF($B527="N/A","N/A",IF(G527&gt;10,"No",IF(G527&lt;-10,"No","Yes")))</f>
        <v>N/A</v>
      </c>
      <c r="I527" s="28">
        <v>1.296</v>
      </c>
      <c r="J527" s="28">
        <v>2.72</v>
      </c>
      <c r="K527" s="36" t="s">
        <v>1193</v>
      </c>
      <c r="L527" s="30" t="str">
        <f>IF(J527="Div by 0", "N/A", IF(K527="N/A","N/A", IF(J527&gt;VALUE(MID(K527,1,2)), "No", IF(J527&lt;-1*VALUE(MID(K527,1,2)), "No", "Yes"))))</f>
        <v>Yes</v>
      </c>
    </row>
    <row r="528" spans="1:12">
      <c r="A528" s="5" t="s">
        <v>524</v>
      </c>
      <c r="B528" s="36" t="s">
        <v>49</v>
      </c>
      <c r="C528" s="47">
        <v>21739.565777</v>
      </c>
      <c r="D528" s="33" t="str">
        <f>IF($B528="N/A","N/A",IF(C528&gt;10,"No",IF(C528&lt;-10,"No","Yes")))</f>
        <v>N/A</v>
      </c>
      <c r="E528" s="47">
        <v>22332.488504000001</v>
      </c>
      <c r="F528" s="33" t="str">
        <f>IF($B528="N/A","N/A",IF(E528&gt;10,"No",IF(E528&lt;-10,"No","Yes")))</f>
        <v>N/A</v>
      </c>
      <c r="G528" s="47">
        <v>23203.699329999999</v>
      </c>
      <c r="H528" s="33" t="str">
        <f>IF($B528="N/A","N/A",IF(G528&gt;10,"No",IF(G528&lt;-10,"No","Yes")))</f>
        <v>N/A</v>
      </c>
      <c r="I528" s="28">
        <v>2.7269999999999999</v>
      </c>
      <c r="J528" s="28">
        <v>3.9009999999999998</v>
      </c>
      <c r="K528" s="36" t="s">
        <v>1193</v>
      </c>
      <c r="L528" s="30" t="str">
        <f>IF(J528="Div by 0", "N/A", IF(K528="N/A","N/A", IF(J528&gt;VALUE(MID(K528,1,2)), "No", IF(J528&lt;-1*VALUE(MID(K528,1,2)), "No", "Yes"))))</f>
        <v>Yes</v>
      </c>
    </row>
    <row r="529" spans="1:12">
      <c r="A529" s="5" t="s">
        <v>527</v>
      </c>
      <c r="B529" s="36" t="s">
        <v>49</v>
      </c>
      <c r="C529" s="47">
        <v>17708.003008</v>
      </c>
      <c r="D529" s="33" t="str">
        <f>IF($B529="N/A","N/A",IF(C529&gt;10,"No",IF(C529&lt;-10,"No","Yes")))</f>
        <v>N/A</v>
      </c>
      <c r="E529" s="47">
        <v>17691.162832999998</v>
      </c>
      <c r="F529" s="33" t="str">
        <f>IF($B529="N/A","N/A",IF(E529&gt;10,"No",IF(E529&lt;-10,"No","Yes")))</f>
        <v>N/A</v>
      </c>
      <c r="G529" s="47">
        <v>18015.225590999999</v>
      </c>
      <c r="H529" s="33" t="str">
        <f>IF($B529="N/A","N/A",IF(G529&gt;10,"No",IF(G529&lt;-10,"No","Yes")))</f>
        <v>N/A</v>
      </c>
      <c r="I529" s="28">
        <v>-9.5000000000000001E-2</v>
      </c>
      <c r="J529" s="28">
        <v>1.8320000000000001</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19774.200293000002</v>
      </c>
      <c r="F530" s="33" t="str">
        <f t="shared" ref="F530:F535" si="169">IF($B530="N/A","N/A",IF(E530&gt;10,"No",IF(E530&lt;-10,"No","Yes")))</f>
        <v>N/A</v>
      </c>
      <c r="G530" s="47">
        <v>20345.053562000001</v>
      </c>
      <c r="H530" s="33" t="str">
        <f t="shared" ref="H530:H531" si="170">IF($B530="N/A","N/A",IF(G530&gt;10,"No",IF(G530&lt;-10,"No","Yes")))</f>
        <v>N/A</v>
      </c>
      <c r="I530" s="28" t="s">
        <v>49</v>
      </c>
      <c r="J530" s="28">
        <v>2.887</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20062.442848999999</v>
      </c>
      <c r="F531" s="33" t="str">
        <f t="shared" si="169"/>
        <v>N/A</v>
      </c>
      <c r="G531" s="47">
        <v>20550.106786</v>
      </c>
      <c r="H531" s="33" t="str">
        <f t="shared" si="170"/>
        <v>N/A</v>
      </c>
      <c r="I531" s="28" t="s">
        <v>49</v>
      </c>
      <c r="J531" s="28">
        <v>2.431</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1890.4398996</v>
      </c>
      <c r="F533" s="33" t="str">
        <f t="shared" si="169"/>
        <v>N/A</v>
      </c>
      <c r="G533" s="47">
        <v>1873.8700705000001</v>
      </c>
      <c r="H533" s="33" t="str">
        <f t="shared" ref="H533:H535" si="172">IF($B533="N/A","N/A",IF(G533&gt;10,"No",IF(G533&lt;-10,"No","Yes")))</f>
        <v>N/A</v>
      </c>
      <c r="I533" s="28" t="s">
        <v>49</v>
      </c>
      <c r="J533" s="28">
        <v>-0.877</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1852.1451099999999</v>
      </c>
      <c r="F534" s="33" t="str">
        <f t="shared" si="169"/>
        <v>N/A</v>
      </c>
      <c r="G534" s="47">
        <v>1820.9396423000001</v>
      </c>
      <c r="H534" s="33" t="str">
        <f t="shared" si="172"/>
        <v>N/A</v>
      </c>
      <c r="I534" s="28" t="s">
        <v>49</v>
      </c>
      <c r="J534" s="28">
        <v>-1.68</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2345.1729642</v>
      </c>
      <c r="F535" s="33" t="str">
        <f t="shared" si="169"/>
        <v>N/A</v>
      </c>
      <c r="G535" s="47">
        <v>2439.4076952</v>
      </c>
      <c r="H535" s="33" t="str">
        <f t="shared" si="172"/>
        <v>N/A</v>
      </c>
      <c r="I535" s="28" t="s">
        <v>49</v>
      </c>
      <c r="J535" s="28">
        <v>4.0179999999999998</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76.534474020000005</v>
      </c>
      <c r="D537" s="27" t="str">
        <f t="shared" ref="D537:D575" si="174">IF($B537="N/A","N/A",IF(C537&gt;10,"No",IF(C537&lt;-10,"No","Yes")))</f>
        <v>N/A</v>
      </c>
      <c r="E537" s="35">
        <v>78.436515424999996</v>
      </c>
      <c r="F537" s="27" t="str">
        <f t="shared" ref="F537:F575" si="175">IF($B537="N/A","N/A",IF(E537&gt;10,"No",IF(E537&lt;-10,"No","Yes")))</f>
        <v>N/A</v>
      </c>
      <c r="G537" s="35">
        <v>79.523549775999996</v>
      </c>
      <c r="H537" s="27" t="str">
        <f t="shared" ref="H537:H575" si="176">IF($B537="N/A","N/A",IF(G537&gt;10,"No",IF(G537&lt;-10,"No","Yes")))</f>
        <v>N/A</v>
      </c>
      <c r="I537" s="28">
        <v>2.4849999999999999</v>
      </c>
      <c r="J537" s="28">
        <v>1.3859999999999999</v>
      </c>
      <c r="K537" s="29" t="s">
        <v>1193</v>
      </c>
      <c r="L537" s="30" t="str">
        <f t="shared" ref="L537:L605" si="177">IF(J537="Div by 0", "N/A", IF(K537="N/A","N/A", IF(J537&gt;VALUE(MID(K537,1,2)), "No", IF(J537&lt;-1*VALUE(MID(K537,1,2)), "No", "Yes"))))</f>
        <v>Yes</v>
      </c>
    </row>
    <row r="538" spans="1:12">
      <c r="A538" s="46" t="s">
        <v>141</v>
      </c>
      <c r="B538" s="25" t="s">
        <v>49</v>
      </c>
      <c r="C538" s="34">
        <v>1609745</v>
      </c>
      <c r="D538" s="27" t="str">
        <f t="shared" si="174"/>
        <v>N/A</v>
      </c>
      <c r="E538" s="34">
        <v>1666001</v>
      </c>
      <c r="F538" s="27" t="str">
        <f t="shared" si="175"/>
        <v>N/A</v>
      </c>
      <c r="G538" s="34">
        <v>1812158</v>
      </c>
      <c r="H538" s="27" t="str">
        <f t="shared" si="176"/>
        <v>N/A</v>
      </c>
      <c r="I538" s="28">
        <v>3.4950000000000001</v>
      </c>
      <c r="J538" s="28">
        <v>8.7729999999999997</v>
      </c>
      <c r="K538" s="29" t="s">
        <v>1193</v>
      </c>
      <c r="L538" s="30" t="str">
        <f t="shared" si="177"/>
        <v>Yes</v>
      </c>
    </row>
    <row r="539" spans="1:12">
      <c r="A539" s="5" t="s">
        <v>524</v>
      </c>
      <c r="B539" s="36" t="s">
        <v>49</v>
      </c>
      <c r="C539" s="34">
        <v>7301</v>
      </c>
      <c r="D539" s="34" t="str">
        <f t="shared" si="174"/>
        <v>N/A</v>
      </c>
      <c r="E539" s="34">
        <v>8209</v>
      </c>
      <c r="F539" s="34" t="str">
        <f t="shared" si="175"/>
        <v>N/A</v>
      </c>
      <c r="G539" s="34">
        <v>8187</v>
      </c>
      <c r="H539" s="33" t="str">
        <f t="shared" si="176"/>
        <v>N/A</v>
      </c>
      <c r="I539" s="28">
        <v>12.44</v>
      </c>
      <c r="J539" s="28">
        <v>-0.26800000000000002</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7143</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32</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1012</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147454</v>
      </c>
      <c r="D545" s="34" t="str">
        <f t="shared" si="174"/>
        <v>N/A</v>
      </c>
      <c r="E545" s="34">
        <v>160733</v>
      </c>
      <c r="F545" s="34" t="str">
        <f t="shared" si="175"/>
        <v>N/A</v>
      </c>
      <c r="G545" s="34">
        <v>156742</v>
      </c>
      <c r="H545" s="33" t="str">
        <f t="shared" si="176"/>
        <v>N/A</v>
      </c>
      <c r="I545" s="28">
        <v>9.0060000000000002</v>
      </c>
      <c r="J545" s="28">
        <v>-2.48</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132827</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662</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11</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23248</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1034535</v>
      </c>
      <c r="D552" s="34" t="str">
        <f t="shared" si="174"/>
        <v>N/A</v>
      </c>
      <c r="E552" s="34">
        <v>1063584</v>
      </c>
      <c r="F552" s="34" t="str">
        <f t="shared" si="175"/>
        <v>N/A</v>
      </c>
      <c r="G552" s="34">
        <v>1154465</v>
      </c>
      <c r="H552" s="33" t="str">
        <f t="shared" si="176"/>
        <v>N/A</v>
      </c>
      <c r="I552" s="28">
        <v>2.8079999999999998</v>
      </c>
      <c r="J552" s="28">
        <v>8.5449999999999999</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148282</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17403</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352430</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635932</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418</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420455</v>
      </c>
      <c r="D560" s="34" t="str">
        <f t="shared" si="174"/>
        <v>N/A</v>
      </c>
      <c r="E560" s="34">
        <v>433475</v>
      </c>
      <c r="F560" s="34" t="str">
        <f t="shared" si="175"/>
        <v>N/A</v>
      </c>
      <c r="G560" s="34">
        <v>492764</v>
      </c>
      <c r="H560" s="33" t="str">
        <f t="shared" si="176"/>
        <v>N/A</v>
      </c>
      <c r="I560" s="28">
        <v>3.097</v>
      </c>
      <c r="J560" s="28">
        <v>13.68</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58273</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16782</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30542</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387167</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1666001</v>
      </c>
      <c r="F567" s="34" t="str">
        <f t="shared" si="175"/>
        <v>N/A</v>
      </c>
      <c r="G567" s="34">
        <v>1812158</v>
      </c>
      <c r="H567" s="33" t="str">
        <f t="shared" si="176"/>
        <v>N/A</v>
      </c>
      <c r="I567" s="28" t="s">
        <v>49</v>
      </c>
      <c r="J567" s="28">
        <v>8.7729999999999997</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1207</v>
      </c>
      <c r="K575" s="36" t="s">
        <v>1193</v>
      </c>
      <c r="L575" s="30" t="str">
        <f t="shared" si="190"/>
        <v>N/A</v>
      </c>
    </row>
    <row r="576" spans="1:12">
      <c r="A576" s="46" t="s">
        <v>345</v>
      </c>
      <c r="B576" s="36" t="s">
        <v>86</v>
      </c>
      <c r="C576" s="35">
        <v>5.1648426174999997</v>
      </c>
      <c r="D576" s="27" t="str">
        <f>IF($B576="N/A","N/A",IF(C576&gt;=20,"No",IF(C576&lt;0,"No","Yes")))</f>
        <v>Yes</v>
      </c>
      <c r="E576" s="35">
        <v>6.2873277061000001</v>
      </c>
      <c r="F576" s="27" t="str">
        <f>IF($B576="N/A","N/A",IF(E576&gt;=20,"No",IF(E576&lt;0,"No","Yes")))</f>
        <v>Yes</v>
      </c>
      <c r="G576" s="35">
        <v>5.7800465109000001</v>
      </c>
      <c r="H576" s="27" t="str">
        <f>IF($B576="N/A","N/A",IF(G576&gt;=20,"No",IF(G576&lt;0,"No","Yes")))</f>
        <v>Yes</v>
      </c>
      <c r="I576" s="28">
        <v>21.73</v>
      </c>
      <c r="J576" s="28">
        <v>-8.07</v>
      </c>
      <c r="K576" s="29" t="s">
        <v>1193</v>
      </c>
      <c r="L576" s="30" t="str">
        <f t="shared" si="177"/>
        <v>Yes</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1207</v>
      </c>
      <c r="J577" s="28" t="s">
        <v>1207</v>
      </c>
      <c r="K577" s="29" t="s">
        <v>1193</v>
      </c>
      <c r="L577" s="30" t="str">
        <f t="shared" si="177"/>
        <v>N/A</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2.5491246275999999</v>
      </c>
      <c r="D579" s="27" t="str">
        <f>IF($B579="N/A","N/A",IF(C579&gt;10,"No",IF(C579&lt;-10,"No","Yes")))</f>
        <v>N/A</v>
      </c>
      <c r="E579" s="35">
        <v>2.9290238183000001</v>
      </c>
      <c r="F579" s="27" t="str">
        <f>IF($B579="N/A","N/A",IF(E579&gt;10,"No",IF(E579&lt;-10,"No","Yes")))</f>
        <v>N/A</v>
      </c>
      <c r="G579" s="35">
        <v>2.9963033558999999</v>
      </c>
      <c r="H579" s="27" t="str">
        <f>IF($B579="N/A","N/A",IF(G579&gt;10,"No",IF(G579&lt;-10,"No","Yes")))</f>
        <v>N/A</v>
      </c>
      <c r="I579" s="28">
        <v>14.9</v>
      </c>
      <c r="J579" s="28">
        <v>2.2970000000000002</v>
      </c>
      <c r="K579" s="29" t="s">
        <v>1193</v>
      </c>
      <c r="L579" s="30" t="str">
        <f t="shared" si="177"/>
        <v>Yes</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1207</v>
      </c>
      <c r="J580" s="28" t="s">
        <v>1207</v>
      </c>
      <c r="K580" s="29" t="s">
        <v>1193</v>
      </c>
      <c r="L580" s="30" t="str">
        <f t="shared" si="177"/>
        <v>N/A</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93.905967232999998</v>
      </c>
      <c r="F582" s="27" t="str">
        <f t="shared" ref="F582:F587" si="192">IF($B582="N/A","N/A",IF(E582&gt;10,"No",IF(E582&lt;-10,"No","Yes")))</f>
        <v>N/A</v>
      </c>
      <c r="G582" s="35">
        <v>94.364441928000005</v>
      </c>
      <c r="H582" s="27" t="str">
        <f t="shared" ref="H582:H587" si="193">IF($B582="N/A","N/A",IF(G582&gt;10,"No",IF(G582&lt;-10,"No","Yes")))</f>
        <v>N/A</v>
      </c>
      <c r="I582" s="28" t="s">
        <v>49</v>
      </c>
      <c r="J582" s="28">
        <v>0.48820000000000002</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0</v>
      </c>
      <c r="F583" s="27" t="str">
        <f t="shared" si="192"/>
        <v>N/A</v>
      </c>
      <c r="G583" s="35">
        <v>0</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93.829513508000005</v>
      </c>
      <c r="F585" s="27" t="str">
        <f t="shared" si="192"/>
        <v>N/A</v>
      </c>
      <c r="G585" s="35">
        <v>94.522619398000003</v>
      </c>
      <c r="H585" s="27" t="str">
        <f t="shared" si="193"/>
        <v>N/A</v>
      </c>
      <c r="I585" s="28" t="s">
        <v>49</v>
      </c>
      <c r="J585" s="28">
        <v>0.73870000000000002</v>
      </c>
      <c r="K585" s="29" t="s">
        <v>1193</v>
      </c>
      <c r="L585" s="30" t="str">
        <f t="shared" si="194"/>
        <v>Yes</v>
      </c>
    </row>
    <row r="586" spans="1:12">
      <c r="A586" s="46" t="s">
        <v>927</v>
      </c>
      <c r="B586" s="25" t="s">
        <v>49</v>
      </c>
      <c r="C586" s="35" t="s">
        <v>49</v>
      </c>
      <c r="D586" s="27" t="str">
        <f t="shared" si="191"/>
        <v>N/A</v>
      </c>
      <c r="E586" s="35">
        <v>0</v>
      </c>
      <c r="F586" s="27" t="str">
        <f t="shared" si="192"/>
        <v>N/A</v>
      </c>
      <c r="G586" s="35">
        <v>0</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1689978</v>
      </c>
      <c r="D588" s="27" t="str">
        <f t="shared" ref="D588:D604" si="195">IF($B588="N/A","N/A",IF(C588&gt;10,"No",IF(C588&lt;-10,"No","Yes")))</f>
        <v>N/A</v>
      </c>
      <c r="E588" s="26">
        <v>1748668</v>
      </c>
      <c r="F588" s="27" t="str">
        <f t="shared" ref="F588:F604" si="196">IF($B588="N/A","N/A",IF(E588&gt;10,"No",IF(E588&lt;-10,"No","Yes")))</f>
        <v>N/A</v>
      </c>
      <c r="G588" s="26">
        <v>1838171</v>
      </c>
      <c r="H588" s="27" t="str">
        <f t="shared" ref="H588:H604" si="197">IF($B588="N/A","N/A",IF(G588&gt;10,"No",IF(G588&lt;-10,"No","Yes")))</f>
        <v>N/A</v>
      </c>
      <c r="I588" s="28">
        <v>3.4729999999999999</v>
      </c>
      <c r="J588" s="28">
        <v>5.1180000000000003</v>
      </c>
      <c r="K588" s="29" t="s">
        <v>1193</v>
      </c>
      <c r="L588" s="30" t="str">
        <f t="shared" si="177"/>
        <v>Yes</v>
      </c>
    </row>
    <row r="589" spans="1:12">
      <c r="A589" s="48" t="s">
        <v>608</v>
      </c>
      <c r="B589" s="25" t="s">
        <v>49</v>
      </c>
      <c r="C589" s="32">
        <v>70.627901664999996</v>
      </c>
      <c r="D589" s="27" t="str">
        <f t="shared" si="195"/>
        <v>N/A</v>
      </c>
      <c r="E589" s="32">
        <v>73.124629717999994</v>
      </c>
      <c r="F589" s="27" t="str">
        <f t="shared" si="196"/>
        <v>N/A</v>
      </c>
      <c r="G589" s="32">
        <v>75.042909500999997</v>
      </c>
      <c r="H589" s="27" t="str">
        <f t="shared" si="197"/>
        <v>N/A</v>
      </c>
      <c r="I589" s="28">
        <v>3.5350000000000001</v>
      </c>
      <c r="J589" s="28">
        <v>2.6230000000000002</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0</v>
      </c>
      <c r="D593" s="27" t="str">
        <f t="shared" si="195"/>
        <v>N/A</v>
      </c>
      <c r="E593" s="32">
        <v>0</v>
      </c>
      <c r="F593" s="27" t="str">
        <f t="shared" si="196"/>
        <v>N/A</v>
      </c>
      <c r="G593" s="32">
        <v>0</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29.372098335</v>
      </c>
      <c r="D604" s="27" t="str">
        <f t="shared" si="195"/>
        <v>N/A</v>
      </c>
      <c r="E604" s="32">
        <v>26.875370281999999</v>
      </c>
      <c r="F604" s="27" t="str">
        <f t="shared" si="196"/>
        <v>N/A</v>
      </c>
      <c r="G604" s="32">
        <v>24.957090499</v>
      </c>
      <c r="H604" s="27" t="str">
        <f t="shared" si="197"/>
        <v>N/A</v>
      </c>
      <c r="I604" s="28">
        <v>-8.5</v>
      </c>
      <c r="J604" s="28">
        <v>-7.14</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3496342793</v>
      </c>
      <c r="D607" s="27" t="str">
        <f>IF($B607="N/A","N/A",IF(C607&gt;10,"No",IF(C607&lt;-10,"No","Yes")))</f>
        <v>N/A</v>
      </c>
      <c r="E607" s="31">
        <v>3957357637</v>
      </c>
      <c r="F607" s="27" t="str">
        <f>IF($B607="N/A","N/A",IF(E607&gt;10,"No",IF(E607&lt;-10,"No","Yes")))</f>
        <v>N/A</v>
      </c>
      <c r="G607" s="31">
        <v>4600868165</v>
      </c>
      <c r="H607" s="27" t="str">
        <f>IF($B607="N/A","N/A",IF(G607&gt;10,"No",IF(G607&lt;-10,"No","Yes")))</f>
        <v>N/A</v>
      </c>
      <c r="I607" s="28">
        <v>13.19</v>
      </c>
      <c r="J607" s="28">
        <v>16.260000000000002</v>
      </c>
      <c r="K607" s="29" t="s">
        <v>1193</v>
      </c>
      <c r="L607" s="30" t="str">
        <f t="shared" ref="L607:L618" si="198">IF(J607="Div by 0", "N/A", IF(K607="N/A","N/A", IF(J607&gt;VALUE(MID(K607,1,2)), "No", IF(J607&lt;-1*VALUE(MID(K607,1,2)), "No", "Yes"))))</f>
        <v>Yes</v>
      </c>
    </row>
    <row r="608" spans="1:12">
      <c r="A608" s="48" t="s">
        <v>534</v>
      </c>
      <c r="B608" s="25" t="s">
        <v>49</v>
      </c>
      <c r="C608" s="31">
        <v>3496342793</v>
      </c>
      <c r="D608" s="27" t="str">
        <f>IF($B608="N/A","N/A",IF(C608&gt;10,"No",IF(C608&lt;-10,"No","Yes")))</f>
        <v>N/A</v>
      </c>
      <c r="E608" s="31">
        <v>3957357637</v>
      </c>
      <c r="F608" s="27" t="str">
        <f>IF($B608="N/A","N/A",IF(E608&gt;10,"No",IF(E608&lt;-10,"No","Yes")))</f>
        <v>N/A</v>
      </c>
      <c r="G608" s="31">
        <v>4600868165</v>
      </c>
      <c r="H608" s="27" t="str">
        <f>IF($B608="N/A","N/A",IF(G608&gt;10,"No",IF(G608&lt;-10,"No","Yes")))</f>
        <v>N/A</v>
      </c>
      <c r="I608" s="28">
        <v>13.19</v>
      </c>
      <c r="J608" s="28">
        <v>16.260000000000002</v>
      </c>
      <c r="K608" s="29" t="s">
        <v>1193</v>
      </c>
      <c r="L608" s="30" t="str">
        <f t="shared" si="198"/>
        <v>Yes</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0.93649087330000003</v>
      </c>
      <c r="D611" s="27" t="str">
        <f>IF($B611="N/A","N/A",IF(C611&gt;2,"No",IF(C611&lt;0.9,"No","Yes")))</f>
        <v>Yes</v>
      </c>
      <c r="E611" s="32">
        <v>0.92331999360000006</v>
      </c>
      <c r="F611" s="27" t="str">
        <f>IF($B611="N/A","N/A",IF(E611&gt;2,"No",IF(E611&lt;0.9,"No","Yes")))</f>
        <v>Yes</v>
      </c>
      <c r="G611" s="32">
        <v>0.92595029689999997</v>
      </c>
      <c r="H611" s="27" t="str">
        <f>IF($B611="N/A","N/A",IF(G611&gt;2,"No",IF(G611&lt;0.9,"No","Yes")))</f>
        <v>Yes</v>
      </c>
      <c r="I611" s="28">
        <v>-1.41</v>
      </c>
      <c r="J611" s="28">
        <v>0.28489999999999999</v>
      </c>
      <c r="K611" s="29" t="s">
        <v>1193</v>
      </c>
      <c r="L611" s="30" t="str">
        <f t="shared" si="198"/>
        <v>Yes</v>
      </c>
    </row>
    <row r="612" spans="1:12">
      <c r="A612" s="48" t="s">
        <v>534</v>
      </c>
      <c r="B612" s="50" t="s">
        <v>27</v>
      </c>
      <c r="C612" s="32">
        <v>0.93649087330000003</v>
      </c>
      <c r="D612" s="27" t="str">
        <f>IF($B612="N/A","N/A",IF(C612&gt;2,"No",IF(C612&lt;0.9,"No","Yes")))</f>
        <v>Yes</v>
      </c>
      <c r="E612" s="32">
        <v>0.92331999360000006</v>
      </c>
      <c r="F612" s="27" t="str">
        <f>IF($B612="N/A","N/A",IF(E612&gt;2,"No",IF(E612&lt;0.9,"No","Yes")))</f>
        <v>Yes</v>
      </c>
      <c r="G612" s="32">
        <v>0.92595029689999997</v>
      </c>
      <c r="H612" s="27" t="str">
        <f>IF($B612="N/A","N/A",IF(G612&gt;2,"No",IF(G612&lt;0.9,"No","Yes")))</f>
        <v>Yes</v>
      </c>
      <c r="I612" s="28">
        <v>-1.41</v>
      </c>
      <c r="J612" s="28">
        <v>0.28489999999999999</v>
      </c>
      <c r="K612" s="29" t="s">
        <v>1193</v>
      </c>
      <c r="L612" s="30" t="str">
        <f t="shared" si="198"/>
        <v>Yes</v>
      </c>
    </row>
    <row r="613" spans="1:12">
      <c r="A613" s="48" t="s">
        <v>535</v>
      </c>
      <c r="B613" s="50" t="s">
        <v>27</v>
      </c>
      <c r="C613" s="32" t="s">
        <v>1207</v>
      </c>
      <c r="D613" s="27" t="str">
        <f>IF($B613="N/A","N/A",IF(C613&gt;2,"No",IF(C613&lt;0.9,"No","Yes")))</f>
        <v>No</v>
      </c>
      <c r="E613" s="32" t="s">
        <v>1207</v>
      </c>
      <c r="F613" s="27" t="str">
        <f>IF($B613="N/A","N/A",IF(E613&gt;2,"No",IF(E613&lt;0.9,"No","Yes")))</f>
        <v>No</v>
      </c>
      <c r="G613" s="32" t="s">
        <v>1207</v>
      </c>
      <c r="H613" s="27" t="str">
        <f>IF($B613="N/A","N/A",IF(G613&gt;2,"No",IF(G613&lt;0.9,"No","Yes")))</f>
        <v>No</v>
      </c>
      <c r="I613" s="28" t="s">
        <v>1207</v>
      </c>
      <c r="J613" s="28" t="s">
        <v>1207</v>
      </c>
      <c r="K613" s="29" t="s">
        <v>1193</v>
      </c>
      <c r="L613" s="30" t="str">
        <f t="shared" si="198"/>
        <v>N/A</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v>248.75975912999999</v>
      </c>
      <c r="D615" s="27" t="str">
        <f>IF($B615="N/A","N/A",IF(C615&gt;10,"No",IF(C615&lt;-10,"No","Yes")))</f>
        <v>N/A</v>
      </c>
      <c r="E615" s="31">
        <v>261.28124500000001</v>
      </c>
      <c r="F615" s="27" t="str">
        <f>IF($B615="N/A","N/A",IF(E615&gt;10,"No",IF(E615&lt;-10,"No","Yes")))</f>
        <v>N/A</v>
      </c>
      <c r="G615" s="31">
        <v>275.42225429000001</v>
      </c>
      <c r="H615" s="27" t="str">
        <f>IF($B615="N/A","N/A",IF(G615&gt;10,"No",IF(G615&lt;-10,"No","Yes")))</f>
        <v>N/A</v>
      </c>
      <c r="I615" s="28">
        <v>5.0339999999999998</v>
      </c>
      <c r="J615" s="28">
        <v>5.4119999999999999</v>
      </c>
      <c r="K615" s="29" t="s">
        <v>1193</v>
      </c>
      <c r="L615" s="30" t="str">
        <f t="shared" si="198"/>
        <v>Yes</v>
      </c>
    </row>
    <row r="616" spans="1:12">
      <c r="A616" s="48" t="s">
        <v>534</v>
      </c>
      <c r="B616" s="25" t="s">
        <v>49</v>
      </c>
      <c r="C616" s="31">
        <v>248.75975912999999</v>
      </c>
      <c r="D616" s="27" t="str">
        <f>IF($B616="N/A","N/A",IF(C616&gt;10,"No",IF(C616&lt;-10,"No","Yes")))</f>
        <v>N/A</v>
      </c>
      <c r="E616" s="31">
        <v>261.28124500000001</v>
      </c>
      <c r="F616" s="27" t="str">
        <f>IF($B616="N/A","N/A",IF(E616&gt;10,"No",IF(E616&lt;-10,"No","Yes")))</f>
        <v>N/A</v>
      </c>
      <c r="G616" s="31">
        <v>275.42225429000001</v>
      </c>
      <c r="H616" s="27" t="str">
        <f>IF($B616="N/A","N/A",IF(G616&gt;10,"No",IF(G616&lt;-10,"No","Yes")))</f>
        <v>N/A</v>
      </c>
      <c r="I616" s="28">
        <v>5.0339999999999998</v>
      </c>
      <c r="J616" s="28">
        <v>5.4119999999999999</v>
      </c>
      <c r="K616" s="29" t="s">
        <v>1193</v>
      </c>
      <c r="L616" s="30" t="str">
        <f t="shared" si="198"/>
        <v>Yes</v>
      </c>
    </row>
    <row r="617" spans="1:12">
      <c r="A617" s="48" t="s">
        <v>535</v>
      </c>
      <c r="B617" s="25" t="s">
        <v>49</v>
      </c>
      <c r="C617" s="31" t="s">
        <v>1207</v>
      </c>
      <c r="D617" s="27" t="str">
        <f>IF($B617="N/A","N/A",IF(C617&gt;10,"No",IF(C617&lt;-10,"No","Yes")))</f>
        <v>N/A</v>
      </c>
      <c r="E617" s="31" t="s">
        <v>1207</v>
      </c>
      <c r="F617" s="27" t="str">
        <f>IF($B617="N/A","N/A",IF(E617&gt;10,"No",IF(E617&lt;-10,"No","Yes")))</f>
        <v>N/A</v>
      </c>
      <c r="G617" s="31" t="s">
        <v>1207</v>
      </c>
      <c r="H617" s="27" t="str">
        <f>IF($B617="N/A","N/A",IF(G617&gt;10,"No",IF(G617&lt;-10,"No","Yes")))</f>
        <v>N/A</v>
      </c>
      <c r="I617" s="28" t="s">
        <v>1207</v>
      </c>
      <c r="J617" s="28" t="s">
        <v>1207</v>
      </c>
      <c r="K617" s="29" t="s">
        <v>1193</v>
      </c>
      <c r="L617" s="30" t="str">
        <f t="shared" si="198"/>
        <v>N/A</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98.579532665000002</v>
      </c>
      <c r="F619" s="27" t="str">
        <f>IF(OR($B619="N/A",$E619="N/A"),"N/A",IF(E619&gt;98,"Yes","No"))</f>
        <v>Yes</v>
      </c>
      <c r="G619" s="32">
        <v>98.799056152999995</v>
      </c>
      <c r="H619" s="27" t="str">
        <f t="shared" ref="H619:H622" si="199">IF($B619="N/A","N/A",IF(G619&gt;98,"Yes","No"))</f>
        <v>Yes</v>
      </c>
      <c r="I619" s="28" t="s">
        <v>49</v>
      </c>
      <c r="J619" s="28">
        <v>0.22270000000000001</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98.579532665000002</v>
      </c>
      <c r="F620" s="27" t="str">
        <f t="shared" ref="F620:F622" si="201">IF(OR($B620="N/A",$E620="N/A"),"N/A",IF(E620&gt;98,"Yes","No"))</f>
        <v>Yes</v>
      </c>
      <c r="G620" s="32">
        <v>98.799056152999995</v>
      </c>
      <c r="H620" s="27" t="str">
        <f t="shared" si="199"/>
        <v>Yes</v>
      </c>
      <c r="I620" s="28" t="s">
        <v>49</v>
      </c>
      <c r="J620" s="28">
        <v>0.22270000000000001</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t="s">
        <v>1207</v>
      </c>
      <c r="F621" s="27" t="str">
        <f t="shared" si="201"/>
        <v>Yes</v>
      </c>
      <c r="G621" s="32" t="s">
        <v>1207</v>
      </c>
      <c r="H621" s="27" t="str">
        <f t="shared" si="199"/>
        <v>Yes</v>
      </c>
      <c r="I621" s="28" t="s">
        <v>49</v>
      </c>
      <c r="J621" s="28" t="s">
        <v>1207</v>
      </c>
      <c r="K621" s="29" t="s">
        <v>1193</v>
      </c>
      <c r="L621" s="30" t="str">
        <f t="shared" si="202"/>
        <v>N/A</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1666001</v>
      </c>
      <c r="F624" s="27" t="str">
        <f>IF($B624="N/A","N/A",IF(E624&gt;10,"No",IF(E624&lt;-10,"No","Yes")))</f>
        <v>N/A</v>
      </c>
      <c r="G624" s="37">
        <v>1812158</v>
      </c>
      <c r="H624" s="27" t="str">
        <f>IF($B624="N/A","N/A",IF(G624&gt;10,"No",IF(G624&lt;-10,"No","Yes")))</f>
        <v>N/A</v>
      </c>
      <c r="I624" s="52" t="s">
        <v>49</v>
      </c>
      <c r="J624" s="52">
        <v>8.7729999999999997</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0</v>
      </c>
      <c r="F625" s="27" t="str">
        <f>IF($B625="N/A","N/A",IF(E625&gt;10,"No",IF(E625&lt;-10,"No","Yes")))</f>
        <v>N/A</v>
      </c>
      <c r="G625" s="32">
        <v>0</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1609745</v>
      </c>
      <c r="D651" s="33" t="str">
        <f t="shared" ref="D651:D668" si="211">IF($B651="N/A","N/A",IF(C651&gt;10,"No",IF(C651&lt;-10,"No","Yes")))</f>
        <v>N/A</v>
      </c>
      <c r="E651" s="34">
        <v>1666001</v>
      </c>
      <c r="F651" s="33" t="str">
        <f t="shared" ref="F651:F668" si="212">IF($B651="N/A","N/A",IF(E651&gt;10,"No",IF(E651&lt;-10,"No","Yes")))</f>
        <v>N/A</v>
      </c>
      <c r="G651" s="34">
        <v>1812158</v>
      </c>
      <c r="H651" s="33" t="str">
        <f t="shared" ref="H651:H668" si="213">IF($B651="N/A","N/A",IF(G651&gt;10,"No",IF(G651&lt;-10,"No","Yes")))</f>
        <v>N/A</v>
      </c>
      <c r="I651" s="28">
        <v>3.4950000000000001</v>
      </c>
      <c r="J651" s="28">
        <v>8.7729999999999997</v>
      </c>
      <c r="K651" s="36" t="s">
        <v>1193</v>
      </c>
      <c r="L651" s="30" t="str">
        <f t="shared" ref="L651:L668" si="214">IF(J651="Div by 0", "N/A", IF(K651="N/A","N/A", IF(J651&gt;VALUE(MID(K651,1,2)), "No", IF(J651&lt;-1*VALUE(MID(K651,1,2)), "No", "Yes"))))</f>
        <v>Yes</v>
      </c>
    </row>
    <row r="652" spans="1:12">
      <c r="A652" s="5" t="s">
        <v>524</v>
      </c>
      <c r="B652" s="36" t="s">
        <v>49</v>
      </c>
      <c r="C652" s="34">
        <v>7301</v>
      </c>
      <c r="D652" s="33" t="str">
        <f t="shared" si="211"/>
        <v>N/A</v>
      </c>
      <c r="E652" s="34">
        <v>8209</v>
      </c>
      <c r="F652" s="33" t="str">
        <f t="shared" si="212"/>
        <v>N/A</v>
      </c>
      <c r="G652" s="34">
        <v>8187</v>
      </c>
      <c r="H652" s="33" t="str">
        <f t="shared" si="213"/>
        <v>N/A</v>
      </c>
      <c r="I652" s="28">
        <v>12.44</v>
      </c>
      <c r="J652" s="28">
        <v>-0.26800000000000002</v>
      </c>
      <c r="K652" s="36" t="s">
        <v>1193</v>
      </c>
      <c r="L652" s="30" t="str">
        <f t="shared" si="214"/>
        <v>Yes</v>
      </c>
    </row>
    <row r="653" spans="1:12">
      <c r="A653" s="5" t="s">
        <v>527</v>
      </c>
      <c r="B653" s="36" t="s">
        <v>49</v>
      </c>
      <c r="C653" s="34">
        <v>147454</v>
      </c>
      <c r="D653" s="33" t="str">
        <f t="shared" si="211"/>
        <v>N/A</v>
      </c>
      <c r="E653" s="34">
        <v>160733</v>
      </c>
      <c r="F653" s="33" t="str">
        <f t="shared" si="212"/>
        <v>N/A</v>
      </c>
      <c r="G653" s="34">
        <v>156742</v>
      </c>
      <c r="H653" s="33" t="str">
        <f t="shared" si="213"/>
        <v>N/A</v>
      </c>
      <c r="I653" s="28">
        <v>9.0060000000000002</v>
      </c>
      <c r="J653" s="28">
        <v>-2.48</v>
      </c>
      <c r="K653" s="36" t="s">
        <v>1193</v>
      </c>
      <c r="L653" s="30" t="str">
        <f t="shared" si="214"/>
        <v>Yes</v>
      </c>
    </row>
    <row r="654" spans="1:12">
      <c r="A654" s="5" t="s">
        <v>530</v>
      </c>
      <c r="B654" s="36" t="s">
        <v>49</v>
      </c>
      <c r="C654" s="34">
        <v>1034535</v>
      </c>
      <c r="D654" s="33" t="str">
        <f t="shared" si="211"/>
        <v>N/A</v>
      </c>
      <c r="E654" s="34">
        <v>1063584</v>
      </c>
      <c r="F654" s="33" t="str">
        <f t="shared" si="212"/>
        <v>N/A</v>
      </c>
      <c r="G654" s="34">
        <v>1154465</v>
      </c>
      <c r="H654" s="33" t="str">
        <f t="shared" si="213"/>
        <v>N/A</v>
      </c>
      <c r="I654" s="28">
        <v>2.8079999999999998</v>
      </c>
      <c r="J654" s="28">
        <v>8.5449999999999999</v>
      </c>
      <c r="K654" s="36" t="s">
        <v>1193</v>
      </c>
      <c r="L654" s="30" t="str">
        <f t="shared" si="214"/>
        <v>Yes</v>
      </c>
    </row>
    <row r="655" spans="1:12">
      <c r="A655" s="5" t="s">
        <v>532</v>
      </c>
      <c r="B655" s="36" t="s">
        <v>49</v>
      </c>
      <c r="C655" s="34">
        <v>420455</v>
      </c>
      <c r="D655" s="33" t="str">
        <f t="shared" si="211"/>
        <v>N/A</v>
      </c>
      <c r="E655" s="34">
        <v>433475</v>
      </c>
      <c r="F655" s="33" t="str">
        <f t="shared" si="212"/>
        <v>N/A</v>
      </c>
      <c r="G655" s="34">
        <v>492764</v>
      </c>
      <c r="H655" s="33" t="str">
        <f t="shared" si="213"/>
        <v>N/A</v>
      </c>
      <c r="I655" s="28">
        <v>3.097</v>
      </c>
      <c r="J655" s="28">
        <v>13.68</v>
      </c>
      <c r="K655" s="36" t="s">
        <v>1193</v>
      </c>
      <c r="L655" s="30" t="str">
        <f t="shared" si="214"/>
        <v>Yes</v>
      </c>
    </row>
    <row r="656" spans="1:12">
      <c r="A656" s="49" t="s">
        <v>693</v>
      </c>
      <c r="B656" s="36" t="s">
        <v>49</v>
      </c>
      <c r="C656" s="34">
        <v>1171493.19</v>
      </c>
      <c r="D656" s="33" t="str">
        <f t="shared" si="211"/>
        <v>N/A</v>
      </c>
      <c r="E656" s="34">
        <v>1262399.8400000001</v>
      </c>
      <c r="F656" s="33" t="str">
        <f t="shared" si="212"/>
        <v>N/A</v>
      </c>
      <c r="G656" s="34">
        <v>1392324.78</v>
      </c>
      <c r="H656" s="33" t="str">
        <f t="shared" si="213"/>
        <v>N/A</v>
      </c>
      <c r="I656" s="28">
        <v>7.76</v>
      </c>
      <c r="J656" s="28">
        <v>10.29</v>
      </c>
      <c r="K656" s="36" t="s">
        <v>1193</v>
      </c>
      <c r="L656" s="30" t="str">
        <f t="shared" si="214"/>
        <v>Yes</v>
      </c>
    </row>
    <row r="657" spans="1:12">
      <c r="A657" s="49" t="s">
        <v>533</v>
      </c>
      <c r="B657" s="36" t="s">
        <v>49</v>
      </c>
      <c r="C657" s="47">
        <v>3496342793</v>
      </c>
      <c r="D657" s="33" t="str">
        <f t="shared" si="211"/>
        <v>N/A</v>
      </c>
      <c r="E657" s="47">
        <v>3957357637</v>
      </c>
      <c r="F657" s="33" t="str">
        <f t="shared" si="212"/>
        <v>N/A</v>
      </c>
      <c r="G657" s="47">
        <v>4600868165</v>
      </c>
      <c r="H657" s="33" t="str">
        <f t="shared" si="213"/>
        <v>N/A</v>
      </c>
      <c r="I657" s="28">
        <v>13.19</v>
      </c>
      <c r="J657" s="28">
        <v>16.260000000000002</v>
      </c>
      <c r="K657" s="36" t="s">
        <v>1193</v>
      </c>
      <c r="L657" s="30" t="str">
        <f t="shared" si="214"/>
        <v>Yes</v>
      </c>
    </row>
    <row r="658" spans="1:12">
      <c r="A658" s="49" t="s">
        <v>694</v>
      </c>
      <c r="B658" s="36" t="s">
        <v>49</v>
      </c>
      <c r="C658" s="47">
        <v>2171.9854965</v>
      </c>
      <c r="D658" s="33" t="str">
        <f t="shared" si="211"/>
        <v>N/A</v>
      </c>
      <c r="E658" s="47">
        <v>2375.3633023000002</v>
      </c>
      <c r="F658" s="33" t="str">
        <f t="shared" si="212"/>
        <v>N/A</v>
      </c>
      <c r="G658" s="47">
        <v>2538.8890842000001</v>
      </c>
      <c r="H658" s="33" t="str">
        <f t="shared" si="213"/>
        <v>N/A</v>
      </c>
      <c r="I658" s="28">
        <v>9.3640000000000008</v>
      </c>
      <c r="J658" s="28">
        <v>6.8840000000000003</v>
      </c>
      <c r="K658" s="36" t="s">
        <v>1193</v>
      </c>
      <c r="L658" s="30" t="str">
        <f t="shared" si="214"/>
        <v>Yes</v>
      </c>
    </row>
    <row r="659" spans="1:12">
      <c r="A659" s="5" t="s">
        <v>524</v>
      </c>
      <c r="B659" s="36" t="s">
        <v>49</v>
      </c>
      <c r="C659" s="47">
        <v>8194.9131625999999</v>
      </c>
      <c r="D659" s="33" t="str">
        <f t="shared" si="211"/>
        <v>N/A</v>
      </c>
      <c r="E659" s="47">
        <v>8579.9243513000001</v>
      </c>
      <c r="F659" s="33" t="str">
        <f t="shared" si="212"/>
        <v>N/A</v>
      </c>
      <c r="G659" s="47">
        <v>9040.7123487999997</v>
      </c>
      <c r="H659" s="33" t="str">
        <f t="shared" si="213"/>
        <v>N/A</v>
      </c>
      <c r="I659" s="28">
        <v>4.6980000000000004</v>
      </c>
      <c r="J659" s="28">
        <v>5.3710000000000004</v>
      </c>
      <c r="K659" s="36" t="s">
        <v>1193</v>
      </c>
      <c r="L659" s="30" t="str">
        <f t="shared" si="214"/>
        <v>Yes</v>
      </c>
    </row>
    <row r="660" spans="1:12">
      <c r="A660" s="5" t="s">
        <v>527</v>
      </c>
      <c r="B660" s="36" t="s">
        <v>49</v>
      </c>
      <c r="C660" s="47">
        <v>6663.2667746999996</v>
      </c>
      <c r="D660" s="33" t="str">
        <f t="shared" si="211"/>
        <v>N/A</v>
      </c>
      <c r="E660" s="47">
        <v>7519.4578711000004</v>
      </c>
      <c r="F660" s="33" t="str">
        <f t="shared" si="212"/>
        <v>N/A</v>
      </c>
      <c r="G660" s="47">
        <v>8243.2969147000003</v>
      </c>
      <c r="H660" s="33" t="str">
        <f t="shared" si="213"/>
        <v>N/A</v>
      </c>
      <c r="I660" s="28">
        <v>12.85</v>
      </c>
      <c r="J660" s="28">
        <v>9.6259999999999994</v>
      </c>
      <c r="K660" s="36" t="s">
        <v>1193</v>
      </c>
      <c r="L660" s="30" t="str">
        <f t="shared" si="214"/>
        <v>Yes</v>
      </c>
    </row>
    <row r="661" spans="1:12">
      <c r="A661" s="5" t="s">
        <v>530</v>
      </c>
      <c r="B661" s="36" t="s">
        <v>49</v>
      </c>
      <c r="C661" s="47">
        <v>1313.1720386</v>
      </c>
      <c r="D661" s="33" t="str">
        <f t="shared" si="211"/>
        <v>N/A</v>
      </c>
      <c r="E661" s="47">
        <v>1389.5794437</v>
      </c>
      <c r="F661" s="33" t="str">
        <f t="shared" si="212"/>
        <v>N/A</v>
      </c>
      <c r="G661" s="47">
        <v>1479.5148108000001</v>
      </c>
      <c r="H661" s="33" t="str">
        <f t="shared" si="213"/>
        <v>N/A</v>
      </c>
      <c r="I661" s="28">
        <v>5.819</v>
      </c>
      <c r="J661" s="28">
        <v>6.4720000000000004</v>
      </c>
      <c r="K661" s="36" t="s">
        <v>1193</v>
      </c>
      <c r="L661" s="30" t="str">
        <f t="shared" si="214"/>
        <v>Yes</v>
      </c>
    </row>
    <row r="662" spans="1:12">
      <c r="A662" s="5" t="s">
        <v>532</v>
      </c>
      <c r="B662" s="36" t="s">
        <v>49</v>
      </c>
      <c r="C662" s="47">
        <v>2605.4249752999999</v>
      </c>
      <c r="D662" s="33" t="str">
        <f t="shared" si="211"/>
        <v>N/A</v>
      </c>
      <c r="E662" s="47">
        <v>2769.1690478</v>
      </c>
      <c r="F662" s="33" t="str">
        <f t="shared" si="212"/>
        <v>N/A</v>
      </c>
      <c r="G662" s="47">
        <v>3098.3045474</v>
      </c>
      <c r="H662" s="33" t="str">
        <f t="shared" si="213"/>
        <v>N/A</v>
      </c>
      <c r="I662" s="28">
        <v>6.2850000000000001</v>
      </c>
      <c r="J662" s="28">
        <v>11.89</v>
      </c>
      <c r="K662" s="36" t="s">
        <v>1193</v>
      </c>
      <c r="L662" s="30" t="str">
        <f t="shared" si="214"/>
        <v>Yes</v>
      </c>
    </row>
    <row r="663" spans="1:12">
      <c r="A663" s="46" t="s">
        <v>695</v>
      </c>
      <c r="B663" s="25" t="s">
        <v>49</v>
      </c>
      <c r="C663" s="31">
        <v>1258216622</v>
      </c>
      <c r="D663" s="27" t="str">
        <f t="shared" si="211"/>
        <v>N/A</v>
      </c>
      <c r="E663" s="31">
        <v>1156191636</v>
      </c>
      <c r="F663" s="27" t="str">
        <f t="shared" si="212"/>
        <v>N/A</v>
      </c>
      <c r="G663" s="31">
        <v>1330567656</v>
      </c>
      <c r="H663" s="27" t="str">
        <f t="shared" si="213"/>
        <v>N/A</v>
      </c>
      <c r="I663" s="28">
        <v>-8.11</v>
      </c>
      <c r="J663" s="28">
        <v>15.08</v>
      </c>
      <c r="K663" s="29" t="s">
        <v>1193</v>
      </c>
      <c r="L663" s="30" t="str">
        <f t="shared" si="214"/>
        <v>Yes</v>
      </c>
    </row>
    <row r="664" spans="1:12">
      <c r="A664" s="46" t="s">
        <v>696</v>
      </c>
      <c r="B664" s="25" t="s">
        <v>49</v>
      </c>
      <c r="C664" s="31">
        <v>781.62480516999995</v>
      </c>
      <c r="D664" s="27" t="str">
        <f t="shared" si="211"/>
        <v>N/A</v>
      </c>
      <c r="E664" s="31">
        <v>693.99216206999995</v>
      </c>
      <c r="F664" s="27" t="str">
        <f t="shared" si="212"/>
        <v>N/A</v>
      </c>
      <c r="G664" s="31">
        <v>734.24483737000003</v>
      </c>
      <c r="H664" s="27" t="str">
        <f t="shared" si="213"/>
        <v>N/A</v>
      </c>
      <c r="I664" s="28">
        <v>-11.2</v>
      </c>
      <c r="J664" s="28">
        <v>5.8</v>
      </c>
      <c r="K664" s="29" t="s">
        <v>1193</v>
      </c>
      <c r="L664" s="30" t="str">
        <f t="shared" si="214"/>
        <v>Yes</v>
      </c>
    </row>
    <row r="665" spans="1:12">
      <c r="A665" s="5" t="s">
        <v>524</v>
      </c>
      <c r="B665" s="36" t="s">
        <v>49</v>
      </c>
      <c r="C665" s="47">
        <v>4270.5445829</v>
      </c>
      <c r="D665" s="33" t="str">
        <f t="shared" si="211"/>
        <v>N/A</v>
      </c>
      <c r="E665" s="47">
        <v>3114.4266048999998</v>
      </c>
      <c r="F665" s="33" t="str">
        <f t="shared" si="212"/>
        <v>N/A</v>
      </c>
      <c r="G665" s="47">
        <v>3869.8192256000002</v>
      </c>
      <c r="H665" s="33" t="str">
        <f t="shared" si="213"/>
        <v>N/A</v>
      </c>
      <c r="I665" s="28">
        <v>-27.1</v>
      </c>
      <c r="J665" s="28">
        <v>24.25</v>
      </c>
      <c r="K665" s="36" t="s">
        <v>1193</v>
      </c>
      <c r="L665" s="30" t="str">
        <f t="shared" si="214"/>
        <v>Yes</v>
      </c>
    </row>
    <row r="666" spans="1:12">
      <c r="A666" s="5" t="s">
        <v>527</v>
      </c>
      <c r="B666" s="36" t="s">
        <v>49</v>
      </c>
      <c r="C666" s="47">
        <v>4961.7338288999999</v>
      </c>
      <c r="D666" s="33" t="str">
        <f t="shared" si="211"/>
        <v>N/A</v>
      </c>
      <c r="E666" s="47">
        <v>3885.5422097999999</v>
      </c>
      <c r="F666" s="33" t="str">
        <f t="shared" si="212"/>
        <v>N/A</v>
      </c>
      <c r="G666" s="47">
        <v>4587.4888733999996</v>
      </c>
      <c r="H666" s="33" t="str">
        <f t="shared" si="213"/>
        <v>N/A</v>
      </c>
      <c r="I666" s="28">
        <v>-21.7</v>
      </c>
      <c r="J666" s="28">
        <v>18.07</v>
      </c>
      <c r="K666" s="36" t="s">
        <v>1193</v>
      </c>
      <c r="L666" s="30" t="str">
        <f t="shared" si="214"/>
        <v>Yes</v>
      </c>
    </row>
    <row r="667" spans="1:12">
      <c r="A667" s="5" t="s">
        <v>530</v>
      </c>
      <c r="B667" s="36" t="s">
        <v>49</v>
      </c>
      <c r="C667" s="47">
        <v>279.42366570000002</v>
      </c>
      <c r="D667" s="33" t="str">
        <f t="shared" si="211"/>
        <v>N/A</v>
      </c>
      <c r="E667" s="47">
        <v>281.42716137000002</v>
      </c>
      <c r="F667" s="33" t="str">
        <f t="shared" si="212"/>
        <v>N/A</v>
      </c>
      <c r="G667" s="47">
        <v>301.31552536999999</v>
      </c>
      <c r="H667" s="33" t="str">
        <f t="shared" si="213"/>
        <v>N/A</v>
      </c>
      <c r="I667" s="28">
        <v>0.71699999999999997</v>
      </c>
      <c r="J667" s="28">
        <v>7.0670000000000002</v>
      </c>
      <c r="K667" s="36" t="s">
        <v>1193</v>
      </c>
      <c r="L667" s="30" t="str">
        <f t="shared" si="214"/>
        <v>Yes</v>
      </c>
    </row>
    <row r="668" spans="1:12">
      <c r="A668" s="5" t="s">
        <v>532</v>
      </c>
      <c r="B668" s="36" t="s">
        <v>49</v>
      </c>
      <c r="C668" s="47">
        <v>490.74529736</v>
      </c>
      <c r="D668" s="33" t="str">
        <f t="shared" si="211"/>
        <v>N/A</v>
      </c>
      <c r="E668" s="47">
        <v>477.00334736999997</v>
      </c>
      <c r="F668" s="33" t="str">
        <f t="shared" si="212"/>
        <v>N/A</v>
      </c>
      <c r="G668" s="47">
        <v>470.76295549000002</v>
      </c>
      <c r="H668" s="33" t="str">
        <f t="shared" si="213"/>
        <v>N/A</v>
      </c>
      <c r="I668" s="28">
        <v>-2.8</v>
      </c>
      <c r="J668" s="28">
        <v>-1.31</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352764995</v>
      </c>
      <c r="D670" s="33" t="str">
        <f>IF($B670="N/A","N/A",IF(C670&gt;10,"No",IF(C670&lt;-10,"No","Yes")))</f>
        <v>N/A</v>
      </c>
      <c r="E670" s="47">
        <v>307400623</v>
      </c>
      <c r="F670" s="33" t="str">
        <f>IF($B670="N/A","N/A",IF(E670&gt;10,"No",IF(E670&lt;-10,"No","Yes")))</f>
        <v>N/A</v>
      </c>
      <c r="G670" s="47">
        <v>351816945</v>
      </c>
      <c r="H670" s="33" t="str">
        <f>IF($B670="N/A","N/A",IF(G670&gt;10,"No",IF(G670&lt;-10,"No","Yes")))</f>
        <v>N/A</v>
      </c>
      <c r="I670" s="28">
        <v>-12.9</v>
      </c>
      <c r="J670" s="28">
        <v>14.45</v>
      </c>
      <c r="K670" s="36" t="s">
        <v>1193</v>
      </c>
      <c r="L670" s="30" t="str">
        <f>IF(J670="Div by 0", "N/A", IF(K670="N/A","N/A", IF(J670&gt;VALUE(MID(K670,1,2)), "No", IF(J670&lt;-1*VALUE(MID(K670,1,2)), "No", "Yes"))))</f>
        <v>Yes</v>
      </c>
    </row>
    <row r="671" spans="1:12">
      <c r="A671" s="5" t="s">
        <v>541</v>
      </c>
      <c r="B671" s="36" t="s">
        <v>49</v>
      </c>
      <c r="C671" s="47">
        <v>27383468</v>
      </c>
      <c r="D671" s="33" t="str">
        <f>IF($B671="N/A","N/A",IF(C671&gt;10,"No",IF(C671&lt;-10,"No","Yes")))</f>
        <v>N/A</v>
      </c>
      <c r="E671" s="47">
        <v>37289378</v>
      </c>
      <c r="F671" s="33" t="str">
        <f>IF($B671="N/A","N/A",IF(E671&gt;10,"No",IF(E671&lt;-10,"No","Yes")))</f>
        <v>N/A</v>
      </c>
      <c r="G671" s="47">
        <v>41462362</v>
      </c>
      <c r="H671" s="33" t="str">
        <f>IF($B671="N/A","N/A",IF(G671&gt;10,"No",IF(G671&lt;-10,"No","Yes")))</f>
        <v>N/A</v>
      </c>
      <c r="I671" s="28">
        <v>36.17</v>
      </c>
      <c r="J671" s="28">
        <v>11.19</v>
      </c>
      <c r="K671" s="36" t="s">
        <v>1193</v>
      </c>
      <c r="L671" s="30" t="str">
        <f>IF(J671="Div by 0", "N/A", IF(K671="N/A","N/A", IF(J671&gt;VALUE(MID(K671,1,2)), "No", IF(J671&lt;-1*VALUE(MID(K671,1,2)), "No", "Yes"))))</f>
        <v>Yes</v>
      </c>
    </row>
    <row r="672" spans="1:12">
      <c r="A672" s="5" t="s">
        <v>542</v>
      </c>
      <c r="B672" s="36" t="s">
        <v>49</v>
      </c>
      <c r="C672" s="47">
        <v>189873282</v>
      </c>
      <c r="D672" s="33" t="str">
        <f>IF($B672="N/A","N/A",IF(C672&gt;10,"No",IF(C672&lt;-10,"No","Yes")))</f>
        <v>N/A</v>
      </c>
      <c r="E672" s="47">
        <v>128392102</v>
      </c>
      <c r="F672" s="33" t="str">
        <f>IF($B672="N/A","N/A",IF(E672&gt;10,"No",IF(E672&lt;-10,"No","Yes")))</f>
        <v>N/A</v>
      </c>
      <c r="G672" s="47">
        <v>144269226</v>
      </c>
      <c r="H672" s="33" t="str">
        <f>IF($B672="N/A","N/A",IF(G672&gt;10,"No",IF(G672&lt;-10,"No","Yes")))</f>
        <v>N/A</v>
      </c>
      <c r="I672" s="28">
        <v>-32.4</v>
      </c>
      <c r="J672" s="28">
        <v>12.37</v>
      </c>
      <c r="K672" s="36" t="s">
        <v>1193</v>
      </c>
      <c r="L672" s="30" t="str">
        <f>IF(J672="Div by 0", "N/A", IF(K672="N/A","N/A", IF(J672&gt;VALUE(MID(K672,1,2)), "No", IF(J672&lt;-1*VALUE(MID(K672,1,2)), "No", "Yes"))))</f>
        <v>Yes</v>
      </c>
    </row>
    <row r="673" spans="1:12">
      <c r="A673" s="5" t="s">
        <v>543</v>
      </c>
      <c r="B673" s="36" t="s">
        <v>49</v>
      </c>
      <c r="C673" s="47">
        <v>688194877</v>
      </c>
      <c r="D673" s="33" t="str">
        <f>IF($B673="N/A","N/A",IF(C673&gt;10,"No",IF(C673&lt;-10,"No","Yes")))</f>
        <v>N/A</v>
      </c>
      <c r="E673" s="47">
        <v>683109533</v>
      </c>
      <c r="F673" s="33" t="str">
        <f>IF($B673="N/A","N/A",IF(E673&gt;10,"No",IF(E673&lt;-10,"No","Yes")))</f>
        <v>N/A</v>
      </c>
      <c r="G673" s="47">
        <v>793019123</v>
      </c>
      <c r="H673" s="33" t="str">
        <f>IF($B673="N/A","N/A",IF(G673&gt;10,"No",IF(G673&lt;-10,"No","Yes")))</f>
        <v>N/A</v>
      </c>
      <c r="I673" s="28">
        <v>-0.73899999999999999</v>
      </c>
      <c r="J673" s="28">
        <v>16.09</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219.14340159</v>
      </c>
      <c r="D675" s="27" t="str">
        <f>IF($B675="N/A","N/A",IF(C675&gt;10,"No",IF(C675&lt;-10,"No","Yes")))</f>
        <v>N/A</v>
      </c>
      <c r="E675" s="31">
        <v>184.51406872000001</v>
      </c>
      <c r="F675" s="27" t="str">
        <f>IF($B675="N/A","N/A",IF(E675&gt;10,"No",IF(E675&lt;-10,"No","Yes")))</f>
        <v>N/A</v>
      </c>
      <c r="G675" s="31">
        <v>194.14253338</v>
      </c>
      <c r="H675" s="27" t="str">
        <f>IF($B675="N/A","N/A",IF(G675&gt;10,"No",IF(G675&lt;-10,"No","Yes")))</f>
        <v>N/A</v>
      </c>
      <c r="I675" s="28">
        <v>-15.8</v>
      </c>
      <c r="J675" s="28">
        <v>5.218</v>
      </c>
      <c r="K675" s="29" t="s">
        <v>1193</v>
      </c>
      <c r="L675" s="30" t="str">
        <f>IF(J675="Div by 0", "N/A", IF(K675="N/A","N/A", IF(J675&gt;VALUE(MID(K675,1,2)), "No", IF(J675&lt;-1*VALUE(MID(K675,1,2)), "No", "Yes"))))</f>
        <v>Yes</v>
      </c>
    </row>
    <row r="676" spans="1:12">
      <c r="A676" s="48" t="s">
        <v>541</v>
      </c>
      <c r="B676" s="25" t="s">
        <v>49</v>
      </c>
      <c r="C676" s="31">
        <v>17.011059516</v>
      </c>
      <c r="D676" s="27" t="str">
        <f>IF($B676="N/A","N/A",IF(C676&gt;10,"No",IF(C676&lt;-10,"No","Yes")))</f>
        <v>N/A</v>
      </c>
      <c r="E676" s="31">
        <v>22.382566397000002</v>
      </c>
      <c r="F676" s="27" t="str">
        <f>IF($B676="N/A","N/A",IF(E676&gt;10,"No",IF(E676&lt;-10,"No","Yes")))</f>
        <v>N/A</v>
      </c>
      <c r="G676" s="31">
        <v>22.880103170000002</v>
      </c>
      <c r="H676" s="27" t="str">
        <f>IF($B676="N/A","N/A",IF(G676&gt;10,"No",IF(G676&lt;-10,"No","Yes")))</f>
        <v>N/A</v>
      </c>
      <c r="I676" s="28">
        <v>31.58</v>
      </c>
      <c r="J676" s="28">
        <v>2.2229999999999999</v>
      </c>
      <c r="K676" s="29" t="s">
        <v>1193</v>
      </c>
      <c r="L676" s="30" t="str">
        <f>IF(J676="Div by 0", "N/A", IF(K676="N/A","N/A", IF(J676&gt;VALUE(MID(K676,1,2)), "No", IF(J676&lt;-1*VALUE(MID(K676,1,2)), "No", "Yes"))))</f>
        <v>Yes</v>
      </c>
    </row>
    <row r="677" spans="1:12">
      <c r="A677" s="48" t="s">
        <v>542</v>
      </c>
      <c r="B677" s="25" t="s">
        <v>49</v>
      </c>
      <c r="C677" s="31">
        <v>117.95239743</v>
      </c>
      <c r="D677" s="27" t="str">
        <f>IF($B677="N/A","N/A",IF(C677&gt;10,"No",IF(C677&lt;-10,"No","Yes")))</f>
        <v>N/A</v>
      </c>
      <c r="E677" s="31">
        <v>77.066041377000005</v>
      </c>
      <c r="F677" s="27" t="str">
        <f>IF($B677="N/A","N/A",IF(E677&gt;10,"No",IF(E677&lt;-10,"No","Yes")))</f>
        <v>N/A</v>
      </c>
      <c r="G677" s="31">
        <v>79.611836275000002</v>
      </c>
      <c r="H677" s="27" t="str">
        <f>IF($B677="N/A","N/A",IF(G677&gt;10,"No",IF(G677&lt;-10,"No","Yes")))</f>
        <v>N/A</v>
      </c>
      <c r="I677" s="28">
        <v>-34.700000000000003</v>
      </c>
      <c r="J677" s="28">
        <v>3.3029999999999999</v>
      </c>
      <c r="K677" s="29" t="s">
        <v>1193</v>
      </c>
      <c r="L677" s="30" t="str">
        <f>IF(J677="Div by 0", "N/A", IF(K677="N/A","N/A", IF(J677&gt;VALUE(MID(K677,1,2)), "No", IF(J677&lt;-1*VALUE(MID(K677,1,2)), "No", "Yes"))))</f>
        <v>Yes</v>
      </c>
    </row>
    <row r="678" spans="1:12">
      <c r="A678" s="5" t="s">
        <v>543</v>
      </c>
      <c r="B678" s="36" t="s">
        <v>49</v>
      </c>
      <c r="C678" s="47">
        <v>427.51794662999998</v>
      </c>
      <c r="D678" s="33" t="str">
        <f>IF($B678="N/A","N/A",IF(C678&gt;10,"No",IF(C678&lt;-10,"No","Yes")))</f>
        <v>N/A</v>
      </c>
      <c r="E678" s="47">
        <v>410.02948558000003</v>
      </c>
      <c r="F678" s="33" t="str">
        <f>IF($B678="N/A","N/A",IF(E678&gt;10,"No",IF(E678&lt;-10,"No","Yes")))</f>
        <v>N/A</v>
      </c>
      <c r="G678" s="47">
        <v>437.61036454999999</v>
      </c>
      <c r="H678" s="33" t="str">
        <f>IF($B678="N/A","N/A",IF(G678&gt;10,"No",IF(G678&lt;-10,"No","Yes")))</f>
        <v>N/A</v>
      </c>
      <c r="I678" s="35">
        <v>-4.09</v>
      </c>
      <c r="J678" s="35">
        <v>6.7270000000000003</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0</v>
      </c>
      <c r="F679" s="33" t="str">
        <f>IF($B679="N/A","N/A",IF(E679&gt;10,"No",IF(E679&lt;-10,"No","Yes")))</f>
        <v>N/A</v>
      </c>
      <c r="G679" s="35">
        <v>0</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0</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0</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0</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0</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0</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0</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0</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0</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0</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269812</v>
      </c>
      <c r="D713" s="33" t="str">
        <f t="shared" ref="D713:D720" si="222">IF($B713="N/A","N/A",IF(C713&gt;10,"No",IF(C713&lt;-10,"No","Yes")))</f>
        <v>N/A</v>
      </c>
      <c r="E713" s="34">
        <v>236299</v>
      </c>
      <c r="F713" s="33" t="str">
        <f t="shared" ref="F713:F720" si="223">IF($B713="N/A","N/A",IF(E713&gt;10,"No",IF(E713&lt;-10,"No","Yes")))</f>
        <v>N/A</v>
      </c>
      <c r="G713" s="34">
        <v>238105</v>
      </c>
      <c r="H713" s="33" t="str">
        <f t="shared" ref="H713:H720" si="224">IF($B713="N/A","N/A",IF(G713&gt;10,"No",IF(G713&lt;-10,"No","Yes")))</f>
        <v>N/A</v>
      </c>
      <c r="I713" s="35">
        <v>-12.4</v>
      </c>
      <c r="J713" s="35">
        <v>0.76429999999999998</v>
      </c>
      <c r="K713" s="36" t="s">
        <v>1193</v>
      </c>
      <c r="L713" s="30" t="str">
        <f t="shared" ref="L713:L720" si="225">IF(J713="Div by 0", "N/A", IF(K713="N/A","N/A", IF(J713&gt;VALUE(MID(K713,1,2)), "No", IF(J713&lt;-1*VALUE(MID(K713,1,2)), "No", "Yes"))))</f>
        <v>Yes</v>
      </c>
    </row>
    <row r="714" spans="1:12">
      <c r="A714" s="46" t="s">
        <v>31</v>
      </c>
      <c r="B714" s="25" t="s">
        <v>49</v>
      </c>
      <c r="C714" s="26">
        <v>186862</v>
      </c>
      <c r="D714" s="27" t="str">
        <f t="shared" si="222"/>
        <v>N/A</v>
      </c>
      <c r="E714" s="26">
        <v>163320</v>
      </c>
      <c r="F714" s="27" t="str">
        <f t="shared" si="223"/>
        <v>N/A</v>
      </c>
      <c r="G714" s="26">
        <v>161556</v>
      </c>
      <c r="H714" s="27" t="str">
        <f t="shared" si="224"/>
        <v>N/A</v>
      </c>
      <c r="I714" s="28">
        <v>-12.6</v>
      </c>
      <c r="J714" s="28">
        <v>-1.08</v>
      </c>
      <c r="K714" s="29" t="s">
        <v>1193</v>
      </c>
      <c r="L714" s="30" t="str">
        <f t="shared" si="225"/>
        <v>Yes</v>
      </c>
    </row>
    <row r="715" spans="1:12">
      <c r="A715" s="46" t="s">
        <v>353</v>
      </c>
      <c r="B715" s="25" t="s">
        <v>49</v>
      </c>
      <c r="C715" s="26">
        <v>163214.04999999999</v>
      </c>
      <c r="D715" s="27" t="str">
        <f t="shared" si="222"/>
        <v>N/A</v>
      </c>
      <c r="E715" s="26">
        <v>143227.93</v>
      </c>
      <c r="F715" s="27" t="str">
        <f t="shared" si="223"/>
        <v>N/A</v>
      </c>
      <c r="G715" s="26">
        <v>136691.47</v>
      </c>
      <c r="H715" s="27" t="str">
        <f t="shared" si="224"/>
        <v>N/A</v>
      </c>
      <c r="I715" s="28">
        <v>-12.2</v>
      </c>
      <c r="J715" s="28">
        <v>-4.5599999999999996</v>
      </c>
      <c r="K715" s="29" t="s">
        <v>1193</v>
      </c>
      <c r="L715" s="30" t="str">
        <f t="shared" si="225"/>
        <v>Yes</v>
      </c>
    </row>
    <row r="716" spans="1:12">
      <c r="A716" s="51" t="s">
        <v>523</v>
      </c>
      <c r="B716" s="25" t="s">
        <v>49</v>
      </c>
      <c r="C716" s="26">
        <v>8806</v>
      </c>
      <c r="D716" s="27" t="str">
        <f t="shared" si="222"/>
        <v>N/A</v>
      </c>
      <c r="E716" s="26">
        <v>8508</v>
      </c>
      <c r="F716" s="27" t="str">
        <f t="shared" si="223"/>
        <v>N/A</v>
      </c>
      <c r="G716" s="26">
        <v>6938</v>
      </c>
      <c r="H716" s="27" t="str">
        <f t="shared" si="224"/>
        <v>N/A</v>
      </c>
      <c r="I716" s="28">
        <v>-3.38</v>
      </c>
      <c r="J716" s="28">
        <v>-18.5</v>
      </c>
      <c r="K716" s="29" t="s">
        <v>1193</v>
      </c>
      <c r="L716" s="30" t="str">
        <f t="shared" si="225"/>
        <v>Yes</v>
      </c>
    </row>
    <row r="717" spans="1:12">
      <c r="A717" s="48" t="s">
        <v>702</v>
      </c>
      <c r="B717" s="25" t="s">
        <v>49</v>
      </c>
      <c r="C717" s="26">
        <v>2887</v>
      </c>
      <c r="D717" s="27" t="str">
        <f t="shared" si="222"/>
        <v>N/A</v>
      </c>
      <c r="E717" s="26">
        <v>2742</v>
      </c>
      <c r="F717" s="27" t="str">
        <f t="shared" si="223"/>
        <v>N/A</v>
      </c>
      <c r="G717" s="26">
        <v>3126</v>
      </c>
      <c r="H717" s="27" t="str">
        <f t="shared" si="224"/>
        <v>N/A</v>
      </c>
      <c r="I717" s="28">
        <v>-5.0199999999999996</v>
      </c>
      <c r="J717" s="28">
        <v>14</v>
      </c>
      <c r="K717" s="29" t="s">
        <v>1193</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1124</v>
      </c>
      <c r="D719" s="27" t="str">
        <f t="shared" si="222"/>
        <v>N/A</v>
      </c>
      <c r="E719" s="26">
        <v>1135</v>
      </c>
      <c r="F719" s="27" t="str">
        <f t="shared" si="223"/>
        <v>N/A</v>
      </c>
      <c r="G719" s="26">
        <v>206</v>
      </c>
      <c r="H719" s="27" t="str">
        <f t="shared" si="224"/>
        <v>N/A</v>
      </c>
      <c r="I719" s="28">
        <v>0.97860000000000003</v>
      </c>
      <c r="J719" s="28">
        <v>-81.900000000000006</v>
      </c>
      <c r="K719" s="29" t="s">
        <v>1193</v>
      </c>
      <c r="L719" s="30" t="str">
        <f t="shared" si="225"/>
        <v>No</v>
      </c>
    </row>
    <row r="720" spans="1:12">
      <c r="A720" s="48" t="s">
        <v>705</v>
      </c>
      <c r="B720" s="25" t="s">
        <v>49</v>
      </c>
      <c r="C720" s="26">
        <v>4795</v>
      </c>
      <c r="D720" s="27" t="str">
        <f t="shared" si="222"/>
        <v>N/A</v>
      </c>
      <c r="E720" s="26">
        <v>4631</v>
      </c>
      <c r="F720" s="27" t="str">
        <f t="shared" si="223"/>
        <v>N/A</v>
      </c>
      <c r="G720" s="26">
        <v>3606</v>
      </c>
      <c r="H720" s="27" t="str">
        <f t="shared" si="224"/>
        <v>N/A</v>
      </c>
      <c r="I720" s="28">
        <v>-3.42</v>
      </c>
      <c r="J720" s="28">
        <v>-22.1</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96272</v>
      </c>
      <c r="D722" s="27" t="str">
        <f t="shared" si="226"/>
        <v>N/A</v>
      </c>
      <c r="E722" s="26">
        <v>84839</v>
      </c>
      <c r="F722" s="27" t="str">
        <f t="shared" si="227"/>
        <v>N/A</v>
      </c>
      <c r="G722" s="26">
        <v>85845</v>
      </c>
      <c r="H722" s="27" t="str">
        <f t="shared" si="228"/>
        <v>N/A</v>
      </c>
      <c r="I722" s="28">
        <v>-11.9</v>
      </c>
      <c r="J722" s="28">
        <v>1.1859999999999999</v>
      </c>
      <c r="K722" s="29" t="s">
        <v>1193</v>
      </c>
      <c r="L722" s="30" t="str">
        <f t="shared" si="229"/>
        <v>Yes</v>
      </c>
    </row>
    <row r="723" spans="1:12">
      <c r="A723" s="48" t="s">
        <v>707</v>
      </c>
      <c r="B723" s="25" t="s">
        <v>49</v>
      </c>
      <c r="C723" s="26">
        <v>62627</v>
      </c>
      <c r="D723" s="27" t="str">
        <f t="shared" si="226"/>
        <v>N/A</v>
      </c>
      <c r="E723" s="26">
        <v>58699</v>
      </c>
      <c r="F723" s="27" t="str">
        <f t="shared" si="227"/>
        <v>N/A</v>
      </c>
      <c r="G723" s="26">
        <v>62846</v>
      </c>
      <c r="H723" s="27" t="str">
        <f t="shared" si="228"/>
        <v>N/A</v>
      </c>
      <c r="I723" s="28">
        <v>-6.27</v>
      </c>
      <c r="J723" s="28">
        <v>7.0650000000000004</v>
      </c>
      <c r="K723" s="29" t="s">
        <v>1193</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935</v>
      </c>
      <c r="D725" s="27" t="str">
        <f t="shared" si="226"/>
        <v>N/A</v>
      </c>
      <c r="E725" s="26">
        <v>1033</v>
      </c>
      <c r="F725" s="27" t="str">
        <f t="shared" si="227"/>
        <v>N/A</v>
      </c>
      <c r="G725" s="26">
        <v>863</v>
      </c>
      <c r="H725" s="27" t="str">
        <f t="shared" si="228"/>
        <v>N/A</v>
      </c>
      <c r="I725" s="28">
        <v>10.48</v>
      </c>
      <c r="J725" s="28">
        <v>-16.5</v>
      </c>
      <c r="K725" s="29" t="s">
        <v>1193</v>
      </c>
      <c r="L725" s="30" t="str">
        <f t="shared" si="229"/>
        <v>Yes</v>
      </c>
    </row>
    <row r="726" spans="1:12">
      <c r="A726" s="48" t="s">
        <v>723</v>
      </c>
      <c r="B726" s="25" t="s">
        <v>49</v>
      </c>
      <c r="C726" s="26">
        <v>32710</v>
      </c>
      <c r="D726" s="27" t="str">
        <f t="shared" si="226"/>
        <v>N/A</v>
      </c>
      <c r="E726" s="26">
        <v>25107</v>
      </c>
      <c r="F726" s="27" t="str">
        <f t="shared" si="227"/>
        <v>N/A</v>
      </c>
      <c r="G726" s="26">
        <v>22136</v>
      </c>
      <c r="H726" s="27" t="str">
        <f t="shared" si="228"/>
        <v>N/A</v>
      </c>
      <c r="I726" s="28">
        <v>-23.2</v>
      </c>
      <c r="J726" s="28">
        <v>-11.8</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119585</v>
      </c>
      <c r="D728" s="27" t="str">
        <f t="shared" si="226"/>
        <v>N/A</v>
      </c>
      <c r="E728" s="26">
        <v>104745</v>
      </c>
      <c r="F728" s="27" t="str">
        <f t="shared" si="227"/>
        <v>N/A</v>
      </c>
      <c r="G728" s="26">
        <v>105960</v>
      </c>
      <c r="H728" s="27" t="str">
        <f t="shared" si="228"/>
        <v>N/A</v>
      </c>
      <c r="I728" s="28">
        <v>-12.4</v>
      </c>
      <c r="J728" s="28">
        <v>1.1599999999999999</v>
      </c>
      <c r="K728" s="29" t="s">
        <v>1193</v>
      </c>
      <c r="L728" s="30" t="str">
        <f t="shared" si="229"/>
        <v>Yes</v>
      </c>
    </row>
    <row r="729" spans="1:12">
      <c r="A729" s="48" t="s">
        <v>710</v>
      </c>
      <c r="B729" s="25" t="s">
        <v>49</v>
      </c>
      <c r="C729" s="26">
        <v>4760</v>
      </c>
      <c r="D729" s="27" t="str">
        <f t="shared" si="226"/>
        <v>N/A</v>
      </c>
      <c r="E729" s="26">
        <v>4164</v>
      </c>
      <c r="F729" s="27" t="str">
        <f t="shared" si="227"/>
        <v>N/A</v>
      </c>
      <c r="G729" s="26">
        <v>3848</v>
      </c>
      <c r="H729" s="27" t="str">
        <f t="shared" si="228"/>
        <v>N/A</v>
      </c>
      <c r="I729" s="28">
        <v>-12.5</v>
      </c>
      <c r="J729" s="28">
        <v>-7.59</v>
      </c>
      <c r="K729" s="29" t="s">
        <v>1193</v>
      </c>
      <c r="L729" s="30" t="str">
        <f t="shared" si="229"/>
        <v>Yes</v>
      </c>
    </row>
    <row r="730" spans="1:12">
      <c r="A730" s="48" t="s">
        <v>711</v>
      </c>
      <c r="B730" s="25" t="s">
        <v>49</v>
      </c>
      <c r="C730" s="26">
        <v>482</v>
      </c>
      <c r="D730" s="27" t="str">
        <f t="shared" si="226"/>
        <v>N/A</v>
      </c>
      <c r="E730" s="26">
        <v>620</v>
      </c>
      <c r="F730" s="27" t="str">
        <f t="shared" si="227"/>
        <v>N/A</v>
      </c>
      <c r="G730" s="26">
        <v>748</v>
      </c>
      <c r="H730" s="27" t="str">
        <f t="shared" si="228"/>
        <v>N/A</v>
      </c>
      <c r="I730" s="28">
        <v>28.63</v>
      </c>
      <c r="J730" s="28">
        <v>20.65</v>
      </c>
      <c r="K730" s="29" t="s">
        <v>1193</v>
      </c>
      <c r="L730" s="30" t="str">
        <f t="shared" si="229"/>
        <v>Yes</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35332</v>
      </c>
      <c r="D732" s="27" t="str">
        <f t="shared" si="226"/>
        <v>N/A</v>
      </c>
      <c r="E732" s="26">
        <v>26682</v>
      </c>
      <c r="F732" s="27" t="str">
        <f t="shared" si="227"/>
        <v>N/A</v>
      </c>
      <c r="G732" s="26">
        <v>26240</v>
      </c>
      <c r="H732" s="27" t="str">
        <f t="shared" si="228"/>
        <v>N/A</v>
      </c>
      <c r="I732" s="28">
        <v>-24.5</v>
      </c>
      <c r="J732" s="28">
        <v>-1.66</v>
      </c>
      <c r="K732" s="29" t="s">
        <v>1193</v>
      </c>
      <c r="L732" s="30" t="str">
        <f t="shared" si="229"/>
        <v>Yes</v>
      </c>
    </row>
    <row r="733" spans="1:12">
      <c r="A733" s="48" t="s">
        <v>714</v>
      </c>
      <c r="B733" s="25" t="s">
        <v>49</v>
      </c>
      <c r="C733" s="26">
        <v>30861</v>
      </c>
      <c r="D733" s="27" t="str">
        <f t="shared" si="226"/>
        <v>N/A</v>
      </c>
      <c r="E733" s="26">
        <v>22740</v>
      </c>
      <c r="F733" s="27" t="str">
        <f t="shared" si="227"/>
        <v>N/A</v>
      </c>
      <c r="G733" s="26">
        <v>23874</v>
      </c>
      <c r="H733" s="27" t="str">
        <f t="shared" si="228"/>
        <v>N/A</v>
      </c>
      <c r="I733" s="28">
        <v>-26.3</v>
      </c>
      <c r="J733" s="28">
        <v>4.9870000000000001</v>
      </c>
      <c r="K733" s="29" t="s">
        <v>1193</v>
      </c>
      <c r="L733" s="30" t="str">
        <f t="shared" si="229"/>
        <v>Yes</v>
      </c>
    </row>
    <row r="734" spans="1:12">
      <c r="A734" s="48" t="s">
        <v>715</v>
      </c>
      <c r="B734" s="25" t="s">
        <v>49</v>
      </c>
      <c r="C734" s="26">
        <v>48150</v>
      </c>
      <c r="D734" s="27" t="str">
        <f t="shared" si="226"/>
        <v>N/A</v>
      </c>
      <c r="E734" s="26">
        <v>50539</v>
      </c>
      <c r="F734" s="27" t="str">
        <f t="shared" si="227"/>
        <v>N/A</v>
      </c>
      <c r="G734" s="26">
        <v>51250</v>
      </c>
      <c r="H734" s="27" t="str">
        <f t="shared" si="228"/>
        <v>N/A</v>
      </c>
      <c r="I734" s="28">
        <v>4.9619999999999997</v>
      </c>
      <c r="J734" s="28">
        <v>1.407</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45149</v>
      </c>
      <c r="D736" s="27" t="str">
        <f t="shared" si="226"/>
        <v>N/A</v>
      </c>
      <c r="E736" s="26">
        <v>38207</v>
      </c>
      <c r="F736" s="27" t="str">
        <f t="shared" si="227"/>
        <v>N/A</v>
      </c>
      <c r="G736" s="26">
        <v>39362</v>
      </c>
      <c r="H736" s="27" t="str">
        <f t="shared" si="228"/>
        <v>N/A</v>
      </c>
      <c r="I736" s="28">
        <v>-15.4</v>
      </c>
      <c r="J736" s="28">
        <v>3.0230000000000001</v>
      </c>
      <c r="K736" s="29" t="s">
        <v>1193</v>
      </c>
      <c r="L736" s="30" t="str">
        <f t="shared" si="229"/>
        <v>Yes</v>
      </c>
    </row>
    <row r="737" spans="1:12">
      <c r="A737" s="48" t="s">
        <v>717</v>
      </c>
      <c r="B737" s="25" t="s">
        <v>49</v>
      </c>
      <c r="C737" s="26">
        <v>4032</v>
      </c>
      <c r="D737" s="27" t="str">
        <f t="shared" si="226"/>
        <v>N/A</v>
      </c>
      <c r="E737" s="26">
        <v>3577</v>
      </c>
      <c r="F737" s="27" t="str">
        <f t="shared" si="227"/>
        <v>N/A</v>
      </c>
      <c r="G737" s="26">
        <v>3754</v>
      </c>
      <c r="H737" s="27" t="str">
        <f t="shared" si="228"/>
        <v>N/A</v>
      </c>
      <c r="I737" s="28">
        <v>-11.3</v>
      </c>
      <c r="J737" s="28">
        <v>4.9480000000000004</v>
      </c>
      <c r="K737" s="29" t="s">
        <v>1193</v>
      </c>
      <c r="L737" s="30" t="str">
        <f t="shared" si="229"/>
        <v>Yes</v>
      </c>
    </row>
    <row r="738" spans="1:12">
      <c r="A738" s="48" t="s">
        <v>718</v>
      </c>
      <c r="B738" s="25" t="s">
        <v>49</v>
      </c>
      <c r="C738" s="26">
        <v>1171</v>
      </c>
      <c r="D738" s="27" t="str">
        <f t="shared" si="226"/>
        <v>N/A</v>
      </c>
      <c r="E738" s="26">
        <v>1306</v>
      </c>
      <c r="F738" s="27" t="str">
        <f t="shared" si="227"/>
        <v>N/A</v>
      </c>
      <c r="G738" s="26">
        <v>1685</v>
      </c>
      <c r="H738" s="27" t="str">
        <f t="shared" si="228"/>
        <v>N/A</v>
      </c>
      <c r="I738" s="28">
        <v>11.53</v>
      </c>
      <c r="J738" s="28">
        <v>29.02</v>
      </c>
      <c r="K738" s="29" t="s">
        <v>1193</v>
      </c>
      <c r="L738" s="30" t="str">
        <f t="shared" si="229"/>
        <v>Yes</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10017</v>
      </c>
      <c r="D740" s="27" t="str">
        <f t="shared" si="226"/>
        <v>N/A</v>
      </c>
      <c r="E740" s="26">
        <v>9440</v>
      </c>
      <c r="F740" s="27" t="str">
        <f t="shared" si="227"/>
        <v>N/A</v>
      </c>
      <c r="G740" s="26">
        <v>7635</v>
      </c>
      <c r="H740" s="27" t="str">
        <f t="shared" si="228"/>
        <v>N/A</v>
      </c>
      <c r="I740" s="28">
        <v>-5.76</v>
      </c>
      <c r="J740" s="28">
        <v>-19.100000000000001</v>
      </c>
      <c r="K740" s="29" t="s">
        <v>1193</v>
      </c>
      <c r="L740" s="30" t="str">
        <f t="shared" si="229"/>
        <v>Yes</v>
      </c>
    </row>
    <row r="741" spans="1:12">
      <c r="A741" s="48" t="s">
        <v>721</v>
      </c>
      <c r="B741" s="25" t="s">
        <v>49</v>
      </c>
      <c r="C741" s="26">
        <v>29929</v>
      </c>
      <c r="D741" s="27" t="str">
        <f t="shared" si="226"/>
        <v>N/A</v>
      </c>
      <c r="E741" s="26">
        <v>23884</v>
      </c>
      <c r="F741" s="27" t="str">
        <f t="shared" si="227"/>
        <v>N/A</v>
      </c>
      <c r="G741" s="26">
        <v>26288</v>
      </c>
      <c r="H741" s="27" t="str">
        <f t="shared" si="228"/>
        <v>N/A</v>
      </c>
      <c r="I741" s="28">
        <v>-20.2</v>
      </c>
      <c r="J741" s="28">
        <v>10.07</v>
      </c>
      <c r="K741" s="29" t="s">
        <v>1193</v>
      </c>
      <c r="L741" s="30" t="str">
        <f t="shared" si="229"/>
        <v>Yes</v>
      </c>
    </row>
    <row r="742" spans="1:12">
      <c r="A742" s="48" t="s">
        <v>722</v>
      </c>
      <c r="B742" s="25" t="s">
        <v>49</v>
      </c>
      <c r="C742" s="26">
        <v>0</v>
      </c>
      <c r="D742" s="27" t="str">
        <f t="shared" si="226"/>
        <v>N/A</v>
      </c>
      <c r="E742" s="26">
        <v>0</v>
      </c>
      <c r="F742" s="27" t="str">
        <f t="shared" si="227"/>
        <v>N/A</v>
      </c>
      <c r="G742" s="26">
        <v>0</v>
      </c>
      <c r="H742" s="27" t="str">
        <f t="shared" si="228"/>
        <v>N/A</v>
      </c>
      <c r="I742" s="28" t="s">
        <v>1207</v>
      </c>
      <c r="J742" s="28" t="s">
        <v>1207</v>
      </c>
      <c r="K742" s="29" t="s">
        <v>1193</v>
      </c>
      <c r="L742" s="30" t="str">
        <f t="shared" si="229"/>
        <v>N/A</v>
      </c>
    </row>
    <row r="743" spans="1:12">
      <c r="A743" s="51" t="s">
        <v>738</v>
      </c>
      <c r="B743" s="25" t="s">
        <v>49</v>
      </c>
      <c r="C743" s="26">
        <v>4288</v>
      </c>
      <c r="D743" s="27" t="str">
        <f t="shared" si="226"/>
        <v>N/A</v>
      </c>
      <c r="E743" s="26">
        <v>4466</v>
      </c>
      <c r="F743" s="27" t="str">
        <f t="shared" si="227"/>
        <v>N/A</v>
      </c>
      <c r="G743" s="26">
        <v>2413</v>
      </c>
      <c r="H743" s="27" t="str">
        <f t="shared" si="228"/>
        <v>N/A</v>
      </c>
      <c r="I743" s="28">
        <v>4.1509999999999998</v>
      </c>
      <c r="J743" s="28">
        <v>-46</v>
      </c>
      <c r="K743" s="29" t="s">
        <v>1193</v>
      </c>
      <c r="L743" s="30" t="str">
        <f t="shared" si="229"/>
        <v>No</v>
      </c>
    </row>
    <row r="744" spans="1:12">
      <c r="A744" s="46" t="s">
        <v>354</v>
      </c>
      <c r="B744" s="25" t="s">
        <v>49</v>
      </c>
      <c r="C744" s="31">
        <v>2590622443</v>
      </c>
      <c r="D744" s="27" t="str">
        <f t="shared" si="226"/>
        <v>N/A</v>
      </c>
      <c r="E744" s="31">
        <v>2564999867</v>
      </c>
      <c r="F744" s="27" t="str">
        <f t="shared" si="227"/>
        <v>N/A</v>
      </c>
      <c r="G744" s="31">
        <v>2711876096</v>
      </c>
      <c r="H744" s="27" t="str">
        <f t="shared" si="228"/>
        <v>N/A</v>
      </c>
      <c r="I744" s="28">
        <v>-0.98899999999999999</v>
      </c>
      <c r="J744" s="28">
        <v>5.726</v>
      </c>
      <c r="K744" s="29" t="s">
        <v>1193</v>
      </c>
      <c r="L744" s="30" t="str">
        <f t="shared" si="229"/>
        <v>Yes</v>
      </c>
    </row>
    <row r="745" spans="1:12">
      <c r="A745" s="46" t="s">
        <v>355</v>
      </c>
      <c r="B745" s="25" t="s">
        <v>49</v>
      </c>
      <c r="C745" s="31">
        <v>9601.5834840999996</v>
      </c>
      <c r="D745" s="27" t="str">
        <f t="shared" si="226"/>
        <v>N/A</v>
      </c>
      <c r="E745" s="31">
        <v>10854.890909</v>
      </c>
      <c r="F745" s="27" t="str">
        <f t="shared" si="227"/>
        <v>N/A</v>
      </c>
      <c r="G745" s="31">
        <v>11389.412636999999</v>
      </c>
      <c r="H745" s="27" t="str">
        <f t="shared" si="228"/>
        <v>N/A</v>
      </c>
      <c r="I745" s="28">
        <v>13.05</v>
      </c>
      <c r="J745" s="28">
        <v>4.9240000000000004</v>
      </c>
      <c r="K745" s="29" t="s">
        <v>1193</v>
      </c>
      <c r="L745" s="30" t="str">
        <f t="shared" si="229"/>
        <v>Yes</v>
      </c>
    </row>
    <row r="746" spans="1:12">
      <c r="A746" s="46" t="s">
        <v>356</v>
      </c>
      <c r="B746" s="25" t="s">
        <v>49</v>
      </c>
      <c r="C746" s="31">
        <v>13863.827010999999</v>
      </c>
      <c r="D746" s="27" t="str">
        <f>IF($B746="N/A","N/A",IF(C746&gt;10,"No",IF(C746&lt;-10,"No","Yes")))</f>
        <v>N/A</v>
      </c>
      <c r="E746" s="31">
        <v>15705.362889</v>
      </c>
      <c r="F746" s="27" t="str">
        <f>IF($B746="N/A","N/A",IF(E746&gt;10,"No",IF(E746&lt;-10,"No","Yes")))</f>
        <v>N/A</v>
      </c>
      <c r="G746" s="31">
        <v>16785.981926</v>
      </c>
      <c r="H746" s="27" t="str">
        <f>IF($B746="N/A","N/A",IF(G746&gt;10,"No",IF(G746&lt;-10,"No","Yes")))</f>
        <v>N/A</v>
      </c>
      <c r="I746" s="28">
        <v>13.28</v>
      </c>
      <c r="J746" s="28">
        <v>6.8810000000000002</v>
      </c>
      <c r="K746" s="29" t="s">
        <v>1193</v>
      </c>
      <c r="L746" s="30" t="str">
        <f>IF(J746="Div by 0", "N/A", IF(K746="N/A","N/A", IF(J746&gt;VALUE(MID(K746,1,2)), "No", IF(J746&lt;-1*VALUE(MID(K746,1,2)), "No", "Yes"))))</f>
        <v>Yes</v>
      </c>
    </row>
    <row r="747" spans="1:12">
      <c r="A747" s="54" t="s">
        <v>533</v>
      </c>
      <c r="B747" s="25" t="s">
        <v>49</v>
      </c>
      <c r="C747" s="31">
        <v>570655</v>
      </c>
      <c r="D747" s="27" t="str">
        <f t="shared" ref="D747:D750" si="230">IF($B747="N/A","N/A",IF(C747&gt;10,"No",IF(C747&lt;-10,"No","Yes")))</f>
        <v>N/A</v>
      </c>
      <c r="E747" s="31">
        <v>297483</v>
      </c>
      <c r="F747" s="27" t="str">
        <f t="shared" ref="F747:F750" si="231">IF($B747="N/A","N/A",IF(E747&gt;10,"No",IF(E747&lt;-10,"No","Yes")))</f>
        <v>N/A</v>
      </c>
      <c r="G747" s="31">
        <v>4371506</v>
      </c>
      <c r="H747" s="27" t="str">
        <f t="shared" ref="H747:H750" si="232">IF($B747="N/A","N/A",IF(G747&gt;10,"No",IF(G747&lt;-10,"No","Yes")))</f>
        <v>N/A</v>
      </c>
      <c r="I747" s="28">
        <v>-47.9</v>
      </c>
      <c r="J747" s="28">
        <v>1369</v>
      </c>
      <c r="K747" s="29" t="s">
        <v>1193</v>
      </c>
      <c r="L747" s="30" t="str">
        <f t="shared" ref="L747:L749" si="233">IF(J747="Div by 0", "N/A", IF(K747="N/A","N/A", IF(J747&gt;VALUE(MID(K747,1,2)), "No", IF(J747&lt;-1*VALUE(MID(K747,1,2)), "No", "Yes"))))</f>
        <v>No</v>
      </c>
    </row>
    <row r="748" spans="1:12">
      <c r="A748" s="55" t="s">
        <v>850</v>
      </c>
      <c r="B748" s="36" t="s">
        <v>121</v>
      </c>
      <c r="C748" s="34">
        <v>370</v>
      </c>
      <c r="D748" s="27" t="str">
        <f>IF($B748="N/A","N/A",IF(C748&gt;0,"No",IF(C748&lt;0,"No","Yes")))</f>
        <v>No</v>
      </c>
      <c r="E748" s="34">
        <v>301</v>
      </c>
      <c r="F748" s="27" t="str">
        <f>IF($B748="N/A","N/A",IF(E748&gt;0,"No",IF(E748&lt;0,"No","Yes")))</f>
        <v>No</v>
      </c>
      <c r="G748" s="34">
        <v>404</v>
      </c>
      <c r="H748" s="27" t="str">
        <f>IF($B748="N/A","N/A",IF(G748&gt;0,"No",IF(G748&lt;0,"No","Yes")))</f>
        <v>No</v>
      </c>
      <c r="I748" s="28">
        <v>-18.600000000000001</v>
      </c>
      <c r="J748" s="28">
        <v>34.22</v>
      </c>
      <c r="K748" s="29" t="s">
        <v>1193</v>
      </c>
      <c r="L748" s="30" t="str">
        <f t="shared" si="233"/>
        <v>No</v>
      </c>
    </row>
    <row r="749" spans="1:12">
      <c r="A749" s="55" t="s">
        <v>836</v>
      </c>
      <c r="B749" s="25" t="s">
        <v>49</v>
      </c>
      <c r="C749" s="31">
        <v>570655</v>
      </c>
      <c r="D749" s="27" t="str">
        <f t="shared" si="230"/>
        <v>N/A</v>
      </c>
      <c r="E749" s="31">
        <v>297483</v>
      </c>
      <c r="F749" s="27" t="str">
        <f t="shared" si="231"/>
        <v>N/A</v>
      </c>
      <c r="G749" s="31">
        <v>4371506</v>
      </c>
      <c r="H749" s="27" t="str">
        <f t="shared" si="232"/>
        <v>N/A</v>
      </c>
      <c r="I749" s="28">
        <v>-47.9</v>
      </c>
      <c r="J749" s="28">
        <v>1369</v>
      </c>
      <c r="K749" s="29" t="s">
        <v>1193</v>
      </c>
      <c r="L749" s="30" t="str">
        <f t="shared" si="233"/>
        <v>No</v>
      </c>
    </row>
    <row r="750" spans="1:12">
      <c r="A750" s="55" t="s">
        <v>951</v>
      </c>
      <c r="B750" s="25" t="s">
        <v>49</v>
      </c>
      <c r="C750" s="31" t="s">
        <v>49</v>
      </c>
      <c r="D750" s="27" t="str">
        <f t="shared" si="230"/>
        <v>N/A</v>
      </c>
      <c r="E750" s="31">
        <v>988.31561462000002</v>
      </c>
      <c r="F750" s="27" t="str">
        <f t="shared" si="231"/>
        <v>N/A</v>
      </c>
      <c r="G750" s="31">
        <v>10820.559406</v>
      </c>
      <c r="H750" s="27" t="str">
        <f t="shared" si="232"/>
        <v>N/A</v>
      </c>
      <c r="I750" s="28" t="s">
        <v>49</v>
      </c>
      <c r="J750" s="28">
        <v>994.8</v>
      </c>
      <c r="K750" s="29" t="s">
        <v>1193</v>
      </c>
      <c r="L750" s="30" t="str">
        <f>IF(J750="Div by 0", "N/A", IF(OR(J750="N/A",K750="N/A"),"N/A", IF(J750&gt;VALUE(MID(K750,1,2)), "No", IF(J750&lt;-1*VALUE(MID(K750,1,2)), "No", "Yes"))))</f>
        <v>No</v>
      </c>
    </row>
    <row r="751" spans="1:12">
      <c r="A751" s="218" t="s">
        <v>357</v>
      </c>
      <c r="B751" s="218"/>
      <c r="C751" s="218"/>
      <c r="D751" s="218"/>
      <c r="E751" s="218"/>
      <c r="F751" s="218"/>
      <c r="G751" s="218"/>
      <c r="H751" s="218"/>
      <c r="I751" s="218"/>
      <c r="J751" s="218"/>
      <c r="K751" s="218"/>
      <c r="L751" s="218"/>
    </row>
    <row r="752" spans="1:12">
      <c r="A752" s="51" t="s">
        <v>524</v>
      </c>
      <c r="B752" s="25" t="s">
        <v>49</v>
      </c>
      <c r="C752" s="31">
        <v>21095.940721999999</v>
      </c>
      <c r="D752" s="27" t="str">
        <f t="shared" ref="D752:D778" si="234">IF($B752="N/A","N/A",IF(C752&gt;10,"No",IF(C752&lt;-10,"No","Yes")))</f>
        <v>N/A</v>
      </c>
      <c r="E752" s="31">
        <v>22419.037729</v>
      </c>
      <c r="F752" s="27" t="str">
        <f t="shared" ref="F752:F778" si="235">IF($B752="N/A","N/A",IF(E752&gt;10,"No",IF(E752&lt;-10,"No","Yes")))</f>
        <v>N/A</v>
      </c>
      <c r="G752" s="31">
        <v>28291.808590000001</v>
      </c>
      <c r="H752" s="27" t="str">
        <f t="shared" ref="H752:H778" si="236">IF($B752="N/A","N/A",IF(G752&gt;10,"No",IF(G752&lt;-10,"No","Yes")))</f>
        <v>N/A</v>
      </c>
      <c r="I752" s="28">
        <v>6.2720000000000002</v>
      </c>
      <c r="J752" s="28">
        <v>26.2</v>
      </c>
      <c r="K752" s="29" t="s">
        <v>1193</v>
      </c>
      <c r="L752" s="30" t="str">
        <f t="shared" ref="L752:L778" si="237">IF(J752="Div by 0", "N/A", IF(K752="N/A","N/A", IF(J752&gt;VALUE(MID(K752,1,2)), "No", IF(J752&lt;-1*VALUE(MID(K752,1,2)), "No", "Yes"))))</f>
        <v>Yes</v>
      </c>
    </row>
    <row r="753" spans="1:12">
      <c r="A753" s="48" t="s">
        <v>702</v>
      </c>
      <c r="B753" s="25" t="s">
        <v>49</v>
      </c>
      <c r="C753" s="31">
        <v>38302.876342000003</v>
      </c>
      <c r="D753" s="27" t="str">
        <f t="shared" si="234"/>
        <v>N/A</v>
      </c>
      <c r="E753" s="31">
        <v>46988.993799999997</v>
      </c>
      <c r="F753" s="27" t="str">
        <f t="shared" si="235"/>
        <v>N/A</v>
      </c>
      <c r="G753" s="31">
        <v>47897.937299999998</v>
      </c>
      <c r="H753" s="27" t="str">
        <f t="shared" si="236"/>
        <v>N/A</v>
      </c>
      <c r="I753" s="28">
        <v>22.68</v>
      </c>
      <c r="J753" s="28">
        <v>1.9339999999999999</v>
      </c>
      <c r="K753" s="29" t="s">
        <v>1193</v>
      </c>
      <c r="L753" s="30" t="str">
        <f t="shared" si="237"/>
        <v>Yes</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1427.8683274</v>
      </c>
      <c r="D755" s="27" t="str">
        <f t="shared" si="234"/>
        <v>N/A</v>
      </c>
      <c r="E755" s="31">
        <v>120.71365639</v>
      </c>
      <c r="F755" s="27" t="str">
        <f t="shared" si="235"/>
        <v>N/A</v>
      </c>
      <c r="G755" s="31">
        <v>836.48058251999998</v>
      </c>
      <c r="H755" s="27" t="str">
        <f t="shared" si="236"/>
        <v>N/A</v>
      </c>
      <c r="I755" s="28">
        <v>-91.5</v>
      </c>
      <c r="J755" s="28">
        <v>592.9</v>
      </c>
      <c r="K755" s="29" t="s">
        <v>1193</v>
      </c>
      <c r="L755" s="30" t="str">
        <f t="shared" si="237"/>
        <v>No</v>
      </c>
    </row>
    <row r="756" spans="1:12">
      <c r="A756" s="48" t="s">
        <v>705</v>
      </c>
      <c r="B756" s="25" t="s">
        <v>49</v>
      </c>
      <c r="C756" s="31">
        <v>15346.30365</v>
      </c>
      <c r="D756" s="27" t="str">
        <f t="shared" si="234"/>
        <v>N/A</v>
      </c>
      <c r="E756" s="31">
        <v>13336.286330999999</v>
      </c>
      <c r="F756" s="27" t="str">
        <f t="shared" si="235"/>
        <v>N/A</v>
      </c>
      <c r="G756" s="31">
        <v>12863.92152</v>
      </c>
      <c r="H756" s="27" t="str">
        <f t="shared" si="236"/>
        <v>N/A</v>
      </c>
      <c r="I756" s="28">
        <v>-13.1</v>
      </c>
      <c r="J756" s="28">
        <v>-3.54</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22136.221538999998</v>
      </c>
      <c r="D758" s="27" t="str">
        <f t="shared" si="234"/>
        <v>N/A</v>
      </c>
      <c r="E758" s="31">
        <v>24984.600266000001</v>
      </c>
      <c r="F758" s="27" t="str">
        <f t="shared" si="235"/>
        <v>N/A</v>
      </c>
      <c r="G758" s="31">
        <v>26366.966218000001</v>
      </c>
      <c r="H758" s="27" t="str">
        <f t="shared" si="236"/>
        <v>N/A</v>
      </c>
      <c r="I758" s="28">
        <v>12.87</v>
      </c>
      <c r="J758" s="28">
        <v>5.5330000000000004</v>
      </c>
      <c r="K758" s="29" t="s">
        <v>1193</v>
      </c>
      <c r="L758" s="30" t="str">
        <f t="shared" si="237"/>
        <v>Yes</v>
      </c>
    </row>
    <row r="759" spans="1:12">
      <c r="A759" s="48" t="s">
        <v>707</v>
      </c>
      <c r="B759" s="25" t="s">
        <v>49</v>
      </c>
      <c r="C759" s="31">
        <v>23371.288454000001</v>
      </c>
      <c r="D759" s="27" t="str">
        <f t="shared" si="234"/>
        <v>N/A</v>
      </c>
      <c r="E759" s="31">
        <v>25582.804205</v>
      </c>
      <c r="F759" s="27" t="str">
        <f t="shared" si="235"/>
        <v>N/A</v>
      </c>
      <c r="G759" s="31">
        <v>26838.328850999998</v>
      </c>
      <c r="H759" s="27" t="str">
        <f t="shared" si="236"/>
        <v>N/A</v>
      </c>
      <c r="I759" s="28">
        <v>9.4629999999999992</v>
      </c>
      <c r="J759" s="28">
        <v>4.9080000000000004</v>
      </c>
      <c r="K759" s="29" t="s">
        <v>1193</v>
      </c>
      <c r="L759" s="30" t="str">
        <f t="shared" si="237"/>
        <v>Yes</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10251.434225000001</v>
      </c>
      <c r="D761" s="27" t="str">
        <f t="shared" si="234"/>
        <v>N/A</v>
      </c>
      <c r="E761" s="31">
        <v>9818.5721200000007</v>
      </c>
      <c r="F761" s="27" t="str">
        <f t="shared" si="235"/>
        <v>N/A</v>
      </c>
      <c r="G761" s="31">
        <v>16364.755504000001</v>
      </c>
      <c r="H761" s="27" t="str">
        <f t="shared" si="236"/>
        <v>N/A</v>
      </c>
      <c r="I761" s="28">
        <v>-4.22</v>
      </c>
      <c r="J761" s="28">
        <v>66.67</v>
      </c>
      <c r="K761" s="29" t="s">
        <v>1193</v>
      </c>
      <c r="L761" s="30" t="str">
        <f t="shared" si="237"/>
        <v>No</v>
      </c>
    </row>
    <row r="762" spans="1:12">
      <c r="A762" s="48" t="s">
        <v>723</v>
      </c>
      <c r="B762" s="25" t="s">
        <v>49</v>
      </c>
      <c r="C762" s="31">
        <v>20111.267104999999</v>
      </c>
      <c r="D762" s="27" t="str">
        <f t="shared" si="234"/>
        <v>N/A</v>
      </c>
      <c r="E762" s="31">
        <v>24210.016847999999</v>
      </c>
      <c r="F762" s="27" t="str">
        <f t="shared" si="235"/>
        <v>N/A</v>
      </c>
      <c r="G762" s="31">
        <v>25418.676184</v>
      </c>
      <c r="H762" s="27" t="str">
        <f t="shared" si="236"/>
        <v>N/A</v>
      </c>
      <c r="I762" s="28">
        <v>20.38</v>
      </c>
      <c r="J762" s="28">
        <v>4.992</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1856.5624617999999</v>
      </c>
      <c r="D764" s="27" t="str">
        <f t="shared" si="234"/>
        <v>N/A</v>
      </c>
      <c r="E764" s="31">
        <v>2072.1512339000001</v>
      </c>
      <c r="F764" s="27" t="str">
        <f t="shared" si="235"/>
        <v>N/A</v>
      </c>
      <c r="G764" s="31">
        <v>2049.9103246999998</v>
      </c>
      <c r="H764" s="27" t="str">
        <f t="shared" si="236"/>
        <v>N/A</v>
      </c>
      <c r="I764" s="28">
        <v>11.61</v>
      </c>
      <c r="J764" s="28">
        <v>-1.07</v>
      </c>
      <c r="K764" s="29" t="s">
        <v>1193</v>
      </c>
      <c r="L764" s="30" t="str">
        <f t="shared" si="237"/>
        <v>Yes</v>
      </c>
    </row>
    <row r="765" spans="1:12">
      <c r="A765" s="48" t="s">
        <v>710</v>
      </c>
      <c r="B765" s="25" t="s">
        <v>49</v>
      </c>
      <c r="C765" s="31">
        <v>1550.1638654999999</v>
      </c>
      <c r="D765" s="27" t="str">
        <f t="shared" si="234"/>
        <v>N/A</v>
      </c>
      <c r="E765" s="31">
        <v>1210.5048030999999</v>
      </c>
      <c r="F765" s="27" t="str">
        <f t="shared" si="235"/>
        <v>N/A</v>
      </c>
      <c r="G765" s="31">
        <v>2038.8032744</v>
      </c>
      <c r="H765" s="27" t="str">
        <f t="shared" si="236"/>
        <v>N/A</v>
      </c>
      <c r="I765" s="28">
        <v>-21.9</v>
      </c>
      <c r="J765" s="28">
        <v>68.430000000000007</v>
      </c>
      <c r="K765" s="29" t="s">
        <v>1193</v>
      </c>
      <c r="L765" s="30" t="str">
        <f t="shared" si="237"/>
        <v>No</v>
      </c>
    </row>
    <row r="766" spans="1:12">
      <c r="A766" s="48" t="s">
        <v>711</v>
      </c>
      <c r="B766" s="25" t="s">
        <v>49</v>
      </c>
      <c r="C766" s="31">
        <v>391.20539418999999</v>
      </c>
      <c r="D766" s="27" t="str">
        <f t="shared" si="234"/>
        <v>N/A</v>
      </c>
      <c r="E766" s="31">
        <v>788.69032258000004</v>
      </c>
      <c r="F766" s="27" t="str">
        <f t="shared" si="235"/>
        <v>N/A</v>
      </c>
      <c r="G766" s="31">
        <v>663.61631016000001</v>
      </c>
      <c r="H766" s="27" t="str">
        <f t="shared" si="236"/>
        <v>N/A</v>
      </c>
      <c r="I766" s="28">
        <v>101.6</v>
      </c>
      <c r="J766" s="28">
        <v>-15.9</v>
      </c>
      <c r="K766" s="29" t="s">
        <v>1193</v>
      </c>
      <c r="L766" s="30" t="str">
        <f t="shared" si="237"/>
        <v>Yes</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1752.6023435</v>
      </c>
      <c r="D768" s="27" t="str">
        <f t="shared" si="234"/>
        <v>N/A</v>
      </c>
      <c r="E768" s="31">
        <v>1972.8001274000001</v>
      </c>
      <c r="F768" s="27" t="str">
        <f t="shared" si="235"/>
        <v>N/A</v>
      </c>
      <c r="G768" s="31">
        <v>2114.8962271</v>
      </c>
      <c r="H768" s="27" t="str">
        <f t="shared" si="236"/>
        <v>N/A</v>
      </c>
      <c r="I768" s="28">
        <v>12.56</v>
      </c>
      <c r="J768" s="28">
        <v>7.2030000000000003</v>
      </c>
      <c r="K768" s="29" t="s">
        <v>1193</v>
      </c>
      <c r="L768" s="30" t="str">
        <f t="shared" si="237"/>
        <v>Yes</v>
      </c>
    </row>
    <row r="769" spans="1:12">
      <c r="A769" s="48" t="s">
        <v>714</v>
      </c>
      <c r="B769" s="25" t="s">
        <v>49</v>
      </c>
      <c r="C769" s="31">
        <v>1096.2907553</v>
      </c>
      <c r="D769" s="27" t="str">
        <f t="shared" si="234"/>
        <v>N/A</v>
      </c>
      <c r="E769" s="31">
        <v>1350.6869833000001</v>
      </c>
      <c r="F769" s="27" t="str">
        <f t="shared" si="235"/>
        <v>N/A</v>
      </c>
      <c r="G769" s="31">
        <v>1069.4721454</v>
      </c>
      <c r="H769" s="27" t="str">
        <f t="shared" si="236"/>
        <v>N/A</v>
      </c>
      <c r="I769" s="28">
        <v>23.21</v>
      </c>
      <c r="J769" s="28">
        <v>-20.8</v>
      </c>
      <c r="K769" s="29" t="s">
        <v>1193</v>
      </c>
      <c r="L769" s="30" t="str">
        <f t="shared" si="237"/>
        <v>Yes</v>
      </c>
    </row>
    <row r="770" spans="1:12">
      <c r="A770" s="48" t="s">
        <v>715</v>
      </c>
      <c r="B770" s="25" t="s">
        <v>49</v>
      </c>
      <c r="C770" s="31">
        <v>2465.0904673</v>
      </c>
      <c r="D770" s="27" t="str">
        <f t="shared" si="234"/>
        <v>N/A</v>
      </c>
      <c r="E770" s="31">
        <v>2535.9638298999998</v>
      </c>
      <c r="F770" s="27" t="str">
        <f t="shared" si="235"/>
        <v>N/A</v>
      </c>
      <c r="G770" s="31">
        <v>2494.4262048999999</v>
      </c>
      <c r="H770" s="27" t="str">
        <f t="shared" si="236"/>
        <v>N/A</v>
      </c>
      <c r="I770" s="28">
        <v>2.875</v>
      </c>
      <c r="J770" s="28">
        <v>-1.64</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1145.900175</v>
      </c>
      <c r="D772" s="27" t="str">
        <f t="shared" si="234"/>
        <v>N/A</v>
      </c>
      <c r="E772" s="31">
        <v>982.61342162000005</v>
      </c>
      <c r="F772" s="27" t="str">
        <f t="shared" si="235"/>
        <v>N/A</v>
      </c>
      <c r="G772" s="31">
        <v>886.81507544999999</v>
      </c>
      <c r="H772" s="27" t="str">
        <f t="shared" si="236"/>
        <v>N/A</v>
      </c>
      <c r="I772" s="28">
        <v>-14.2</v>
      </c>
      <c r="J772" s="28">
        <v>-9.75</v>
      </c>
      <c r="K772" s="29" t="s">
        <v>1193</v>
      </c>
      <c r="L772" s="30" t="str">
        <f t="shared" si="237"/>
        <v>Yes</v>
      </c>
    </row>
    <row r="773" spans="1:12">
      <c r="A773" s="48" t="s">
        <v>717</v>
      </c>
      <c r="B773" s="25" t="s">
        <v>49</v>
      </c>
      <c r="C773" s="31">
        <v>1258.5910217999999</v>
      </c>
      <c r="D773" s="27" t="str">
        <f t="shared" si="234"/>
        <v>N/A</v>
      </c>
      <c r="E773" s="31">
        <v>1019.2499301</v>
      </c>
      <c r="F773" s="27" t="str">
        <f t="shared" si="235"/>
        <v>N/A</v>
      </c>
      <c r="G773" s="31">
        <v>1153.7059137000001</v>
      </c>
      <c r="H773" s="27" t="str">
        <f t="shared" si="236"/>
        <v>N/A</v>
      </c>
      <c r="I773" s="28">
        <v>-19</v>
      </c>
      <c r="J773" s="28">
        <v>13.19</v>
      </c>
      <c r="K773" s="29" t="s">
        <v>1193</v>
      </c>
      <c r="L773" s="30" t="str">
        <f t="shared" si="237"/>
        <v>Yes</v>
      </c>
    </row>
    <row r="774" spans="1:12">
      <c r="A774" s="48" t="s">
        <v>718</v>
      </c>
      <c r="B774" s="25" t="s">
        <v>49</v>
      </c>
      <c r="C774" s="31">
        <v>397.18701964000002</v>
      </c>
      <c r="D774" s="27" t="str">
        <f t="shared" si="234"/>
        <v>N/A</v>
      </c>
      <c r="E774" s="31">
        <v>542.13169985000002</v>
      </c>
      <c r="F774" s="27" t="str">
        <f t="shared" si="235"/>
        <v>N/A</v>
      </c>
      <c r="G774" s="31">
        <v>474.7727003</v>
      </c>
      <c r="H774" s="27" t="str">
        <f t="shared" si="236"/>
        <v>N/A</v>
      </c>
      <c r="I774" s="28">
        <v>36.49</v>
      </c>
      <c r="J774" s="28">
        <v>-12.4</v>
      </c>
      <c r="K774" s="29" t="s">
        <v>1193</v>
      </c>
      <c r="L774" s="30" t="str">
        <f t="shared" si="237"/>
        <v>Yes</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1421.5913946000001</v>
      </c>
      <c r="D776" s="27" t="str">
        <f t="shared" si="234"/>
        <v>N/A</v>
      </c>
      <c r="E776" s="31">
        <v>1415.5707626999999</v>
      </c>
      <c r="F776" s="27" t="str">
        <f t="shared" si="235"/>
        <v>N/A</v>
      </c>
      <c r="G776" s="31">
        <v>1309.2830386000001</v>
      </c>
      <c r="H776" s="27" t="str">
        <f t="shared" si="236"/>
        <v>N/A</v>
      </c>
      <c r="I776" s="28">
        <v>-0.42399999999999999</v>
      </c>
      <c r="J776" s="28">
        <v>-7.51</v>
      </c>
      <c r="K776" s="29" t="s">
        <v>1193</v>
      </c>
      <c r="L776" s="30" t="str">
        <f t="shared" si="237"/>
        <v>Yes</v>
      </c>
    </row>
    <row r="777" spans="1:12">
      <c r="A777" s="48" t="s">
        <v>721</v>
      </c>
      <c r="B777" s="25" t="s">
        <v>49</v>
      </c>
      <c r="C777" s="31">
        <v>1067.7410204</v>
      </c>
      <c r="D777" s="27" t="str">
        <f t="shared" si="234"/>
        <v>N/A</v>
      </c>
      <c r="E777" s="31">
        <v>830.08884608999995</v>
      </c>
      <c r="F777" s="27" t="str">
        <f t="shared" si="235"/>
        <v>N/A</v>
      </c>
      <c r="G777" s="31">
        <v>752.41307820999998</v>
      </c>
      <c r="H777" s="27" t="str">
        <f t="shared" si="236"/>
        <v>N/A</v>
      </c>
      <c r="I777" s="28">
        <v>-22.3</v>
      </c>
      <c r="J777" s="28">
        <v>-9.36</v>
      </c>
      <c r="K777" s="29" t="s">
        <v>1193</v>
      </c>
      <c r="L777" s="30" t="str">
        <f t="shared" si="237"/>
        <v>Yes</v>
      </c>
    </row>
    <row r="778" spans="1:12">
      <c r="A778" s="48" t="s">
        <v>722</v>
      </c>
      <c r="B778" s="25" t="s">
        <v>49</v>
      </c>
      <c r="C778" s="31" t="s">
        <v>1207</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568459372</v>
      </c>
      <c r="D780" s="27" t="str">
        <f t="shared" ref="D780:D832" si="238">IF($B780="N/A","N/A",IF(C780&gt;10,"No",IF(C780&lt;-10,"No","Yes")))</f>
        <v>N/A</v>
      </c>
      <c r="E780" s="31">
        <v>518155993</v>
      </c>
      <c r="F780" s="27" t="str">
        <f t="shared" ref="F780:F832" si="239">IF($B780="N/A","N/A",IF(E780&gt;10,"No",IF(E780&lt;-10,"No","Yes")))</f>
        <v>N/A</v>
      </c>
      <c r="G780" s="31">
        <v>534431998</v>
      </c>
      <c r="H780" s="27" t="str">
        <f t="shared" ref="H780:H832" si="240">IF($B780="N/A","N/A",IF(G780&gt;10,"No",IF(G780&lt;-10,"No","Yes")))</f>
        <v>N/A</v>
      </c>
      <c r="I780" s="28">
        <v>-8.85</v>
      </c>
      <c r="J780" s="28">
        <v>3.141</v>
      </c>
      <c r="K780" s="29" t="s">
        <v>1193</v>
      </c>
      <c r="L780" s="30" t="str">
        <f t="shared" ref="L780:L832" si="241">IF(J780="Div by 0", "N/A", IF(K780="N/A","N/A", IF(J780&gt;VALUE(MID(K780,1,2)), "No", IF(J780&lt;-1*VALUE(MID(K780,1,2)), "No", "Yes"))))</f>
        <v>Yes</v>
      </c>
    </row>
    <row r="781" spans="1:12">
      <c r="A781" s="46" t="s">
        <v>94</v>
      </c>
      <c r="B781" s="25" t="s">
        <v>49</v>
      </c>
      <c r="C781" s="26">
        <v>33786</v>
      </c>
      <c r="D781" s="27" t="str">
        <f t="shared" si="238"/>
        <v>N/A</v>
      </c>
      <c r="E781" s="26">
        <v>27677</v>
      </c>
      <c r="F781" s="27" t="str">
        <f t="shared" si="239"/>
        <v>N/A</v>
      </c>
      <c r="G781" s="26">
        <v>26996</v>
      </c>
      <c r="H781" s="27" t="str">
        <f t="shared" si="240"/>
        <v>N/A</v>
      </c>
      <c r="I781" s="28">
        <v>-18.100000000000001</v>
      </c>
      <c r="J781" s="28">
        <v>-2.46</v>
      </c>
      <c r="K781" s="29" t="s">
        <v>1193</v>
      </c>
      <c r="L781" s="30" t="str">
        <f t="shared" si="241"/>
        <v>Yes</v>
      </c>
    </row>
    <row r="782" spans="1:12">
      <c r="A782" s="46" t="s">
        <v>360</v>
      </c>
      <c r="B782" s="25" t="s">
        <v>49</v>
      </c>
      <c r="C782" s="31">
        <v>16825.293672</v>
      </c>
      <c r="D782" s="27" t="str">
        <f t="shared" si="238"/>
        <v>N/A</v>
      </c>
      <c r="E782" s="31">
        <v>18721.537486000001</v>
      </c>
      <c r="F782" s="27" t="str">
        <f t="shared" si="239"/>
        <v>N/A</v>
      </c>
      <c r="G782" s="31">
        <v>19796.71055</v>
      </c>
      <c r="H782" s="27" t="str">
        <f t="shared" si="240"/>
        <v>N/A</v>
      </c>
      <c r="I782" s="28">
        <v>11.27</v>
      </c>
      <c r="J782" s="28">
        <v>5.7430000000000003</v>
      </c>
      <c r="K782" s="29" t="s">
        <v>1193</v>
      </c>
      <c r="L782" s="30" t="str">
        <f t="shared" si="241"/>
        <v>Yes</v>
      </c>
    </row>
    <row r="783" spans="1:12">
      <c r="A783" s="46" t="s">
        <v>361</v>
      </c>
      <c r="B783" s="25" t="s">
        <v>49</v>
      </c>
      <c r="C783" s="26">
        <v>10.438465637</v>
      </c>
      <c r="D783" s="27" t="str">
        <f t="shared" si="238"/>
        <v>N/A</v>
      </c>
      <c r="E783" s="26">
        <v>11.209198974</v>
      </c>
      <c r="F783" s="27" t="str">
        <f t="shared" si="239"/>
        <v>N/A</v>
      </c>
      <c r="G783" s="26">
        <v>11.383538302</v>
      </c>
      <c r="H783" s="27" t="str">
        <f t="shared" si="240"/>
        <v>N/A</v>
      </c>
      <c r="I783" s="28">
        <v>7.3840000000000003</v>
      </c>
      <c r="J783" s="28">
        <v>1.5549999999999999</v>
      </c>
      <c r="K783" s="29" t="s">
        <v>1193</v>
      </c>
      <c r="L783" s="30" t="str">
        <f t="shared" si="241"/>
        <v>Yes</v>
      </c>
    </row>
    <row r="784" spans="1:12">
      <c r="A784" s="46" t="s">
        <v>362</v>
      </c>
      <c r="B784" s="25" t="s">
        <v>49</v>
      </c>
      <c r="C784" s="31">
        <v>0</v>
      </c>
      <c r="D784" s="27" t="str">
        <f t="shared" si="238"/>
        <v>N/A</v>
      </c>
      <c r="E784" s="31">
        <v>0</v>
      </c>
      <c r="F784" s="27" t="str">
        <f t="shared" si="239"/>
        <v>N/A</v>
      </c>
      <c r="G784" s="31">
        <v>31114</v>
      </c>
      <c r="H784" s="27" t="str">
        <f t="shared" si="240"/>
        <v>N/A</v>
      </c>
      <c r="I784" s="28" t="s">
        <v>1207</v>
      </c>
      <c r="J784" s="28" t="s">
        <v>1207</v>
      </c>
      <c r="K784" s="29" t="s">
        <v>1193</v>
      </c>
      <c r="L784" s="30" t="str">
        <f t="shared" si="241"/>
        <v>N/A</v>
      </c>
    </row>
    <row r="785" spans="1:12">
      <c r="A785" s="46" t="s">
        <v>95</v>
      </c>
      <c r="B785" s="25" t="s">
        <v>49</v>
      </c>
      <c r="C785" s="26">
        <v>0</v>
      </c>
      <c r="D785" s="27" t="str">
        <f t="shared" si="238"/>
        <v>N/A</v>
      </c>
      <c r="E785" s="26">
        <v>0</v>
      </c>
      <c r="F785" s="27" t="str">
        <f t="shared" si="239"/>
        <v>N/A</v>
      </c>
      <c r="G785" s="26">
        <v>11</v>
      </c>
      <c r="H785" s="27" t="str">
        <f t="shared" si="240"/>
        <v>N/A</v>
      </c>
      <c r="I785" s="28" t="s">
        <v>1207</v>
      </c>
      <c r="J785" s="28" t="s">
        <v>1207</v>
      </c>
      <c r="K785" s="29" t="s">
        <v>1193</v>
      </c>
      <c r="L785" s="30" t="str">
        <f t="shared" si="241"/>
        <v>N/A</v>
      </c>
    </row>
    <row r="786" spans="1:12">
      <c r="A786" s="46" t="s">
        <v>363</v>
      </c>
      <c r="B786" s="25" t="s">
        <v>49</v>
      </c>
      <c r="C786" s="31" t="s">
        <v>1207</v>
      </c>
      <c r="D786" s="27" t="str">
        <f t="shared" si="238"/>
        <v>N/A</v>
      </c>
      <c r="E786" s="31" t="s">
        <v>1207</v>
      </c>
      <c r="F786" s="27" t="str">
        <f t="shared" si="239"/>
        <v>N/A</v>
      </c>
      <c r="G786" s="31">
        <v>5185.6666667</v>
      </c>
      <c r="H786" s="27" t="str">
        <f t="shared" si="240"/>
        <v>N/A</v>
      </c>
      <c r="I786" s="28" t="s">
        <v>1207</v>
      </c>
      <c r="J786" s="28" t="s">
        <v>1207</v>
      </c>
      <c r="K786" s="29" t="s">
        <v>1193</v>
      </c>
      <c r="L786" s="30" t="str">
        <f t="shared" si="241"/>
        <v>N/A</v>
      </c>
    </row>
    <row r="787" spans="1:12">
      <c r="A787" s="46" t="s">
        <v>364</v>
      </c>
      <c r="B787" s="25" t="s">
        <v>49</v>
      </c>
      <c r="C787" s="31">
        <v>2472255</v>
      </c>
      <c r="D787" s="27" t="str">
        <f t="shared" si="238"/>
        <v>N/A</v>
      </c>
      <c r="E787" s="31">
        <v>2771107</v>
      </c>
      <c r="F787" s="27" t="str">
        <f t="shared" si="239"/>
        <v>N/A</v>
      </c>
      <c r="G787" s="31">
        <v>2886437</v>
      </c>
      <c r="H787" s="27" t="str">
        <f t="shared" si="240"/>
        <v>N/A</v>
      </c>
      <c r="I787" s="28">
        <v>12.09</v>
      </c>
      <c r="J787" s="28">
        <v>4.1619999999999999</v>
      </c>
      <c r="K787" s="29" t="s">
        <v>1193</v>
      </c>
      <c r="L787" s="30" t="str">
        <f t="shared" si="241"/>
        <v>Yes</v>
      </c>
    </row>
    <row r="788" spans="1:12">
      <c r="A788" s="46" t="s">
        <v>365</v>
      </c>
      <c r="B788" s="25" t="s">
        <v>49</v>
      </c>
      <c r="C788" s="26">
        <v>565</v>
      </c>
      <c r="D788" s="27" t="str">
        <f t="shared" si="238"/>
        <v>N/A</v>
      </c>
      <c r="E788" s="26">
        <v>609</v>
      </c>
      <c r="F788" s="27" t="str">
        <f t="shared" si="239"/>
        <v>N/A</v>
      </c>
      <c r="G788" s="26">
        <v>625</v>
      </c>
      <c r="H788" s="27" t="str">
        <f t="shared" si="240"/>
        <v>N/A</v>
      </c>
      <c r="I788" s="28">
        <v>7.7880000000000003</v>
      </c>
      <c r="J788" s="28">
        <v>2.6269999999999998</v>
      </c>
      <c r="K788" s="29" t="s">
        <v>1193</v>
      </c>
      <c r="L788" s="30" t="str">
        <f t="shared" si="241"/>
        <v>Yes</v>
      </c>
    </row>
    <row r="789" spans="1:12">
      <c r="A789" s="46" t="s">
        <v>739</v>
      </c>
      <c r="B789" s="25" t="s">
        <v>49</v>
      </c>
      <c r="C789" s="31">
        <v>4375.6725663999996</v>
      </c>
      <c r="D789" s="27" t="str">
        <f t="shared" si="238"/>
        <v>N/A</v>
      </c>
      <c r="E789" s="31">
        <v>4550.2577996999999</v>
      </c>
      <c r="F789" s="27" t="str">
        <f t="shared" si="239"/>
        <v>N/A</v>
      </c>
      <c r="G789" s="31">
        <v>4618.2992000000004</v>
      </c>
      <c r="H789" s="27" t="str">
        <f t="shared" si="240"/>
        <v>N/A</v>
      </c>
      <c r="I789" s="28">
        <v>3.99</v>
      </c>
      <c r="J789" s="28">
        <v>1.4950000000000001</v>
      </c>
      <c r="K789" s="29" t="s">
        <v>1193</v>
      </c>
      <c r="L789" s="30" t="str">
        <f t="shared" si="241"/>
        <v>Yes</v>
      </c>
    </row>
    <row r="790" spans="1:12">
      <c r="A790" s="46" t="s">
        <v>366</v>
      </c>
      <c r="B790" s="25" t="s">
        <v>49</v>
      </c>
      <c r="C790" s="31">
        <v>227487273</v>
      </c>
      <c r="D790" s="27" t="str">
        <f t="shared" si="238"/>
        <v>N/A</v>
      </c>
      <c r="E790" s="31">
        <v>228090130</v>
      </c>
      <c r="F790" s="27" t="str">
        <f t="shared" si="239"/>
        <v>N/A</v>
      </c>
      <c r="G790" s="31">
        <v>230421571</v>
      </c>
      <c r="H790" s="27" t="str">
        <f t="shared" si="240"/>
        <v>N/A</v>
      </c>
      <c r="I790" s="28">
        <v>0.26500000000000001</v>
      </c>
      <c r="J790" s="28">
        <v>1.022</v>
      </c>
      <c r="K790" s="29" t="s">
        <v>1193</v>
      </c>
      <c r="L790" s="30" t="str">
        <f t="shared" si="241"/>
        <v>Yes</v>
      </c>
    </row>
    <row r="791" spans="1:12">
      <c r="A791" s="46" t="s">
        <v>96</v>
      </c>
      <c r="B791" s="25" t="s">
        <v>49</v>
      </c>
      <c r="C791" s="26">
        <v>2292</v>
      </c>
      <c r="D791" s="27" t="str">
        <f t="shared" si="238"/>
        <v>N/A</v>
      </c>
      <c r="E791" s="26">
        <v>2271</v>
      </c>
      <c r="F791" s="27" t="str">
        <f t="shared" si="239"/>
        <v>N/A</v>
      </c>
      <c r="G791" s="26">
        <v>2252</v>
      </c>
      <c r="H791" s="27" t="str">
        <f t="shared" si="240"/>
        <v>N/A</v>
      </c>
      <c r="I791" s="28">
        <v>-0.91600000000000004</v>
      </c>
      <c r="J791" s="28">
        <v>-0.83699999999999997</v>
      </c>
      <c r="K791" s="29" t="s">
        <v>1193</v>
      </c>
      <c r="L791" s="30" t="str">
        <f t="shared" si="241"/>
        <v>Yes</v>
      </c>
    </row>
    <row r="792" spans="1:12">
      <c r="A792" s="46" t="s">
        <v>367</v>
      </c>
      <c r="B792" s="25" t="s">
        <v>49</v>
      </c>
      <c r="C792" s="31">
        <v>99252.736911</v>
      </c>
      <c r="D792" s="27" t="str">
        <f t="shared" si="238"/>
        <v>N/A</v>
      </c>
      <c r="E792" s="31">
        <v>100435.98854999999</v>
      </c>
      <c r="F792" s="27" t="str">
        <f t="shared" si="239"/>
        <v>N/A</v>
      </c>
      <c r="G792" s="31">
        <v>102318.63721</v>
      </c>
      <c r="H792" s="27" t="str">
        <f t="shared" si="240"/>
        <v>N/A</v>
      </c>
      <c r="I792" s="28">
        <v>1.1919999999999999</v>
      </c>
      <c r="J792" s="28">
        <v>1.8740000000000001</v>
      </c>
      <c r="K792" s="29" t="s">
        <v>1193</v>
      </c>
      <c r="L792" s="30" t="str">
        <f t="shared" si="241"/>
        <v>Yes</v>
      </c>
    </row>
    <row r="793" spans="1:12">
      <c r="A793" s="46" t="s">
        <v>368</v>
      </c>
      <c r="B793" s="25" t="s">
        <v>49</v>
      </c>
      <c r="C793" s="31">
        <v>335931438</v>
      </c>
      <c r="D793" s="27" t="str">
        <f t="shared" si="238"/>
        <v>N/A</v>
      </c>
      <c r="E793" s="31">
        <v>332542597</v>
      </c>
      <c r="F793" s="27" t="str">
        <f t="shared" si="239"/>
        <v>N/A</v>
      </c>
      <c r="G793" s="31">
        <v>344682024</v>
      </c>
      <c r="H793" s="27" t="str">
        <f t="shared" si="240"/>
        <v>N/A</v>
      </c>
      <c r="I793" s="28">
        <v>-1.01</v>
      </c>
      <c r="J793" s="28">
        <v>3.65</v>
      </c>
      <c r="K793" s="29" t="s">
        <v>1193</v>
      </c>
      <c r="L793" s="30" t="str">
        <f t="shared" si="241"/>
        <v>Yes</v>
      </c>
    </row>
    <row r="794" spans="1:12">
      <c r="A794" s="46" t="s">
        <v>369</v>
      </c>
      <c r="B794" s="25" t="s">
        <v>49</v>
      </c>
      <c r="C794" s="26">
        <v>9783</v>
      </c>
      <c r="D794" s="27" t="str">
        <f t="shared" si="238"/>
        <v>N/A</v>
      </c>
      <c r="E794" s="26">
        <v>9313</v>
      </c>
      <c r="F794" s="27" t="str">
        <f t="shared" si="239"/>
        <v>N/A</v>
      </c>
      <c r="G794" s="26">
        <v>9470</v>
      </c>
      <c r="H794" s="27" t="str">
        <f t="shared" si="240"/>
        <v>N/A</v>
      </c>
      <c r="I794" s="28">
        <v>-4.8</v>
      </c>
      <c r="J794" s="28">
        <v>1.6859999999999999</v>
      </c>
      <c r="K794" s="29" t="s">
        <v>1193</v>
      </c>
      <c r="L794" s="30" t="str">
        <f t="shared" si="241"/>
        <v>Yes</v>
      </c>
    </row>
    <row r="795" spans="1:12">
      <c r="A795" s="46" t="s">
        <v>370</v>
      </c>
      <c r="B795" s="25" t="s">
        <v>49</v>
      </c>
      <c r="C795" s="31">
        <v>34338.284574999998</v>
      </c>
      <c r="D795" s="27" t="str">
        <f t="shared" si="238"/>
        <v>N/A</v>
      </c>
      <c r="E795" s="31">
        <v>35707.354987999999</v>
      </c>
      <c r="F795" s="27" t="str">
        <f t="shared" si="239"/>
        <v>N/A</v>
      </c>
      <c r="G795" s="31">
        <v>36397.257021999998</v>
      </c>
      <c r="H795" s="27" t="str">
        <f t="shared" si="240"/>
        <v>N/A</v>
      </c>
      <c r="I795" s="28">
        <v>3.9870000000000001</v>
      </c>
      <c r="J795" s="28">
        <v>1.9319999999999999</v>
      </c>
      <c r="K795" s="29" t="s">
        <v>1193</v>
      </c>
      <c r="L795" s="30" t="str">
        <f t="shared" si="241"/>
        <v>Yes</v>
      </c>
    </row>
    <row r="796" spans="1:12">
      <c r="A796" s="46" t="s">
        <v>371</v>
      </c>
      <c r="B796" s="25" t="s">
        <v>49</v>
      </c>
      <c r="C796" s="31">
        <v>94679004</v>
      </c>
      <c r="D796" s="27" t="str">
        <f t="shared" si="238"/>
        <v>N/A</v>
      </c>
      <c r="E796" s="31">
        <v>85361103</v>
      </c>
      <c r="F796" s="27" t="str">
        <f t="shared" si="239"/>
        <v>N/A</v>
      </c>
      <c r="G796" s="31">
        <v>91320455</v>
      </c>
      <c r="H796" s="27" t="str">
        <f t="shared" si="240"/>
        <v>N/A</v>
      </c>
      <c r="I796" s="28">
        <v>-9.84</v>
      </c>
      <c r="J796" s="28">
        <v>6.9809999999999999</v>
      </c>
      <c r="K796" s="29" t="s">
        <v>1193</v>
      </c>
      <c r="L796" s="30" t="str">
        <f t="shared" si="241"/>
        <v>Yes</v>
      </c>
    </row>
    <row r="797" spans="1:12">
      <c r="A797" s="46" t="s">
        <v>97</v>
      </c>
      <c r="B797" s="25" t="s">
        <v>49</v>
      </c>
      <c r="C797" s="26">
        <v>146187</v>
      </c>
      <c r="D797" s="27" t="str">
        <f t="shared" si="238"/>
        <v>N/A</v>
      </c>
      <c r="E797" s="26">
        <v>126450</v>
      </c>
      <c r="F797" s="27" t="str">
        <f t="shared" si="239"/>
        <v>N/A</v>
      </c>
      <c r="G797" s="26">
        <v>125501</v>
      </c>
      <c r="H797" s="27" t="str">
        <f t="shared" si="240"/>
        <v>N/A</v>
      </c>
      <c r="I797" s="28">
        <v>-13.5</v>
      </c>
      <c r="J797" s="28">
        <v>-0.75</v>
      </c>
      <c r="K797" s="29" t="s">
        <v>1193</v>
      </c>
      <c r="L797" s="30" t="str">
        <f t="shared" si="241"/>
        <v>Yes</v>
      </c>
    </row>
    <row r="798" spans="1:12">
      <c r="A798" s="46" t="s">
        <v>372</v>
      </c>
      <c r="B798" s="25" t="s">
        <v>49</v>
      </c>
      <c r="C798" s="31">
        <v>647.65679575000001</v>
      </c>
      <c r="D798" s="27" t="str">
        <f t="shared" si="238"/>
        <v>N/A</v>
      </c>
      <c r="E798" s="31">
        <v>675.05814946999999</v>
      </c>
      <c r="F798" s="27" t="str">
        <f t="shared" si="239"/>
        <v>N/A</v>
      </c>
      <c r="G798" s="31">
        <v>727.64722989999996</v>
      </c>
      <c r="H798" s="27" t="str">
        <f t="shared" si="240"/>
        <v>N/A</v>
      </c>
      <c r="I798" s="28">
        <v>4.2309999999999999</v>
      </c>
      <c r="J798" s="28">
        <v>7.79</v>
      </c>
      <c r="K798" s="29" t="s">
        <v>1193</v>
      </c>
      <c r="L798" s="30" t="str">
        <f t="shared" si="241"/>
        <v>Yes</v>
      </c>
    </row>
    <row r="799" spans="1:12">
      <c r="A799" s="46" t="s">
        <v>373</v>
      </c>
      <c r="B799" s="25" t="s">
        <v>49</v>
      </c>
      <c r="C799" s="31">
        <v>13470678</v>
      </c>
      <c r="D799" s="27" t="str">
        <f t="shared" si="238"/>
        <v>N/A</v>
      </c>
      <c r="E799" s="31">
        <v>12468148</v>
      </c>
      <c r="F799" s="27" t="str">
        <f t="shared" si="239"/>
        <v>N/A</v>
      </c>
      <c r="G799" s="31">
        <v>13051978</v>
      </c>
      <c r="H799" s="27" t="str">
        <f t="shared" si="240"/>
        <v>N/A</v>
      </c>
      <c r="I799" s="28">
        <v>-7.44</v>
      </c>
      <c r="J799" s="28">
        <v>4.6829999999999998</v>
      </c>
      <c r="K799" s="29" t="s">
        <v>1193</v>
      </c>
      <c r="L799" s="30" t="str">
        <f t="shared" si="241"/>
        <v>Yes</v>
      </c>
    </row>
    <row r="800" spans="1:12">
      <c r="A800" s="46" t="s">
        <v>98</v>
      </c>
      <c r="B800" s="25" t="s">
        <v>49</v>
      </c>
      <c r="C800" s="26">
        <v>55577</v>
      </c>
      <c r="D800" s="27" t="str">
        <f t="shared" si="238"/>
        <v>N/A</v>
      </c>
      <c r="E800" s="26">
        <v>51318</v>
      </c>
      <c r="F800" s="27" t="str">
        <f t="shared" si="239"/>
        <v>N/A</v>
      </c>
      <c r="G800" s="26">
        <v>51825</v>
      </c>
      <c r="H800" s="27" t="str">
        <f t="shared" si="240"/>
        <v>N/A</v>
      </c>
      <c r="I800" s="28">
        <v>-7.66</v>
      </c>
      <c r="J800" s="28">
        <v>0.98799999999999999</v>
      </c>
      <c r="K800" s="29" t="s">
        <v>1193</v>
      </c>
      <c r="L800" s="30" t="str">
        <f t="shared" si="241"/>
        <v>Yes</v>
      </c>
    </row>
    <row r="801" spans="1:12">
      <c r="A801" s="46" t="s">
        <v>374</v>
      </c>
      <c r="B801" s="25" t="s">
        <v>49</v>
      </c>
      <c r="C801" s="31">
        <v>242.37864583999999</v>
      </c>
      <c r="D801" s="27" t="str">
        <f t="shared" si="238"/>
        <v>N/A</v>
      </c>
      <c r="E801" s="31">
        <v>242.95857204000001</v>
      </c>
      <c r="F801" s="27" t="str">
        <f t="shared" si="239"/>
        <v>N/A</v>
      </c>
      <c r="G801" s="31">
        <v>251.84713941000001</v>
      </c>
      <c r="H801" s="27" t="str">
        <f t="shared" si="240"/>
        <v>N/A</v>
      </c>
      <c r="I801" s="28">
        <v>0.23930000000000001</v>
      </c>
      <c r="J801" s="28">
        <v>3.6579999999999999</v>
      </c>
      <c r="K801" s="29" t="s">
        <v>1193</v>
      </c>
      <c r="L801" s="30" t="str">
        <f t="shared" si="241"/>
        <v>Yes</v>
      </c>
    </row>
    <row r="802" spans="1:12">
      <c r="A802" s="46" t="s">
        <v>375</v>
      </c>
      <c r="B802" s="25" t="s">
        <v>49</v>
      </c>
      <c r="C802" s="31">
        <v>4611552</v>
      </c>
      <c r="D802" s="27" t="str">
        <f t="shared" si="238"/>
        <v>N/A</v>
      </c>
      <c r="E802" s="31">
        <v>4207419</v>
      </c>
      <c r="F802" s="27" t="str">
        <f t="shared" si="239"/>
        <v>N/A</v>
      </c>
      <c r="G802" s="31">
        <v>4568442</v>
      </c>
      <c r="H802" s="27" t="str">
        <f t="shared" si="240"/>
        <v>N/A</v>
      </c>
      <c r="I802" s="28">
        <v>-8.76</v>
      </c>
      <c r="J802" s="28">
        <v>8.5809999999999995</v>
      </c>
      <c r="K802" s="29" t="s">
        <v>1193</v>
      </c>
      <c r="L802" s="30" t="str">
        <f t="shared" si="241"/>
        <v>Yes</v>
      </c>
    </row>
    <row r="803" spans="1:12">
      <c r="A803" s="46" t="s">
        <v>99</v>
      </c>
      <c r="B803" s="25" t="s">
        <v>49</v>
      </c>
      <c r="C803" s="26">
        <v>39917</v>
      </c>
      <c r="D803" s="27" t="str">
        <f t="shared" si="238"/>
        <v>N/A</v>
      </c>
      <c r="E803" s="26">
        <v>35697</v>
      </c>
      <c r="F803" s="27" t="str">
        <f t="shared" si="239"/>
        <v>N/A</v>
      </c>
      <c r="G803" s="26">
        <v>35832</v>
      </c>
      <c r="H803" s="27" t="str">
        <f t="shared" si="240"/>
        <v>N/A</v>
      </c>
      <c r="I803" s="28">
        <v>-10.6</v>
      </c>
      <c r="J803" s="28">
        <v>0.37819999999999998</v>
      </c>
      <c r="K803" s="29" t="s">
        <v>1193</v>
      </c>
      <c r="L803" s="30" t="str">
        <f t="shared" si="241"/>
        <v>Yes</v>
      </c>
    </row>
    <row r="804" spans="1:12">
      <c r="A804" s="46" t="s">
        <v>376</v>
      </c>
      <c r="B804" s="25" t="s">
        <v>49</v>
      </c>
      <c r="C804" s="31">
        <v>115.52852168</v>
      </c>
      <c r="D804" s="27" t="str">
        <f t="shared" si="238"/>
        <v>N/A</v>
      </c>
      <c r="E804" s="31">
        <v>117.86477855</v>
      </c>
      <c r="F804" s="27" t="str">
        <f t="shared" si="239"/>
        <v>N/A</v>
      </c>
      <c r="G804" s="31">
        <v>127.49614869</v>
      </c>
      <c r="H804" s="27" t="str">
        <f t="shared" si="240"/>
        <v>N/A</v>
      </c>
      <c r="I804" s="28">
        <v>2.0219999999999998</v>
      </c>
      <c r="J804" s="28">
        <v>8.1720000000000006</v>
      </c>
      <c r="K804" s="29" t="s">
        <v>1193</v>
      </c>
      <c r="L804" s="30" t="str">
        <f t="shared" si="241"/>
        <v>Yes</v>
      </c>
    </row>
    <row r="805" spans="1:12">
      <c r="A805" s="46" t="s">
        <v>377</v>
      </c>
      <c r="B805" s="25" t="s">
        <v>49</v>
      </c>
      <c r="C805" s="31">
        <v>95336934</v>
      </c>
      <c r="D805" s="27" t="str">
        <f t="shared" si="238"/>
        <v>N/A</v>
      </c>
      <c r="E805" s="31">
        <v>98875278</v>
      </c>
      <c r="F805" s="27" t="str">
        <f t="shared" si="239"/>
        <v>N/A</v>
      </c>
      <c r="G805" s="31">
        <v>114820413</v>
      </c>
      <c r="H805" s="27" t="str">
        <f t="shared" si="240"/>
        <v>N/A</v>
      </c>
      <c r="I805" s="28">
        <v>3.7109999999999999</v>
      </c>
      <c r="J805" s="28">
        <v>16.13</v>
      </c>
      <c r="K805" s="29" t="s">
        <v>1193</v>
      </c>
      <c r="L805" s="30" t="str">
        <f t="shared" si="241"/>
        <v>Yes</v>
      </c>
    </row>
    <row r="806" spans="1:12">
      <c r="A806" s="46" t="s">
        <v>378</v>
      </c>
      <c r="B806" s="25" t="s">
        <v>49</v>
      </c>
      <c r="C806" s="26">
        <v>108156</v>
      </c>
      <c r="D806" s="27" t="str">
        <f t="shared" si="238"/>
        <v>N/A</v>
      </c>
      <c r="E806" s="26">
        <v>95100</v>
      </c>
      <c r="F806" s="27" t="str">
        <f t="shared" si="239"/>
        <v>N/A</v>
      </c>
      <c r="G806" s="26">
        <v>95996</v>
      </c>
      <c r="H806" s="27" t="str">
        <f t="shared" si="240"/>
        <v>N/A</v>
      </c>
      <c r="I806" s="28">
        <v>-12.1</v>
      </c>
      <c r="J806" s="28">
        <v>0.94220000000000004</v>
      </c>
      <c r="K806" s="29" t="s">
        <v>1193</v>
      </c>
      <c r="L806" s="30" t="str">
        <f t="shared" si="241"/>
        <v>Yes</v>
      </c>
    </row>
    <row r="807" spans="1:12">
      <c r="A807" s="46" t="s">
        <v>379</v>
      </c>
      <c r="B807" s="25" t="s">
        <v>49</v>
      </c>
      <c r="C807" s="31">
        <v>881.47614556999997</v>
      </c>
      <c r="D807" s="27" t="str">
        <f t="shared" si="238"/>
        <v>N/A</v>
      </c>
      <c r="E807" s="31">
        <v>1039.6979811000001</v>
      </c>
      <c r="F807" s="27" t="str">
        <f t="shared" si="239"/>
        <v>N/A</v>
      </c>
      <c r="G807" s="31">
        <v>1196.0958060999999</v>
      </c>
      <c r="H807" s="27" t="str">
        <f t="shared" si="240"/>
        <v>N/A</v>
      </c>
      <c r="I807" s="28">
        <v>17.95</v>
      </c>
      <c r="J807" s="28">
        <v>15.04</v>
      </c>
      <c r="K807" s="29" t="s">
        <v>1193</v>
      </c>
      <c r="L807" s="30" t="str">
        <f t="shared" si="241"/>
        <v>Yes</v>
      </c>
    </row>
    <row r="808" spans="1:12">
      <c r="A808" s="46" t="s">
        <v>380</v>
      </c>
      <c r="B808" s="25" t="s">
        <v>49</v>
      </c>
      <c r="C808" s="31">
        <v>16239862</v>
      </c>
      <c r="D808" s="27" t="str">
        <f t="shared" si="238"/>
        <v>N/A</v>
      </c>
      <c r="E808" s="31">
        <v>12715636</v>
      </c>
      <c r="F808" s="27" t="str">
        <f t="shared" si="239"/>
        <v>N/A</v>
      </c>
      <c r="G808" s="31">
        <v>13897977</v>
      </c>
      <c r="H808" s="27" t="str">
        <f t="shared" si="240"/>
        <v>N/A</v>
      </c>
      <c r="I808" s="28">
        <v>-21.7</v>
      </c>
      <c r="J808" s="28">
        <v>9.298</v>
      </c>
      <c r="K808" s="29" t="s">
        <v>1193</v>
      </c>
      <c r="L808" s="30" t="str">
        <f t="shared" si="241"/>
        <v>Yes</v>
      </c>
    </row>
    <row r="809" spans="1:12">
      <c r="A809" s="46" t="s">
        <v>100</v>
      </c>
      <c r="B809" s="25" t="s">
        <v>49</v>
      </c>
      <c r="C809" s="26">
        <v>24008</v>
      </c>
      <c r="D809" s="27" t="str">
        <f t="shared" si="238"/>
        <v>N/A</v>
      </c>
      <c r="E809" s="26">
        <v>19625</v>
      </c>
      <c r="F809" s="27" t="str">
        <f t="shared" si="239"/>
        <v>N/A</v>
      </c>
      <c r="G809" s="26">
        <v>21266</v>
      </c>
      <c r="H809" s="27" t="str">
        <f t="shared" si="240"/>
        <v>N/A</v>
      </c>
      <c r="I809" s="28">
        <v>-18.3</v>
      </c>
      <c r="J809" s="28">
        <v>8.3620000000000001</v>
      </c>
      <c r="K809" s="29" t="s">
        <v>1193</v>
      </c>
      <c r="L809" s="30" t="str">
        <f t="shared" si="241"/>
        <v>Yes</v>
      </c>
    </row>
    <row r="810" spans="1:12">
      <c r="A810" s="46" t="s">
        <v>381</v>
      </c>
      <c r="B810" s="25" t="s">
        <v>49</v>
      </c>
      <c r="C810" s="31">
        <v>676.43543819000001</v>
      </c>
      <c r="D810" s="27" t="str">
        <f t="shared" si="238"/>
        <v>N/A</v>
      </c>
      <c r="E810" s="31">
        <v>647.93049682000003</v>
      </c>
      <c r="F810" s="27" t="str">
        <f t="shared" si="239"/>
        <v>N/A</v>
      </c>
      <c r="G810" s="31">
        <v>653.53037713000003</v>
      </c>
      <c r="H810" s="27" t="str">
        <f t="shared" si="240"/>
        <v>N/A</v>
      </c>
      <c r="I810" s="28">
        <v>-4.21</v>
      </c>
      <c r="J810" s="28">
        <v>0.86429999999999996</v>
      </c>
      <c r="K810" s="29" t="s">
        <v>1193</v>
      </c>
      <c r="L810" s="30" t="str">
        <f t="shared" si="241"/>
        <v>Yes</v>
      </c>
    </row>
    <row r="811" spans="1:12">
      <c r="A811" s="46" t="s">
        <v>382</v>
      </c>
      <c r="B811" s="25" t="s">
        <v>49</v>
      </c>
      <c r="C811" s="31">
        <v>45036470</v>
      </c>
      <c r="D811" s="27" t="str">
        <f t="shared" si="238"/>
        <v>N/A</v>
      </c>
      <c r="E811" s="31">
        <v>52673773</v>
      </c>
      <c r="F811" s="27" t="str">
        <f t="shared" si="239"/>
        <v>N/A</v>
      </c>
      <c r="G811" s="31">
        <v>65124002</v>
      </c>
      <c r="H811" s="27" t="str">
        <f t="shared" si="240"/>
        <v>N/A</v>
      </c>
      <c r="I811" s="28">
        <v>16.96</v>
      </c>
      <c r="J811" s="28">
        <v>23.64</v>
      </c>
      <c r="K811" s="29" t="s">
        <v>1193</v>
      </c>
      <c r="L811" s="30" t="str">
        <f t="shared" si="241"/>
        <v>Yes</v>
      </c>
    </row>
    <row r="812" spans="1:12">
      <c r="A812" s="46" t="s">
        <v>383</v>
      </c>
      <c r="B812" s="25" t="s">
        <v>49</v>
      </c>
      <c r="C812" s="26">
        <v>10820</v>
      </c>
      <c r="D812" s="27" t="str">
        <f t="shared" si="238"/>
        <v>N/A</v>
      </c>
      <c r="E812" s="26">
        <v>10353</v>
      </c>
      <c r="F812" s="27" t="str">
        <f t="shared" si="239"/>
        <v>N/A</v>
      </c>
      <c r="G812" s="26">
        <v>11324</v>
      </c>
      <c r="H812" s="27" t="str">
        <f t="shared" si="240"/>
        <v>N/A</v>
      </c>
      <c r="I812" s="28">
        <v>-4.32</v>
      </c>
      <c r="J812" s="28">
        <v>9.3789999999999996</v>
      </c>
      <c r="K812" s="29" t="s">
        <v>1193</v>
      </c>
      <c r="L812" s="30" t="str">
        <f t="shared" si="241"/>
        <v>Yes</v>
      </c>
    </row>
    <row r="813" spans="1:12">
      <c r="A813" s="46" t="s">
        <v>384</v>
      </c>
      <c r="B813" s="25" t="s">
        <v>49</v>
      </c>
      <c r="C813" s="31">
        <v>4162.3354897999998</v>
      </c>
      <c r="D813" s="27" t="str">
        <f t="shared" si="238"/>
        <v>N/A</v>
      </c>
      <c r="E813" s="31">
        <v>5087.7787115000001</v>
      </c>
      <c r="F813" s="27" t="str">
        <f t="shared" si="239"/>
        <v>N/A</v>
      </c>
      <c r="G813" s="31">
        <v>5750.9715648000001</v>
      </c>
      <c r="H813" s="27" t="str">
        <f t="shared" si="240"/>
        <v>N/A</v>
      </c>
      <c r="I813" s="28">
        <v>22.23</v>
      </c>
      <c r="J813" s="28">
        <v>13.04</v>
      </c>
      <c r="K813" s="29" t="s">
        <v>1193</v>
      </c>
      <c r="L813" s="30" t="str">
        <f t="shared" si="241"/>
        <v>Yes</v>
      </c>
    </row>
    <row r="814" spans="1:12">
      <c r="A814" s="46" t="s">
        <v>385</v>
      </c>
      <c r="B814" s="25" t="s">
        <v>49</v>
      </c>
      <c r="C814" s="31">
        <v>69383469</v>
      </c>
      <c r="D814" s="27" t="str">
        <f t="shared" si="238"/>
        <v>N/A</v>
      </c>
      <c r="E814" s="31">
        <v>64644779</v>
      </c>
      <c r="F814" s="27" t="str">
        <f t="shared" si="239"/>
        <v>N/A</v>
      </c>
      <c r="G814" s="31">
        <v>67642812</v>
      </c>
      <c r="H814" s="27" t="str">
        <f t="shared" si="240"/>
        <v>N/A</v>
      </c>
      <c r="I814" s="28">
        <v>-6.83</v>
      </c>
      <c r="J814" s="28">
        <v>4.6379999999999999</v>
      </c>
      <c r="K814" s="29" t="s">
        <v>1193</v>
      </c>
      <c r="L814" s="30" t="str">
        <f t="shared" si="241"/>
        <v>Yes</v>
      </c>
    </row>
    <row r="815" spans="1:12">
      <c r="A815" s="46" t="s">
        <v>101</v>
      </c>
      <c r="B815" s="25" t="s">
        <v>49</v>
      </c>
      <c r="C815" s="26">
        <v>118383</v>
      </c>
      <c r="D815" s="27" t="str">
        <f t="shared" si="238"/>
        <v>N/A</v>
      </c>
      <c r="E815" s="26">
        <v>102200</v>
      </c>
      <c r="F815" s="27" t="str">
        <f t="shared" si="239"/>
        <v>N/A</v>
      </c>
      <c r="G815" s="26">
        <v>101790</v>
      </c>
      <c r="H815" s="27" t="str">
        <f t="shared" si="240"/>
        <v>N/A</v>
      </c>
      <c r="I815" s="28">
        <v>-13.7</v>
      </c>
      <c r="J815" s="28">
        <v>-0.40100000000000002</v>
      </c>
      <c r="K815" s="29" t="s">
        <v>1193</v>
      </c>
      <c r="L815" s="30" t="str">
        <f t="shared" si="241"/>
        <v>Yes</v>
      </c>
    </row>
    <row r="816" spans="1:12">
      <c r="A816" s="46" t="s">
        <v>386</v>
      </c>
      <c r="B816" s="25" t="s">
        <v>49</v>
      </c>
      <c r="C816" s="31">
        <v>586.09318060999999</v>
      </c>
      <c r="D816" s="27" t="str">
        <f t="shared" si="238"/>
        <v>N/A</v>
      </c>
      <c r="E816" s="31">
        <v>632.53208414999995</v>
      </c>
      <c r="F816" s="27" t="str">
        <f t="shared" si="239"/>
        <v>N/A</v>
      </c>
      <c r="G816" s="31">
        <v>664.53297966000002</v>
      </c>
      <c r="H816" s="27" t="str">
        <f t="shared" si="240"/>
        <v>N/A</v>
      </c>
      <c r="I816" s="28">
        <v>7.923</v>
      </c>
      <c r="J816" s="28">
        <v>5.0590000000000002</v>
      </c>
      <c r="K816" s="29" t="s">
        <v>1193</v>
      </c>
      <c r="L816" s="30" t="str">
        <f t="shared" si="241"/>
        <v>Yes</v>
      </c>
    </row>
    <row r="817" spans="1:12">
      <c r="A817" s="46" t="s">
        <v>387</v>
      </c>
      <c r="B817" s="25" t="s">
        <v>49</v>
      </c>
      <c r="C817" s="31">
        <v>353936762</v>
      </c>
      <c r="D817" s="27" t="str">
        <f t="shared" si="238"/>
        <v>N/A</v>
      </c>
      <c r="E817" s="31">
        <v>338293781</v>
      </c>
      <c r="F817" s="27" t="str">
        <f t="shared" si="239"/>
        <v>N/A</v>
      </c>
      <c r="G817" s="31">
        <v>341273606</v>
      </c>
      <c r="H817" s="27" t="str">
        <f t="shared" si="240"/>
        <v>N/A</v>
      </c>
      <c r="I817" s="28">
        <v>-4.42</v>
      </c>
      <c r="J817" s="28">
        <v>0.88080000000000003</v>
      </c>
      <c r="K817" s="29" t="s">
        <v>1193</v>
      </c>
      <c r="L817" s="30" t="str">
        <f t="shared" si="241"/>
        <v>Yes</v>
      </c>
    </row>
    <row r="818" spans="1:12">
      <c r="A818" s="46" t="s">
        <v>102</v>
      </c>
      <c r="B818" s="25" t="s">
        <v>49</v>
      </c>
      <c r="C818" s="26">
        <v>138081</v>
      </c>
      <c r="D818" s="27" t="str">
        <f t="shared" si="238"/>
        <v>N/A</v>
      </c>
      <c r="E818" s="26">
        <v>121706</v>
      </c>
      <c r="F818" s="27" t="str">
        <f t="shared" si="239"/>
        <v>N/A</v>
      </c>
      <c r="G818" s="26">
        <v>113166</v>
      </c>
      <c r="H818" s="27" t="str">
        <f t="shared" si="240"/>
        <v>N/A</v>
      </c>
      <c r="I818" s="28">
        <v>-11.9</v>
      </c>
      <c r="J818" s="28">
        <v>-7.02</v>
      </c>
      <c r="K818" s="29" t="s">
        <v>1193</v>
      </c>
      <c r="L818" s="30" t="str">
        <f t="shared" si="241"/>
        <v>Yes</v>
      </c>
    </row>
    <row r="819" spans="1:12">
      <c r="A819" s="46" t="s">
        <v>388</v>
      </c>
      <c r="B819" s="25" t="s">
        <v>49</v>
      </c>
      <c r="C819" s="31">
        <v>2563.2546259000001</v>
      </c>
      <c r="D819" s="27" t="str">
        <f t="shared" si="238"/>
        <v>N/A</v>
      </c>
      <c r="E819" s="31">
        <v>2779.5982202999999</v>
      </c>
      <c r="F819" s="27" t="str">
        <f t="shared" si="239"/>
        <v>N/A</v>
      </c>
      <c r="G819" s="31">
        <v>3015.690278</v>
      </c>
      <c r="H819" s="27" t="str">
        <f t="shared" si="240"/>
        <v>N/A</v>
      </c>
      <c r="I819" s="28">
        <v>8.44</v>
      </c>
      <c r="J819" s="28">
        <v>8.4939999999999998</v>
      </c>
      <c r="K819" s="29" t="s">
        <v>1193</v>
      </c>
      <c r="L819" s="30" t="str">
        <f t="shared" si="241"/>
        <v>Yes</v>
      </c>
    </row>
    <row r="820" spans="1:12">
      <c r="A820" s="46" t="s">
        <v>389</v>
      </c>
      <c r="B820" s="25" t="s">
        <v>49</v>
      </c>
      <c r="C820" s="31">
        <v>357416313</v>
      </c>
      <c r="D820" s="27" t="str">
        <f t="shared" si="238"/>
        <v>N/A</v>
      </c>
      <c r="E820" s="31">
        <v>397770157</v>
      </c>
      <c r="F820" s="27" t="str">
        <f t="shared" si="239"/>
        <v>N/A</v>
      </c>
      <c r="G820" s="31">
        <v>440558588</v>
      </c>
      <c r="H820" s="27" t="str">
        <f t="shared" si="240"/>
        <v>N/A</v>
      </c>
      <c r="I820" s="28">
        <v>11.29</v>
      </c>
      <c r="J820" s="28">
        <v>10.76</v>
      </c>
      <c r="K820" s="29" t="s">
        <v>1193</v>
      </c>
      <c r="L820" s="30" t="str">
        <f t="shared" si="241"/>
        <v>Yes</v>
      </c>
    </row>
    <row r="821" spans="1:12">
      <c r="A821" s="46" t="s">
        <v>625</v>
      </c>
      <c r="B821" s="25" t="s">
        <v>49</v>
      </c>
      <c r="C821" s="26">
        <v>17498</v>
      </c>
      <c r="D821" s="27" t="str">
        <f t="shared" si="238"/>
        <v>N/A</v>
      </c>
      <c r="E821" s="26">
        <v>23617</v>
      </c>
      <c r="F821" s="27" t="str">
        <f t="shared" si="239"/>
        <v>N/A</v>
      </c>
      <c r="G821" s="26">
        <v>30203</v>
      </c>
      <c r="H821" s="27" t="str">
        <f t="shared" si="240"/>
        <v>N/A</v>
      </c>
      <c r="I821" s="28">
        <v>34.97</v>
      </c>
      <c r="J821" s="28">
        <v>27.89</v>
      </c>
      <c r="K821" s="29" t="s">
        <v>1193</v>
      </c>
      <c r="L821" s="30" t="str">
        <f t="shared" si="241"/>
        <v>Yes</v>
      </c>
    </row>
    <row r="822" spans="1:12">
      <c r="A822" s="46" t="s">
        <v>390</v>
      </c>
      <c r="B822" s="25" t="s">
        <v>49</v>
      </c>
      <c r="C822" s="31">
        <v>20426.123727999999</v>
      </c>
      <c r="D822" s="27" t="str">
        <f t="shared" si="238"/>
        <v>N/A</v>
      </c>
      <c r="E822" s="31">
        <v>16842.535335</v>
      </c>
      <c r="F822" s="27" t="str">
        <f t="shared" si="239"/>
        <v>N/A</v>
      </c>
      <c r="G822" s="31">
        <v>14586.583717</v>
      </c>
      <c r="H822" s="27" t="str">
        <f t="shared" si="240"/>
        <v>N/A</v>
      </c>
      <c r="I822" s="28">
        <v>-17.5</v>
      </c>
      <c r="J822" s="28">
        <v>-13.4</v>
      </c>
      <c r="K822" s="29" t="s">
        <v>1193</v>
      </c>
      <c r="L822" s="30" t="str">
        <f t="shared" si="241"/>
        <v>Yes</v>
      </c>
    </row>
    <row r="823" spans="1:12">
      <c r="A823" s="46" t="s">
        <v>391</v>
      </c>
      <c r="B823" s="25" t="s">
        <v>49</v>
      </c>
      <c r="C823" s="31">
        <v>18074121</v>
      </c>
      <c r="D823" s="27" t="str">
        <f t="shared" si="238"/>
        <v>N/A</v>
      </c>
      <c r="E823" s="31">
        <v>17458623</v>
      </c>
      <c r="F823" s="27" t="str">
        <f t="shared" si="239"/>
        <v>N/A</v>
      </c>
      <c r="G823" s="31">
        <v>15399619</v>
      </c>
      <c r="H823" s="27" t="str">
        <f t="shared" si="240"/>
        <v>N/A</v>
      </c>
      <c r="I823" s="28">
        <v>-3.41</v>
      </c>
      <c r="J823" s="28">
        <v>-11.8</v>
      </c>
      <c r="K823" s="29" t="s">
        <v>1193</v>
      </c>
      <c r="L823" s="30" t="str">
        <f t="shared" si="241"/>
        <v>Yes</v>
      </c>
    </row>
    <row r="824" spans="1:12">
      <c r="A824" s="46" t="s">
        <v>38</v>
      </c>
      <c r="B824" s="25" t="s">
        <v>49</v>
      </c>
      <c r="C824" s="26">
        <v>24871</v>
      </c>
      <c r="D824" s="27" t="str">
        <f t="shared" si="238"/>
        <v>N/A</v>
      </c>
      <c r="E824" s="26">
        <v>22681</v>
      </c>
      <c r="F824" s="27" t="str">
        <f t="shared" si="239"/>
        <v>N/A</v>
      </c>
      <c r="G824" s="26">
        <v>22068</v>
      </c>
      <c r="H824" s="27" t="str">
        <f t="shared" si="240"/>
        <v>N/A</v>
      </c>
      <c r="I824" s="28">
        <v>-8.81</v>
      </c>
      <c r="J824" s="28">
        <v>-2.7</v>
      </c>
      <c r="K824" s="29" t="s">
        <v>1193</v>
      </c>
      <c r="L824" s="30" t="str">
        <f t="shared" si="241"/>
        <v>Yes</v>
      </c>
    </row>
    <row r="825" spans="1:12">
      <c r="A825" s="46" t="s">
        <v>392</v>
      </c>
      <c r="B825" s="25" t="s">
        <v>49</v>
      </c>
      <c r="C825" s="31">
        <v>726.71468778999997</v>
      </c>
      <c r="D825" s="27" t="str">
        <f t="shared" si="238"/>
        <v>N/A</v>
      </c>
      <c r="E825" s="31">
        <v>769.74661610999999</v>
      </c>
      <c r="F825" s="27" t="str">
        <f t="shared" si="239"/>
        <v>N/A</v>
      </c>
      <c r="G825" s="31">
        <v>697.82576581000001</v>
      </c>
      <c r="H825" s="27" t="str">
        <f t="shared" si="240"/>
        <v>N/A</v>
      </c>
      <c r="I825" s="28">
        <v>5.9210000000000003</v>
      </c>
      <c r="J825" s="28">
        <v>-9.34</v>
      </c>
      <c r="K825" s="29" t="s">
        <v>1193</v>
      </c>
      <c r="L825" s="30" t="str">
        <f t="shared" si="241"/>
        <v>Yes</v>
      </c>
    </row>
    <row r="826" spans="1:12">
      <c r="A826" s="46" t="s">
        <v>393</v>
      </c>
      <c r="B826" s="25" t="s">
        <v>49</v>
      </c>
      <c r="C826" s="31">
        <v>0</v>
      </c>
      <c r="D826" s="27" t="str">
        <f t="shared" si="238"/>
        <v>N/A</v>
      </c>
      <c r="E826" s="31">
        <v>0</v>
      </c>
      <c r="F826" s="27" t="str">
        <f t="shared" si="239"/>
        <v>N/A</v>
      </c>
      <c r="G826" s="31">
        <v>0</v>
      </c>
      <c r="H826" s="27" t="str">
        <f t="shared" si="240"/>
        <v>N/A</v>
      </c>
      <c r="I826" s="28" t="s">
        <v>1207</v>
      </c>
      <c r="J826" s="28" t="s">
        <v>1207</v>
      </c>
      <c r="K826" s="29" t="s">
        <v>1193</v>
      </c>
      <c r="L826" s="30" t="str">
        <f t="shared" si="241"/>
        <v>N/A</v>
      </c>
    </row>
    <row r="827" spans="1:12">
      <c r="A827" s="46" t="s">
        <v>394</v>
      </c>
      <c r="B827" s="25" t="s">
        <v>49</v>
      </c>
      <c r="C827" s="26">
        <v>0</v>
      </c>
      <c r="D827" s="27" t="str">
        <f t="shared" si="238"/>
        <v>N/A</v>
      </c>
      <c r="E827" s="26">
        <v>0</v>
      </c>
      <c r="F827" s="27" t="str">
        <f t="shared" si="239"/>
        <v>N/A</v>
      </c>
      <c r="G827" s="26">
        <v>0</v>
      </c>
      <c r="H827" s="27" t="str">
        <f t="shared" si="240"/>
        <v>N/A</v>
      </c>
      <c r="I827" s="28" t="s">
        <v>1207</v>
      </c>
      <c r="J827" s="28" t="s">
        <v>1207</v>
      </c>
      <c r="K827" s="29" t="s">
        <v>1193</v>
      </c>
      <c r="L827" s="30" t="str">
        <f t="shared" si="241"/>
        <v>N/A</v>
      </c>
    </row>
    <row r="828" spans="1:12">
      <c r="A828" s="46" t="s">
        <v>395</v>
      </c>
      <c r="B828" s="25" t="s">
        <v>49</v>
      </c>
      <c r="C828" s="31" t="s">
        <v>1207</v>
      </c>
      <c r="D828" s="27" t="str">
        <f t="shared" si="238"/>
        <v>N/A</v>
      </c>
      <c r="E828" s="31" t="s">
        <v>1207</v>
      </c>
      <c r="F828" s="27" t="str">
        <f t="shared" si="239"/>
        <v>N/A</v>
      </c>
      <c r="G828" s="31" t="s">
        <v>1207</v>
      </c>
      <c r="H828" s="27" t="str">
        <f t="shared" si="240"/>
        <v>N/A</v>
      </c>
      <c r="I828" s="28" t="s">
        <v>1207</v>
      </c>
      <c r="J828" s="28" t="s">
        <v>1207</v>
      </c>
      <c r="K828" s="29" t="s">
        <v>1193</v>
      </c>
      <c r="L828" s="30" t="str">
        <f t="shared" si="241"/>
        <v>N/A</v>
      </c>
    </row>
    <row r="829" spans="1:12">
      <c r="A829" s="46" t="s">
        <v>396</v>
      </c>
      <c r="B829" s="25" t="s">
        <v>49</v>
      </c>
      <c r="C829" s="31">
        <v>0</v>
      </c>
      <c r="D829" s="27" t="str">
        <f t="shared" si="238"/>
        <v>N/A</v>
      </c>
      <c r="E829" s="31">
        <v>0</v>
      </c>
      <c r="F829" s="27" t="str">
        <f t="shared" si="239"/>
        <v>N/A</v>
      </c>
      <c r="G829" s="31">
        <v>0</v>
      </c>
      <c r="H829" s="27" t="str">
        <f t="shared" si="240"/>
        <v>N/A</v>
      </c>
      <c r="I829" s="28" t="s">
        <v>1207</v>
      </c>
      <c r="J829" s="28" t="s">
        <v>1207</v>
      </c>
      <c r="K829" s="29" t="s">
        <v>1193</v>
      </c>
      <c r="L829" s="30" t="str">
        <f t="shared" si="241"/>
        <v>N/A</v>
      </c>
    </row>
    <row r="830" spans="1:12">
      <c r="A830" s="46" t="s">
        <v>397</v>
      </c>
      <c r="B830" s="25" t="s">
        <v>49</v>
      </c>
      <c r="C830" s="26">
        <v>0</v>
      </c>
      <c r="D830" s="27" t="str">
        <f t="shared" si="238"/>
        <v>N/A</v>
      </c>
      <c r="E830" s="26">
        <v>0</v>
      </c>
      <c r="F830" s="27" t="str">
        <f t="shared" si="239"/>
        <v>N/A</v>
      </c>
      <c r="G830" s="26">
        <v>0</v>
      </c>
      <c r="H830" s="27" t="str">
        <f t="shared" si="240"/>
        <v>N/A</v>
      </c>
      <c r="I830" s="28" t="s">
        <v>1207</v>
      </c>
      <c r="J830" s="28" t="s">
        <v>1207</v>
      </c>
      <c r="K830" s="29" t="s">
        <v>1193</v>
      </c>
      <c r="L830" s="30" t="str">
        <f t="shared" si="241"/>
        <v>N/A</v>
      </c>
    </row>
    <row r="831" spans="1:12">
      <c r="A831" s="46" t="s">
        <v>398</v>
      </c>
      <c r="B831" s="25" t="s">
        <v>49</v>
      </c>
      <c r="C831" s="31" t="s">
        <v>1207</v>
      </c>
      <c r="D831" s="27" t="str">
        <f t="shared" si="238"/>
        <v>N/A</v>
      </c>
      <c r="E831" s="31" t="s">
        <v>1207</v>
      </c>
      <c r="F831" s="27" t="str">
        <f t="shared" si="239"/>
        <v>N/A</v>
      </c>
      <c r="G831" s="31" t="s">
        <v>1207</v>
      </c>
      <c r="H831" s="27" t="str">
        <f t="shared" si="240"/>
        <v>N/A</v>
      </c>
      <c r="I831" s="28" t="s">
        <v>1207</v>
      </c>
      <c r="J831" s="28" t="s">
        <v>1207</v>
      </c>
      <c r="K831" s="29" t="s">
        <v>1193</v>
      </c>
      <c r="L831" s="30" t="str">
        <f t="shared" si="241"/>
        <v>N/A</v>
      </c>
    </row>
    <row r="832" spans="1:12">
      <c r="A832" s="46" t="s">
        <v>399</v>
      </c>
      <c r="B832" s="25" t="s">
        <v>49</v>
      </c>
      <c r="C832" s="31">
        <v>11010216</v>
      </c>
      <c r="D832" s="27" t="str">
        <f t="shared" si="238"/>
        <v>N/A</v>
      </c>
      <c r="E832" s="31">
        <v>12971184</v>
      </c>
      <c r="F832" s="27" t="str">
        <f t="shared" si="239"/>
        <v>N/A</v>
      </c>
      <c r="G832" s="31">
        <v>15653341</v>
      </c>
      <c r="H832" s="27" t="str">
        <f t="shared" si="240"/>
        <v>N/A</v>
      </c>
      <c r="I832" s="28">
        <v>17.809999999999999</v>
      </c>
      <c r="J832" s="28">
        <v>20.68</v>
      </c>
      <c r="K832" s="29" t="s">
        <v>1193</v>
      </c>
      <c r="L832" s="30" t="str">
        <f t="shared" si="241"/>
        <v>Yes</v>
      </c>
    </row>
    <row r="833" spans="1:12">
      <c r="A833" s="46" t="s">
        <v>400</v>
      </c>
      <c r="B833" s="25" t="s">
        <v>49</v>
      </c>
      <c r="C833" s="26">
        <v>10719</v>
      </c>
      <c r="D833" s="27" t="str">
        <f t="shared" ref="D833:D849" si="242">IF($B833="N/A","N/A",IF(C833&gt;10,"No",IF(C833&lt;-10,"No","Yes")))</f>
        <v>N/A</v>
      </c>
      <c r="E833" s="26">
        <v>11649</v>
      </c>
      <c r="F833" s="27" t="str">
        <f t="shared" ref="F833:F849" si="243">IF($B833="N/A","N/A",IF(E833&gt;10,"No",IF(E833&lt;-10,"No","Yes")))</f>
        <v>N/A</v>
      </c>
      <c r="G833" s="26">
        <v>13916</v>
      </c>
      <c r="H833" s="27" t="str">
        <f t="shared" ref="H833:H849" si="244">IF($B833="N/A","N/A",IF(G833&gt;10,"No",IF(G833&lt;-10,"No","Yes")))</f>
        <v>N/A</v>
      </c>
      <c r="I833" s="28">
        <v>8.6760000000000002</v>
      </c>
      <c r="J833" s="28">
        <v>19.46</v>
      </c>
      <c r="K833" s="29" t="s">
        <v>1193</v>
      </c>
      <c r="L833" s="30" t="str">
        <f t="shared" ref="L833:L849" si="245">IF(J833="Div by 0", "N/A", IF(K833="N/A","N/A", IF(J833&gt;VALUE(MID(K833,1,2)), "No", IF(J833&lt;-1*VALUE(MID(K833,1,2)), "No", "Yes"))))</f>
        <v>Yes</v>
      </c>
    </row>
    <row r="834" spans="1:12">
      <c r="A834" s="46" t="s">
        <v>401</v>
      </c>
      <c r="B834" s="25" t="s">
        <v>49</v>
      </c>
      <c r="C834" s="31">
        <v>1027.1682060000001</v>
      </c>
      <c r="D834" s="27" t="str">
        <f t="shared" si="242"/>
        <v>N/A</v>
      </c>
      <c r="E834" s="31">
        <v>1113.5019315</v>
      </c>
      <c r="F834" s="27" t="str">
        <f t="shared" si="243"/>
        <v>N/A</v>
      </c>
      <c r="G834" s="31">
        <v>1124.8448547999999</v>
      </c>
      <c r="H834" s="27" t="str">
        <f t="shared" si="244"/>
        <v>N/A</v>
      </c>
      <c r="I834" s="28">
        <v>8.4049999999999994</v>
      </c>
      <c r="J834" s="28">
        <v>1.0189999999999999</v>
      </c>
      <c r="K834" s="29" t="s">
        <v>1193</v>
      </c>
      <c r="L834" s="30" t="str">
        <f t="shared" si="245"/>
        <v>Yes</v>
      </c>
    </row>
    <row r="835" spans="1:12" ht="12.75" customHeight="1">
      <c r="A835" s="46" t="s">
        <v>402</v>
      </c>
      <c r="B835" s="25" t="s">
        <v>49</v>
      </c>
      <c r="C835" s="31">
        <v>12628355</v>
      </c>
      <c r="D835" s="27" t="str">
        <f t="shared" si="242"/>
        <v>N/A</v>
      </c>
      <c r="E835" s="31">
        <v>12991754</v>
      </c>
      <c r="F835" s="27" t="str">
        <f t="shared" si="243"/>
        <v>N/A</v>
      </c>
      <c r="G835" s="31">
        <v>7840126</v>
      </c>
      <c r="H835" s="27" t="str">
        <f t="shared" si="244"/>
        <v>N/A</v>
      </c>
      <c r="I835" s="28">
        <v>2.8780000000000001</v>
      </c>
      <c r="J835" s="28">
        <v>-39.700000000000003</v>
      </c>
      <c r="K835" s="29" t="s">
        <v>1193</v>
      </c>
      <c r="L835" s="30" t="str">
        <f t="shared" si="245"/>
        <v>No</v>
      </c>
    </row>
    <row r="836" spans="1:12">
      <c r="A836" s="46" t="s">
        <v>626</v>
      </c>
      <c r="B836" s="25" t="s">
        <v>49</v>
      </c>
      <c r="C836" s="26">
        <v>6745</v>
      </c>
      <c r="D836" s="27" t="str">
        <f t="shared" si="242"/>
        <v>N/A</v>
      </c>
      <c r="E836" s="26">
        <v>6429</v>
      </c>
      <c r="F836" s="27" t="str">
        <f t="shared" si="243"/>
        <v>N/A</v>
      </c>
      <c r="G836" s="26">
        <v>5235</v>
      </c>
      <c r="H836" s="27" t="str">
        <f t="shared" si="244"/>
        <v>N/A</v>
      </c>
      <c r="I836" s="28">
        <v>-4.68</v>
      </c>
      <c r="J836" s="28">
        <v>-18.600000000000001</v>
      </c>
      <c r="K836" s="29" t="s">
        <v>1193</v>
      </c>
      <c r="L836" s="30" t="str">
        <f t="shared" si="245"/>
        <v>Yes</v>
      </c>
    </row>
    <row r="837" spans="1:12">
      <c r="A837" s="46" t="s">
        <v>403</v>
      </c>
      <c r="B837" s="25" t="s">
        <v>49</v>
      </c>
      <c r="C837" s="31">
        <v>1872.2542624</v>
      </c>
      <c r="D837" s="27" t="str">
        <f t="shared" si="242"/>
        <v>N/A</v>
      </c>
      <c r="E837" s="31">
        <v>2020.8047908000001</v>
      </c>
      <c r="F837" s="27" t="str">
        <f t="shared" si="243"/>
        <v>N/A</v>
      </c>
      <c r="G837" s="31">
        <v>1497.6362942000001</v>
      </c>
      <c r="H837" s="27" t="str">
        <f t="shared" si="244"/>
        <v>N/A</v>
      </c>
      <c r="I837" s="28">
        <v>7.9340000000000002</v>
      </c>
      <c r="J837" s="28">
        <v>-25.9</v>
      </c>
      <c r="K837" s="29" t="s">
        <v>1193</v>
      </c>
      <c r="L837" s="30" t="str">
        <f t="shared" si="245"/>
        <v>Yes</v>
      </c>
    </row>
    <row r="838" spans="1:12">
      <c r="A838" s="46" t="s">
        <v>404</v>
      </c>
      <c r="B838" s="25" t="s">
        <v>49</v>
      </c>
      <c r="C838" s="31">
        <v>10784232</v>
      </c>
      <c r="D838" s="27" t="str">
        <f t="shared" si="242"/>
        <v>N/A</v>
      </c>
      <c r="E838" s="31">
        <v>10010780</v>
      </c>
      <c r="F838" s="27" t="str">
        <f t="shared" si="243"/>
        <v>N/A</v>
      </c>
      <c r="G838" s="31">
        <v>13073220</v>
      </c>
      <c r="H838" s="27" t="str">
        <f t="shared" si="244"/>
        <v>N/A</v>
      </c>
      <c r="I838" s="28">
        <v>-7.17</v>
      </c>
      <c r="J838" s="28">
        <v>30.59</v>
      </c>
      <c r="K838" s="29" t="s">
        <v>1193</v>
      </c>
      <c r="L838" s="30" t="str">
        <f t="shared" si="245"/>
        <v>No</v>
      </c>
    </row>
    <row r="839" spans="1:12">
      <c r="A839" s="46" t="s">
        <v>135</v>
      </c>
      <c r="B839" s="25" t="s">
        <v>49</v>
      </c>
      <c r="C839" s="26">
        <v>1253</v>
      </c>
      <c r="D839" s="27" t="str">
        <f t="shared" si="242"/>
        <v>N/A</v>
      </c>
      <c r="E839" s="26">
        <v>1151</v>
      </c>
      <c r="F839" s="27" t="str">
        <f t="shared" si="243"/>
        <v>N/A</v>
      </c>
      <c r="G839" s="26">
        <v>1296</v>
      </c>
      <c r="H839" s="27" t="str">
        <f t="shared" si="244"/>
        <v>N/A</v>
      </c>
      <c r="I839" s="28">
        <v>-8.14</v>
      </c>
      <c r="J839" s="28">
        <v>12.6</v>
      </c>
      <c r="K839" s="29" t="s">
        <v>1193</v>
      </c>
      <c r="L839" s="30" t="str">
        <f t="shared" si="245"/>
        <v>Yes</v>
      </c>
    </row>
    <row r="840" spans="1:12">
      <c r="A840" s="46" t="s">
        <v>405</v>
      </c>
      <c r="B840" s="25" t="s">
        <v>49</v>
      </c>
      <c r="C840" s="31">
        <v>8606.7294493000009</v>
      </c>
      <c r="D840" s="27" t="str">
        <f t="shared" si="242"/>
        <v>N/A</v>
      </c>
      <c r="E840" s="31">
        <v>8697.4630756000006</v>
      </c>
      <c r="F840" s="27" t="str">
        <f t="shared" si="243"/>
        <v>N/A</v>
      </c>
      <c r="G840" s="31">
        <v>10087.361111</v>
      </c>
      <c r="H840" s="27" t="str">
        <f t="shared" si="244"/>
        <v>N/A</v>
      </c>
      <c r="I840" s="28">
        <v>1.054</v>
      </c>
      <c r="J840" s="28">
        <v>15.98</v>
      </c>
      <c r="K840" s="29" t="s">
        <v>1193</v>
      </c>
      <c r="L840" s="30" t="str">
        <f t="shared" si="245"/>
        <v>Yes</v>
      </c>
    </row>
    <row r="841" spans="1:12">
      <c r="A841" s="46" t="s">
        <v>952</v>
      </c>
      <c r="B841" s="25" t="s">
        <v>49</v>
      </c>
      <c r="C841" s="31" t="s">
        <v>49</v>
      </c>
      <c r="D841" s="27" t="str">
        <f t="shared" si="242"/>
        <v>N/A</v>
      </c>
      <c r="E841" s="31">
        <v>2928532</v>
      </c>
      <c r="F841" s="27" t="str">
        <f t="shared" si="243"/>
        <v>N/A</v>
      </c>
      <c r="G841" s="31">
        <v>3683569</v>
      </c>
      <c r="H841" s="27" t="str">
        <f t="shared" si="244"/>
        <v>N/A</v>
      </c>
      <c r="I841" s="28" t="s">
        <v>49</v>
      </c>
      <c r="J841" s="28">
        <v>25.78</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20973</v>
      </c>
      <c r="F842" s="27" t="str">
        <f t="shared" si="243"/>
        <v>N/A</v>
      </c>
      <c r="G842" s="26">
        <v>24724</v>
      </c>
      <c r="H842" s="27" t="str">
        <f t="shared" si="244"/>
        <v>N/A</v>
      </c>
      <c r="I842" s="28" t="s">
        <v>49</v>
      </c>
      <c r="J842" s="28">
        <v>17.88</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139.63343345999999</v>
      </c>
      <c r="F843" s="27" t="str">
        <f t="shared" si="243"/>
        <v>N/A</v>
      </c>
      <c r="G843" s="31">
        <v>148.98758291999999</v>
      </c>
      <c r="H843" s="27" t="str">
        <f t="shared" si="244"/>
        <v>N/A</v>
      </c>
      <c r="I843" s="28" t="s">
        <v>49</v>
      </c>
      <c r="J843" s="28">
        <v>6.6989999999999998</v>
      </c>
      <c r="K843" s="29" t="s">
        <v>1193</v>
      </c>
      <c r="L843" s="30" t="str">
        <f t="shared" si="246"/>
        <v>Yes</v>
      </c>
    </row>
    <row r="844" spans="1:12">
      <c r="A844" s="46" t="s">
        <v>955</v>
      </c>
      <c r="B844" s="25" t="s">
        <v>49</v>
      </c>
      <c r="C844" s="31" t="s">
        <v>49</v>
      </c>
      <c r="D844" s="27" t="str">
        <f t="shared" si="242"/>
        <v>N/A</v>
      </c>
      <c r="E844" s="31">
        <v>104948823</v>
      </c>
      <c r="F844" s="27" t="str">
        <f t="shared" si="243"/>
        <v>N/A</v>
      </c>
      <c r="G844" s="31">
        <v>116034501</v>
      </c>
      <c r="H844" s="27" t="str">
        <f t="shared" si="244"/>
        <v>N/A</v>
      </c>
      <c r="I844" s="28" t="s">
        <v>49</v>
      </c>
      <c r="J844" s="28">
        <v>10.56</v>
      </c>
      <c r="K844" s="29" t="s">
        <v>1193</v>
      </c>
      <c r="L844" s="30" t="str">
        <f t="shared" si="246"/>
        <v>Yes</v>
      </c>
    </row>
    <row r="845" spans="1:12">
      <c r="A845" s="46" t="s">
        <v>956</v>
      </c>
      <c r="B845" s="25" t="s">
        <v>49</v>
      </c>
      <c r="C845" s="26" t="s">
        <v>49</v>
      </c>
      <c r="D845" s="27" t="str">
        <f t="shared" si="242"/>
        <v>N/A</v>
      </c>
      <c r="E845" s="26">
        <v>3503</v>
      </c>
      <c r="F845" s="27" t="str">
        <f t="shared" si="243"/>
        <v>N/A</v>
      </c>
      <c r="G845" s="26">
        <v>3421</v>
      </c>
      <c r="H845" s="27" t="str">
        <f t="shared" si="244"/>
        <v>N/A</v>
      </c>
      <c r="I845" s="28" t="s">
        <v>49</v>
      </c>
      <c r="J845" s="28">
        <v>-2.34</v>
      </c>
      <c r="K845" s="29" t="s">
        <v>1193</v>
      </c>
      <c r="L845" s="30" t="str">
        <f t="shared" si="246"/>
        <v>Yes</v>
      </c>
    </row>
    <row r="846" spans="1:12">
      <c r="A846" s="46" t="s">
        <v>957</v>
      </c>
      <c r="B846" s="25" t="s">
        <v>49</v>
      </c>
      <c r="C846" s="31" t="s">
        <v>49</v>
      </c>
      <c r="D846" s="27" t="str">
        <f t="shared" si="242"/>
        <v>N/A</v>
      </c>
      <c r="E846" s="31">
        <v>29959.698259000001</v>
      </c>
      <c r="F846" s="27" t="str">
        <f t="shared" si="243"/>
        <v>N/A</v>
      </c>
      <c r="G846" s="31">
        <v>33918.299034999996</v>
      </c>
      <c r="H846" s="27" t="str">
        <f t="shared" si="244"/>
        <v>N/A</v>
      </c>
      <c r="I846" s="28" t="s">
        <v>49</v>
      </c>
      <c r="J846" s="28">
        <v>13.21</v>
      </c>
      <c r="K846" s="29" t="s">
        <v>1193</v>
      </c>
      <c r="L846" s="30" t="str">
        <f t="shared" si="246"/>
        <v>Yes</v>
      </c>
    </row>
    <row r="847" spans="1:12" ht="12.75" customHeight="1">
      <c r="A847" s="46" t="s">
        <v>406</v>
      </c>
      <c r="B847" s="25" t="s">
        <v>49</v>
      </c>
      <c r="C847" s="31">
        <v>66431995</v>
      </c>
      <c r="D847" s="27" t="str">
        <f t="shared" si="242"/>
        <v>N/A</v>
      </c>
      <c r="E847" s="31">
        <v>70818874</v>
      </c>
      <c r="F847" s="27" t="str">
        <f t="shared" si="243"/>
        <v>N/A</v>
      </c>
      <c r="G847" s="31">
        <v>76983549</v>
      </c>
      <c r="H847" s="27" t="str">
        <f t="shared" si="244"/>
        <v>N/A</v>
      </c>
      <c r="I847" s="28">
        <v>6.6040000000000001</v>
      </c>
      <c r="J847" s="28">
        <v>8.7050000000000001</v>
      </c>
      <c r="K847" s="29" t="s">
        <v>1193</v>
      </c>
      <c r="L847" s="30" t="str">
        <f t="shared" si="245"/>
        <v>Yes</v>
      </c>
    </row>
    <row r="848" spans="1:12">
      <c r="A848" s="46" t="s">
        <v>407</v>
      </c>
      <c r="B848" s="25" t="s">
        <v>49</v>
      </c>
      <c r="C848" s="26">
        <v>57079</v>
      </c>
      <c r="D848" s="27" t="str">
        <f t="shared" si="242"/>
        <v>N/A</v>
      </c>
      <c r="E848" s="26">
        <v>51480</v>
      </c>
      <c r="F848" s="27" t="str">
        <f t="shared" si="243"/>
        <v>N/A</v>
      </c>
      <c r="G848" s="26">
        <v>52021</v>
      </c>
      <c r="H848" s="27" t="str">
        <f t="shared" si="244"/>
        <v>N/A</v>
      </c>
      <c r="I848" s="28">
        <v>-9.81</v>
      </c>
      <c r="J848" s="28">
        <v>1.0509999999999999</v>
      </c>
      <c r="K848" s="29" t="s">
        <v>1193</v>
      </c>
      <c r="L848" s="30" t="str">
        <f t="shared" si="245"/>
        <v>Yes</v>
      </c>
    </row>
    <row r="849" spans="1:12">
      <c r="A849" s="46" t="s">
        <v>408</v>
      </c>
      <c r="B849" s="25" t="s">
        <v>49</v>
      </c>
      <c r="C849" s="31">
        <v>1163.8605266</v>
      </c>
      <c r="D849" s="27" t="str">
        <f t="shared" si="242"/>
        <v>N/A</v>
      </c>
      <c r="E849" s="31">
        <v>1375.6580031000001</v>
      </c>
      <c r="F849" s="27" t="str">
        <f t="shared" si="243"/>
        <v>N/A</v>
      </c>
      <c r="G849" s="31">
        <v>1479.8552314999999</v>
      </c>
      <c r="H849" s="27" t="str">
        <f t="shared" si="244"/>
        <v>N/A</v>
      </c>
      <c r="I849" s="28">
        <v>18.2</v>
      </c>
      <c r="J849" s="28">
        <v>7.5739999999999998</v>
      </c>
      <c r="K849" s="29" t="s">
        <v>1193</v>
      </c>
      <c r="L849" s="30" t="str">
        <f t="shared" si="245"/>
        <v>Yes</v>
      </c>
    </row>
    <row r="850" spans="1:12">
      <c r="A850" s="46" t="s">
        <v>409</v>
      </c>
      <c r="B850" s="25" t="s">
        <v>49</v>
      </c>
      <c r="C850" s="31">
        <v>13626245</v>
      </c>
      <c r="D850" s="27" t="str">
        <f t="shared" ref="D850:D858" si="247">IF($B850="N/A","N/A",IF(C850&gt;10,"No",IF(C850&lt;-10,"No","Yes")))</f>
        <v>N/A</v>
      </c>
      <c r="E850" s="31">
        <v>13520189</v>
      </c>
      <c r="F850" s="27" t="str">
        <f t="shared" ref="F850:F858" si="248">IF($B850="N/A","N/A",IF(E850&gt;10,"No",IF(E850&lt;-10,"No","Yes")))</f>
        <v>N/A</v>
      </c>
      <c r="G850" s="31">
        <v>16456437</v>
      </c>
      <c r="H850" s="27" t="str">
        <f t="shared" ref="H850:H858" si="249">IF($B850="N/A","N/A",IF(G850&gt;10,"No",IF(G850&lt;-10,"No","Yes")))</f>
        <v>N/A</v>
      </c>
      <c r="I850" s="28">
        <v>-0.77800000000000002</v>
      </c>
      <c r="J850" s="28">
        <v>21.72</v>
      </c>
      <c r="K850" s="29" t="s">
        <v>1193</v>
      </c>
      <c r="L850" s="30" t="str">
        <f t="shared" ref="L850:L858" si="250">IF(J850="Div by 0", "N/A", IF(K850="N/A","N/A", IF(J850&gt;VALUE(MID(K850,1,2)), "No", IF(J850&lt;-1*VALUE(MID(K850,1,2)), "No", "Yes"))))</f>
        <v>Yes</v>
      </c>
    </row>
    <row r="851" spans="1:12">
      <c r="A851" s="46" t="s">
        <v>136</v>
      </c>
      <c r="B851" s="25" t="s">
        <v>49</v>
      </c>
      <c r="C851" s="26">
        <v>1509</v>
      </c>
      <c r="D851" s="27" t="str">
        <f t="shared" si="247"/>
        <v>N/A</v>
      </c>
      <c r="E851" s="26">
        <v>1440</v>
      </c>
      <c r="F851" s="27" t="str">
        <f t="shared" si="248"/>
        <v>N/A</v>
      </c>
      <c r="G851" s="26">
        <v>1619</v>
      </c>
      <c r="H851" s="27" t="str">
        <f t="shared" si="249"/>
        <v>N/A</v>
      </c>
      <c r="I851" s="28">
        <v>-4.57</v>
      </c>
      <c r="J851" s="28">
        <v>12.43</v>
      </c>
      <c r="K851" s="29" t="s">
        <v>1193</v>
      </c>
      <c r="L851" s="30" t="str">
        <f t="shared" si="250"/>
        <v>Yes</v>
      </c>
    </row>
    <row r="852" spans="1:12">
      <c r="A852" s="46" t="s">
        <v>410</v>
      </c>
      <c r="B852" s="25" t="s">
        <v>49</v>
      </c>
      <c r="C852" s="31">
        <v>9029.9834327000008</v>
      </c>
      <c r="D852" s="27" t="str">
        <f t="shared" si="247"/>
        <v>N/A</v>
      </c>
      <c r="E852" s="31">
        <v>9389.0201388999994</v>
      </c>
      <c r="F852" s="27" t="str">
        <f t="shared" si="248"/>
        <v>N/A</v>
      </c>
      <c r="G852" s="31">
        <v>10164.568869999999</v>
      </c>
      <c r="H852" s="27" t="str">
        <f t="shared" si="249"/>
        <v>N/A</v>
      </c>
      <c r="I852" s="28">
        <v>3.976</v>
      </c>
      <c r="J852" s="28">
        <v>8.26</v>
      </c>
      <c r="K852" s="29" t="s">
        <v>1193</v>
      </c>
      <c r="L852" s="30" t="str">
        <f t="shared" si="250"/>
        <v>Yes</v>
      </c>
    </row>
    <row r="853" spans="1:12">
      <c r="A853" s="46" t="s">
        <v>411</v>
      </c>
      <c r="B853" s="25" t="s">
        <v>49</v>
      </c>
      <c r="C853" s="31">
        <v>133195804</v>
      </c>
      <c r="D853" s="27" t="str">
        <f t="shared" si="247"/>
        <v>N/A</v>
      </c>
      <c r="E853" s="31">
        <v>129476995</v>
      </c>
      <c r="F853" s="27" t="str">
        <f t="shared" si="248"/>
        <v>N/A</v>
      </c>
      <c r="G853" s="31">
        <v>130537937</v>
      </c>
      <c r="H853" s="27" t="str">
        <f t="shared" si="249"/>
        <v>N/A</v>
      </c>
      <c r="I853" s="28">
        <v>-2.79</v>
      </c>
      <c r="J853" s="28">
        <v>0.81940000000000002</v>
      </c>
      <c r="K853" s="29" t="s">
        <v>1193</v>
      </c>
      <c r="L853" s="30" t="str">
        <f t="shared" si="250"/>
        <v>Yes</v>
      </c>
    </row>
    <row r="854" spans="1:12">
      <c r="A854" s="46" t="s">
        <v>412</v>
      </c>
      <c r="B854" s="25" t="s">
        <v>49</v>
      </c>
      <c r="C854" s="26">
        <v>59170</v>
      </c>
      <c r="D854" s="27" t="str">
        <f t="shared" si="247"/>
        <v>N/A</v>
      </c>
      <c r="E854" s="26">
        <v>53788</v>
      </c>
      <c r="F854" s="27" t="str">
        <f t="shared" si="248"/>
        <v>N/A</v>
      </c>
      <c r="G854" s="26">
        <v>54003</v>
      </c>
      <c r="H854" s="27" t="str">
        <f t="shared" si="249"/>
        <v>N/A</v>
      </c>
      <c r="I854" s="28">
        <v>-9.1</v>
      </c>
      <c r="J854" s="28">
        <v>0.3997</v>
      </c>
      <c r="K854" s="29" t="s">
        <v>1193</v>
      </c>
      <c r="L854" s="30" t="str">
        <f t="shared" si="250"/>
        <v>Yes</v>
      </c>
    </row>
    <row r="855" spans="1:12">
      <c r="A855" s="46" t="s">
        <v>413</v>
      </c>
      <c r="B855" s="25" t="s">
        <v>49</v>
      </c>
      <c r="C855" s="31">
        <v>2251.0698665</v>
      </c>
      <c r="D855" s="27" t="str">
        <f t="shared" si="247"/>
        <v>N/A</v>
      </c>
      <c r="E855" s="31">
        <v>2407.1725105999999</v>
      </c>
      <c r="F855" s="27" t="str">
        <f t="shared" si="248"/>
        <v>N/A</v>
      </c>
      <c r="G855" s="31">
        <v>2417.2349128999999</v>
      </c>
      <c r="H855" s="27" t="str">
        <f t="shared" si="249"/>
        <v>N/A</v>
      </c>
      <c r="I855" s="28">
        <v>6.9349999999999996</v>
      </c>
      <c r="J855" s="28">
        <v>0.41799999999999998</v>
      </c>
      <c r="K855" s="29" t="s">
        <v>1193</v>
      </c>
      <c r="L855" s="30" t="str">
        <f t="shared" si="250"/>
        <v>Yes</v>
      </c>
    </row>
    <row r="856" spans="1:12">
      <c r="A856" s="46" t="s">
        <v>414</v>
      </c>
      <c r="B856" s="25" t="s">
        <v>49</v>
      </c>
      <c r="C856" s="31">
        <v>54718149</v>
      </c>
      <c r="D856" s="27" t="str">
        <f t="shared" si="247"/>
        <v>N/A</v>
      </c>
      <c r="E856" s="31">
        <v>40394393</v>
      </c>
      <c r="F856" s="27" t="str">
        <f t="shared" si="248"/>
        <v>N/A</v>
      </c>
      <c r="G856" s="31">
        <v>50607789</v>
      </c>
      <c r="H856" s="27" t="str">
        <f t="shared" si="249"/>
        <v>N/A</v>
      </c>
      <c r="I856" s="28">
        <v>-26.2</v>
      </c>
      <c r="J856" s="28">
        <v>25.28</v>
      </c>
      <c r="K856" s="29" t="s">
        <v>1193</v>
      </c>
      <c r="L856" s="30" t="str">
        <f t="shared" si="250"/>
        <v>Yes</v>
      </c>
    </row>
    <row r="857" spans="1:12">
      <c r="A857" s="46" t="s">
        <v>137</v>
      </c>
      <c r="B857" s="25" t="s">
        <v>49</v>
      </c>
      <c r="C857" s="26">
        <v>3500</v>
      </c>
      <c r="D857" s="27" t="str">
        <f t="shared" si="247"/>
        <v>N/A</v>
      </c>
      <c r="E857" s="26">
        <v>3827</v>
      </c>
      <c r="F857" s="27" t="str">
        <f t="shared" si="248"/>
        <v>N/A</v>
      </c>
      <c r="G857" s="26">
        <v>4717</v>
      </c>
      <c r="H857" s="27" t="str">
        <f t="shared" si="249"/>
        <v>N/A</v>
      </c>
      <c r="I857" s="28">
        <v>9.343</v>
      </c>
      <c r="J857" s="28">
        <v>23.26</v>
      </c>
      <c r="K857" s="29" t="s">
        <v>1193</v>
      </c>
      <c r="L857" s="30" t="str">
        <f t="shared" si="250"/>
        <v>Yes</v>
      </c>
    </row>
    <row r="858" spans="1:12">
      <c r="A858" s="46" t="s">
        <v>415</v>
      </c>
      <c r="B858" s="25" t="s">
        <v>49</v>
      </c>
      <c r="C858" s="31">
        <v>15633.756857</v>
      </c>
      <c r="D858" s="27" t="str">
        <f t="shared" si="247"/>
        <v>N/A</v>
      </c>
      <c r="E858" s="31">
        <v>10555.106610999999</v>
      </c>
      <c r="F858" s="27" t="str">
        <f t="shared" si="248"/>
        <v>N/A</v>
      </c>
      <c r="G858" s="31">
        <v>10728.808353</v>
      </c>
      <c r="H858" s="27" t="str">
        <f t="shared" si="249"/>
        <v>N/A</v>
      </c>
      <c r="I858" s="28">
        <v>-32.5</v>
      </c>
      <c r="J858" s="28">
        <v>1.6459999999999999</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2106.8720886999999</v>
      </c>
      <c r="D860" s="27" t="str">
        <f t="shared" ref="D860:D879" si="251">IF($B860="N/A","N/A",IF(C860&gt;10,"No",IF(C860&lt;-10,"No","Yes")))</f>
        <v>N/A</v>
      </c>
      <c r="E860" s="31">
        <v>2192.7980779</v>
      </c>
      <c r="F860" s="27" t="str">
        <f t="shared" ref="F860:F879" si="252">IF($B860="N/A","N/A",IF(E860&gt;10,"No",IF(E860&lt;-10,"No","Yes")))</f>
        <v>N/A</v>
      </c>
      <c r="G860" s="31">
        <v>2244.5223661999999</v>
      </c>
      <c r="H860" s="27" t="str">
        <f t="shared" ref="H860:H879" si="253">IF($B860="N/A","N/A",IF(G860&gt;10,"No",IF(G860&lt;-10,"No","Yes")))</f>
        <v>N/A</v>
      </c>
      <c r="I860" s="28">
        <v>4.0780000000000003</v>
      </c>
      <c r="J860" s="28">
        <v>2.359</v>
      </c>
      <c r="K860" s="29" t="s">
        <v>1193</v>
      </c>
      <c r="L860" s="30" t="str">
        <f t="shared" ref="L860:L879" si="254">IF(J860="Div by 0", "N/A", IF(K860="N/A","N/A", IF(J860&gt;VALUE(MID(K860,1,2)), "No", IF(J860&lt;-1*VALUE(MID(K860,1,2)), "No", "Yes"))))</f>
        <v>Yes</v>
      </c>
    </row>
    <row r="861" spans="1:12">
      <c r="A861" s="48" t="s">
        <v>524</v>
      </c>
      <c r="B861" s="25" t="s">
        <v>49</v>
      </c>
      <c r="C861" s="31">
        <v>3257.8583920000001</v>
      </c>
      <c r="D861" s="27" t="str">
        <f t="shared" si="251"/>
        <v>N/A</v>
      </c>
      <c r="E861" s="31">
        <v>3468.0116361</v>
      </c>
      <c r="F861" s="27" t="str">
        <f t="shared" si="252"/>
        <v>N/A</v>
      </c>
      <c r="G861" s="31">
        <v>4018.1689247999998</v>
      </c>
      <c r="H861" s="27" t="str">
        <f t="shared" si="253"/>
        <v>N/A</v>
      </c>
      <c r="I861" s="28">
        <v>6.4509999999999996</v>
      </c>
      <c r="J861" s="28">
        <v>15.86</v>
      </c>
      <c r="K861" s="29" t="s">
        <v>1193</v>
      </c>
      <c r="L861" s="30" t="str">
        <f t="shared" si="254"/>
        <v>Yes</v>
      </c>
    </row>
    <row r="862" spans="1:12">
      <c r="A862" s="48" t="s">
        <v>527</v>
      </c>
      <c r="B862" s="25" t="s">
        <v>49</v>
      </c>
      <c r="C862" s="31">
        <v>4834.4950140999999</v>
      </c>
      <c r="D862" s="27" t="str">
        <f t="shared" si="251"/>
        <v>N/A</v>
      </c>
      <c r="E862" s="31">
        <v>4931.1603744000004</v>
      </c>
      <c r="F862" s="27" t="str">
        <f t="shared" si="252"/>
        <v>N/A</v>
      </c>
      <c r="G862" s="31">
        <v>5109.8415050000003</v>
      </c>
      <c r="H862" s="27" t="str">
        <f t="shared" si="253"/>
        <v>N/A</v>
      </c>
      <c r="I862" s="28">
        <v>1.9990000000000001</v>
      </c>
      <c r="J862" s="28">
        <v>3.6240000000000001</v>
      </c>
      <c r="K862" s="29" t="s">
        <v>1193</v>
      </c>
      <c r="L862" s="30" t="str">
        <f t="shared" si="254"/>
        <v>Yes</v>
      </c>
    </row>
    <row r="863" spans="1:12">
      <c r="A863" s="48" t="s">
        <v>530</v>
      </c>
      <c r="B863" s="25" t="s">
        <v>49</v>
      </c>
      <c r="C863" s="31">
        <v>454.50346615000001</v>
      </c>
      <c r="D863" s="27" t="str">
        <f t="shared" si="251"/>
        <v>N/A</v>
      </c>
      <c r="E863" s="31">
        <v>516.94458924000003</v>
      </c>
      <c r="F863" s="27" t="str">
        <f t="shared" si="252"/>
        <v>N/A</v>
      </c>
      <c r="G863" s="31">
        <v>503.81607209999999</v>
      </c>
      <c r="H863" s="27" t="str">
        <f t="shared" si="253"/>
        <v>N/A</v>
      </c>
      <c r="I863" s="28">
        <v>13.74</v>
      </c>
      <c r="J863" s="28">
        <v>-2.54</v>
      </c>
      <c r="K863" s="29" t="s">
        <v>1193</v>
      </c>
      <c r="L863" s="30" t="str">
        <f t="shared" si="254"/>
        <v>Yes</v>
      </c>
    </row>
    <row r="864" spans="1:12">
      <c r="A864" s="48" t="s">
        <v>532</v>
      </c>
      <c r="B864" s="25" t="s">
        <v>49</v>
      </c>
      <c r="C864" s="31">
        <v>442.80870007999999</v>
      </c>
      <c r="D864" s="27" t="str">
        <f t="shared" si="251"/>
        <v>N/A</v>
      </c>
      <c r="E864" s="31">
        <v>422.64700185999999</v>
      </c>
      <c r="F864" s="27" t="str">
        <f t="shared" si="252"/>
        <v>N/A</v>
      </c>
      <c r="G864" s="31">
        <v>368.76294395999997</v>
      </c>
      <c r="H864" s="27" t="str">
        <f t="shared" si="253"/>
        <v>N/A</v>
      </c>
      <c r="I864" s="28">
        <v>-4.55</v>
      </c>
      <c r="J864" s="28">
        <v>-12.7</v>
      </c>
      <c r="K864" s="29" t="s">
        <v>1193</v>
      </c>
      <c r="L864" s="30" t="str">
        <f t="shared" si="254"/>
        <v>Yes</v>
      </c>
    </row>
    <row r="865" spans="1:12">
      <c r="A865" s="46" t="s">
        <v>568</v>
      </c>
      <c r="B865" s="25" t="s">
        <v>49</v>
      </c>
      <c r="C865" s="31">
        <v>2097.3528457000002</v>
      </c>
      <c r="D865" s="27" t="str">
        <f t="shared" si="251"/>
        <v>N/A</v>
      </c>
      <c r="E865" s="31">
        <v>2384.2836152999998</v>
      </c>
      <c r="F865" s="27" t="str">
        <f t="shared" si="252"/>
        <v>N/A</v>
      </c>
      <c r="G865" s="31">
        <v>2427.5892819999999</v>
      </c>
      <c r="H865" s="27" t="str">
        <f t="shared" si="253"/>
        <v>N/A</v>
      </c>
      <c r="I865" s="28">
        <v>13.68</v>
      </c>
      <c r="J865" s="28">
        <v>1.8160000000000001</v>
      </c>
      <c r="K865" s="29" t="s">
        <v>1193</v>
      </c>
      <c r="L865" s="30" t="str">
        <f t="shared" si="254"/>
        <v>Yes</v>
      </c>
    </row>
    <row r="866" spans="1:12">
      <c r="A866" s="48" t="s">
        <v>524</v>
      </c>
      <c r="B866" s="25" t="s">
        <v>49</v>
      </c>
      <c r="C866" s="31">
        <v>9370.8382920999993</v>
      </c>
      <c r="D866" s="27" t="str">
        <f t="shared" si="251"/>
        <v>N/A</v>
      </c>
      <c r="E866" s="31">
        <v>9861.0541842999992</v>
      </c>
      <c r="F866" s="27" t="str">
        <f t="shared" si="252"/>
        <v>N/A</v>
      </c>
      <c r="G866" s="31">
        <v>12383.512251</v>
      </c>
      <c r="H866" s="27" t="str">
        <f t="shared" si="253"/>
        <v>N/A</v>
      </c>
      <c r="I866" s="28">
        <v>5.2309999999999999</v>
      </c>
      <c r="J866" s="28">
        <v>25.58</v>
      </c>
      <c r="K866" s="29" t="s">
        <v>1193</v>
      </c>
      <c r="L866" s="30" t="str">
        <f t="shared" si="254"/>
        <v>Yes</v>
      </c>
    </row>
    <row r="867" spans="1:12">
      <c r="A867" s="48" t="s">
        <v>527</v>
      </c>
      <c r="B867" s="25" t="s">
        <v>49</v>
      </c>
      <c r="C867" s="31">
        <v>5005.3494682</v>
      </c>
      <c r="D867" s="27" t="str">
        <f t="shared" si="251"/>
        <v>N/A</v>
      </c>
      <c r="E867" s="31">
        <v>5631.8958968999996</v>
      </c>
      <c r="F867" s="27" t="str">
        <f t="shared" si="252"/>
        <v>N/A</v>
      </c>
      <c r="G867" s="31">
        <v>5713.2795852999998</v>
      </c>
      <c r="H867" s="27" t="str">
        <f t="shared" si="253"/>
        <v>N/A</v>
      </c>
      <c r="I867" s="28">
        <v>12.52</v>
      </c>
      <c r="J867" s="28">
        <v>1.4450000000000001</v>
      </c>
      <c r="K867" s="29" t="s">
        <v>1193</v>
      </c>
      <c r="L867" s="30" t="str">
        <f t="shared" si="254"/>
        <v>Yes</v>
      </c>
    </row>
    <row r="868" spans="1:12">
      <c r="A868" s="48" t="s">
        <v>530</v>
      </c>
      <c r="B868" s="25" t="s">
        <v>49</v>
      </c>
      <c r="C868" s="31">
        <v>11.352636199999999</v>
      </c>
      <c r="D868" s="27" t="str">
        <f t="shared" si="251"/>
        <v>N/A</v>
      </c>
      <c r="E868" s="31">
        <v>15.055238914</v>
      </c>
      <c r="F868" s="27" t="str">
        <f t="shared" si="252"/>
        <v>N/A</v>
      </c>
      <c r="G868" s="31">
        <v>14.725207626</v>
      </c>
      <c r="H868" s="27" t="str">
        <f t="shared" si="253"/>
        <v>N/A</v>
      </c>
      <c r="I868" s="28">
        <v>32.61</v>
      </c>
      <c r="J868" s="28">
        <v>-2.19</v>
      </c>
      <c r="K868" s="29" t="s">
        <v>1193</v>
      </c>
      <c r="L868" s="30" t="str">
        <f t="shared" si="254"/>
        <v>Yes</v>
      </c>
    </row>
    <row r="869" spans="1:12">
      <c r="A869" s="48" t="s">
        <v>532</v>
      </c>
      <c r="B869" s="25" t="s">
        <v>49</v>
      </c>
      <c r="C869" s="31">
        <v>3.0732685109000002</v>
      </c>
      <c r="D869" s="27" t="str">
        <f t="shared" si="251"/>
        <v>N/A</v>
      </c>
      <c r="E869" s="31">
        <v>3.2613918915000002</v>
      </c>
      <c r="F869" s="27" t="str">
        <f t="shared" si="252"/>
        <v>N/A</v>
      </c>
      <c r="G869" s="31">
        <v>2.2247091103000001</v>
      </c>
      <c r="H869" s="27" t="str">
        <f t="shared" si="253"/>
        <v>N/A</v>
      </c>
      <c r="I869" s="28">
        <v>6.1210000000000004</v>
      </c>
      <c r="J869" s="28">
        <v>-31.8</v>
      </c>
      <c r="K869" s="29" t="s">
        <v>1193</v>
      </c>
      <c r="L869" s="30" t="str">
        <f t="shared" si="254"/>
        <v>No</v>
      </c>
    </row>
    <row r="870" spans="1:12">
      <c r="A870" s="46" t="s">
        <v>221</v>
      </c>
      <c r="B870" s="25" t="s">
        <v>49</v>
      </c>
      <c r="C870" s="31">
        <v>1311.790291</v>
      </c>
      <c r="D870" s="27" t="str">
        <f t="shared" si="251"/>
        <v>N/A</v>
      </c>
      <c r="E870" s="31">
        <v>1431.6344165999999</v>
      </c>
      <c r="F870" s="27" t="str">
        <f t="shared" si="252"/>
        <v>N/A</v>
      </c>
      <c r="G870" s="31">
        <v>1433.2903802999999</v>
      </c>
      <c r="H870" s="27" t="str">
        <f t="shared" si="253"/>
        <v>N/A</v>
      </c>
      <c r="I870" s="28">
        <v>9.1359999999999992</v>
      </c>
      <c r="J870" s="28">
        <v>0.1157</v>
      </c>
      <c r="K870" s="29" t="s">
        <v>1193</v>
      </c>
      <c r="L870" s="30" t="str">
        <f t="shared" si="254"/>
        <v>Yes</v>
      </c>
    </row>
    <row r="871" spans="1:12">
      <c r="A871" s="48" t="s">
        <v>524</v>
      </c>
      <c r="B871" s="25" t="s">
        <v>49</v>
      </c>
      <c r="C871" s="31">
        <v>2106.9549170999999</v>
      </c>
      <c r="D871" s="27" t="str">
        <f t="shared" si="251"/>
        <v>N/A</v>
      </c>
      <c r="E871" s="31">
        <v>2108.5840386</v>
      </c>
      <c r="F871" s="27" t="str">
        <f t="shared" si="252"/>
        <v>N/A</v>
      </c>
      <c r="G871" s="31">
        <v>2699.5544826</v>
      </c>
      <c r="H871" s="27" t="str">
        <f t="shared" si="253"/>
        <v>N/A</v>
      </c>
      <c r="I871" s="28">
        <v>7.7299999999999994E-2</v>
      </c>
      <c r="J871" s="28">
        <v>28.03</v>
      </c>
      <c r="K871" s="29" t="s">
        <v>1193</v>
      </c>
      <c r="L871" s="30" t="str">
        <f t="shared" si="254"/>
        <v>Yes</v>
      </c>
    </row>
    <row r="872" spans="1:12">
      <c r="A872" s="48" t="s">
        <v>527</v>
      </c>
      <c r="B872" s="25" t="s">
        <v>49</v>
      </c>
      <c r="C872" s="31">
        <v>2879.0480929</v>
      </c>
      <c r="D872" s="27" t="str">
        <f t="shared" si="251"/>
        <v>N/A</v>
      </c>
      <c r="E872" s="31">
        <v>3119.5116515</v>
      </c>
      <c r="F872" s="27" t="str">
        <f t="shared" si="252"/>
        <v>N/A</v>
      </c>
      <c r="G872" s="31">
        <v>3125.6017823000002</v>
      </c>
      <c r="H872" s="27" t="str">
        <f t="shared" si="253"/>
        <v>N/A</v>
      </c>
      <c r="I872" s="28">
        <v>8.3520000000000003</v>
      </c>
      <c r="J872" s="28">
        <v>0.19520000000000001</v>
      </c>
      <c r="K872" s="29" t="s">
        <v>1193</v>
      </c>
      <c r="L872" s="30" t="str">
        <f t="shared" si="254"/>
        <v>Yes</v>
      </c>
    </row>
    <row r="873" spans="1:12">
      <c r="A873" s="48" t="s">
        <v>530</v>
      </c>
      <c r="B873" s="25" t="s">
        <v>49</v>
      </c>
      <c r="C873" s="31">
        <v>437.28893255999998</v>
      </c>
      <c r="D873" s="27" t="str">
        <f t="shared" si="251"/>
        <v>N/A</v>
      </c>
      <c r="E873" s="31">
        <v>504.69060098</v>
      </c>
      <c r="F873" s="27" t="str">
        <f t="shared" si="252"/>
        <v>N/A</v>
      </c>
      <c r="G873" s="31">
        <v>487.94517743</v>
      </c>
      <c r="H873" s="27" t="str">
        <f t="shared" si="253"/>
        <v>N/A</v>
      </c>
      <c r="I873" s="28">
        <v>15.41</v>
      </c>
      <c r="J873" s="28">
        <v>-3.32</v>
      </c>
      <c r="K873" s="29" t="s">
        <v>1193</v>
      </c>
      <c r="L873" s="30" t="str">
        <f t="shared" si="254"/>
        <v>Yes</v>
      </c>
    </row>
    <row r="874" spans="1:12">
      <c r="A874" s="48" t="s">
        <v>532</v>
      </c>
      <c r="B874" s="25" t="s">
        <v>49</v>
      </c>
      <c r="C874" s="31">
        <v>131.07714457</v>
      </c>
      <c r="D874" s="27" t="str">
        <f t="shared" si="251"/>
        <v>N/A</v>
      </c>
      <c r="E874" s="31">
        <v>74.171800978999997</v>
      </c>
      <c r="F874" s="27" t="str">
        <f t="shared" si="252"/>
        <v>N/A</v>
      </c>
      <c r="G874" s="31">
        <v>64.126340124999999</v>
      </c>
      <c r="H874" s="27" t="str">
        <f t="shared" si="253"/>
        <v>N/A</v>
      </c>
      <c r="I874" s="28">
        <v>-43.4</v>
      </c>
      <c r="J874" s="28">
        <v>-13.5</v>
      </c>
      <c r="K874" s="29" t="s">
        <v>1193</v>
      </c>
      <c r="L874" s="30" t="str">
        <f t="shared" si="254"/>
        <v>Yes</v>
      </c>
    </row>
    <row r="875" spans="1:12">
      <c r="A875" s="46" t="s">
        <v>569</v>
      </c>
      <c r="B875" s="25" t="s">
        <v>49</v>
      </c>
      <c r="C875" s="31">
        <v>4085.5682585999998</v>
      </c>
      <c r="D875" s="27" t="str">
        <f t="shared" si="251"/>
        <v>N/A</v>
      </c>
      <c r="E875" s="31">
        <v>4846.1747997000002</v>
      </c>
      <c r="F875" s="27" t="str">
        <f t="shared" si="252"/>
        <v>N/A</v>
      </c>
      <c r="G875" s="31">
        <v>5284.0106088000002</v>
      </c>
      <c r="H875" s="27" t="str">
        <f t="shared" si="253"/>
        <v>N/A</v>
      </c>
      <c r="I875" s="28">
        <v>18.62</v>
      </c>
      <c r="J875" s="28">
        <v>9.0350000000000001</v>
      </c>
      <c r="K875" s="29" t="s">
        <v>1193</v>
      </c>
      <c r="L875" s="30" t="str">
        <f t="shared" si="254"/>
        <v>Yes</v>
      </c>
    </row>
    <row r="876" spans="1:12">
      <c r="A876" s="48" t="s">
        <v>524</v>
      </c>
      <c r="B876" s="25" t="s">
        <v>49</v>
      </c>
      <c r="C876" s="31">
        <v>6360.2891210999996</v>
      </c>
      <c r="D876" s="27" t="str">
        <f t="shared" si="251"/>
        <v>N/A</v>
      </c>
      <c r="E876" s="31">
        <v>6981.3878702000002</v>
      </c>
      <c r="F876" s="27" t="str">
        <f t="shared" si="252"/>
        <v>N/A</v>
      </c>
      <c r="G876" s="31">
        <v>9190.5729317000005</v>
      </c>
      <c r="H876" s="27" t="str">
        <f t="shared" si="253"/>
        <v>N/A</v>
      </c>
      <c r="I876" s="28">
        <v>9.7650000000000006</v>
      </c>
      <c r="J876" s="28">
        <v>31.64</v>
      </c>
      <c r="K876" s="29" t="s">
        <v>1193</v>
      </c>
      <c r="L876" s="30" t="str">
        <f t="shared" si="254"/>
        <v>No</v>
      </c>
    </row>
    <row r="877" spans="1:12">
      <c r="A877" s="48" t="s">
        <v>527</v>
      </c>
      <c r="B877" s="25" t="s">
        <v>49</v>
      </c>
      <c r="C877" s="31">
        <v>9417.3289638000006</v>
      </c>
      <c r="D877" s="27" t="str">
        <f t="shared" si="251"/>
        <v>N/A</v>
      </c>
      <c r="E877" s="31">
        <v>11302.032343999999</v>
      </c>
      <c r="F877" s="27" t="str">
        <f t="shared" si="252"/>
        <v>N/A</v>
      </c>
      <c r="G877" s="31">
        <v>12418.243345999999</v>
      </c>
      <c r="H877" s="27" t="str">
        <f t="shared" si="253"/>
        <v>N/A</v>
      </c>
      <c r="I877" s="28">
        <v>20.010000000000002</v>
      </c>
      <c r="J877" s="28">
        <v>9.8759999999999994</v>
      </c>
      <c r="K877" s="29" t="s">
        <v>1193</v>
      </c>
      <c r="L877" s="30" t="str">
        <f t="shared" si="254"/>
        <v>Yes</v>
      </c>
    </row>
    <row r="878" spans="1:12">
      <c r="A878" s="48" t="s">
        <v>530</v>
      </c>
      <c r="B878" s="25" t="s">
        <v>49</v>
      </c>
      <c r="C878" s="31">
        <v>953.41742693000003</v>
      </c>
      <c r="D878" s="27" t="str">
        <f t="shared" si="251"/>
        <v>N/A</v>
      </c>
      <c r="E878" s="31">
        <v>1035.4608048</v>
      </c>
      <c r="F878" s="27" t="str">
        <f t="shared" si="252"/>
        <v>N/A</v>
      </c>
      <c r="G878" s="31">
        <v>1043.4238674999999</v>
      </c>
      <c r="H878" s="27" t="str">
        <f t="shared" si="253"/>
        <v>N/A</v>
      </c>
      <c r="I878" s="28">
        <v>8.6050000000000004</v>
      </c>
      <c r="J878" s="28">
        <v>0.76900000000000002</v>
      </c>
      <c r="K878" s="29" t="s">
        <v>1193</v>
      </c>
      <c r="L878" s="30" t="str">
        <f t="shared" si="254"/>
        <v>Yes</v>
      </c>
    </row>
    <row r="879" spans="1:12">
      <c r="A879" s="48" t="s">
        <v>532</v>
      </c>
      <c r="B879" s="25" t="s">
        <v>49</v>
      </c>
      <c r="C879" s="31">
        <v>568.94106181999996</v>
      </c>
      <c r="D879" s="27" t="str">
        <f t="shared" si="251"/>
        <v>N/A</v>
      </c>
      <c r="E879" s="31">
        <v>482.53322689999999</v>
      </c>
      <c r="F879" s="27" t="str">
        <f t="shared" si="252"/>
        <v>N/A</v>
      </c>
      <c r="G879" s="31">
        <v>451.70108226000002</v>
      </c>
      <c r="H879" s="27" t="str">
        <f t="shared" si="253"/>
        <v>N/A</v>
      </c>
      <c r="I879" s="28">
        <v>-15.2</v>
      </c>
      <c r="J879" s="28">
        <v>-6.39</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12.522052392000001</v>
      </c>
      <c r="D881" s="27" t="str">
        <f t="shared" ref="D881:D912" si="255">IF($B881="N/A","N/A",IF(C881&gt;10,"No",IF(C881&lt;-10,"No","Yes")))</f>
        <v>N/A</v>
      </c>
      <c r="E881" s="32">
        <v>11.712702974000001</v>
      </c>
      <c r="F881" s="27" t="str">
        <f t="shared" ref="F881:F912" si="256">IF($B881="N/A","N/A",IF(E881&gt;10,"No",IF(E881&lt;-10,"No","Yes")))</f>
        <v>N/A</v>
      </c>
      <c r="G881" s="32">
        <v>11.337855147999999</v>
      </c>
      <c r="H881" s="27" t="str">
        <f t="shared" ref="H881:H912" si="257">IF($B881="N/A","N/A",IF(G881&gt;10,"No",IF(G881&lt;-10,"No","Yes")))</f>
        <v>N/A</v>
      </c>
      <c r="I881" s="28">
        <v>-6.46</v>
      </c>
      <c r="J881" s="28">
        <v>-3.2</v>
      </c>
      <c r="K881" s="29" t="s">
        <v>1193</v>
      </c>
      <c r="L881" s="30" t="str">
        <f t="shared" ref="L881:L912" si="258">IF(J881="Div by 0", "N/A", IF(K881="N/A","N/A", IF(J881&gt;VALUE(MID(K881,1,2)), "No", IF(J881&lt;-1*VALUE(MID(K881,1,2)), "No", "Yes"))))</f>
        <v>Yes</v>
      </c>
    </row>
    <row r="882" spans="1:12">
      <c r="A882" s="48" t="s">
        <v>524</v>
      </c>
      <c r="B882" s="25" t="s">
        <v>49</v>
      </c>
      <c r="C882" s="32">
        <v>17.942312059999999</v>
      </c>
      <c r="D882" s="27" t="str">
        <f t="shared" si="255"/>
        <v>N/A</v>
      </c>
      <c r="E882" s="32">
        <v>17.45416079</v>
      </c>
      <c r="F882" s="27" t="str">
        <f t="shared" si="256"/>
        <v>N/A</v>
      </c>
      <c r="G882" s="32">
        <v>20.423753243</v>
      </c>
      <c r="H882" s="27" t="str">
        <f t="shared" si="257"/>
        <v>N/A</v>
      </c>
      <c r="I882" s="28">
        <v>-2.72</v>
      </c>
      <c r="J882" s="28">
        <v>17.010000000000002</v>
      </c>
      <c r="K882" s="29" t="s">
        <v>1193</v>
      </c>
      <c r="L882" s="30" t="str">
        <f t="shared" si="258"/>
        <v>Yes</v>
      </c>
    </row>
    <row r="883" spans="1:12">
      <c r="A883" s="48" t="s">
        <v>527</v>
      </c>
      <c r="B883" s="25" t="s">
        <v>49</v>
      </c>
      <c r="C883" s="32">
        <v>20.584385907000001</v>
      </c>
      <c r="D883" s="27" t="str">
        <f t="shared" si="255"/>
        <v>N/A</v>
      </c>
      <c r="E883" s="32">
        <v>20.244227300999999</v>
      </c>
      <c r="F883" s="27" t="str">
        <f t="shared" si="256"/>
        <v>N/A</v>
      </c>
      <c r="G883" s="32">
        <v>19.849729162999999</v>
      </c>
      <c r="H883" s="27" t="str">
        <f t="shared" si="257"/>
        <v>N/A</v>
      </c>
      <c r="I883" s="28">
        <v>-1.65</v>
      </c>
      <c r="J883" s="28">
        <v>-1.95</v>
      </c>
      <c r="K883" s="29" t="s">
        <v>1193</v>
      </c>
      <c r="L883" s="30" t="str">
        <f t="shared" si="258"/>
        <v>Yes</v>
      </c>
    </row>
    <row r="884" spans="1:12">
      <c r="A884" s="48" t="s">
        <v>530</v>
      </c>
      <c r="B884" s="25" t="s">
        <v>49</v>
      </c>
      <c r="C884" s="32">
        <v>6.6446460677000001</v>
      </c>
      <c r="D884" s="27" t="str">
        <f t="shared" si="255"/>
        <v>N/A</v>
      </c>
      <c r="E884" s="32">
        <v>5.4484700940000002</v>
      </c>
      <c r="F884" s="27" t="str">
        <f t="shared" si="256"/>
        <v>N/A</v>
      </c>
      <c r="G884" s="32">
        <v>5.5794639487</v>
      </c>
      <c r="H884" s="27" t="str">
        <f t="shared" si="257"/>
        <v>N/A</v>
      </c>
      <c r="I884" s="28">
        <v>-18</v>
      </c>
      <c r="J884" s="28">
        <v>2.4039999999999999</v>
      </c>
      <c r="K884" s="29" t="s">
        <v>1193</v>
      </c>
      <c r="L884" s="30" t="str">
        <f t="shared" si="258"/>
        <v>Yes</v>
      </c>
    </row>
    <row r="885" spans="1:12">
      <c r="A885" s="48" t="s">
        <v>532</v>
      </c>
      <c r="B885" s="25" t="s">
        <v>49</v>
      </c>
      <c r="C885" s="32">
        <v>9.8407495183000009</v>
      </c>
      <c r="D885" s="27" t="str">
        <f t="shared" si="255"/>
        <v>N/A</v>
      </c>
      <c r="E885" s="32">
        <v>8.6633339439999997</v>
      </c>
      <c r="F885" s="27" t="str">
        <f t="shared" si="256"/>
        <v>N/A</v>
      </c>
      <c r="G885" s="32">
        <v>6.6739494944000004</v>
      </c>
      <c r="H885" s="27" t="str">
        <f t="shared" si="257"/>
        <v>N/A</v>
      </c>
      <c r="I885" s="28">
        <v>-12</v>
      </c>
      <c r="J885" s="28">
        <v>-23</v>
      </c>
      <c r="K885" s="29" t="s">
        <v>1193</v>
      </c>
      <c r="L885" s="30" t="str">
        <f t="shared" si="258"/>
        <v>Yes</v>
      </c>
    </row>
    <row r="886" spans="1:12" ht="12.75" customHeight="1">
      <c r="A886" s="46" t="s">
        <v>419</v>
      </c>
      <c r="B886" s="25" t="s">
        <v>49</v>
      </c>
      <c r="C886" s="32">
        <v>4.6688064281999999</v>
      </c>
      <c r="D886" s="27" t="str">
        <f t="shared" si="255"/>
        <v>N/A</v>
      </c>
      <c r="E886" s="32">
        <v>5.1371355781999997</v>
      </c>
      <c r="F886" s="27" t="str">
        <f t="shared" si="256"/>
        <v>N/A</v>
      </c>
      <c r="G886" s="32">
        <v>5.1674681337999999</v>
      </c>
      <c r="H886" s="27" t="str">
        <f t="shared" si="257"/>
        <v>N/A</v>
      </c>
      <c r="I886" s="28">
        <v>10.029999999999999</v>
      </c>
      <c r="J886" s="28">
        <v>0.59050000000000002</v>
      </c>
      <c r="K886" s="29" t="s">
        <v>1193</v>
      </c>
      <c r="L886" s="30" t="str">
        <f t="shared" si="258"/>
        <v>Yes</v>
      </c>
    </row>
    <row r="887" spans="1:12">
      <c r="A887" s="48" t="s">
        <v>524</v>
      </c>
      <c r="B887" s="25" t="s">
        <v>49</v>
      </c>
      <c r="C887" s="32">
        <v>23.881444470000002</v>
      </c>
      <c r="D887" s="27" t="str">
        <f t="shared" si="255"/>
        <v>N/A</v>
      </c>
      <c r="E887" s="32">
        <v>24.130230371</v>
      </c>
      <c r="F887" s="27" t="str">
        <f t="shared" si="256"/>
        <v>N/A</v>
      </c>
      <c r="G887" s="32">
        <v>28.942058230000001</v>
      </c>
      <c r="H887" s="27" t="str">
        <f t="shared" si="257"/>
        <v>N/A</v>
      </c>
      <c r="I887" s="28">
        <v>1.042</v>
      </c>
      <c r="J887" s="28">
        <v>19.940000000000001</v>
      </c>
      <c r="K887" s="29" t="s">
        <v>1193</v>
      </c>
      <c r="L887" s="30" t="str">
        <f t="shared" si="258"/>
        <v>Yes</v>
      </c>
    </row>
    <row r="888" spans="1:12">
      <c r="A888" s="48" t="s">
        <v>527</v>
      </c>
      <c r="B888" s="25" t="s">
        <v>49</v>
      </c>
      <c r="C888" s="32">
        <v>10.558625560999999</v>
      </c>
      <c r="D888" s="27" t="str">
        <f t="shared" si="255"/>
        <v>N/A</v>
      </c>
      <c r="E888" s="32">
        <v>11.487641297</v>
      </c>
      <c r="F888" s="27" t="str">
        <f t="shared" si="256"/>
        <v>N/A</v>
      </c>
      <c r="G888" s="32">
        <v>11.577843787999999</v>
      </c>
      <c r="H888" s="27" t="str">
        <f t="shared" si="257"/>
        <v>N/A</v>
      </c>
      <c r="I888" s="28">
        <v>8.7989999999999995</v>
      </c>
      <c r="J888" s="28">
        <v>0.78520000000000001</v>
      </c>
      <c r="K888" s="29" t="s">
        <v>1193</v>
      </c>
      <c r="L888" s="30" t="str">
        <f t="shared" si="258"/>
        <v>Yes</v>
      </c>
    </row>
    <row r="889" spans="1:12">
      <c r="A889" s="48" t="s">
        <v>530</v>
      </c>
      <c r="B889" s="25" t="s">
        <v>49</v>
      </c>
      <c r="C889" s="32">
        <v>0.25337625959999999</v>
      </c>
      <c r="D889" s="27" t="str">
        <f t="shared" si="255"/>
        <v>N/A</v>
      </c>
      <c r="E889" s="32">
        <v>0.30741324170000001</v>
      </c>
      <c r="F889" s="27" t="str">
        <f t="shared" si="256"/>
        <v>N/A</v>
      </c>
      <c r="G889" s="32">
        <v>0.32276330689999999</v>
      </c>
      <c r="H889" s="27" t="str">
        <f t="shared" si="257"/>
        <v>N/A</v>
      </c>
      <c r="I889" s="28">
        <v>21.33</v>
      </c>
      <c r="J889" s="28">
        <v>4.9930000000000003</v>
      </c>
      <c r="K889" s="29" t="s">
        <v>1193</v>
      </c>
      <c r="L889" s="30" t="str">
        <f t="shared" si="258"/>
        <v>Yes</v>
      </c>
    </row>
    <row r="890" spans="1:12">
      <c r="A890" s="48" t="s">
        <v>532</v>
      </c>
      <c r="B890" s="25" t="s">
        <v>49</v>
      </c>
      <c r="C890" s="32">
        <v>5.7587100500000002E-2</v>
      </c>
      <c r="D890" s="27" t="str">
        <f t="shared" si="255"/>
        <v>N/A</v>
      </c>
      <c r="E890" s="32">
        <v>4.71117858E-2</v>
      </c>
      <c r="F890" s="27" t="str">
        <f t="shared" si="256"/>
        <v>N/A</v>
      </c>
      <c r="G890" s="32">
        <v>3.8107819699999997E-2</v>
      </c>
      <c r="H890" s="27" t="str">
        <f t="shared" si="257"/>
        <v>N/A</v>
      </c>
      <c r="I890" s="28">
        <v>-18.2</v>
      </c>
      <c r="J890" s="28">
        <v>-19.100000000000001</v>
      </c>
      <c r="K890" s="29" t="s">
        <v>1193</v>
      </c>
      <c r="L890" s="30" t="str">
        <f t="shared" si="258"/>
        <v>Yes</v>
      </c>
    </row>
    <row r="891" spans="1:12">
      <c r="A891" s="46" t="s">
        <v>420</v>
      </c>
      <c r="B891" s="25" t="s">
        <v>49</v>
      </c>
      <c r="C891" s="32">
        <v>0.2778439311</v>
      </c>
      <c r="D891" s="27" t="str">
        <f t="shared" si="255"/>
        <v>N/A</v>
      </c>
      <c r="E891" s="32">
        <v>1.1615454321000001</v>
      </c>
      <c r="F891" s="27" t="str">
        <f t="shared" si="256"/>
        <v>N/A</v>
      </c>
      <c r="G891" s="32">
        <v>3.5110533159999999</v>
      </c>
      <c r="H891" s="27" t="str">
        <f t="shared" si="257"/>
        <v>N/A</v>
      </c>
      <c r="I891" s="28">
        <v>318.10000000000002</v>
      </c>
      <c r="J891" s="28">
        <v>202.3</v>
      </c>
      <c r="K891" s="29" t="s">
        <v>1193</v>
      </c>
      <c r="L891" s="30" t="str">
        <f t="shared" si="258"/>
        <v>No</v>
      </c>
    </row>
    <row r="892" spans="1:12" ht="12.75" customHeight="1">
      <c r="A892" s="46" t="s">
        <v>421</v>
      </c>
      <c r="B892" s="25" t="s">
        <v>49</v>
      </c>
      <c r="C892" s="32">
        <v>51.176745289000003</v>
      </c>
      <c r="D892" s="27" t="str">
        <f t="shared" si="255"/>
        <v>N/A</v>
      </c>
      <c r="E892" s="32">
        <v>51.505084660000001</v>
      </c>
      <c r="F892" s="27" t="str">
        <f t="shared" si="256"/>
        <v>N/A</v>
      </c>
      <c r="G892" s="32">
        <v>47.527771360999999</v>
      </c>
      <c r="H892" s="27" t="str">
        <f t="shared" si="257"/>
        <v>N/A</v>
      </c>
      <c r="I892" s="28">
        <v>0.64159999999999995</v>
      </c>
      <c r="J892" s="28">
        <v>-7.72</v>
      </c>
      <c r="K892" s="29" t="s">
        <v>1193</v>
      </c>
      <c r="L892" s="30" t="str">
        <f t="shared" si="258"/>
        <v>Yes</v>
      </c>
    </row>
    <row r="893" spans="1:12">
      <c r="A893" s="48" t="s">
        <v>524</v>
      </c>
      <c r="B893" s="25" t="s">
        <v>49</v>
      </c>
      <c r="C893" s="32">
        <v>48.251192369000002</v>
      </c>
      <c r="D893" s="27" t="str">
        <f t="shared" si="255"/>
        <v>N/A</v>
      </c>
      <c r="E893" s="32">
        <v>45.345557122999999</v>
      </c>
      <c r="F893" s="27" t="str">
        <f t="shared" si="256"/>
        <v>N/A</v>
      </c>
      <c r="G893" s="32">
        <v>55.477082733000003</v>
      </c>
      <c r="H893" s="27" t="str">
        <f t="shared" si="257"/>
        <v>N/A</v>
      </c>
      <c r="I893" s="28">
        <v>-6.02</v>
      </c>
      <c r="J893" s="28">
        <v>22.34</v>
      </c>
      <c r="K893" s="29" t="s">
        <v>1193</v>
      </c>
      <c r="L893" s="30" t="str">
        <f t="shared" si="258"/>
        <v>Yes</v>
      </c>
    </row>
    <row r="894" spans="1:12">
      <c r="A894" s="48" t="s">
        <v>527</v>
      </c>
      <c r="B894" s="25" t="s">
        <v>49</v>
      </c>
      <c r="C894" s="32">
        <v>71.940958949999995</v>
      </c>
      <c r="D894" s="27" t="str">
        <f t="shared" si="255"/>
        <v>N/A</v>
      </c>
      <c r="E894" s="32">
        <v>76.179587217999995</v>
      </c>
      <c r="F894" s="27" t="str">
        <f t="shared" si="256"/>
        <v>N/A</v>
      </c>
      <c r="G894" s="32">
        <v>75.385869881999994</v>
      </c>
      <c r="H894" s="27" t="str">
        <f t="shared" si="257"/>
        <v>N/A</v>
      </c>
      <c r="I894" s="28">
        <v>5.8920000000000003</v>
      </c>
      <c r="J894" s="28">
        <v>-1.04</v>
      </c>
      <c r="K894" s="29" t="s">
        <v>1193</v>
      </c>
      <c r="L894" s="30" t="str">
        <f t="shared" si="258"/>
        <v>Yes</v>
      </c>
    </row>
    <row r="895" spans="1:12">
      <c r="A895" s="48" t="s">
        <v>530</v>
      </c>
      <c r="B895" s="25" t="s">
        <v>49</v>
      </c>
      <c r="C895" s="32">
        <v>41.412384496000001</v>
      </c>
      <c r="D895" s="27" t="str">
        <f t="shared" si="255"/>
        <v>N/A</v>
      </c>
      <c r="E895" s="32">
        <v>39.494009261000002</v>
      </c>
      <c r="F895" s="27" t="str">
        <f t="shared" si="256"/>
        <v>N/A</v>
      </c>
      <c r="G895" s="32">
        <v>32.660437901000002</v>
      </c>
      <c r="H895" s="27" t="str">
        <f t="shared" si="257"/>
        <v>N/A</v>
      </c>
      <c r="I895" s="28">
        <v>-4.63</v>
      </c>
      <c r="J895" s="28">
        <v>-17.3</v>
      </c>
      <c r="K895" s="29" t="s">
        <v>1193</v>
      </c>
      <c r="L895" s="30" t="str">
        <f t="shared" si="258"/>
        <v>Yes</v>
      </c>
    </row>
    <row r="896" spans="1:12">
      <c r="A896" s="48" t="s">
        <v>532</v>
      </c>
      <c r="B896" s="25" t="s">
        <v>49</v>
      </c>
      <c r="C896" s="32">
        <v>33.334071629</v>
      </c>
      <c r="D896" s="27" t="str">
        <f t="shared" si="255"/>
        <v>N/A</v>
      </c>
      <c r="E896" s="32">
        <v>31.015258983999999</v>
      </c>
      <c r="F896" s="27" t="str">
        <f t="shared" si="256"/>
        <v>N/A</v>
      </c>
      <c r="G896" s="32">
        <v>25.392510543</v>
      </c>
      <c r="H896" s="27" t="str">
        <f t="shared" si="257"/>
        <v>N/A</v>
      </c>
      <c r="I896" s="28">
        <v>-6.96</v>
      </c>
      <c r="J896" s="28">
        <v>-18.100000000000001</v>
      </c>
      <c r="K896" s="29" t="s">
        <v>1193</v>
      </c>
      <c r="L896" s="30" t="str">
        <f t="shared" si="258"/>
        <v>Yes</v>
      </c>
    </row>
    <row r="897" spans="1:12">
      <c r="A897" s="46" t="s">
        <v>627</v>
      </c>
      <c r="B897" s="25" t="s">
        <v>49</v>
      </c>
      <c r="C897" s="32">
        <v>66.631209878999996</v>
      </c>
      <c r="D897" s="27" t="str">
        <f t="shared" si="255"/>
        <v>N/A</v>
      </c>
      <c r="E897" s="32">
        <v>66.570319807000004</v>
      </c>
      <c r="F897" s="27" t="str">
        <f t="shared" si="256"/>
        <v>N/A</v>
      </c>
      <c r="G897" s="32">
        <v>65.587030932000005</v>
      </c>
      <c r="H897" s="27" t="str">
        <f t="shared" si="257"/>
        <v>N/A</v>
      </c>
      <c r="I897" s="28">
        <v>-9.0999999999999998E-2</v>
      </c>
      <c r="J897" s="28">
        <v>-1.48</v>
      </c>
      <c r="K897" s="29" t="s">
        <v>1193</v>
      </c>
      <c r="L897" s="30" t="str">
        <f t="shared" si="258"/>
        <v>Yes</v>
      </c>
    </row>
    <row r="898" spans="1:12">
      <c r="A898" s="48" t="s">
        <v>524</v>
      </c>
      <c r="B898" s="25" t="s">
        <v>49</v>
      </c>
      <c r="C898" s="32">
        <v>54.633204632999998</v>
      </c>
      <c r="D898" s="27" t="str">
        <f t="shared" si="255"/>
        <v>N/A</v>
      </c>
      <c r="E898" s="32">
        <v>52.879642689000001</v>
      </c>
      <c r="F898" s="27" t="str">
        <f t="shared" si="256"/>
        <v>N/A</v>
      </c>
      <c r="G898" s="32">
        <v>63.173825309999998</v>
      </c>
      <c r="H898" s="27" t="str">
        <f t="shared" si="257"/>
        <v>N/A</v>
      </c>
      <c r="I898" s="28">
        <v>-3.21</v>
      </c>
      <c r="J898" s="28">
        <v>19.47</v>
      </c>
      <c r="K898" s="29" t="s">
        <v>1193</v>
      </c>
      <c r="L898" s="30" t="str">
        <f t="shared" si="258"/>
        <v>Yes</v>
      </c>
    </row>
    <row r="899" spans="1:12">
      <c r="A899" s="48" t="s">
        <v>527</v>
      </c>
      <c r="B899" s="25" t="s">
        <v>49</v>
      </c>
      <c r="C899" s="32">
        <v>87.251745056000004</v>
      </c>
      <c r="D899" s="27" t="str">
        <f t="shared" si="255"/>
        <v>N/A</v>
      </c>
      <c r="E899" s="32">
        <v>90.754252171999994</v>
      </c>
      <c r="F899" s="27" t="str">
        <f t="shared" si="256"/>
        <v>N/A</v>
      </c>
      <c r="G899" s="32">
        <v>91.657056322000003</v>
      </c>
      <c r="H899" s="27" t="str">
        <f t="shared" si="257"/>
        <v>N/A</v>
      </c>
      <c r="I899" s="28">
        <v>4.0140000000000002</v>
      </c>
      <c r="J899" s="28">
        <v>0.99480000000000002</v>
      </c>
      <c r="K899" s="29" t="s">
        <v>1193</v>
      </c>
      <c r="L899" s="30" t="str">
        <f t="shared" si="258"/>
        <v>Yes</v>
      </c>
    </row>
    <row r="900" spans="1:12">
      <c r="A900" s="48" t="s">
        <v>530</v>
      </c>
      <c r="B900" s="25" t="s">
        <v>49</v>
      </c>
      <c r="C900" s="32">
        <v>56.962829786</v>
      </c>
      <c r="D900" s="27" t="str">
        <f t="shared" si="255"/>
        <v>N/A</v>
      </c>
      <c r="E900" s="32">
        <v>53.862236861</v>
      </c>
      <c r="F900" s="27" t="str">
        <f t="shared" si="256"/>
        <v>N/A</v>
      </c>
      <c r="G900" s="32">
        <v>51.797848244999997</v>
      </c>
      <c r="H900" s="27" t="str">
        <f t="shared" si="257"/>
        <v>N/A</v>
      </c>
      <c r="I900" s="28">
        <v>-5.44</v>
      </c>
      <c r="J900" s="28">
        <v>-3.83</v>
      </c>
      <c r="K900" s="29" t="s">
        <v>1193</v>
      </c>
      <c r="L900" s="30" t="str">
        <f t="shared" si="258"/>
        <v>Yes</v>
      </c>
    </row>
    <row r="901" spans="1:12">
      <c r="A901" s="48" t="s">
        <v>532</v>
      </c>
      <c r="B901" s="25" t="s">
        <v>49</v>
      </c>
      <c r="C901" s="32">
        <v>50.610201775999997</v>
      </c>
      <c r="D901" s="27" t="str">
        <f t="shared" si="255"/>
        <v>N/A</v>
      </c>
      <c r="E901" s="32">
        <v>50.757714555</v>
      </c>
      <c r="F901" s="27" t="str">
        <f t="shared" si="256"/>
        <v>N/A</v>
      </c>
      <c r="G901" s="32">
        <v>46.275595752000001</v>
      </c>
      <c r="H901" s="27" t="str">
        <f t="shared" si="257"/>
        <v>N/A</v>
      </c>
      <c r="I901" s="28">
        <v>0.29149999999999998</v>
      </c>
      <c r="J901" s="28">
        <v>-8.83</v>
      </c>
      <c r="K901" s="29" t="s">
        <v>1193</v>
      </c>
      <c r="L901" s="30" t="str">
        <f t="shared" si="258"/>
        <v>Yes</v>
      </c>
    </row>
    <row r="902" spans="1:12">
      <c r="A902" s="46" t="s">
        <v>1</v>
      </c>
      <c r="B902" s="25" t="s">
        <v>49</v>
      </c>
      <c r="C902" s="26">
        <v>10.438465637</v>
      </c>
      <c r="D902" s="27" t="str">
        <f t="shared" si="255"/>
        <v>N/A</v>
      </c>
      <c r="E902" s="26">
        <v>11.209198974</v>
      </c>
      <c r="F902" s="27" t="str">
        <f t="shared" si="256"/>
        <v>N/A</v>
      </c>
      <c r="G902" s="26">
        <v>11.383538302</v>
      </c>
      <c r="H902" s="27" t="str">
        <f t="shared" si="257"/>
        <v>N/A</v>
      </c>
      <c r="I902" s="28">
        <v>7.3840000000000003</v>
      </c>
      <c r="J902" s="28">
        <v>1.5549999999999999</v>
      </c>
      <c r="K902" s="29" t="s">
        <v>1193</v>
      </c>
      <c r="L902" s="30" t="str">
        <f t="shared" si="258"/>
        <v>Yes</v>
      </c>
    </row>
    <row r="903" spans="1:12">
      <c r="A903" s="48" t="s">
        <v>524</v>
      </c>
      <c r="B903" s="25" t="s">
        <v>49</v>
      </c>
      <c r="C903" s="26">
        <v>12.838607594999999</v>
      </c>
      <c r="D903" s="27" t="str">
        <f t="shared" si="255"/>
        <v>N/A</v>
      </c>
      <c r="E903" s="26">
        <v>13.620875420999999</v>
      </c>
      <c r="F903" s="27" t="str">
        <f t="shared" si="256"/>
        <v>N/A</v>
      </c>
      <c r="G903" s="26">
        <v>13.661256175</v>
      </c>
      <c r="H903" s="27" t="str">
        <f t="shared" si="257"/>
        <v>N/A</v>
      </c>
      <c r="I903" s="28">
        <v>6.093</v>
      </c>
      <c r="J903" s="28">
        <v>0.29649999999999999</v>
      </c>
      <c r="K903" s="29" t="s">
        <v>1193</v>
      </c>
      <c r="L903" s="30" t="str">
        <f t="shared" si="258"/>
        <v>Yes</v>
      </c>
    </row>
    <row r="904" spans="1:12">
      <c r="A904" s="48" t="s">
        <v>527</v>
      </c>
      <c r="B904" s="25" t="s">
        <v>49</v>
      </c>
      <c r="C904" s="26">
        <v>13.894989151000001</v>
      </c>
      <c r="D904" s="27" t="str">
        <f t="shared" si="255"/>
        <v>N/A</v>
      </c>
      <c r="E904" s="26">
        <v>14.228471616</v>
      </c>
      <c r="F904" s="27" t="str">
        <f t="shared" si="256"/>
        <v>N/A</v>
      </c>
      <c r="G904" s="26">
        <v>14.33685446</v>
      </c>
      <c r="H904" s="27" t="str">
        <f t="shared" si="257"/>
        <v>N/A</v>
      </c>
      <c r="I904" s="28">
        <v>2.4</v>
      </c>
      <c r="J904" s="28">
        <v>0.76170000000000004</v>
      </c>
      <c r="K904" s="29" t="s">
        <v>1193</v>
      </c>
      <c r="L904" s="30" t="str">
        <f t="shared" si="258"/>
        <v>Yes</v>
      </c>
    </row>
    <row r="905" spans="1:12">
      <c r="A905" s="48" t="s">
        <v>530</v>
      </c>
      <c r="B905" s="25" t="s">
        <v>49</v>
      </c>
      <c r="C905" s="26">
        <v>5.2696954441999999</v>
      </c>
      <c r="D905" s="27" t="str">
        <f t="shared" si="255"/>
        <v>N/A</v>
      </c>
      <c r="E905" s="26">
        <v>5.9025757840999997</v>
      </c>
      <c r="F905" s="27" t="str">
        <f t="shared" si="256"/>
        <v>N/A</v>
      </c>
      <c r="G905" s="26">
        <v>5.7031461433999997</v>
      </c>
      <c r="H905" s="27" t="str">
        <f t="shared" si="257"/>
        <v>N/A</v>
      </c>
      <c r="I905" s="28">
        <v>12.01</v>
      </c>
      <c r="J905" s="28">
        <v>-3.38</v>
      </c>
      <c r="K905" s="29" t="s">
        <v>1193</v>
      </c>
      <c r="L905" s="30" t="str">
        <f t="shared" si="258"/>
        <v>Yes</v>
      </c>
    </row>
    <row r="906" spans="1:12">
      <c r="A906" s="48" t="s">
        <v>532</v>
      </c>
      <c r="B906" s="25" t="s">
        <v>49</v>
      </c>
      <c r="C906" s="26">
        <v>3.4118838622999998</v>
      </c>
      <c r="D906" s="27" t="str">
        <f t="shared" si="255"/>
        <v>N/A</v>
      </c>
      <c r="E906" s="26">
        <v>3.6102719033000001</v>
      </c>
      <c r="F906" s="27" t="str">
        <f t="shared" si="256"/>
        <v>N/A</v>
      </c>
      <c r="G906" s="26">
        <v>3.7818804720000001</v>
      </c>
      <c r="H906" s="27" t="str">
        <f t="shared" si="257"/>
        <v>N/A</v>
      </c>
      <c r="I906" s="28">
        <v>5.8150000000000004</v>
      </c>
      <c r="J906" s="28">
        <v>4.7530000000000001</v>
      </c>
      <c r="K906" s="29" t="s">
        <v>1193</v>
      </c>
      <c r="L906" s="30" t="str">
        <f t="shared" si="258"/>
        <v>Yes</v>
      </c>
    </row>
    <row r="907" spans="1:12">
      <c r="A907" s="46" t="s">
        <v>2</v>
      </c>
      <c r="B907" s="25" t="s">
        <v>49</v>
      </c>
      <c r="C907" s="26">
        <v>227.52155275000001</v>
      </c>
      <c r="D907" s="27" t="str">
        <f t="shared" si="255"/>
        <v>N/A</v>
      </c>
      <c r="E907" s="26">
        <v>230.97503913</v>
      </c>
      <c r="F907" s="27" t="str">
        <f t="shared" si="256"/>
        <v>N/A</v>
      </c>
      <c r="G907" s="26">
        <v>226.92181403999999</v>
      </c>
      <c r="H907" s="27" t="str">
        <f t="shared" si="257"/>
        <v>N/A</v>
      </c>
      <c r="I907" s="28">
        <v>1.518</v>
      </c>
      <c r="J907" s="28">
        <v>-1.75</v>
      </c>
      <c r="K907" s="29" t="s">
        <v>1193</v>
      </c>
      <c r="L907" s="30" t="str">
        <f t="shared" si="258"/>
        <v>Yes</v>
      </c>
    </row>
    <row r="908" spans="1:12">
      <c r="A908" s="48" t="s">
        <v>524</v>
      </c>
      <c r="B908" s="25" t="s">
        <v>49</v>
      </c>
      <c r="C908" s="26">
        <v>244.78459344000001</v>
      </c>
      <c r="D908" s="27" t="str">
        <f t="shared" si="255"/>
        <v>N/A</v>
      </c>
      <c r="E908" s="26">
        <v>251.60837798</v>
      </c>
      <c r="F908" s="27" t="str">
        <f t="shared" si="256"/>
        <v>N/A</v>
      </c>
      <c r="G908" s="26">
        <v>252.91135457999999</v>
      </c>
      <c r="H908" s="27" t="str">
        <f t="shared" si="257"/>
        <v>N/A</v>
      </c>
      <c r="I908" s="28">
        <v>2.7879999999999998</v>
      </c>
      <c r="J908" s="28">
        <v>0.51790000000000003</v>
      </c>
      <c r="K908" s="29" t="s">
        <v>1193</v>
      </c>
      <c r="L908" s="30" t="str">
        <f t="shared" si="258"/>
        <v>Yes</v>
      </c>
    </row>
    <row r="909" spans="1:12">
      <c r="A909" s="48" t="s">
        <v>527</v>
      </c>
      <c r="B909" s="25" t="s">
        <v>49</v>
      </c>
      <c r="C909" s="26">
        <v>230.88952287000001</v>
      </c>
      <c r="D909" s="27" t="str">
        <f t="shared" si="255"/>
        <v>N/A</v>
      </c>
      <c r="E909" s="26">
        <v>234.22850399999999</v>
      </c>
      <c r="F909" s="27" t="str">
        <f t="shared" si="256"/>
        <v>N/A</v>
      </c>
      <c r="G909" s="26">
        <v>229.37468558</v>
      </c>
      <c r="H909" s="27" t="str">
        <f t="shared" si="257"/>
        <v>N/A</v>
      </c>
      <c r="I909" s="28">
        <v>1.446</v>
      </c>
      <c r="J909" s="28">
        <v>-2.0699999999999998</v>
      </c>
      <c r="K909" s="29" t="s">
        <v>1193</v>
      </c>
      <c r="L909" s="30" t="str">
        <f t="shared" si="258"/>
        <v>Yes</v>
      </c>
    </row>
    <row r="910" spans="1:12">
      <c r="A910" s="48" t="s">
        <v>530</v>
      </c>
      <c r="B910" s="25" t="s">
        <v>49</v>
      </c>
      <c r="C910" s="26">
        <v>11.706270627</v>
      </c>
      <c r="D910" s="27" t="str">
        <f t="shared" si="255"/>
        <v>N/A</v>
      </c>
      <c r="E910" s="26">
        <v>11.913043478000001</v>
      </c>
      <c r="F910" s="27" t="str">
        <f t="shared" si="256"/>
        <v>N/A</v>
      </c>
      <c r="G910" s="26">
        <v>11.649122806999999</v>
      </c>
      <c r="H910" s="27" t="str">
        <f t="shared" si="257"/>
        <v>N/A</v>
      </c>
      <c r="I910" s="28">
        <v>1.766</v>
      </c>
      <c r="J910" s="28">
        <v>-2.2200000000000002</v>
      </c>
      <c r="K910" s="29" t="s">
        <v>1193</v>
      </c>
      <c r="L910" s="30" t="str">
        <f t="shared" si="258"/>
        <v>Yes</v>
      </c>
    </row>
    <row r="911" spans="1:12">
      <c r="A911" s="48" t="s">
        <v>532</v>
      </c>
      <c r="B911" s="25" t="s">
        <v>49</v>
      </c>
      <c r="C911" s="26">
        <v>29.538461538</v>
      </c>
      <c r="D911" s="27" t="str">
        <f t="shared" si="255"/>
        <v>N/A</v>
      </c>
      <c r="E911" s="26">
        <v>34.833333332999999</v>
      </c>
      <c r="F911" s="27" t="str">
        <f t="shared" si="256"/>
        <v>N/A</v>
      </c>
      <c r="G911" s="26">
        <v>30.733333333000001</v>
      </c>
      <c r="H911" s="27" t="str">
        <f t="shared" si="257"/>
        <v>N/A</v>
      </c>
      <c r="I911" s="28">
        <v>17.93</v>
      </c>
      <c r="J911" s="28">
        <v>-11.8</v>
      </c>
      <c r="K911" s="29" t="s">
        <v>1193</v>
      </c>
      <c r="L911" s="30" t="str">
        <f t="shared" si="258"/>
        <v>Yes</v>
      </c>
    </row>
    <row r="912" spans="1:12">
      <c r="A912" s="46" t="s">
        <v>159</v>
      </c>
      <c r="B912" s="25" t="s">
        <v>49</v>
      </c>
      <c r="C912" s="32">
        <v>1.8053311193999999</v>
      </c>
      <c r="D912" s="27" t="str">
        <f t="shared" si="255"/>
        <v>N/A</v>
      </c>
      <c r="E912" s="32">
        <v>1.6593383805999999</v>
      </c>
      <c r="F912" s="27" t="str">
        <f t="shared" si="256"/>
        <v>N/A</v>
      </c>
      <c r="G912" s="32">
        <v>1.2486088070000001</v>
      </c>
      <c r="H912" s="27" t="str">
        <f t="shared" si="257"/>
        <v>N/A</v>
      </c>
      <c r="I912" s="28">
        <v>-8.09</v>
      </c>
      <c r="J912" s="28">
        <v>-24.8</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18</v>
      </c>
      <c r="D914" s="27" t="str">
        <f t="shared" ref="D914:D924" si="259">IF($B914="N/A","N/A",IF(C914&gt;10,"No",IF(C914&lt;-10,"No","Yes")))</f>
        <v>N/A</v>
      </c>
      <c r="E914" s="26">
        <v>22</v>
      </c>
      <c r="F914" s="27" t="str">
        <f t="shared" ref="F914:F924" si="260">IF($B914="N/A","N/A",IF(E914&gt;10,"No",IF(E914&lt;-10,"No","Yes")))</f>
        <v>N/A</v>
      </c>
      <c r="G914" s="26">
        <v>21</v>
      </c>
      <c r="H914" s="27" t="str">
        <f t="shared" ref="H914:H924" si="261">IF($B914="N/A","N/A",IF(G914&gt;10,"No",IF(G914&lt;-10,"No","Yes")))</f>
        <v>N/A</v>
      </c>
      <c r="I914" s="28">
        <v>22.22</v>
      </c>
      <c r="J914" s="28">
        <v>-4.55</v>
      </c>
      <c r="K914" s="47" t="s">
        <v>49</v>
      </c>
      <c r="L914" s="30" t="str">
        <f t="shared" ref="L914:L924" si="262">IF(J914="Div by 0", "N/A", IF(K914="N/A","N/A", IF(J914&gt;VALUE(MID(K914,1,2)), "No", IF(J914&lt;-1*VALUE(MID(K914,1,2)), "No", "Yes"))))</f>
        <v>N/A</v>
      </c>
    </row>
    <row r="915" spans="1:12" ht="12.75" customHeight="1">
      <c r="A915" s="46" t="s">
        <v>741</v>
      </c>
      <c r="B915" s="25" t="s">
        <v>49</v>
      </c>
      <c r="C915" s="26">
        <v>79</v>
      </c>
      <c r="D915" s="27" t="str">
        <f t="shared" si="259"/>
        <v>N/A</v>
      </c>
      <c r="E915" s="26">
        <v>71</v>
      </c>
      <c r="F915" s="27" t="str">
        <f t="shared" si="260"/>
        <v>N/A</v>
      </c>
      <c r="G915" s="26">
        <v>77</v>
      </c>
      <c r="H915" s="27" t="str">
        <f t="shared" si="261"/>
        <v>N/A</v>
      </c>
      <c r="I915" s="28">
        <v>-10.1</v>
      </c>
      <c r="J915" s="28">
        <v>8.4510000000000005</v>
      </c>
      <c r="K915" s="47" t="s">
        <v>49</v>
      </c>
      <c r="L915" s="30" t="str">
        <f t="shared" si="262"/>
        <v>N/A</v>
      </c>
    </row>
    <row r="916" spans="1:12">
      <c r="A916" s="48" t="s">
        <v>570</v>
      </c>
      <c r="B916" s="25" t="s">
        <v>49</v>
      </c>
      <c r="C916" s="26">
        <v>60</v>
      </c>
      <c r="D916" s="27" t="str">
        <f t="shared" si="259"/>
        <v>N/A</v>
      </c>
      <c r="E916" s="26">
        <v>48</v>
      </c>
      <c r="F916" s="27" t="str">
        <f t="shared" si="260"/>
        <v>N/A</v>
      </c>
      <c r="G916" s="26">
        <v>48</v>
      </c>
      <c r="H916" s="27" t="str">
        <f t="shared" si="261"/>
        <v>N/A</v>
      </c>
      <c r="I916" s="28">
        <v>-20</v>
      </c>
      <c r="J916" s="28">
        <v>0</v>
      </c>
      <c r="K916" s="47" t="s">
        <v>49</v>
      </c>
      <c r="L916" s="30" t="str">
        <f t="shared" si="262"/>
        <v>N/A</v>
      </c>
    </row>
    <row r="917" spans="1:12">
      <c r="A917" s="48" t="s">
        <v>571</v>
      </c>
      <c r="B917" s="25" t="s">
        <v>49</v>
      </c>
      <c r="C917" s="26">
        <v>0</v>
      </c>
      <c r="D917" s="27" t="str">
        <f t="shared" si="259"/>
        <v>N/A</v>
      </c>
      <c r="E917" s="26">
        <v>11</v>
      </c>
      <c r="F917" s="27" t="str">
        <f t="shared" si="260"/>
        <v>N/A</v>
      </c>
      <c r="G917" s="26">
        <v>11</v>
      </c>
      <c r="H917" s="27" t="str">
        <f t="shared" si="261"/>
        <v>N/A</v>
      </c>
      <c r="I917" s="28" t="s">
        <v>1207</v>
      </c>
      <c r="J917" s="28">
        <v>0</v>
      </c>
      <c r="K917" s="47" t="s">
        <v>49</v>
      </c>
      <c r="L917" s="30" t="str">
        <f t="shared" si="262"/>
        <v>N/A</v>
      </c>
    </row>
    <row r="918" spans="1:12">
      <c r="A918" s="48" t="s">
        <v>572</v>
      </c>
      <c r="B918" s="25" t="s">
        <v>49</v>
      </c>
      <c r="C918" s="26">
        <v>28</v>
      </c>
      <c r="D918" s="27" t="str">
        <f t="shared" si="259"/>
        <v>N/A</v>
      </c>
      <c r="E918" s="26">
        <v>32</v>
      </c>
      <c r="F918" s="27" t="str">
        <f t="shared" si="260"/>
        <v>N/A</v>
      </c>
      <c r="G918" s="26">
        <v>30</v>
      </c>
      <c r="H918" s="27" t="str">
        <f t="shared" si="261"/>
        <v>N/A</v>
      </c>
      <c r="I918" s="28">
        <v>14.29</v>
      </c>
      <c r="J918" s="28">
        <v>-6.25</v>
      </c>
      <c r="K918" s="47" t="s">
        <v>49</v>
      </c>
      <c r="L918" s="30" t="str">
        <f t="shared" si="262"/>
        <v>N/A</v>
      </c>
    </row>
    <row r="919" spans="1:12">
      <c r="A919" s="48" t="s">
        <v>573</v>
      </c>
      <c r="B919" s="25" t="s">
        <v>49</v>
      </c>
      <c r="C919" s="26">
        <v>28</v>
      </c>
      <c r="D919" s="27" t="str">
        <f t="shared" si="259"/>
        <v>N/A</v>
      </c>
      <c r="E919" s="26">
        <v>54</v>
      </c>
      <c r="F919" s="27" t="str">
        <f t="shared" si="260"/>
        <v>N/A</v>
      </c>
      <c r="G919" s="26">
        <v>87</v>
      </c>
      <c r="H919" s="27" t="str">
        <f t="shared" si="261"/>
        <v>N/A</v>
      </c>
      <c r="I919" s="28">
        <v>92.86</v>
      </c>
      <c r="J919" s="28">
        <v>61.11</v>
      </c>
      <c r="K919" s="47" t="s">
        <v>49</v>
      </c>
      <c r="L919" s="30" t="str">
        <f t="shared" si="262"/>
        <v>N/A</v>
      </c>
    </row>
    <row r="920" spans="1:12">
      <c r="A920" s="46" t="s">
        <v>742</v>
      </c>
      <c r="B920" s="25" t="s">
        <v>49</v>
      </c>
      <c r="C920" s="31">
        <v>3198880</v>
      </c>
      <c r="D920" s="27" t="str">
        <f t="shared" si="259"/>
        <v>N/A</v>
      </c>
      <c r="E920" s="31">
        <v>4792842</v>
      </c>
      <c r="F920" s="27" t="str">
        <f t="shared" si="260"/>
        <v>N/A</v>
      </c>
      <c r="G920" s="31">
        <v>3145953</v>
      </c>
      <c r="H920" s="27" t="str">
        <f t="shared" si="261"/>
        <v>N/A</v>
      </c>
      <c r="I920" s="28">
        <v>49.83</v>
      </c>
      <c r="J920" s="28">
        <v>-34.4</v>
      </c>
      <c r="K920" s="47" t="s">
        <v>49</v>
      </c>
      <c r="L920" s="30" t="str">
        <f t="shared" si="262"/>
        <v>N/A</v>
      </c>
    </row>
    <row r="921" spans="1:12">
      <c r="A921" s="48" t="s">
        <v>574</v>
      </c>
      <c r="B921" s="25" t="s">
        <v>49</v>
      </c>
      <c r="C921" s="31">
        <v>3016872</v>
      </c>
      <c r="D921" s="27" t="str">
        <f t="shared" si="259"/>
        <v>N/A</v>
      </c>
      <c r="E921" s="31">
        <v>4769724</v>
      </c>
      <c r="F921" s="27" t="str">
        <f t="shared" si="260"/>
        <v>N/A</v>
      </c>
      <c r="G921" s="31">
        <v>3106155</v>
      </c>
      <c r="H921" s="27" t="str">
        <f t="shared" si="261"/>
        <v>N/A</v>
      </c>
      <c r="I921" s="28">
        <v>58.1</v>
      </c>
      <c r="J921" s="28">
        <v>-34.9</v>
      </c>
      <c r="K921" s="47" t="s">
        <v>49</v>
      </c>
      <c r="L921" s="30" t="str">
        <f t="shared" si="262"/>
        <v>N/A</v>
      </c>
    </row>
    <row r="922" spans="1:12">
      <c r="A922" s="48" t="s">
        <v>568</v>
      </c>
      <c r="B922" s="25" t="s">
        <v>49</v>
      </c>
      <c r="C922" s="31">
        <v>197866</v>
      </c>
      <c r="D922" s="27" t="str">
        <f t="shared" si="259"/>
        <v>N/A</v>
      </c>
      <c r="E922" s="31">
        <v>206750</v>
      </c>
      <c r="F922" s="27" t="str">
        <f t="shared" si="260"/>
        <v>N/A</v>
      </c>
      <c r="G922" s="31">
        <v>234677</v>
      </c>
      <c r="H922" s="27" t="str">
        <f t="shared" si="261"/>
        <v>N/A</v>
      </c>
      <c r="I922" s="28">
        <v>4.49</v>
      </c>
      <c r="J922" s="28">
        <v>13.51</v>
      </c>
      <c r="K922" s="47" t="s">
        <v>49</v>
      </c>
      <c r="L922" s="30" t="str">
        <f t="shared" si="262"/>
        <v>N/A</v>
      </c>
    </row>
    <row r="923" spans="1:12">
      <c r="A923" s="48" t="s">
        <v>221</v>
      </c>
      <c r="B923" s="25" t="s">
        <v>49</v>
      </c>
      <c r="C923" s="31">
        <v>1483227</v>
      </c>
      <c r="D923" s="27" t="str">
        <f t="shared" si="259"/>
        <v>N/A</v>
      </c>
      <c r="E923" s="31">
        <v>1818843</v>
      </c>
      <c r="F923" s="27" t="str">
        <f t="shared" si="260"/>
        <v>N/A</v>
      </c>
      <c r="G923" s="31">
        <v>2852842</v>
      </c>
      <c r="H923" s="27" t="str">
        <f t="shared" si="261"/>
        <v>N/A</v>
      </c>
      <c r="I923" s="28">
        <v>22.63</v>
      </c>
      <c r="J923" s="28">
        <v>56.85</v>
      </c>
      <c r="K923" s="47" t="s">
        <v>49</v>
      </c>
      <c r="L923" s="30" t="str">
        <f t="shared" si="262"/>
        <v>N/A</v>
      </c>
    </row>
    <row r="924" spans="1:12">
      <c r="A924" s="48" t="s">
        <v>628</v>
      </c>
      <c r="B924" s="25" t="s">
        <v>49</v>
      </c>
      <c r="C924" s="31">
        <v>813203</v>
      </c>
      <c r="D924" s="27" t="str">
        <f t="shared" si="259"/>
        <v>N/A</v>
      </c>
      <c r="E924" s="31">
        <v>1227651</v>
      </c>
      <c r="F924" s="27" t="str">
        <f t="shared" si="260"/>
        <v>N/A</v>
      </c>
      <c r="G924" s="31">
        <v>584411</v>
      </c>
      <c r="H924" s="27" t="str">
        <f t="shared" si="261"/>
        <v>N/A</v>
      </c>
      <c r="I924" s="28">
        <v>50.96</v>
      </c>
      <c r="J924" s="28">
        <v>-52.4</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2547888</v>
      </c>
      <c r="D926" s="27" t="str">
        <f t="shared" ref="D926:D940" si="263">IF($B926="N/A","N/A",IF(C926&gt;10,"No",IF(C926&lt;-10,"No","Yes")))</f>
        <v>N/A</v>
      </c>
      <c r="E926" s="31">
        <v>2089620</v>
      </c>
      <c r="F926" s="27" t="str">
        <f t="shared" ref="F926:F940" si="264">IF($B926="N/A","N/A",IF(E926&gt;10,"No",IF(E926&lt;-10,"No","Yes")))</f>
        <v>N/A</v>
      </c>
      <c r="G926" s="31">
        <v>2009738</v>
      </c>
      <c r="H926" s="27" t="str">
        <f t="shared" ref="H926:H940" si="265">IF($B926="N/A","N/A",IF(G926&gt;10,"No",IF(G926&lt;-10,"No","Yes")))</f>
        <v>N/A</v>
      </c>
      <c r="I926" s="28">
        <v>-18</v>
      </c>
      <c r="J926" s="28">
        <v>-3.82</v>
      </c>
      <c r="K926" s="29" t="s">
        <v>1193</v>
      </c>
      <c r="L926" s="30" t="str">
        <f t="shared" ref="L926:L940" si="266">IF(J926="Div by 0", "N/A", IF(K926="N/A","N/A", IF(J926&gt;VALUE(MID(K926,1,2)), "No", IF(J926&lt;-1*VALUE(MID(K926,1,2)), "No", "Yes"))))</f>
        <v>Yes</v>
      </c>
    </row>
    <row r="927" spans="1:12">
      <c r="A927" s="46" t="s">
        <v>576</v>
      </c>
      <c r="B927" s="25" t="s">
        <v>49</v>
      </c>
      <c r="C927" s="26">
        <v>7105</v>
      </c>
      <c r="D927" s="27" t="str">
        <f t="shared" si="263"/>
        <v>N/A</v>
      </c>
      <c r="E927" s="26">
        <v>5641</v>
      </c>
      <c r="F927" s="27" t="str">
        <f t="shared" si="264"/>
        <v>N/A</v>
      </c>
      <c r="G927" s="26">
        <v>5690</v>
      </c>
      <c r="H927" s="27" t="str">
        <f t="shared" si="265"/>
        <v>N/A</v>
      </c>
      <c r="I927" s="28">
        <v>-20.6</v>
      </c>
      <c r="J927" s="28">
        <v>0.86860000000000004</v>
      </c>
      <c r="K927" s="29" t="s">
        <v>1193</v>
      </c>
      <c r="L927" s="30" t="str">
        <f t="shared" si="266"/>
        <v>Yes</v>
      </c>
    </row>
    <row r="928" spans="1:12">
      <c r="A928" s="46" t="s">
        <v>577</v>
      </c>
      <c r="B928" s="25" t="s">
        <v>49</v>
      </c>
      <c r="C928" s="31">
        <v>358.60492611000001</v>
      </c>
      <c r="D928" s="27" t="str">
        <f t="shared" si="263"/>
        <v>N/A</v>
      </c>
      <c r="E928" s="31">
        <v>370.43432016000003</v>
      </c>
      <c r="F928" s="27" t="str">
        <f t="shared" si="264"/>
        <v>N/A</v>
      </c>
      <c r="G928" s="31">
        <v>353.20527241000002</v>
      </c>
      <c r="H928" s="27" t="str">
        <f t="shared" si="265"/>
        <v>N/A</v>
      </c>
      <c r="I928" s="28">
        <v>3.2989999999999999</v>
      </c>
      <c r="J928" s="28">
        <v>-4.6500000000000004</v>
      </c>
      <c r="K928" s="29" t="s">
        <v>1193</v>
      </c>
      <c r="L928" s="30" t="str">
        <f t="shared" si="266"/>
        <v>Yes</v>
      </c>
    </row>
    <row r="929" spans="1:12">
      <c r="A929" s="46" t="s">
        <v>578</v>
      </c>
      <c r="B929" s="25" t="s">
        <v>49</v>
      </c>
      <c r="C929" s="31">
        <v>165104</v>
      </c>
      <c r="D929" s="27" t="str">
        <f t="shared" si="263"/>
        <v>N/A</v>
      </c>
      <c r="E929" s="31">
        <v>174145</v>
      </c>
      <c r="F929" s="27" t="str">
        <f t="shared" si="264"/>
        <v>N/A</v>
      </c>
      <c r="G929" s="31">
        <v>162815</v>
      </c>
      <c r="H929" s="27" t="str">
        <f t="shared" si="265"/>
        <v>N/A</v>
      </c>
      <c r="I929" s="28">
        <v>5.476</v>
      </c>
      <c r="J929" s="28">
        <v>-6.51</v>
      </c>
      <c r="K929" s="29" t="s">
        <v>1193</v>
      </c>
      <c r="L929" s="30" t="str">
        <f t="shared" si="266"/>
        <v>Yes</v>
      </c>
    </row>
    <row r="930" spans="1:12">
      <c r="A930" s="46" t="s">
        <v>579</v>
      </c>
      <c r="B930" s="25" t="s">
        <v>49</v>
      </c>
      <c r="C930" s="26">
        <v>882</v>
      </c>
      <c r="D930" s="27" t="str">
        <f t="shared" si="263"/>
        <v>N/A</v>
      </c>
      <c r="E930" s="26">
        <v>931</v>
      </c>
      <c r="F930" s="27" t="str">
        <f t="shared" si="264"/>
        <v>N/A</v>
      </c>
      <c r="G930" s="26">
        <v>863</v>
      </c>
      <c r="H930" s="27" t="str">
        <f t="shared" si="265"/>
        <v>N/A</v>
      </c>
      <c r="I930" s="28">
        <v>5.556</v>
      </c>
      <c r="J930" s="28">
        <v>-7.3</v>
      </c>
      <c r="K930" s="29" t="s">
        <v>1193</v>
      </c>
      <c r="L930" s="30" t="str">
        <f t="shared" si="266"/>
        <v>Yes</v>
      </c>
    </row>
    <row r="931" spans="1:12">
      <c r="A931" s="46" t="s">
        <v>580</v>
      </c>
      <c r="B931" s="25" t="s">
        <v>49</v>
      </c>
      <c r="C931" s="31">
        <v>187.19274376000001</v>
      </c>
      <c r="D931" s="27" t="str">
        <f t="shared" si="263"/>
        <v>N/A</v>
      </c>
      <c r="E931" s="31">
        <v>187.05155747000001</v>
      </c>
      <c r="F931" s="27" t="str">
        <f t="shared" si="264"/>
        <v>N/A</v>
      </c>
      <c r="G931" s="31">
        <v>188.66164542000001</v>
      </c>
      <c r="H931" s="27" t="str">
        <f t="shared" si="265"/>
        <v>N/A</v>
      </c>
      <c r="I931" s="28">
        <v>-7.4999999999999997E-2</v>
      </c>
      <c r="J931" s="28">
        <v>0.86080000000000001</v>
      </c>
      <c r="K931" s="29" t="s">
        <v>1193</v>
      </c>
      <c r="L931" s="30" t="str">
        <f t="shared" si="266"/>
        <v>Yes</v>
      </c>
    </row>
    <row r="932" spans="1:12">
      <c r="A932" s="46" t="s">
        <v>590</v>
      </c>
      <c r="B932" s="25" t="s">
        <v>49</v>
      </c>
      <c r="C932" s="31">
        <v>4438801</v>
      </c>
      <c r="D932" s="27" t="str">
        <f t="shared" si="263"/>
        <v>N/A</v>
      </c>
      <c r="E932" s="31">
        <v>3543498</v>
      </c>
      <c r="F932" s="27" t="str">
        <f t="shared" si="264"/>
        <v>N/A</v>
      </c>
      <c r="G932" s="31">
        <v>3870727</v>
      </c>
      <c r="H932" s="27" t="str">
        <f t="shared" si="265"/>
        <v>N/A</v>
      </c>
      <c r="I932" s="28">
        <v>-20.2</v>
      </c>
      <c r="J932" s="28">
        <v>9.2349999999999994</v>
      </c>
      <c r="K932" s="29" t="s">
        <v>1193</v>
      </c>
      <c r="L932" s="30" t="str">
        <f t="shared" si="266"/>
        <v>Yes</v>
      </c>
    </row>
    <row r="933" spans="1:12">
      <c r="A933" s="46" t="s">
        <v>592</v>
      </c>
      <c r="B933" s="25" t="s">
        <v>49</v>
      </c>
      <c r="C933" s="26">
        <v>13114</v>
      </c>
      <c r="D933" s="27" t="str">
        <f t="shared" si="263"/>
        <v>N/A</v>
      </c>
      <c r="E933" s="26">
        <v>10497</v>
      </c>
      <c r="F933" s="27" t="str">
        <f t="shared" si="264"/>
        <v>N/A</v>
      </c>
      <c r="G933" s="26">
        <v>11250</v>
      </c>
      <c r="H933" s="27" t="str">
        <f t="shared" si="265"/>
        <v>N/A</v>
      </c>
      <c r="I933" s="28">
        <v>-20</v>
      </c>
      <c r="J933" s="28">
        <v>7.173</v>
      </c>
      <c r="K933" s="29" t="s">
        <v>1193</v>
      </c>
      <c r="L933" s="30" t="str">
        <f t="shared" si="266"/>
        <v>Yes</v>
      </c>
    </row>
    <row r="934" spans="1:12">
      <c r="A934" s="46" t="s">
        <v>591</v>
      </c>
      <c r="B934" s="25" t="s">
        <v>49</v>
      </c>
      <c r="C934" s="31">
        <v>338.47803873999999</v>
      </c>
      <c r="D934" s="27" t="str">
        <f t="shared" si="263"/>
        <v>N/A</v>
      </c>
      <c r="E934" s="31">
        <v>337.57244926999999</v>
      </c>
      <c r="F934" s="27" t="str">
        <f t="shared" si="264"/>
        <v>N/A</v>
      </c>
      <c r="G934" s="31">
        <v>344.06462221999999</v>
      </c>
      <c r="H934" s="27" t="str">
        <f t="shared" si="265"/>
        <v>N/A</v>
      </c>
      <c r="I934" s="28">
        <v>-0.26800000000000002</v>
      </c>
      <c r="J934" s="28">
        <v>1.923</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416119729</v>
      </c>
      <c r="D938" s="27" t="str">
        <f t="shared" si="263"/>
        <v>N/A</v>
      </c>
      <c r="E938" s="31">
        <v>442774644</v>
      </c>
      <c r="F938" s="27" t="str">
        <f t="shared" si="264"/>
        <v>N/A</v>
      </c>
      <c r="G938" s="31">
        <v>496661613</v>
      </c>
      <c r="H938" s="27" t="str">
        <f t="shared" si="265"/>
        <v>N/A</v>
      </c>
      <c r="I938" s="28">
        <v>6.4059999999999997</v>
      </c>
      <c r="J938" s="28">
        <v>12.17</v>
      </c>
      <c r="K938" s="29" t="s">
        <v>1193</v>
      </c>
      <c r="L938" s="30" t="str">
        <f t="shared" si="266"/>
        <v>Yes</v>
      </c>
    </row>
    <row r="939" spans="1:12">
      <c r="A939" s="46" t="s">
        <v>584</v>
      </c>
      <c r="B939" s="25" t="s">
        <v>49</v>
      </c>
      <c r="C939" s="26">
        <v>14555</v>
      </c>
      <c r="D939" s="27" t="str">
        <f t="shared" si="263"/>
        <v>N/A</v>
      </c>
      <c r="E939" s="26">
        <v>15235</v>
      </c>
      <c r="F939" s="27" t="str">
        <f t="shared" si="264"/>
        <v>N/A</v>
      </c>
      <c r="G939" s="26">
        <v>16974</v>
      </c>
      <c r="H939" s="27" t="str">
        <f t="shared" si="265"/>
        <v>N/A</v>
      </c>
      <c r="I939" s="28">
        <v>4.6719999999999997</v>
      </c>
      <c r="J939" s="28">
        <v>11.41</v>
      </c>
      <c r="K939" s="29" t="s">
        <v>1193</v>
      </c>
      <c r="L939" s="30" t="str">
        <f t="shared" si="266"/>
        <v>Yes</v>
      </c>
    </row>
    <row r="940" spans="1:12">
      <c r="A940" s="46" t="s">
        <v>585</v>
      </c>
      <c r="B940" s="25" t="s">
        <v>49</v>
      </c>
      <c r="C940" s="31">
        <v>28589.469529000002</v>
      </c>
      <c r="D940" s="27" t="str">
        <f t="shared" si="263"/>
        <v>N/A</v>
      </c>
      <c r="E940" s="31">
        <v>29062.989431999998</v>
      </c>
      <c r="F940" s="27" t="str">
        <f t="shared" si="264"/>
        <v>N/A</v>
      </c>
      <c r="G940" s="31">
        <v>29260.139802000002</v>
      </c>
      <c r="H940" s="27" t="str">
        <f t="shared" si="265"/>
        <v>N/A</v>
      </c>
      <c r="I940" s="28">
        <v>1.6559999999999999</v>
      </c>
      <c r="J940" s="28">
        <v>0.6784</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555152432</v>
      </c>
      <c r="D942" s="27" t="str">
        <f t="shared" ref="D942:D965" si="267">IF($B942="N/A","N/A",IF(C942&gt;10,"No",IF(C942&lt;-10,"No","Yes")))</f>
        <v>N/A</v>
      </c>
      <c r="E942" s="53">
        <v>612316483</v>
      </c>
      <c r="F942" s="27" t="str">
        <f t="shared" ref="F942:F965" si="268">IF($B942="N/A","N/A",IF(E942&gt;10,"No",IF(E942&lt;-10,"No","Yes")))</f>
        <v>N/A</v>
      </c>
      <c r="G942" s="53">
        <v>692968666</v>
      </c>
      <c r="H942" s="27" t="str">
        <f t="shared" ref="H942:H965" si="269">IF($B942="N/A","N/A",IF(G942&gt;10,"No",IF(G942&lt;-10,"No","Yes")))</f>
        <v>N/A</v>
      </c>
      <c r="I942" s="28">
        <v>10.3</v>
      </c>
      <c r="J942" s="28">
        <v>13.17</v>
      </c>
      <c r="K942" s="29" t="s">
        <v>1193</v>
      </c>
      <c r="L942" s="30" t="str">
        <f t="shared" ref="L942:L965" si="270">IF(J942="Div by 0", "N/A", IF(K942="N/A","N/A", IF(J942&gt;VALUE(MID(K942,1,2)), "No", IF(J942&lt;-1*VALUE(MID(K942,1,2)), "No", "Yes"))))</f>
        <v>Yes</v>
      </c>
    </row>
    <row r="943" spans="1:12" ht="12.75" customHeight="1">
      <c r="A943" s="49" t="s">
        <v>423</v>
      </c>
      <c r="B943" s="25" t="s">
        <v>49</v>
      </c>
      <c r="C943" s="37">
        <v>22243</v>
      </c>
      <c r="D943" s="27" t="str">
        <f t="shared" si="267"/>
        <v>N/A</v>
      </c>
      <c r="E943" s="37">
        <v>22588</v>
      </c>
      <c r="F943" s="27" t="str">
        <f t="shared" si="268"/>
        <v>N/A</v>
      </c>
      <c r="G943" s="37">
        <v>24719</v>
      </c>
      <c r="H943" s="27" t="str">
        <f t="shared" si="269"/>
        <v>N/A</v>
      </c>
      <c r="I943" s="28">
        <v>1.5509999999999999</v>
      </c>
      <c r="J943" s="28">
        <v>9.4339999999999993</v>
      </c>
      <c r="K943" s="29" t="s">
        <v>1193</v>
      </c>
      <c r="L943" s="30" t="str">
        <f t="shared" si="270"/>
        <v>Yes</v>
      </c>
    </row>
    <row r="944" spans="1:12" ht="12.75" customHeight="1">
      <c r="A944" s="49" t="s">
        <v>744</v>
      </c>
      <c r="B944" s="25" t="s">
        <v>49</v>
      </c>
      <c r="C944" s="53">
        <v>24958.523220999999</v>
      </c>
      <c r="D944" s="27" t="str">
        <f t="shared" si="267"/>
        <v>N/A</v>
      </c>
      <c r="E944" s="53">
        <v>27108.043342000001</v>
      </c>
      <c r="F944" s="27" t="str">
        <f t="shared" si="268"/>
        <v>N/A</v>
      </c>
      <c r="G944" s="53">
        <v>28033.847081</v>
      </c>
      <c r="H944" s="27" t="str">
        <f t="shared" si="269"/>
        <v>N/A</v>
      </c>
      <c r="I944" s="28">
        <v>8.6120000000000001</v>
      </c>
      <c r="J944" s="28">
        <v>3.415</v>
      </c>
      <c r="K944" s="29" t="s">
        <v>1193</v>
      </c>
      <c r="L944" s="30" t="str">
        <f t="shared" si="270"/>
        <v>Yes</v>
      </c>
    </row>
    <row r="945" spans="1:12">
      <c r="A945" s="48" t="s">
        <v>524</v>
      </c>
      <c r="B945" s="25" t="s">
        <v>49</v>
      </c>
      <c r="C945" s="53">
        <v>16012.819095000001</v>
      </c>
      <c r="D945" s="27" t="str">
        <f t="shared" si="267"/>
        <v>N/A</v>
      </c>
      <c r="E945" s="53">
        <v>17391.170288000001</v>
      </c>
      <c r="F945" s="27" t="str">
        <f t="shared" si="268"/>
        <v>N/A</v>
      </c>
      <c r="G945" s="53">
        <v>18418.782039000002</v>
      </c>
      <c r="H945" s="27" t="str">
        <f t="shared" si="269"/>
        <v>N/A</v>
      </c>
      <c r="I945" s="28">
        <v>8.6080000000000005</v>
      </c>
      <c r="J945" s="28">
        <v>5.9089999999999998</v>
      </c>
      <c r="K945" s="29" t="s">
        <v>1193</v>
      </c>
      <c r="L945" s="30" t="str">
        <f t="shared" si="270"/>
        <v>Yes</v>
      </c>
    </row>
    <row r="946" spans="1:12">
      <c r="A946" s="48" t="s">
        <v>527</v>
      </c>
      <c r="B946" s="25" t="s">
        <v>49</v>
      </c>
      <c r="C946" s="53">
        <v>28963.093392999999</v>
      </c>
      <c r="D946" s="27" t="str">
        <f t="shared" si="267"/>
        <v>N/A</v>
      </c>
      <c r="E946" s="53">
        <v>31133.806341</v>
      </c>
      <c r="F946" s="27" t="str">
        <f t="shared" si="268"/>
        <v>N/A</v>
      </c>
      <c r="G946" s="53">
        <v>31727.254472000001</v>
      </c>
      <c r="H946" s="27" t="str">
        <f t="shared" si="269"/>
        <v>N/A</v>
      </c>
      <c r="I946" s="28">
        <v>7.4950000000000001</v>
      </c>
      <c r="J946" s="28">
        <v>1.9059999999999999</v>
      </c>
      <c r="K946" s="29" t="s">
        <v>1193</v>
      </c>
      <c r="L946" s="30" t="str">
        <f t="shared" si="270"/>
        <v>Yes</v>
      </c>
    </row>
    <row r="947" spans="1:12">
      <c r="A947" s="48" t="s">
        <v>530</v>
      </c>
      <c r="B947" s="25" t="s">
        <v>49</v>
      </c>
      <c r="C947" s="53">
        <v>2357.8287372999998</v>
      </c>
      <c r="D947" s="27" t="str">
        <f t="shared" si="267"/>
        <v>N/A</v>
      </c>
      <c r="E947" s="53">
        <v>3234.3770365</v>
      </c>
      <c r="F947" s="27" t="str">
        <f t="shared" si="268"/>
        <v>N/A</v>
      </c>
      <c r="G947" s="53">
        <v>4306.9822941000002</v>
      </c>
      <c r="H947" s="27" t="str">
        <f t="shared" si="269"/>
        <v>N/A</v>
      </c>
      <c r="I947" s="28">
        <v>37.18</v>
      </c>
      <c r="J947" s="28">
        <v>33.159999999999997</v>
      </c>
      <c r="K947" s="29" t="s">
        <v>1193</v>
      </c>
      <c r="L947" s="30" t="str">
        <f t="shared" si="270"/>
        <v>No</v>
      </c>
    </row>
    <row r="948" spans="1:12">
      <c r="A948" s="48" t="s">
        <v>532</v>
      </c>
      <c r="B948" s="25" t="s">
        <v>49</v>
      </c>
      <c r="C948" s="53">
        <v>622.07872339999994</v>
      </c>
      <c r="D948" s="27" t="str">
        <f t="shared" si="267"/>
        <v>N/A</v>
      </c>
      <c r="E948" s="53">
        <v>307.06548279999998</v>
      </c>
      <c r="F948" s="27" t="str">
        <f t="shared" si="268"/>
        <v>N/A</v>
      </c>
      <c r="G948" s="53">
        <v>613.09485714000004</v>
      </c>
      <c r="H948" s="27" t="str">
        <f t="shared" si="269"/>
        <v>N/A</v>
      </c>
      <c r="I948" s="28">
        <v>-50.6</v>
      </c>
      <c r="J948" s="28">
        <v>99.66</v>
      </c>
      <c r="K948" s="29" t="s">
        <v>1193</v>
      </c>
      <c r="L948" s="30" t="str">
        <f t="shared" si="270"/>
        <v>No</v>
      </c>
    </row>
    <row r="949" spans="1:12" ht="12.75" customHeight="1">
      <c r="A949" s="46" t="s">
        <v>424</v>
      </c>
      <c r="B949" s="25" t="s">
        <v>49</v>
      </c>
      <c r="C949" s="27">
        <v>8.2438883370999996</v>
      </c>
      <c r="D949" s="27" t="str">
        <f t="shared" si="267"/>
        <v>N/A</v>
      </c>
      <c r="E949" s="27">
        <v>9.5590755779999999</v>
      </c>
      <c r="F949" s="27" t="str">
        <f t="shared" si="268"/>
        <v>N/A</v>
      </c>
      <c r="G949" s="27">
        <v>10.381554356000001</v>
      </c>
      <c r="H949" s="27" t="str">
        <f t="shared" si="269"/>
        <v>N/A</v>
      </c>
      <c r="I949" s="28">
        <v>15.95</v>
      </c>
      <c r="J949" s="28">
        <v>8.6039999999999992</v>
      </c>
      <c r="K949" s="29" t="s">
        <v>1193</v>
      </c>
      <c r="L949" s="30" t="str">
        <f t="shared" si="270"/>
        <v>Yes</v>
      </c>
    </row>
    <row r="950" spans="1:12">
      <c r="A950" s="48" t="s">
        <v>524</v>
      </c>
      <c r="B950" s="25" t="s">
        <v>49</v>
      </c>
      <c r="C950" s="27">
        <v>22.598228481</v>
      </c>
      <c r="D950" s="27" t="str">
        <f t="shared" si="267"/>
        <v>N/A</v>
      </c>
      <c r="E950" s="27">
        <v>23.260460742999999</v>
      </c>
      <c r="F950" s="27" t="str">
        <f t="shared" si="268"/>
        <v>N/A</v>
      </c>
      <c r="G950" s="27">
        <v>30.815797060000001</v>
      </c>
      <c r="H950" s="27" t="str">
        <f t="shared" si="269"/>
        <v>N/A</v>
      </c>
      <c r="I950" s="28">
        <v>2.93</v>
      </c>
      <c r="J950" s="28">
        <v>32.479999999999997</v>
      </c>
      <c r="K950" s="29" t="s">
        <v>1193</v>
      </c>
      <c r="L950" s="30" t="str">
        <f t="shared" si="270"/>
        <v>No</v>
      </c>
    </row>
    <row r="951" spans="1:12">
      <c r="A951" s="48" t="s">
        <v>527</v>
      </c>
      <c r="B951" s="25" t="s">
        <v>49</v>
      </c>
      <c r="C951" s="27">
        <v>18.629508059999999</v>
      </c>
      <c r="D951" s="27" t="str">
        <f t="shared" si="267"/>
        <v>N/A</v>
      </c>
      <c r="E951" s="27">
        <v>21.710534070000001</v>
      </c>
      <c r="F951" s="27" t="str">
        <f t="shared" si="268"/>
        <v>N/A</v>
      </c>
      <c r="G951" s="27">
        <v>23.771914497000001</v>
      </c>
      <c r="H951" s="27" t="str">
        <f t="shared" si="269"/>
        <v>N/A</v>
      </c>
      <c r="I951" s="28">
        <v>16.54</v>
      </c>
      <c r="J951" s="28">
        <v>9.4949999999999992</v>
      </c>
      <c r="K951" s="29" t="s">
        <v>1193</v>
      </c>
      <c r="L951" s="30" t="str">
        <f t="shared" si="270"/>
        <v>Yes</v>
      </c>
    </row>
    <row r="952" spans="1:12">
      <c r="A952" s="48" t="s">
        <v>530</v>
      </c>
      <c r="B952" s="25" t="s">
        <v>49</v>
      </c>
      <c r="C952" s="27">
        <v>1.1523184345999999</v>
      </c>
      <c r="D952" s="27" t="str">
        <f t="shared" si="267"/>
        <v>N/A</v>
      </c>
      <c r="E952" s="27">
        <v>1.2306076662000001</v>
      </c>
      <c r="F952" s="27" t="str">
        <f t="shared" si="268"/>
        <v>N/A</v>
      </c>
      <c r="G952" s="27">
        <v>1.2259343147999999</v>
      </c>
      <c r="H952" s="27" t="str">
        <f t="shared" si="269"/>
        <v>N/A</v>
      </c>
      <c r="I952" s="28">
        <v>6.7939999999999996</v>
      </c>
      <c r="J952" s="28">
        <v>-0.38</v>
      </c>
      <c r="K952" s="29" t="s">
        <v>1193</v>
      </c>
      <c r="L952" s="30" t="str">
        <f t="shared" si="270"/>
        <v>Yes</v>
      </c>
    </row>
    <row r="953" spans="1:12">
      <c r="A953" s="48" t="s">
        <v>532</v>
      </c>
      <c r="B953" s="25" t="s">
        <v>49</v>
      </c>
      <c r="C953" s="27">
        <v>2.0819951715</v>
      </c>
      <c r="D953" s="27" t="str">
        <f t="shared" si="267"/>
        <v>N/A</v>
      </c>
      <c r="E953" s="27">
        <v>2.3582066114</v>
      </c>
      <c r="F953" s="27" t="str">
        <f t="shared" si="268"/>
        <v>N/A</v>
      </c>
      <c r="G953" s="27">
        <v>2.2229561506</v>
      </c>
      <c r="H953" s="27" t="str">
        <f t="shared" si="269"/>
        <v>N/A</v>
      </c>
      <c r="I953" s="28">
        <v>13.27</v>
      </c>
      <c r="J953" s="28">
        <v>-5.74</v>
      </c>
      <c r="K953" s="29" t="s">
        <v>1193</v>
      </c>
      <c r="L953" s="30" t="str">
        <f t="shared" si="270"/>
        <v>Yes</v>
      </c>
    </row>
    <row r="954" spans="1:12" ht="12.75" customHeight="1">
      <c r="A954" s="49" t="s">
        <v>745</v>
      </c>
      <c r="B954" s="25" t="s">
        <v>49</v>
      </c>
      <c r="C954" s="53">
        <v>416119729</v>
      </c>
      <c r="D954" s="27" t="str">
        <f t="shared" si="267"/>
        <v>N/A</v>
      </c>
      <c r="E954" s="53">
        <v>442774644</v>
      </c>
      <c r="F954" s="27" t="str">
        <f t="shared" si="268"/>
        <v>N/A</v>
      </c>
      <c r="G954" s="53">
        <v>496661613</v>
      </c>
      <c r="H954" s="27" t="str">
        <f t="shared" si="269"/>
        <v>N/A</v>
      </c>
      <c r="I954" s="28">
        <v>6.4059999999999997</v>
      </c>
      <c r="J954" s="28">
        <v>12.17</v>
      </c>
      <c r="K954" s="29" t="s">
        <v>1193</v>
      </c>
      <c r="L954" s="30" t="str">
        <f t="shared" si="270"/>
        <v>Yes</v>
      </c>
    </row>
    <row r="955" spans="1:12" ht="12.75" customHeight="1">
      <c r="A955" s="49" t="s">
        <v>851</v>
      </c>
      <c r="B955" s="25" t="s">
        <v>49</v>
      </c>
      <c r="C955" s="37">
        <v>14559</v>
      </c>
      <c r="D955" s="27" t="str">
        <f t="shared" si="267"/>
        <v>N/A</v>
      </c>
      <c r="E955" s="37">
        <v>15242</v>
      </c>
      <c r="F955" s="27" t="str">
        <f t="shared" si="268"/>
        <v>N/A</v>
      </c>
      <c r="G955" s="37">
        <v>16975</v>
      </c>
      <c r="H955" s="27" t="str">
        <f t="shared" si="269"/>
        <v>N/A</v>
      </c>
      <c r="I955" s="28">
        <v>4.6909999999999998</v>
      </c>
      <c r="J955" s="28">
        <v>11.37</v>
      </c>
      <c r="K955" s="29" t="s">
        <v>1193</v>
      </c>
      <c r="L955" s="30" t="str">
        <f t="shared" si="270"/>
        <v>Yes</v>
      </c>
    </row>
    <row r="956" spans="1:12" ht="25.5">
      <c r="A956" s="49" t="s">
        <v>746</v>
      </c>
      <c r="B956" s="25" t="s">
        <v>49</v>
      </c>
      <c r="C956" s="53">
        <v>28581.614740000001</v>
      </c>
      <c r="D956" s="27" t="str">
        <f t="shared" si="267"/>
        <v>N/A</v>
      </c>
      <c r="E956" s="53">
        <v>29049.642041999999</v>
      </c>
      <c r="F956" s="27" t="str">
        <f t="shared" si="268"/>
        <v>N/A</v>
      </c>
      <c r="G956" s="53">
        <v>29258.416082</v>
      </c>
      <c r="H956" s="27" t="str">
        <f t="shared" si="269"/>
        <v>N/A</v>
      </c>
      <c r="I956" s="28">
        <v>1.6379999999999999</v>
      </c>
      <c r="J956" s="28">
        <v>0.71870000000000001</v>
      </c>
      <c r="K956" s="29" t="s">
        <v>1193</v>
      </c>
      <c r="L956" s="30" t="str">
        <f t="shared" si="270"/>
        <v>Yes</v>
      </c>
    </row>
    <row r="957" spans="1:12">
      <c r="A957" s="48" t="s">
        <v>524</v>
      </c>
      <c r="B957" s="25" t="s">
        <v>49</v>
      </c>
      <c r="C957" s="53">
        <v>15429.527663000001</v>
      </c>
      <c r="D957" s="27" t="str">
        <f t="shared" si="267"/>
        <v>N/A</v>
      </c>
      <c r="E957" s="53">
        <v>16295.366336999999</v>
      </c>
      <c r="F957" s="27" t="str">
        <f t="shared" si="268"/>
        <v>N/A</v>
      </c>
      <c r="G957" s="53">
        <v>17629.319109</v>
      </c>
      <c r="H957" s="27" t="str">
        <f t="shared" si="269"/>
        <v>N/A</v>
      </c>
      <c r="I957" s="28">
        <v>5.6120000000000001</v>
      </c>
      <c r="J957" s="28">
        <v>8.1859999999999999</v>
      </c>
      <c r="K957" s="29" t="s">
        <v>1193</v>
      </c>
      <c r="L957" s="30" t="str">
        <f t="shared" si="270"/>
        <v>Yes</v>
      </c>
    </row>
    <row r="958" spans="1:12">
      <c r="A958" s="48" t="s">
        <v>527</v>
      </c>
      <c r="B958" s="25" t="s">
        <v>49</v>
      </c>
      <c r="C958" s="53">
        <v>30040.812199</v>
      </c>
      <c r="D958" s="27" t="str">
        <f t="shared" si="267"/>
        <v>N/A</v>
      </c>
      <c r="E958" s="53">
        <v>30486.297935999999</v>
      </c>
      <c r="F958" s="27" t="str">
        <f t="shared" si="268"/>
        <v>N/A</v>
      </c>
      <c r="G958" s="53">
        <v>30514.939753999999</v>
      </c>
      <c r="H958" s="27" t="str">
        <f t="shared" si="269"/>
        <v>N/A</v>
      </c>
      <c r="I958" s="28">
        <v>1.4830000000000001</v>
      </c>
      <c r="J958" s="28">
        <v>9.3899999999999997E-2</v>
      </c>
      <c r="K958" s="29" t="s">
        <v>1193</v>
      </c>
      <c r="L958" s="30" t="str">
        <f t="shared" si="270"/>
        <v>Yes</v>
      </c>
    </row>
    <row r="959" spans="1:12">
      <c r="A959" s="48" t="s">
        <v>530</v>
      </c>
      <c r="B959" s="25" t="s">
        <v>49</v>
      </c>
      <c r="C959" s="53">
        <v>21921.083332999999</v>
      </c>
      <c r="D959" s="27" t="str">
        <f t="shared" si="267"/>
        <v>N/A</v>
      </c>
      <c r="E959" s="53">
        <v>5595.8125</v>
      </c>
      <c r="F959" s="27" t="str">
        <f t="shared" si="268"/>
        <v>N/A</v>
      </c>
      <c r="G959" s="53">
        <v>7017.7619047999997</v>
      </c>
      <c r="H959" s="27" t="str">
        <f t="shared" si="269"/>
        <v>N/A</v>
      </c>
      <c r="I959" s="28">
        <v>-74.5</v>
      </c>
      <c r="J959" s="28">
        <v>25.41</v>
      </c>
      <c r="K959" s="29" t="s">
        <v>1193</v>
      </c>
      <c r="L959" s="30" t="str">
        <f t="shared" si="270"/>
        <v>Yes</v>
      </c>
    </row>
    <row r="960" spans="1:12">
      <c r="A960" s="48" t="s">
        <v>532</v>
      </c>
      <c r="B960" s="25" t="s">
        <v>49</v>
      </c>
      <c r="C960" s="53">
        <v>20490</v>
      </c>
      <c r="D960" s="27" t="str">
        <f t="shared" si="267"/>
        <v>N/A</v>
      </c>
      <c r="E960" s="53" t="s">
        <v>1207</v>
      </c>
      <c r="F960" s="27" t="str">
        <f t="shared" si="268"/>
        <v>N/A</v>
      </c>
      <c r="G960" s="53" t="s">
        <v>1207</v>
      </c>
      <c r="H960" s="27" t="str">
        <f t="shared" si="269"/>
        <v>N/A</v>
      </c>
      <c r="I960" s="28" t="s">
        <v>1207</v>
      </c>
      <c r="J960" s="28" t="s">
        <v>1207</v>
      </c>
      <c r="K960" s="29" t="s">
        <v>1193</v>
      </c>
      <c r="L960" s="30" t="str">
        <f t="shared" si="270"/>
        <v>N/A</v>
      </c>
    </row>
    <row r="961" spans="1:12" ht="25.5">
      <c r="A961" s="46" t="s">
        <v>425</v>
      </c>
      <c r="B961" s="25" t="s">
        <v>49</v>
      </c>
      <c r="C961" s="27">
        <v>5.3959794227</v>
      </c>
      <c r="D961" s="27" t="str">
        <f t="shared" si="267"/>
        <v>N/A</v>
      </c>
      <c r="E961" s="27">
        <v>6.4503023711000003</v>
      </c>
      <c r="F961" s="27" t="str">
        <f t="shared" si="268"/>
        <v>N/A</v>
      </c>
      <c r="G961" s="27">
        <v>7.1292077024999996</v>
      </c>
      <c r="H961" s="27" t="str">
        <f t="shared" si="269"/>
        <v>N/A</v>
      </c>
      <c r="I961" s="28">
        <v>19.54</v>
      </c>
      <c r="J961" s="28">
        <v>10.53</v>
      </c>
      <c r="K961" s="29" t="s">
        <v>1193</v>
      </c>
      <c r="L961" s="30" t="str">
        <f t="shared" si="270"/>
        <v>Yes</v>
      </c>
    </row>
    <row r="962" spans="1:12">
      <c r="A962" s="48" t="s">
        <v>524</v>
      </c>
      <c r="B962" s="25" t="s">
        <v>49</v>
      </c>
      <c r="C962" s="27">
        <v>16.420622302999998</v>
      </c>
      <c r="D962" s="27" t="str">
        <f t="shared" si="267"/>
        <v>N/A</v>
      </c>
      <c r="E962" s="27">
        <v>17.806770099000001</v>
      </c>
      <c r="F962" s="27" t="str">
        <f t="shared" si="268"/>
        <v>N/A</v>
      </c>
      <c r="G962" s="27">
        <v>23.306428365999999</v>
      </c>
      <c r="H962" s="27" t="str">
        <f t="shared" si="269"/>
        <v>N/A</v>
      </c>
      <c r="I962" s="28">
        <v>8.4420000000000002</v>
      </c>
      <c r="J962" s="28">
        <v>30.89</v>
      </c>
      <c r="K962" s="29" t="s">
        <v>1193</v>
      </c>
      <c r="L962" s="30" t="str">
        <f t="shared" si="270"/>
        <v>No</v>
      </c>
    </row>
    <row r="963" spans="1:12">
      <c r="A963" s="48" t="s">
        <v>527</v>
      </c>
      <c r="B963" s="25" t="s">
        <v>49</v>
      </c>
      <c r="C963" s="27">
        <v>13.606240651</v>
      </c>
      <c r="D963" s="27" t="str">
        <f t="shared" si="267"/>
        <v>N/A</v>
      </c>
      <c r="E963" s="27">
        <v>16.161199448000001</v>
      </c>
      <c r="F963" s="27" t="str">
        <f t="shared" si="268"/>
        <v>N/A</v>
      </c>
      <c r="G963" s="27">
        <v>17.865921137000001</v>
      </c>
      <c r="H963" s="27" t="str">
        <f t="shared" si="269"/>
        <v>N/A</v>
      </c>
      <c r="I963" s="28">
        <v>18.78</v>
      </c>
      <c r="J963" s="28">
        <v>10.55</v>
      </c>
      <c r="K963" s="29" t="s">
        <v>1193</v>
      </c>
      <c r="L963" s="30" t="str">
        <f t="shared" si="270"/>
        <v>Yes</v>
      </c>
    </row>
    <row r="964" spans="1:12">
      <c r="A964" s="48" t="s">
        <v>530</v>
      </c>
      <c r="B964" s="25" t="s">
        <v>49</v>
      </c>
      <c r="C964" s="27">
        <v>1.00347033E-2</v>
      </c>
      <c r="D964" s="27" t="str">
        <f t="shared" si="267"/>
        <v>N/A</v>
      </c>
      <c r="E964" s="27">
        <v>1.52751921E-2</v>
      </c>
      <c r="F964" s="27" t="str">
        <f t="shared" si="268"/>
        <v>N/A</v>
      </c>
      <c r="G964" s="27">
        <v>1.9818799500000001E-2</v>
      </c>
      <c r="H964" s="27" t="str">
        <f t="shared" si="269"/>
        <v>N/A</v>
      </c>
      <c r="I964" s="28">
        <v>52.22</v>
      </c>
      <c r="J964" s="28">
        <v>29.75</v>
      </c>
      <c r="K964" s="29" t="s">
        <v>1193</v>
      </c>
      <c r="L964" s="30" t="str">
        <f t="shared" si="270"/>
        <v>Yes</v>
      </c>
    </row>
    <row r="965" spans="1:12">
      <c r="A965" s="48" t="s">
        <v>532</v>
      </c>
      <c r="B965" s="25" t="s">
        <v>49</v>
      </c>
      <c r="C965" s="27">
        <v>4.4297770000000002E-3</v>
      </c>
      <c r="D965" s="27" t="str">
        <f t="shared" si="267"/>
        <v>N/A</v>
      </c>
      <c r="E965" s="27">
        <v>0</v>
      </c>
      <c r="F965" s="27" t="str">
        <f t="shared" si="268"/>
        <v>N/A</v>
      </c>
      <c r="G965" s="27">
        <v>0</v>
      </c>
      <c r="H965" s="27" t="str">
        <f t="shared" si="269"/>
        <v>N/A</v>
      </c>
      <c r="I965" s="28">
        <v>-100</v>
      </c>
      <c r="J965" s="28" t="s">
        <v>1207</v>
      </c>
      <c r="K965" s="29" t="s">
        <v>1193</v>
      </c>
      <c r="L965" s="30" t="str">
        <f t="shared" si="270"/>
        <v>N/A</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223737</v>
      </c>
      <c r="D967" s="27" t="str">
        <f t="shared" ref="D967:D997" si="271">IF($B967="N/A","N/A",IF(C967&gt;10,"No",IF(C967&lt;-10,"No","Yes")))</f>
        <v>N/A</v>
      </c>
      <c r="E967" s="26">
        <v>221712</v>
      </c>
      <c r="F967" s="27" t="str">
        <f t="shared" ref="F967:F997" si="272">IF($B967="N/A","N/A",IF(E967&gt;10,"No",IF(E967&lt;-10,"No","Yes")))</f>
        <v>N/A</v>
      </c>
      <c r="G967" s="26">
        <v>228506</v>
      </c>
      <c r="H967" s="27" t="str">
        <f t="shared" ref="H967:H997" si="273">IF($B967="N/A","N/A",IF(G967&gt;10,"No",IF(G967&lt;-10,"No","Yes")))</f>
        <v>N/A</v>
      </c>
      <c r="I967" s="28">
        <v>-0.90500000000000003</v>
      </c>
      <c r="J967" s="28">
        <v>3.0640000000000001</v>
      </c>
      <c r="K967" s="29" t="s">
        <v>1193</v>
      </c>
      <c r="L967" s="30" t="str">
        <f t="shared" ref="L967:L999" si="274">IF(J967="Div by 0", "N/A", IF(K967="N/A","N/A", IF(J967&gt;VALUE(MID(K967,1,2)), "No", IF(J967&lt;-1*VALUE(MID(K967,1,2)), "No", "Yes"))))</f>
        <v>Yes</v>
      </c>
    </row>
    <row r="968" spans="1:12">
      <c r="A968" s="46" t="s">
        <v>33</v>
      </c>
      <c r="B968" s="25" t="s">
        <v>49</v>
      </c>
      <c r="C968" s="26">
        <v>214125</v>
      </c>
      <c r="D968" s="27" t="str">
        <f t="shared" si="271"/>
        <v>N/A</v>
      </c>
      <c r="E968" s="26">
        <v>213387</v>
      </c>
      <c r="F968" s="27" t="str">
        <f t="shared" si="272"/>
        <v>N/A</v>
      </c>
      <c r="G968" s="26">
        <v>219372</v>
      </c>
      <c r="H968" s="27" t="str">
        <f t="shared" si="273"/>
        <v>N/A</v>
      </c>
      <c r="I968" s="28">
        <v>-0.34499999999999997</v>
      </c>
      <c r="J968" s="28">
        <v>2.8050000000000002</v>
      </c>
      <c r="K968" s="29" t="s">
        <v>1193</v>
      </c>
      <c r="L968" s="30" t="str">
        <f t="shared" si="274"/>
        <v>Yes</v>
      </c>
    </row>
    <row r="969" spans="1:12">
      <c r="A969" s="49" t="s">
        <v>426</v>
      </c>
      <c r="B969" s="36" t="s">
        <v>49</v>
      </c>
      <c r="C969" s="34">
        <v>192395.1</v>
      </c>
      <c r="D969" s="33" t="str">
        <f t="shared" si="271"/>
        <v>N/A</v>
      </c>
      <c r="E969" s="34">
        <v>191901.74</v>
      </c>
      <c r="F969" s="33" t="str">
        <f t="shared" si="272"/>
        <v>N/A</v>
      </c>
      <c r="G969" s="34">
        <v>196214.56</v>
      </c>
      <c r="H969" s="33" t="str">
        <f t="shared" si="273"/>
        <v>N/A</v>
      </c>
      <c r="I969" s="28">
        <v>-0.25600000000000001</v>
      </c>
      <c r="J969" s="28">
        <v>2.2469999999999999</v>
      </c>
      <c r="K969" s="36" t="s">
        <v>1193</v>
      </c>
      <c r="L969" s="30" t="str">
        <f t="shared" si="274"/>
        <v>Yes</v>
      </c>
    </row>
    <row r="970" spans="1:12">
      <c r="A970" s="48" t="s">
        <v>1074</v>
      </c>
      <c r="B970" s="25" t="s">
        <v>49</v>
      </c>
      <c r="C970" s="32">
        <v>5.9230256952999998</v>
      </c>
      <c r="D970" s="27" t="str">
        <f t="shared" si="271"/>
        <v>N/A</v>
      </c>
      <c r="E970" s="32">
        <v>3.3570578047000001</v>
      </c>
      <c r="F970" s="27" t="str">
        <f t="shared" si="272"/>
        <v>N/A</v>
      </c>
      <c r="G970" s="32">
        <v>1.417030625</v>
      </c>
      <c r="H970" s="27" t="str">
        <f t="shared" si="273"/>
        <v>N/A</v>
      </c>
      <c r="I970" s="28">
        <v>-43.3</v>
      </c>
      <c r="J970" s="28">
        <v>-57.8</v>
      </c>
      <c r="K970" s="29" t="s">
        <v>1193</v>
      </c>
      <c r="L970" s="30" t="str">
        <f t="shared" si="274"/>
        <v>No</v>
      </c>
    </row>
    <row r="971" spans="1:12">
      <c r="A971" s="48" t="s">
        <v>674</v>
      </c>
      <c r="B971" s="25" t="s">
        <v>49</v>
      </c>
      <c r="C971" s="32">
        <v>6.5666385085999996</v>
      </c>
      <c r="D971" s="27" t="str">
        <f t="shared" si="271"/>
        <v>N/A</v>
      </c>
      <c r="E971" s="32">
        <v>6.3808003175000003</v>
      </c>
      <c r="F971" s="27" t="str">
        <f t="shared" si="272"/>
        <v>N/A</v>
      </c>
      <c r="G971" s="32">
        <v>5.7433940464999997</v>
      </c>
      <c r="H971" s="27" t="str">
        <f t="shared" si="273"/>
        <v>N/A</v>
      </c>
      <c r="I971" s="28">
        <v>-2.83</v>
      </c>
      <c r="J971" s="28">
        <v>-9.99</v>
      </c>
      <c r="K971" s="29" t="s">
        <v>1193</v>
      </c>
      <c r="L971" s="30" t="str">
        <f t="shared" si="274"/>
        <v>Yes</v>
      </c>
    </row>
    <row r="972" spans="1:12">
      <c r="A972" s="48" t="s">
        <v>675</v>
      </c>
      <c r="B972" s="25" t="s">
        <v>49</v>
      </c>
      <c r="C972" s="32">
        <v>47.047649696000001</v>
      </c>
      <c r="D972" s="27" t="str">
        <f t="shared" si="271"/>
        <v>N/A</v>
      </c>
      <c r="E972" s="32">
        <v>48.454301074999997</v>
      </c>
      <c r="F972" s="27" t="str">
        <f t="shared" si="272"/>
        <v>N/A</v>
      </c>
      <c r="G972" s="32">
        <v>48.649488415999997</v>
      </c>
      <c r="H972" s="27" t="str">
        <f t="shared" si="273"/>
        <v>N/A</v>
      </c>
      <c r="I972" s="28">
        <v>2.99</v>
      </c>
      <c r="J972" s="28">
        <v>0.40279999999999999</v>
      </c>
      <c r="K972" s="29" t="s">
        <v>1193</v>
      </c>
      <c r="L972" s="30" t="str">
        <f t="shared" si="274"/>
        <v>Yes</v>
      </c>
    </row>
    <row r="973" spans="1:12">
      <c r="A973" s="48" t="s">
        <v>676</v>
      </c>
      <c r="B973" s="25" t="s">
        <v>49</v>
      </c>
      <c r="C973" s="32">
        <v>5.5422214475000002</v>
      </c>
      <c r="D973" s="27" t="str">
        <f t="shared" si="271"/>
        <v>N/A</v>
      </c>
      <c r="E973" s="32">
        <v>1.1510427942999999</v>
      </c>
      <c r="F973" s="27" t="str">
        <f t="shared" si="272"/>
        <v>N/A</v>
      </c>
      <c r="G973" s="32">
        <v>0.90238330720000004</v>
      </c>
      <c r="H973" s="27" t="str">
        <f t="shared" si="273"/>
        <v>N/A</v>
      </c>
      <c r="I973" s="28">
        <v>-79.2</v>
      </c>
      <c r="J973" s="28">
        <v>-21.6</v>
      </c>
      <c r="K973" s="29" t="s">
        <v>1193</v>
      </c>
      <c r="L973" s="30" t="str">
        <f t="shared" si="274"/>
        <v>Yes</v>
      </c>
    </row>
    <row r="974" spans="1:12">
      <c r="A974" s="48" t="s">
        <v>677</v>
      </c>
      <c r="B974" s="25" t="s">
        <v>49</v>
      </c>
      <c r="C974" s="32">
        <v>4.7202742506000002</v>
      </c>
      <c r="D974" s="27" t="str">
        <f t="shared" si="271"/>
        <v>N/A</v>
      </c>
      <c r="E974" s="32">
        <v>9.4284477160000009</v>
      </c>
      <c r="F974" s="27" t="str">
        <f t="shared" si="272"/>
        <v>N/A</v>
      </c>
      <c r="G974" s="32">
        <v>9.3249192580999996</v>
      </c>
      <c r="H974" s="27" t="str">
        <f t="shared" si="273"/>
        <v>N/A</v>
      </c>
      <c r="I974" s="28">
        <v>99.74</v>
      </c>
      <c r="J974" s="28">
        <v>-1.1000000000000001</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0.83401493719999997</v>
      </c>
      <c r="D976" s="27" t="str">
        <f t="shared" si="271"/>
        <v>N/A</v>
      </c>
      <c r="E976" s="32">
        <v>0.80554954170000004</v>
      </c>
      <c r="F976" s="27" t="str">
        <f t="shared" si="272"/>
        <v>N/A</v>
      </c>
      <c r="G976" s="32">
        <v>0.76234322070000005</v>
      </c>
      <c r="H976" s="27" t="str">
        <f t="shared" si="273"/>
        <v>N/A</v>
      </c>
      <c r="I976" s="28">
        <v>-3.41</v>
      </c>
      <c r="J976" s="28">
        <v>-5.36</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29.366175465000001</v>
      </c>
      <c r="D978" s="27" t="str">
        <f t="shared" si="271"/>
        <v>N/A</v>
      </c>
      <c r="E978" s="32">
        <v>30.422800751</v>
      </c>
      <c r="F978" s="27" t="str">
        <f t="shared" si="272"/>
        <v>N/A</v>
      </c>
      <c r="G978" s="32">
        <v>33.200441126000001</v>
      </c>
      <c r="H978" s="27" t="str">
        <f t="shared" si="273"/>
        <v>N/A</v>
      </c>
      <c r="I978" s="28">
        <v>3.5979999999999999</v>
      </c>
      <c r="J978" s="28">
        <v>9.1300000000000008</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87.057125107000005</v>
      </c>
      <c r="D980" s="27" t="str">
        <f t="shared" ref="D980:D981" si="275">IF($B980="N/A","N/A",IF(C980&gt;10,"No",IF(C980&lt;-10,"No","Yes")))</f>
        <v>N/A</v>
      </c>
      <c r="E980" s="32">
        <v>91.662607346000001</v>
      </c>
      <c r="F980" s="27" t="str">
        <f t="shared" ref="F980:F981" si="276">IF($B980="N/A","N/A",IF(E980&gt;10,"No",IF(E980&lt;-10,"No","Yes")))</f>
        <v>N/A</v>
      </c>
      <c r="G980" s="32">
        <v>92.591879425000002</v>
      </c>
      <c r="H980" s="27" t="str">
        <f t="shared" ref="H980:H981" si="277">IF($B980="N/A","N/A",IF(G980&gt;10,"No",IF(G980&lt;-10,"No","Yes")))</f>
        <v>N/A</v>
      </c>
      <c r="I980" s="28">
        <v>5.29</v>
      </c>
      <c r="J980" s="28">
        <v>1.014</v>
      </c>
      <c r="K980" s="29" t="s">
        <v>1193</v>
      </c>
      <c r="L980" s="30" t="str">
        <f t="shared" ref="L980:L981" si="278">IF(J980="Div by 0", "N/A", IF(K980="N/A","N/A", IF(J980&gt;VALUE(MID(K980,1,2)), "No", IF(J980&lt;-1*VALUE(MID(K980,1,2)), "No", "Yes"))))</f>
        <v>Yes</v>
      </c>
    </row>
    <row r="981" spans="1:12" ht="12.75" customHeight="1">
      <c r="A981" s="94" t="s">
        <v>815</v>
      </c>
      <c r="B981" s="25" t="s">
        <v>49</v>
      </c>
      <c r="C981" s="32">
        <v>12.942874893000001</v>
      </c>
      <c r="D981" s="27" t="str">
        <f t="shared" si="275"/>
        <v>N/A</v>
      </c>
      <c r="E981" s="32">
        <v>8.3373926535000003</v>
      </c>
      <c r="F981" s="27" t="str">
        <f t="shared" si="276"/>
        <v>N/A</v>
      </c>
      <c r="G981" s="32">
        <v>7.4081205744999998</v>
      </c>
      <c r="H981" s="27" t="str">
        <f t="shared" si="277"/>
        <v>N/A</v>
      </c>
      <c r="I981" s="28">
        <v>-35.6</v>
      </c>
      <c r="J981" s="28">
        <v>-11.1</v>
      </c>
      <c r="K981" s="29" t="s">
        <v>1193</v>
      </c>
      <c r="L981" s="30" t="str">
        <f t="shared" si="278"/>
        <v>Yes</v>
      </c>
    </row>
    <row r="982" spans="1:12">
      <c r="A982" s="51" t="s">
        <v>525</v>
      </c>
      <c r="B982" s="25" t="s">
        <v>49</v>
      </c>
      <c r="C982" s="26">
        <v>124949</v>
      </c>
      <c r="D982" s="27" t="str">
        <f t="shared" si="271"/>
        <v>N/A</v>
      </c>
      <c r="E982" s="26">
        <v>122659</v>
      </c>
      <c r="F982" s="27" t="str">
        <f t="shared" si="272"/>
        <v>N/A</v>
      </c>
      <c r="G982" s="26">
        <v>123576</v>
      </c>
      <c r="H982" s="27" t="str">
        <f t="shared" si="273"/>
        <v>N/A</v>
      </c>
      <c r="I982" s="28">
        <v>-1.83</v>
      </c>
      <c r="J982" s="28">
        <v>0.74760000000000004</v>
      </c>
      <c r="K982" s="29" t="s">
        <v>1193</v>
      </c>
      <c r="L982" s="30" t="str">
        <f t="shared" si="274"/>
        <v>Yes</v>
      </c>
    </row>
    <row r="983" spans="1:12">
      <c r="A983" s="48" t="s">
        <v>702</v>
      </c>
      <c r="B983" s="25" t="s">
        <v>49</v>
      </c>
      <c r="C983" s="26">
        <v>25185</v>
      </c>
      <c r="D983" s="27" t="str">
        <f t="shared" si="271"/>
        <v>N/A</v>
      </c>
      <c r="E983" s="26">
        <v>25767</v>
      </c>
      <c r="F983" s="27" t="str">
        <f t="shared" si="272"/>
        <v>N/A</v>
      </c>
      <c r="G983" s="26">
        <v>28665</v>
      </c>
      <c r="H983" s="27" t="str">
        <f t="shared" si="273"/>
        <v>N/A</v>
      </c>
      <c r="I983" s="28">
        <v>2.3109999999999999</v>
      </c>
      <c r="J983" s="28">
        <v>11.25</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11734</v>
      </c>
      <c r="D985" s="27" t="str">
        <f t="shared" si="271"/>
        <v>N/A</v>
      </c>
      <c r="E985" s="26">
        <v>5159</v>
      </c>
      <c r="F985" s="27" t="str">
        <f t="shared" si="272"/>
        <v>N/A</v>
      </c>
      <c r="G985" s="26">
        <v>3958</v>
      </c>
      <c r="H985" s="27" t="str">
        <f t="shared" si="273"/>
        <v>N/A</v>
      </c>
      <c r="I985" s="28">
        <v>-56</v>
      </c>
      <c r="J985" s="28">
        <v>-23.3</v>
      </c>
      <c r="K985" s="29" t="s">
        <v>1193</v>
      </c>
      <c r="L985" s="30" t="str">
        <f t="shared" si="274"/>
        <v>Yes</v>
      </c>
    </row>
    <row r="986" spans="1:12">
      <c r="A986" s="48" t="s">
        <v>705</v>
      </c>
      <c r="B986" s="25" t="s">
        <v>49</v>
      </c>
      <c r="C986" s="26">
        <v>88030</v>
      </c>
      <c r="D986" s="27" t="str">
        <f t="shared" si="271"/>
        <v>N/A</v>
      </c>
      <c r="E986" s="26">
        <v>91733</v>
      </c>
      <c r="F986" s="27" t="str">
        <f t="shared" si="272"/>
        <v>N/A</v>
      </c>
      <c r="G986" s="26">
        <v>90953</v>
      </c>
      <c r="H986" s="27" t="str">
        <f t="shared" si="273"/>
        <v>N/A</v>
      </c>
      <c r="I986" s="28">
        <v>4.2069999999999999</v>
      </c>
      <c r="J986" s="28">
        <v>-0.85</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97052</v>
      </c>
      <c r="D988" s="27" t="str">
        <f t="shared" si="271"/>
        <v>N/A</v>
      </c>
      <c r="E988" s="26">
        <v>97213</v>
      </c>
      <c r="F988" s="27" t="str">
        <f t="shared" si="272"/>
        <v>N/A</v>
      </c>
      <c r="G988" s="26">
        <v>103009</v>
      </c>
      <c r="H988" s="27" t="str">
        <f t="shared" si="273"/>
        <v>N/A</v>
      </c>
      <c r="I988" s="28">
        <v>0.16589999999999999</v>
      </c>
      <c r="J988" s="28">
        <v>5.9619999999999997</v>
      </c>
      <c r="K988" s="29" t="s">
        <v>1193</v>
      </c>
      <c r="L988" s="30" t="str">
        <f t="shared" si="274"/>
        <v>Yes</v>
      </c>
    </row>
    <row r="989" spans="1:12">
      <c r="A989" s="48" t="s">
        <v>707</v>
      </c>
      <c r="B989" s="25" t="s">
        <v>49</v>
      </c>
      <c r="C989" s="26">
        <v>41418</v>
      </c>
      <c r="D989" s="27" t="str">
        <f t="shared" si="271"/>
        <v>N/A</v>
      </c>
      <c r="E989" s="26">
        <v>42618</v>
      </c>
      <c r="F989" s="27" t="str">
        <f t="shared" si="272"/>
        <v>N/A</v>
      </c>
      <c r="G989" s="26">
        <v>48744</v>
      </c>
      <c r="H989" s="27" t="str">
        <f t="shared" si="273"/>
        <v>N/A</v>
      </c>
      <c r="I989" s="28">
        <v>2.8969999999999998</v>
      </c>
      <c r="J989" s="28">
        <v>14.37</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13164</v>
      </c>
      <c r="D991" s="27" t="str">
        <f t="shared" si="271"/>
        <v>N/A</v>
      </c>
      <c r="E991" s="26">
        <v>9236</v>
      </c>
      <c r="F991" s="27" t="str">
        <f t="shared" si="272"/>
        <v>N/A</v>
      </c>
      <c r="G991" s="26">
        <v>8134</v>
      </c>
      <c r="H991" s="27" t="str">
        <f t="shared" si="273"/>
        <v>N/A</v>
      </c>
      <c r="I991" s="28">
        <v>-29.8</v>
      </c>
      <c r="J991" s="28">
        <v>-11.9</v>
      </c>
      <c r="K991" s="29" t="s">
        <v>1193</v>
      </c>
      <c r="L991" s="30" t="str">
        <f t="shared" si="274"/>
        <v>Yes</v>
      </c>
    </row>
    <row r="992" spans="1:12">
      <c r="A992" s="48" t="s">
        <v>723</v>
      </c>
      <c r="B992" s="25" t="s">
        <v>49</v>
      </c>
      <c r="C992" s="26">
        <v>42470</v>
      </c>
      <c r="D992" s="27" t="str">
        <f t="shared" si="271"/>
        <v>N/A</v>
      </c>
      <c r="E992" s="26">
        <v>45359</v>
      </c>
      <c r="F992" s="27" t="str">
        <f t="shared" si="272"/>
        <v>N/A</v>
      </c>
      <c r="G992" s="26">
        <v>46131</v>
      </c>
      <c r="H992" s="27" t="str">
        <f t="shared" si="273"/>
        <v>N/A</v>
      </c>
      <c r="I992" s="28">
        <v>6.8019999999999996</v>
      </c>
      <c r="J992" s="28">
        <v>1.702</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4513021160</v>
      </c>
      <c r="D994" s="27" t="str">
        <f t="shared" si="271"/>
        <v>N/A</v>
      </c>
      <c r="E994" s="31">
        <v>4581615083</v>
      </c>
      <c r="F994" s="27" t="str">
        <f t="shared" si="272"/>
        <v>N/A</v>
      </c>
      <c r="G994" s="31">
        <v>4816248320</v>
      </c>
      <c r="H994" s="27" t="str">
        <f t="shared" si="273"/>
        <v>N/A</v>
      </c>
      <c r="I994" s="28">
        <v>1.52</v>
      </c>
      <c r="J994" s="28">
        <v>5.1210000000000004</v>
      </c>
      <c r="K994" s="29" t="s">
        <v>1193</v>
      </c>
      <c r="L994" s="30" t="str">
        <f t="shared" si="274"/>
        <v>Yes</v>
      </c>
    </row>
    <row r="995" spans="1:12">
      <c r="A995" s="46" t="s">
        <v>427</v>
      </c>
      <c r="B995" s="25" t="s">
        <v>49</v>
      </c>
      <c r="C995" s="31">
        <v>20171.098924000002</v>
      </c>
      <c r="D995" s="27" t="str">
        <f t="shared" si="271"/>
        <v>N/A</v>
      </c>
      <c r="E995" s="31">
        <v>20664.714057000001</v>
      </c>
      <c r="F995" s="27" t="str">
        <f t="shared" si="272"/>
        <v>N/A</v>
      </c>
      <c r="G995" s="31">
        <v>21077.119726000001</v>
      </c>
      <c r="H995" s="27" t="str">
        <f t="shared" si="273"/>
        <v>N/A</v>
      </c>
      <c r="I995" s="28">
        <v>2.4470000000000001</v>
      </c>
      <c r="J995" s="28">
        <v>1.996</v>
      </c>
      <c r="K995" s="29" t="s">
        <v>1193</v>
      </c>
      <c r="L995" s="30" t="str">
        <f t="shared" si="274"/>
        <v>Yes</v>
      </c>
    </row>
    <row r="996" spans="1:12" ht="12.75" customHeight="1">
      <c r="A996" s="46" t="s">
        <v>623</v>
      </c>
      <c r="B996" s="25" t="s">
        <v>49</v>
      </c>
      <c r="C996" s="31">
        <v>21076.572843000002</v>
      </c>
      <c r="D996" s="27" t="str">
        <f t="shared" si="271"/>
        <v>N/A</v>
      </c>
      <c r="E996" s="31">
        <v>21470.919422999999</v>
      </c>
      <c r="F996" s="27" t="str">
        <f t="shared" si="272"/>
        <v>N/A</v>
      </c>
      <c r="G996" s="31">
        <v>21954.708532000001</v>
      </c>
      <c r="H996" s="27" t="str">
        <f t="shared" si="273"/>
        <v>N/A</v>
      </c>
      <c r="I996" s="28">
        <v>1.871</v>
      </c>
      <c r="J996" s="28">
        <v>2.2530000000000001</v>
      </c>
      <c r="K996" s="29" t="s">
        <v>1193</v>
      </c>
      <c r="L996" s="30" t="str">
        <f t="shared" si="274"/>
        <v>Yes</v>
      </c>
    </row>
    <row r="997" spans="1:12">
      <c r="A997" s="54" t="s">
        <v>533</v>
      </c>
      <c r="B997" s="25" t="s">
        <v>49</v>
      </c>
      <c r="C997" s="31">
        <v>428796</v>
      </c>
      <c r="D997" s="27" t="str">
        <f t="shared" si="271"/>
        <v>N/A</v>
      </c>
      <c r="E997" s="31">
        <v>36145</v>
      </c>
      <c r="F997" s="27" t="str">
        <f t="shared" si="272"/>
        <v>N/A</v>
      </c>
      <c r="G997" s="31">
        <v>19453293</v>
      </c>
      <c r="H997" s="27" t="str">
        <f t="shared" si="273"/>
        <v>N/A</v>
      </c>
      <c r="I997" s="28">
        <v>-91.6</v>
      </c>
      <c r="J997" s="28">
        <v>53720</v>
      </c>
      <c r="K997" s="29" t="s">
        <v>1193</v>
      </c>
      <c r="L997" s="30" t="str">
        <f t="shared" si="274"/>
        <v>No</v>
      </c>
    </row>
    <row r="998" spans="1:12" ht="12.75" customHeight="1">
      <c r="A998" s="55" t="s">
        <v>850</v>
      </c>
      <c r="B998" s="36" t="s">
        <v>121</v>
      </c>
      <c r="C998" s="34">
        <v>164</v>
      </c>
      <c r="D998" s="27" t="str">
        <f>IF($B998="N/A","N/A",IF(C998&gt;0,"No",IF(C998&lt;0,"No","Yes")))</f>
        <v>No</v>
      </c>
      <c r="E998" s="34">
        <v>32</v>
      </c>
      <c r="F998" s="27" t="str">
        <f>IF($B998="N/A","N/A",IF(E998&gt;0,"No",IF(E998&lt;0,"No","Yes")))</f>
        <v>No</v>
      </c>
      <c r="G998" s="34">
        <v>765</v>
      </c>
      <c r="H998" s="27" t="str">
        <f>IF($B998="N/A","N/A",IF(G998&gt;0,"No",IF(G998&lt;0,"No","Yes")))</f>
        <v>No</v>
      </c>
      <c r="I998" s="28">
        <v>-80.5</v>
      </c>
      <c r="J998" s="28">
        <v>2291</v>
      </c>
      <c r="K998" s="29" t="s">
        <v>1193</v>
      </c>
      <c r="L998" s="30" t="str">
        <f t="shared" si="274"/>
        <v>No</v>
      </c>
    </row>
    <row r="999" spans="1:12">
      <c r="A999" s="55" t="s">
        <v>836</v>
      </c>
      <c r="B999" s="25" t="s">
        <v>49</v>
      </c>
      <c r="C999" s="31">
        <v>428796</v>
      </c>
      <c r="D999" s="27" t="str">
        <f t="shared" ref="D999:D1000" si="279">IF($B999="N/A","N/A",IF(C999&gt;10,"No",IF(C999&lt;-10,"No","Yes")))</f>
        <v>N/A</v>
      </c>
      <c r="E999" s="31">
        <v>36145</v>
      </c>
      <c r="F999" s="27" t="str">
        <f t="shared" ref="F999:F1000" si="280">IF($B999="N/A","N/A",IF(E999&gt;10,"No",IF(E999&lt;-10,"No","Yes")))</f>
        <v>N/A</v>
      </c>
      <c r="G999" s="31">
        <v>19453293</v>
      </c>
      <c r="H999" s="27" t="str">
        <f t="shared" ref="H999:H1000" si="281">IF($B999="N/A","N/A",IF(G999&gt;10,"No",IF(G999&lt;-10,"No","Yes")))</f>
        <v>N/A</v>
      </c>
      <c r="I999" s="28">
        <v>-91.6</v>
      </c>
      <c r="J999" s="28">
        <v>53720</v>
      </c>
      <c r="K999" s="29" t="s">
        <v>1193</v>
      </c>
      <c r="L999" s="30" t="str">
        <f t="shared" si="274"/>
        <v>No</v>
      </c>
    </row>
    <row r="1000" spans="1:12">
      <c r="A1000" s="55" t="s">
        <v>951</v>
      </c>
      <c r="B1000" s="25" t="s">
        <v>49</v>
      </c>
      <c r="C1000" s="31" t="s">
        <v>49</v>
      </c>
      <c r="D1000" s="27" t="str">
        <f t="shared" si="279"/>
        <v>N/A</v>
      </c>
      <c r="E1000" s="31">
        <v>1129.53125</v>
      </c>
      <c r="F1000" s="27" t="str">
        <f t="shared" si="280"/>
        <v>N/A</v>
      </c>
      <c r="G1000" s="31">
        <v>25429.141176000001</v>
      </c>
      <c r="H1000" s="27" t="str">
        <f t="shared" si="281"/>
        <v>N/A</v>
      </c>
      <c r="I1000" s="28" t="s">
        <v>49</v>
      </c>
      <c r="J1000" s="28">
        <v>2151</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21861.94701</v>
      </c>
      <c r="D1002" s="27" t="str">
        <f t="shared" ref="D1002:D1013" si="282">IF($B1002="N/A","N/A",IF(C1002&gt;10,"No",IF(C1002&lt;-10,"No","Yes")))</f>
        <v>N/A</v>
      </c>
      <c r="E1002" s="31">
        <v>22534.551879999999</v>
      </c>
      <c r="F1002" s="27" t="str">
        <f t="shared" ref="F1002:F1013" si="283">IF($B1002="N/A","N/A",IF(E1002&gt;10,"No",IF(E1002&lt;-10,"No","Yes")))</f>
        <v>N/A</v>
      </c>
      <c r="G1002" s="31">
        <v>23267.113549999998</v>
      </c>
      <c r="H1002" s="27" t="str">
        <f t="shared" ref="H1002:H1013" si="284">IF($B1002="N/A","N/A",IF(G1002&gt;10,"No",IF(G1002&lt;-10,"No","Yes")))</f>
        <v>N/A</v>
      </c>
      <c r="I1002" s="28">
        <v>3.077</v>
      </c>
      <c r="J1002" s="28">
        <v>3.2509999999999999</v>
      </c>
      <c r="K1002" s="29" t="s">
        <v>1193</v>
      </c>
      <c r="L1002" s="30" t="str">
        <f t="shared" ref="L1002:L1013" si="285">IF(J1002="Div by 0", "N/A", IF(K1002="N/A","N/A", IF(J1002&gt;VALUE(MID(K1002,1,2)), "No", IF(J1002&lt;-1*VALUE(MID(K1002,1,2)), "No", "Yes"))))</f>
        <v>Yes</v>
      </c>
    </row>
    <row r="1003" spans="1:12">
      <c r="A1003" s="48" t="s">
        <v>702</v>
      </c>
      <c r="B1003" s="25" t="s">
        <v>49</v>
      </c>
      <c r="C1003" s="31">
        <v>9837.0987492999993</v>
      </c>
      <c r="D1003" s="27" t="str">
        <f t="shared" si="282"/>
        <v>N/A</v>
      </c>
      <c r="E1003" s="31">
        <v>10827.239724999999</v>
      </c>
      <c r="F1003" s="27" t="str">
        <f t="shared" si="283"/>
        <v>N/A</v>
      </c>
      <c r="G1003" s="31">
        <v>12386.846606999999</v>
      </c>
      <c r="H1003" s="27" t="str">
        <f t="shared" si="284"/>
        <v>N/A</v>
      </c>
      <c r="I1003" s="28">
        <v>10.07</v>
      </c>
      <c r="J1003" s="28">
        <v>14.4</v>
      </c>
      <c r="K1003" s="29" t="s">
        <v>1193</v>
      </c>
      <c r="L1003" s="30" t="str">
        <f t="shared" si="285"/>
        <v>Yes</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20467.616073000001</v>
      </c>
      <c r="D1005" s="27" t="str">
        <f t="shared" si="282"/>
        <v>N/A</v>
      </c>
      <c r="E1005" s="31">
        <v>2633.2417135000001</v>
      </c>
      <c r="F1005" s="27" t="str">
        <f t="shared" si="283"/>
        <v>N/A</v>
      </c>
      <c r="G1005" s="31">
        <v>2405.9770085999999</v>
      </c>
      <c r="H1005" s="27" t="str">
        <f t="shared" si="284"/>
        <v>N/A</v>
      </c>
      <c r="I1005" s="28">
        <v>-87.1</v>
      </c>
      <c r="J1005" s="28">
        <v>-8.6300000000000008</v>
      </c>
      <c r="K1005" s="29" t="s">
        <v>1193</v>
      </c>
      <c r="L1005" s="30" t="str">
        <f t="shared" si="285"/>
        <v>Yes</v>
      </c>
    </row>
    <row r="1006" spans="1:12">
      <c r="A1006" s="48" t="s">
        <v>705</v>
      </c>
      <c r="B1006" s="25" t="s">
        <v>49</v>
      </c>
      <c r="C1006" s="31">
        <v>25488.061774000002</v>
      </c>
      <c r="D1006" s="27" t="str">
        <f t="shared" si="282"/>
        <v>N/A</v>
      </c>
      <c r="E1006" s="31">
        <v>26942.269618999999</v>
      </c>
      <c r="F1006" s="27" t="str">
        <f t="shared" si="283"/>
        <v>N/A</v>
      </c>
      <c r="G1006" s="31">
        <v>27603.982376</v>
      </c>
      <c r="H1006" s="27" t="str">
        <f t="shared" si="284"/>
        <v>N/A</v>
      </c>
      <c r="I1006" s="28">
        <v>5.7050000000000001</v>
      </c>
      <c r="J1006" s="28">
        <v>2.456</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18325.309122999999</v>
      </c>
      <c r="D1008" s="27" t="str">
        <f t="shared" si="282"/>
        <v>N/A</v>
      </c>
      <c r="E1008" s="31">
        <v>18663.718937000001</v>
      </c>
      <c r="F1008" s="27" t="str">
        <f t="shared" si="283"/>
        <v>N/A</v>
      </c>
      <c r="G1008" s="31">
        <v>18812.060655000001</v>
      </c>
      <c r="H1008" s="27" t="str">
        <f t="shared" si="284"/>
        <v>N/A</v>
      </c>
      <c r="I1008" s="28">
        <v>1.847</v>
      </c>
      <c r="J1008" s="28">
        <v>0.79479999999999995</v>
      </c>
      <c r="K1008" s="29" t="s">
        <v>1193</v>
      </c>
      <c r="L1008" s="30" t="str">
        <f t="shared" si="285"/>
        <v>Yes</v>
      </c>
    </row>
    <row r="1009" spans="1:12">
      <c r="A1009" s="5" t="s">
        <v>707</v>
      </c>
      <c r="B1009" s="36" t="s">
        <v>49</v>
      </c>
      <c r="C1009" s="47">
        <v>10228.506905</v>
      </c>
      <c r="D1009" s="33" t="str">
        <f t="shared" si="282"/>
        <v>N/A</v>
      </c>
      <c r="E1009" s="47">
        <v>10311.427871</v>
      </c>
      <c r="F1009" s="33" t="str">
        <f t="shared" si="283"/>
        <v>N/A</v>
      </c>
      <c r="G1009" s="47">
        <v>10920.998872</v>
      </c>
      <c r="H1009" s="33" t="str">
        <f t="shared" si="284"/>
        <v>N/A</v>
      </c>
      <c r="I1009" s="35">
        <v>0.81069999999999998</v>
      </c>
      <c r="J1009" s="35">
        <v>5.9119999999999999</v>
      </c>
      <c r="K1009" s="36" t="s">
        <v>1193</v>
      </c>
      <c r="L1009" s="30" t="str">
        <f t="shared" si="285"/>
        <v>Yes</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13063.770283</v>
      </c>
      <c r="D1011" s="33" t="str">
        <f t="shared" si="282"/>
        <v>N/A</v>
      </c>
      <c r="E1011" s="47">
        <v>3296.3275226999999</v>
      </c>
      <c r="F1011" s="33" t="str">
        <f t="shared" si="283"/>
        <v>N/A</v>
      </c>
      <c r="G1011" s="47">
        <v>3321.0876567</v>
      </c>
      <c r="H1011" s="33" t="str">
        <f t="shared" si="284"/>
        <v>N/A</v>
      </c>
      <c r="I1011" s="35">
        <v>-74.8</v>
      </c>
      <c r="J1011" s="35">
        <v>0.75109999999999999</v>
      </c>
      <c r="K1011" s="36" t="s">
        <v>1193</v>
      </c>
      <c r="L1011" s="30" t="str">
        <f t="shared" si="285"/>
        <v>Yes</v>
      </c>
    </row>
    <row r="1012" spans="1:12">
      <c r="A1012" s="5" t="s">
        <v>723</v>
      </c>
      <c r="B1012" s="36" t="s">
        <v>49</v>
      </c>
      <c r="C1012" s="47">
        <v>27852.416528999998</v>
      </c>
      <c r="D1012" s="33" t="str">
        <f t="shared" si="282"/>
        <v>N/A</v>
      </c>
      <c r="E1012" s="47">
        <v>29640.397605999999</v>
      </c>
      <c r="F1012" s="33" t="str">
        <f t="shared" si="283"/>
        <v>N/A</v>
      </c>
      <c r="G1012" s="47">
        <v>29881.525655000001</v>
      </c>
      <c r="H1012" s="33" t="str">
        <f t="shared" si="284"/>
        <v>N/A</v>
      </c>
      <c r="I1012" s="35">
        <v>6.4189999999999996</v>
      </c>
      <c r="J1012" s="35">
        <v>0.8135</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81276641</v>
      </c>
      <c r="D1015" s="27" t="str">
        <f t="shared" ref="D1015:D1084" si="286">IF($B1015="N/A","N/A",IF(C1015&gt;10,"No",IF(C1015&lt;-10,"No","Yes")))</f>
        <v>N/A</v>
      </c>
      <c r="E1015" s="31">
        <v>75373926</v>
      </c>
      <c r="F1015" s="27" t="str">
        <f t="shared" ref="F1015:F1084" si="287">IF($B1015="N/A","N/A",IF(E1015&gt;10,"No",IF(E1015&lt;-10,"No","Yes")))</f>
        <v>N/A</v>
      </c>
      <c r="G1015" s="31">
        <v>79495235</v>
      </c>
      <c r="H1015" s="27" t="str">
        <f t="shared" ref="H1015:H1084" si="288">IF($B1015="N/A","N/A",IF(G1015&gt;10,"No",IF(G1015&lt;-10,"No","Yes")))</f>
        <v>N/A</v>
      </c>
      <c r="I1015" s="28">
        <v>-7.26</v>
      </c>
      <c r="J1015" s="28">
        <v>5.468</v>
      </c>
      <c r="K1015" s="29" t="s">
        <v>1193</v>
      </c>
      <c r="L1015" s="30" t="str">
        <f t="shared" ref="L1015:L1046" si="289">IF(J1015="Div by 0", "N/A", IF(K1015="N/A","N/A", IF(J1015&gt;VALUE(MID(K1015,1,2)), "No", IF(J1015&lt;-1*VALUE(MID(K1015,1,2)), "No", "Yes"))))</f>
        <v>Yes</v>
      </c>
    </row>
    <row r="1016" spans="1:12">
      <c r="A1016" s="46" t="s">
        <v>94</v>
      </c>
      <c r="B1016" s="25" t="s">
        <v>49</v>
      </c>
      <c r="C1016" s="26">
        <v>30056</v>
      </c>
      <c r="D1016" s="27" t="str">
        <f t="shared" si="286"/>
        <v>N/A</v>
      </c>
      <c r="E1016" s="26">
        <v>30168</v>
      </c>
      <c r="F1016" s="27" t="str">
        <f t="shared" si="287"/>
        <v>N/A</v>
      </c>
      <c r="G1016" s="26">
        <v>31428</v>
      </c>
      <c r="H1016" s="27" t="str">
        <f t="shared" si="288"/>
        <v>N/A</v>
      </c>
      <c r="I1016" s="28">
        <v>0.37259999999999999</v>
      </c>
      <c r="J1016" s="28">
        <v>4.1769999999999996</v>
      </c>
      <c r="K1016" s="29" t="s">
        <v>1193</v>
      </c>
      <c r="L1016" s="30" t="str">
        <f t="shared" si="289"/>
        <v>Yes</v>
      </c>
    </row>
    <row r="1017" spans="1:12">
      <c r="A1017" s="46" t="s">
        <v>360</v>
      </c>
      <c r="B1017" s="25" t="s">
        <v>49</v>
      </c>
      <c r="C1017" s="31">
        <v>2704.1735760000001</v>
      </c>
      <c r="D1017" s="27" t="str">
        <f t="shared" si="286"/>
        <v>N/A</v>
      </c>
      <c r="E1017" s="31">
        <v>2498.4727526000001</v>
      </c>
      <c r="F1017" s="27" t="str">
        <f t="shared" si="287"/>
        <v>N/A</v>
      </c>
      <c r="G1017" s="31">
        <v>2529.4398307000001</v>
      </c>
      <c r="H1017" s="27" t="str">
        <f t="shared" si="288"/>
        <v>N/A</v>
      </c>
      <c r="I1017" s="28">
        <v>-7.61</v>
      </c>
      <c r="J1017" s="28">
        <v>1.2390000000000001</v>
      </c>
      <c r="K1017" s="29" t="s">
        <v>1193</v>
      </c>
      <c r="L1017" s="30" t="str">
        <f t="shared" si="289"/>
        <v>Yes</v>
      </c>
    </row>
    <row r="1018" spans="1:12">
      <c r="A1018" s="46" t="s">
        <v>361</v>
      </c>
      <c r="B1018" s="25" t="s">
        <v>49</v>
      </c>
      <c r="C1018" s="26">
        <v>0.88328453549999997</v>
      </c>
      <c r="D1018" s="27" t="str">
        <f t="shared" si="286"/>
        <v>N/A</v>
      </c>
      <c r="E1018" s="26">
        <v>0.66815831339999998</v>
      </c>
      <c r="F1018" s="27" t="str">
        <f t="shared" si="287"/>
        <v>N/A</v>
      </c>
      <c r="G1018" s="26">
        <v>0.64455262820000003</v>
      </c>
      <c r="H1018" s="27" t="str">
        <f t="shared" si="288"/>
        <v>N/A</v>
      </c>
      <c r="I1018" s="28">
        <v>-24.4</v>
      </c>
      <c r="J1018" s="28">
        <v>-3.53</v>
      </c>
      <c r="K1018" s="29" t="s">
        <v>1193</v>
      </c>
      <c r="L1018" s="30" t="str">
        <f t="shared" si="289"/>
        <v>Yes</v>
      </c>
    </row>
    <row r="1019" spans="1:12">
      <c r="A1019" s="46" t="s">
        <v>362</v>
      </c>
      <c r="B1019" s="25" t="s">
        <v>49</v>
      </c>
      <c r="C1019" s="31">
        <v>0</v>
      </c>
      <c r="D1019" s="27" t="str">
        <f t="shared" si="286"/>
        <v>N/A</v>
      </c>
      <c r="E1019" s="31">
        <v>77389</v>
      </c>
      <c r="F1019" s="27" t="str">
        <f t="shared" si="287"/>
        <v>N/A</v>
      </c>
      <c r="G1019" s="31">
        <v>39708</v>
      </c>
      <c r="H1019" s="27" t="str">
        <f t="shared" si="288"/>
        <v>N/A</v>
      </c>
      <c r="I1019" s="28" t="s">
        <v>1207</v>
      </c>
      <c r="J1019" s="28">
        <v>-48.7</v>
      </c>
      <c r="K1019" s="29" t="s">
        <v>1193</v>
      </c>
      <c r="L1019" s="30" t="str">
        <f t="shared" si="289"/>
        <v>No</v>
      </c>
    </row>
    <row r="1020" spans="1:12">
      <c r="A1020" s="46" t="s">
        <v>95</v>
      </c>
      <c r="B1020" s="25" t="s">
        <v>49</v>
      </c>
      <c r="C1020" s="26">
        <v>0</v>
      </c>
      <c r="D1020" s="27" t="str">
        <f t="shared" si="286"/>
        <v>N/A</v>
      </c>
      <c r="E1020" s="26">
        <v>30</v>
      </c>
      <c r="F1020" s="27" t="str">
        <f t="shared" si="287"/>
        <v>N/A</v>
      </c>
      <c r="G1020" s="26">
        <v>33</v>
      </c>
      <c r="H1020" s="27" t="str">
        <f t="shared" si="288"/>
        <v>N/A</v>
      </c>
      <c r="I1020" s="28" t="s">
        <v>1207</v>
      </c>
      <c r="J1020" s="28">
        <v>10</v>
      </c>
      <c r="K1020" s="29" t="s">
        <v>1193</v>
      </c>
      <c r="L1020" s="30" t="str">
        <f t="shared" si="289"/>
        <v>Yes</v>
      </c>
    </row>
    <row r="1021" spans="1:12">
      <c r="A1021" s="46" t="s">
        <v>363</v>
      </c>
      <c r="B1021" s="25" t="s">
        <v>49</v>
      </c>
      <c r="C1021" s="31" t="s">
        <v>1207</v>
      </c>
      <c r="D1021" s="27" t="str">
        <f t="shared" si="286"/>
        <v>N/A</v>
      </c>
      <c r="E1021" s="31">
        <v>2579.6333332999998</v>
      </c>
      <c r="F1021" s="27" t="str">
        <f t="shared" si="287"/>
        <v>N/A</v>
      </c>
      <c r="G1021" s="31">
        <v>1203.2727273</v>
      </c>
      <c r="H1021" s="27" t="str">
        <f t="shared" si="288"/>
        <v>N/A</v>
      </c>
      <c r="I1021" s="28" t="s">
        <v>1207</v>
      </c>
      <c r="J1021" s="28">
        <v>-53.4</v>
      </c>
      <c r="K1021" s="29" t="s">
        <v>1193</v>
      </c>
      <c r="L1021" s="30" t="str">
        <f t="shared" si="289"/>
        <v>No</v>
      </c>
    </row>
    <row r="1022" spans="1:12">
      <c r="A1022" s="46" t="s">
        <v>364</v>
      </c>
      <c r="B1022" s="25" t="s">
        <v>49</v>
      </c>
      <c r="C1022" s="31">
        <v>0</v>
      </c>
      <c r="D1022" s="27" t="str">
        <f t="shared" si="286"/>
        <v>N/A</v>
      </c>
      <c r="E1022" s="31">
        <v>26839</v>
      </c>
      <c r="F1022" s="27" t="str">
        <f t="shared" si="287"/>
        <v>N/A</v>
      </c>
      <c r="G1022" s="31">
        <v>2533</v>
      </c>
      <c r="H1022" s="27" t="str">
        <f t="shared" si="288"/>
        <v>N/A</v>
      </c>
      <c r="I1022" s="28" t="s">
        <v>1207</v>
      </c>
      <c r="J1022" s="28">
        <v>-90.6</v>
      </c>
      <c r="K1022" s="29" t="s">
        <v>1193</v>
      </c>
      <c r="L1022" s="30" t="str">
        <f t="shared" si="289"/>
        <v>No</v>
      </c>
    </row>
    <row r="1023" spans="1:12">
      <c r="A1023" s="49" t="s">
        <v>365</v>
      </c>
      <c r="B1023" s="36" t="s">
        <v>49</v>
      </c>
      <c r="C1023" s="34">
        <v>0</v>
      </c>
      <c r="D1023" s="33" t="str">
        <f t="shared" si="286"/>
        <v>N/A</v>
      </c>
      <c r="E1023" s="34">
        <v>11</v>
      </c>
      <c r="F1023" s="33" t="str">
        <f t="shared" si="287"/>
        <v>N/A</v>
      </c>
      <c r="G1023" s="34">
        <v>11</v>
      </c>
      <c r="H1023" s="33" t="str">
        <f t="shared" si="288"/>
        <v>N/A</v>
      </c>
      <c r="I1023" s="35" t="s">
        <v>1207</v>
      </c>
      <c r="J1023" s="35">
        <v>-66.7</v>
      </c>
      <c r="K1023" s="36" t="s">
        <v>1193</v>
      </c>
      <c r="L1023" s="30" t="str">
        <f t="shared" si="289"/>
        <v>No</v>
      </c>
    </row>
    <row r="1024" spans="1:12">
      <c r="A1024" s="49" t="s">
        <v>739</v>
      </c>
      <c r="B1024" s="36" t="s">
        <v>49</v>
      </c>
      <c r="C1024" s="47" t="s">
        <v>1207</v>
      </c>
      <c r="D1024" s="33" t="str">
        <f t="shared" si="286"/>
        <v>N/A</v>
      </c>
      <c r="E1024" s="47">
        <v>8946.3333332999991</v>
      </c>
      <c r="F1024" s="33" t="str">
        <f t="shared" si="287"/>
        <v>N/A</v>
      </c>
      <c r="G1024" s="47">
        <v>2533</v>
      </c>
      <c r="H1024" s="33" t="str">
        <f t="shared" si="288"/>
        <v>N/A</v>
      </c>
      <c r="I1024" s="35" t="s">
        <v>1207</v>
      </c>
      <c r="J1024" s="35">
        <v>-71.7</v>
      </c>
      <c r="K1024" s="36" t="s">
        <v>1193</v>
      </c>
      <c r="L1024" s="30" t="str">
        <f t="shared" si="289"/>
        <v>No</v>
      </c>
    </row>
    <row r="1025" spans="1:12">
      <c r="A1025" s="49" t="s">
        <v>366</v>
      </c>
      <c r="B1025" s="36" t="s">
        <v>49</v>
      </c>
      <c r="C1025" s="47">
        <v>508734361</v>
      </c>
      <c r="D1025" s="33" t="str">
        <f t="shared" si="286"/>
        <v>N/A</v>
      </c>
      <c r="E1025" s="47">
        <v>516167637</v>
      </c>
      <c r="F1025" s="33" t="str">
        <f t="shared" si="287"/>
        <v>N/A</v>
      </c>
      <c r="G1025" s="47">
        <v>513071747</v>
      </c>
      <c r="H1025" s="33" t="str">
        <f t="shared" si="288"/>
        <v>N/A</v>
      </c>
      <c r="I1025" s="35">
        <v>1.4610000000000001</v>
      </c>
      <c r="J1025" s="35">
        <v>-0.6</v>
      </c>
      <c r="K1025" s="36" t="s">
        <v>1193</v>
      </c>
      <c r="L1025" s="30" t="str">
        <f t="shared" si="289"/>
        <v>Yes</v>
      </c>
    </row>
    <row r="1026" spans="1:12">
      <c r="A1026" s="49" t="s">
        <v>96</v>
      </c>
      <c r="B1026" s="36" t="s">
        <v>49</v>
      </c>
      <c r="C1026" s="34">
        <v>5410</v>
      </c>
      <c r="D1026" s="33" t="str">
        <f t="shared" si="286"/>
        <v>N/A</v>
      </c>
      <c r="E1026" s="34">
        <v>5376</v>
      </c>
      <c r="F1026" s="33" t="str">
        <f t="shared" si="287"/>
        <v>N/A</v>
      </c>
      <c r="G1026" s="34">
        <v>5291</v>
      </c>
      <c r="H1026" s="33" t="str">
        <f t="shared" si="288"/>
        <v>N/A</v>
      </c>
      <c r="I1026" s="35">
        <v>-0.628</v>
      </c>
      <c r="J1026" s="35">
        <v>-1.58</v>
      </c>
      <c r="K1026" s="36" t="s">
        <v>1193</v>
      </c>
      <c r="L1026" s="30" t="str">
        <f t="shared" si="289"/>
        <v>Yes</v>
      </c>
    </row>
    <row r="1027" spans="1:12">
      <c r="A1027" s="49" t="s">
        <v>367</v>
      </c>
      <c r="B1027" s="36" t="s">
        <v>49</v>
      </c>
      <c r="C1027" s="47">
        <v>94035.926248000003</v>
      </c>
      <c r="D1027" s="33" t="str">
        <f t="shared" si="286"/>
        <v>N/A</v>
      </c>
      <c r="E1027" s="47">
        <v>96013.325335000001</v>
      </c>
      <c r="F1027" s="33" t="str">
        <f t="shared" si="287"/>
        <v>N/A</v>
      </c>
      <c r="G1027" s="47">
        <v>96970.657154</v>
      </c>
      <c r="H1027" s="33" t="str">
        <f t="shared" si="288"/>
        <v>N/A</v>
      </c>
      <c r="I1027" s="35">
        <v>2.1030000000000002</v>
      </c>
      <c r="J1027" s="35">
        <v>0.99709999999999999</v>
      </c>
      <c r="K1027" s="36" t="s">
        <v>1193</v>
      </c>
      <c r="L1027" s="30" t="str">
        <f t="shared" si="289"/>
        <v>Yes</v>
      </c>
    </row>
    <row r="1028" spans="1:12">
      <c r="A1028" s="49" t="s">
        <v>368</v>
      </c>
      <c r="B1028" s="36" t="s">
        <v>49</v>
      </c>
      <c r="C1028" s="47">
        <v>2200531391</v>
      </c>
      <c r="D1028" s="33" t="str">
        <f t="shared" si="286"/>
        <v>N/A</v>
      </c>
      <c r="E1028" s="47">
        <v>2181808672</v>
      </c>
      <c r="F1028" s="33" t="str">
        <f t="shared" si="287"/>
        <v>N/A</v>
      </c>
      <c r="G1028" s="47">
        <v>2223242245</v>
      </c>
      <c r="H1028" s="33" t="str">
        <f t="shared" si="288"/>
        <v>N/A</v>
      </c>
      <c r="I1028" s="35">
        <v>-0.85099999999999998</v>
      </c>
      <c r="J1028" s="35">
        <v>1.899</v>
      </c>
      <c r="K1028" s="36" t="s">
        <v>1193</v>
      </c>
      <c r="L1028" s="30" t="str">
        <f t="shared" si="289"/>
        <v>Yes</v>
      </c>
    </row>
    <row r="1029" spans="1:12">
      <c r="A1029" s="49" t="s">
        <v>369</v>
      </c>
      <c r="B1029" s="36" t="s">
        <v>49</v>
      </c>
      <c r="C1029" s="34">
        <v>69143</v>
      </c>
      <c r="D1029" s="33" t="str">
        <f t="shared" si="286"/>
        <v>N/A</v>
      </c>
      <c r="E1029" s="34">
        <v>67968</v>
      </c>
      <c r="F1029" s="33" t="str">
        <f t="shared" si="287"/>
        <v>N/A</v>
      </c>
      <c r="G1029" s="34">
        <v>67706</v>
      </c>
      <c r="H1029" s="33" t="str">
        <f t="shared" si="288"/>
        <v>N/A</v>
      </c>
      <c r="I1029" s="35">
        <v>-1.7</v>
      </c>
      <c r="J1029" s="35">
        <v>-0.38500000000000001</v>
      </c>
      <c r="K1029" s="36" t="s">
        <v>1193</v>
      </c>
      <c r="L1029" s="30" t="str">
        <f t="shared" si="289"/>
        <v>Yes</v>
      </c>
    </row>
    <row r="1030" spans="1:12">
      <c r="A1030" s="49" t="s">
        <v>370</v>
      </c>
      <c r="B1030" s="36" t="s">
        <v>49</v>
      </c>
      <c r="C1030" s="47">
        <v>31825.801469000002</v>
      </c>
      <c r="D1030" s="33" t="str">
        <f t="shared" si="286"/>
        <v>N/A</v>
      </c>
      <c r="E1030" s="47">
        <v>32100.527778</v>
      </c>
      <c r="F1030" s="33" t="str">
        <f t="shared" si="287"/>
        <v>N/A</v>
      </c>
      <c r="G1030" s="47">
        <v>32836.709375999999</v>
      </c>
      <c r="H1030" s="33" t="str">
        <f t="shared" si="288"/>
        <v>N/A</v>
      </c>
      <c r="I1030" s="35">
        <v>0.86319999999999997</v>
      </c>
      <c r="J1030" s="35">
        <v>2.2930000000000001</v>
      </c>
      <c r="K1030" s="36" t="s">
        <v>1193</v>
      </c>
      <c r="L1030" s="30" t="str">
        <f t="shared" si="289"/>
        <v>Yes</v>
      </c>
    </row>
    <row r="1031" spans="1:12">
      <c r="A1031" s="49" t="s">
        <v>371</v>
      </c>
      <c r="B1031" s="36" t="s">
        <v>49</v>
      </c>
      <c r="C1031" s="47">
        <v>93641767</v>
      </c>
      <c r="D1031" s="33" t="str">
        <f t="shared" si="286"/>
        <v>N/A</v>
      </c>
      <c r="E1031" s="47">
        <v>93726701</v>
      </c>
      <c r="F1031" s="33" t="str">
        <f t="shared" si="287"/>
        <v>N/A</v>
      </c>
      <c r="G1031" s="47">
        <v>99965438</v>
      </c>
      <c r="H1031" s="33" t="str">
        <f t="shared" si="288"/>
        <v>N/A</v>
      </c>
      <c r="I1031" s="35">
        <v>9.0700000000000003E-2</v>
      </c>
      <c r="J1031" s="35">
        <v>6.6559999999999997</v>
      </c>
      <c r="K1031" s="36" t="s">
        <v>1193</v>
      </c>
      <c r="L1031" s="30" t="str">
        <f t="shared" si="289"/>
        <v>Yes</v>
      </c>
    </row>
    <row r="1032" spans="1:12">
      <c r="A1032" s="49" t="s">
        <v>97</v>
      </c>
      <c r="B1032" s="36" t="s">
        <v>49</v>
      </c>
      <c r="C1032" s="34">
        <v>183097</v>
      </c>
      <c r="D1032" s="33" t="str">
        <f t="shared" si="286"/>
        <v>N/A</v>
      </c>
      <c r="E1032" s="34">
        <v>181831</v>
      </c>
      <c r="F1032" s="33" t="str">
        <f t="shared" si="287"/>
        <v>N/A</v>
      </c>
      <c r="G1032" s="34">
        <v>187365</v>
      </c>
      <c r="H1032" s="33" t="str">
        <f t="shared" si="288"/>
        <v>N/A</v>
      </c>
      <c r="I1032" s="35">
        <v>-0.69099999999999995</v>
      </c>
      <c r="J1032" s="35">
        <v>3.0430000000000001</v>
      </c>
      <c r="K1032" s="36" t="s">
        <v>1193</v>
      </c>
      <c r="L1032" s="30" t="str">
        <f t="shared" si="289"/>
        <v>Yes</v>
      </c>
    </row>
    <row r="1033" spans="1:12">
      <c r="A1033" s="49" t="s">
        <v>372</v>
      </c>
      <c r="B1033" s="36" t="s">
        <v>49</v>
      </c>
      <c r="C1033" s="47">
        <v>511.43255761</v>
      </c>
      <c r="D1033" s="33" t="str">
        <f t="shared" si="286"/>
        <v>N/A</v>
      </c>
      <c r="E1033" s="47">
        <v>515.46051552999995</v>
      </c>
      <c r="F1033" s="33" t="str">
        <f t="shared" si="287"/>
        <v>N/A</v>
      </c>
      <c r="G1033" s="47">
        <v>533.53314652999995</v>
      </c>
      <c r="H1033" s="33" t="str">
        <f t="shared" si="288"/>
        <v>N/A</v>
      </c>
      <c r="I1033" s="35">
        <v>0.78759999999999997</v>
      </c>
      <c r="J1033" s="35">
        <v>3.5059999999999998</v>
      </c>
      <c r="K1033" s="36" t="s">
        <v>1193</v>
      </c>
      <c r="L1033" s="30" t="str">
        <f t="shared" si="289"/>
        <v>Yes</v>
      </c>
    </row>
    <row r="1034" spans="1:12">
      <c r="A1034" s="49" t="s">
        <v>373</v>
      </c>
      <c r="B1034" s="36" t="s">
        <v>49</v>
      </c>
      <c r="C1034" s="47">
        <v>15724838</v>
      </c>
      <c r="D1034" s="33" t="str">
        <f t="shared" si="286"/>
        <v>N/A</v>
      </c>
      <c r="E1034" s="47">
        <v>17257239</v>
      </c>
      <c r="F1034" s="33" t="str">
        <f t="shared" si="287"/>
        <v>N/A</v>
      </c>
      <c r="G1034" s="47">
        <v>21605043</v>
      </c>
      <c r="H1034" s="33" t="str">
        <f t="shared" si="288"/>
        <v>N/A</v>
      </c>
      <c r="I1034" s="35">
        <v>9.7449999999999992</v>
      </c>
      <c r="J1034" s="35">
        <v>25.19</v>
      </c>
      <c r="K1034" s="36" t="s">
        <v>1193</v>
      </c>
      <c r="L1034" s="30" t="str">
        <f t="shared" si="289"/>
        <v>Yes</v>
      </c>
    </row>
    <row r="1035" spans="1:12">
      <c r="A1035" s="49" t="s">
        <v>98</v>
      </c>
      <c r="B1035" s="36" t="s">
        <v>49</v>
      </c>
      <c r="C1035" s="34">
        <v>65428</v>
      </c>
      <c r="D1035" s="33" t="str">
        <f t="shared" si="286"/>
        <v>N/A</v>
      </c>
      <c r="E1035" s="34">
        <v>66863</v>
      </c>
      <c r="F1035" s="33" t="str">
        <f t="shared" si="287"/>
        <v>N/A</v>
      </c>
      <c r="G1035" s="34">
        <v>75738</v>
      </c>
      <c r="H1035" s="33" t="str">
        <f t="shared" si="288"/>
        <v>N/A</v>
      </c>
      <c r="I1035" s="35">
        <v>2.1930000000000001</v>
      </c>
      <c r="J1035" s="35">
        <v>13.27</v>
      </c>
      <c r="K1035" s="36" t="s">
        <v>1193</v>
      </c>
      <c r="L1035" s="30" t="str">
        <f t="shared" si="289"/>
        <v>Yes</v>
      </c>
    </row>
    <row r="1036" spans="1:12">
      <c r="A1036" s="49" t="s">
        <v>374</v>
      </c>
      <c r="B1036" s="36" t="s">
        <v>49</v>
      </c>
      <c r="C1036" s="47">
        <v>240.33805099</v>
      </c>
      <c r="D1036" s="33" t="str">
        <f t="shared" si="286"/>
        <v>N/A</v>
      </c>
      <c r="E1036" s="47">
        <v>258.09848496000001</v>
      </c>
      <c r="F1036" s="33" t="str">
        <f t="shared" si="287"/>
        <v>N/A</v>
      </c>
      <c r="G1036" s="47">
        <v>285.26027886000003</v>
      </c>
      <c r="H1036" s="33" t="str">
        <f t="shared" si="288"/>
        <v>N/A</v>
      </c>
      <c r="I1036" s="35">
        <v>7.39</v>
      </c>
      <c r="J1036" s="35">
        <v>10.52</v>
      </c>
      <c r="K1036" s="36" t="s">
        <v>1193</v>
      </c>
      <c r="L1036" s="30" t="str">
        <f t="shared" si="289"/>
        <v>Yes</v>
      </c>
    </row>
    <row r="1037" spans="1:12">
      <c r="A1037" s="49" t="s">
        <v>375</v>
      </c>
      <c r="B1037" s="36" t="s">
        <v>49</v>
      </c>
      <c r="C1037" s="47">
        <v>8737510</v>
      </c>
      <c r="D1037" s="33" t="str">
        <f t="shared" si="286"/>
        <v>N/A</v>
      </c>
      <c r="E1037" s="47">
        <v>9398568</v>
      </c>
      <c r="F1037" s="33" t="str">
        <f t="shared" si="287"/>
        <v>N/A</v>
      </c>
      <c r="G1037" s="47">
        <v>10342152</v>
      </c>
      <c r="H1037" s="33" t="str">
        <f t="shared" si="288"/>
        <v>N/A</v>
      </c>
      <c r="I1037" s="35">
        <v>7.5659999999999998</v>
      </c>
      <c r="J1037" s="35">
        <v>10.039999999999999</v>
      </c>
      <c r="K1037" s="36" t="s">
        <v>1193</v>
      </c>
      <c r="L1037" s="30" t="str">
        <f t="shared" si="289"/>
        <v>Yes</v>
      </c>
    </row>
    <row r="1038" spans="1:12">
      <c r="A1038" s="46" t="s">
        <v>99</v>
      </c>
      <c r="B1038" s="25" t="s">
        <v>49</v>
      </c>
      <c r="C1038" s="26">
        <v>104379</v>
      </c>
      <c r="D1038" s="27" t="str">
        <f t="shared" si="286"/>
        <v>N/A</v>
      </c>
      <c r="E1038" s="26">
        <v>104381</v>
      </c>
      <c r="F1038" s="27" t="str">
        <f t="shared" si="287"/>
        <v>N/A</v>
      </c>
      <c r="G1038" s="26">
        <v>109765</v>
      </c>
      <c r="H1038" s="27" t="str">
        <f t="shared" si="288"/>
        <v>N/A</v>
      </c>
      <c r="I1038" s="28">
        <v>1.9E-3</v>
      </c>
      <c r="J1038" s="28">
        <v>5.1580000000000004</v>
      </c>
      <c r="K1038" s="29" t="s">
        <v>1193</v>
      </c>
      <c r="L1038" s="30" t="str">
        <f t="shared" si="289"/>
        <v>Yes</v>
      </c>
    </row>
    <row r="1039" spans="1:12">
      <c r="A1039" s="46" t="s">
        <v>376</v>
      </c>
      <c r="B1039" s="25" t="s">
        <v>49</v>
      </c>
      <c r="C1039" s="31">
        <v>83.709462630999994</v>
      </c>
      <c r="D1039" s="27" t="str">
        <f t="shared" si="286"/>
        <v>N/A</v>
      </c>
      <c r="E1039" s="31">
        <v>90.040984469999998</v>
      </c>
      <c r="F1039" s="27" t="str">
        <f t="shared" si="287"/>
        <v>N/A</v>
      </c>
      <c r="G1039" s="31">
        <v>94.220853641999994</v>
      </c>
      <c r="H1039" s="27" t="str">
        <f t="shared" si="288"/>
        <v>N/A</v>
      </c>
      <c r="I1039" s="28">
        <v>7.5640000000000001</v>
      </c>
      <c r="J1039" s="28">
        <v>4.6420000000000003</v>
      </c>
      <c r="K1039" s="29" t="s">
        <v>1193</v>
      </c>
      <c r="L1039" s="30" t="str">
        <f t="shared" si="289"/>
        <v>Yes</v>
      </c>
    </row>
    <row r="1040" spans="1:12">
      <c r="A1040" s="46" t="s">
        <v>377</v>
      </c>
      <c r="B1040" s="25" t="s">
        <v>49</v>
      </c>
      <c r="C1040" s="31">
        <v>79444403</v>
      </c>
      <c r="D1040" s="27" t="str">
        <f t="shared" si="286"/>
        <v>N/A</v>
      </c>
      <c r="E1040" s="31">
        <v>71502340</v>
      </c>
      <c r="F1040" s="27" t="str">
        <f t="shared" si="287"/>
        <v>N/A</v>
      </c>
      <c r="G1040" s="31">
        <v>81599470</v>
      </c>
      <c r="H1040" s="27" t="str">
        <f t="shared" si="288"/>
        <v>N/A</v>
      </c>
      <c r="I1040" s="28">
        <v>-10</v>
      </c>
      <c r="J1040" s="28">
        <v>14.12</v>
      </c>
      <c r="K1040" s="29" t="s">
        <v>1193</v>
      </c>
      <c r="L1040" s="30" t="str">
        <f t="shared" si="289"/>
        <v>Yes</v>
      </c>
    </row>
    <row r="1041" spans="1:12">
      <c r="A1041" s="46" t="s">
        <v>378</v>
      </c>
      <c r="B1041" s="25" t="s">
        <v>49</v>
      </c>
      <c r="C1041" s="26">
        <v>123967</v>
      </c>
      <c r="D1041" s="27" t="str">
        <f t="shared" si="286"/>
        <v>N/A</v>
      </c>
      <c r="E1041" s="26">
        <v>124079</v>
      </c>
      <c r="F1041" s="27" t="str">
        <f t="shared" si="287"/>
        <v>N/A</v>
      </c>
      <c r="G1041" s="26">
        <v>131028</v>
      </c>
      <c r="H1041" s="27" t="str">
        <f t="shared" si="288"/>
        <v>N/A</v>
      </c>
      <c r="I1041" s="28">
        <v>9.0300000000000005E-2</v>
      </c>
      <c r="J1041" s="28">
        <v>5.6</v>
      </c>
      <c r="K1041" s="29" t="s">
        <v>1193</v>
      </c>
      <c r="L1041" s="30" t="str">
        <f t="shared" si="289"/>
        <v>Yes</v>
      </c>
    </row>
    <row r="1042" spans="1:12">
      <c r="A1042" s="46" t="s">
        <v>379</v>
      </c>
      <c r="B1042" s="25" t="s">
        <v>49</v>
      </c>
      <c r="C1042" s="31">
        <v>640.85121847000005</v>
      </c>
      <c r="D1042" s="27" t="str">
        <f t="shared" si="286"/>
        <v>N/A</v>
      </c>
      <c r="E1042" s="31">
        <v>576.26463784999999</v>
      </c>
      <c r="F1042" s="27" t="str">
        <f t="shared" si="287"/>
        <v>N/A</v>
      </c>
      <c r="G1042" s="31">
        <v>622.76360778000003</v>
      </c>
      <c r="H1042" s="27" t="str">
        <f t="shared" si="288"/>
        <v>N/A</v>
      </c>
      <c r="I1042" s="28">
        <v>-10.1</v>
      </c>
      <c r="J1042" s="28">
        <v>8.0690000000000008</v>
      </c>
      <c r="K1042" s="29" t="s">
        <v>1193</v>
      </c>
      <c r="L1042" s="30" t="str">
        <f t="shared" si="289"/>
        <v>Yes</v>
      </c>
    </row>
    <row r="1043" spans="1:12">
      <c r="A1043" s="46" t="s">
        <v>380</v>
      </c>
      <c r="B1043" s="25" t="s">
        <v>49</v>
      </c>
      <c r="C1043" s="31">
        <v>28251389</v>
      </c>
      <c r="D1043" s="27" t="str">
        <f t="shared" si="286"/>
        <v>N/A</v>
      </c>
      <c r="E1043" s="31">
        <v>28295787</v>
      </c>
      <c r="F1043" s="27" t="str">
        <f t="shared" si="287"/>
        <v>N/A</v>
      </c>
      <c r="G1043" s="31">
        <v>37096034</v>
      </c>
      <c r="H1043" s="27" t="str">
        <f t="shared" si="288"/>
        <v>N/A</v>
      </c>
      <c r="I1043" s="28">
        <v>0.15720000000000001</v>
      </c>
      <c r="J1043" s="28">
        <v>31.1</v>
      </c>
      <c r="K1043" s="29" t="s">
        <v>1193</v>
      </c>
      <c r="L1043" s="30" t="str">
        <f t="shared" si="289"/>
        <v>No</v>
      </c>
    </row>
    <row r="1044" spans="1:12">
      <c r="A1044" s="46" t="s">
        <v>100</v>
      </c>
      <c r="B1044" s="25" t="s">
        <v>49</v>
      </c>
      <c r="C1044" s="26">
        <v>28494</v>
      </c>
      <c r="D1044" s="27" t="str">
        <f t="shared" si="286"/>
        <v>N/A</v>
      </c>
      <c r="E1044" s="26">
        <v>28395</v>
      </c>
      <c r="F1044" s="27" t="str">
        <f t="shared" si="287"/>
        <v>N/A</v>
      </c>
      <c r="G1044" s="26">
        <v>29748</v>
      </c>
      <c r="H1044" s="27" t="str">
        <f t="shared" si="288"/>
        <v>N/A</v>
      </c>
      <c r="I1044" s="28">
        <v>-0.34699999999999998</v>
      </c>
      <c r="J1044" s="28">
        <v>4.7649999999999997</v>
      </c>
      <c r="K1044" s="29" t="s">
        <v>1193</v>
      </c>
      <c r="L1044" s="30" t="str">
        <f t="shared" si="289"/>
        <v>Yes</v>
      </c>
    </row>
    <row r="1045" spans="1:12">
      <c r="A1045" s="46" t="s">
        <v>381</v>
      </c>
      <c r="B1045" s="25" t="s">
        <v>49</v>
      </c>
      <c r="C1045" s="31">
        <v>991.48554081999998</v>
      </c>
      <c r="D1045" s="27" t="str">
        <f t="shared" si="286"/>
        <v>N/A</v>
      </c>
      <c r="E1045" s="31">
        <v>996.50596935999999</v>
      </c>
      <c r="F1045" s="27" t="str">
        <f t="shared" si="287"/>
        <v>N/A</v>
      </c>
      <c r="G1045" s="31">
        <v>1247.0093452000001</v>
      </c>
      <c r="H1045" s="27" t="str">
        <f t="shared" si="288"/>
        <v>N/A</v>
      </c>
      <c r="I1045" s="28">
        <v>0.50639999999999996</v>
      </c>
      <c r="J1045" s="28">
        <v>25.14</v>
      </c>
      <c r="K1045" s="29" t="s">
        <v>1193</v>
      </c>
      <c r="L1045" s="30" t="str">
        <f t="shared" si="289"/>
        <v>Yes</v>
      </c>
    </row>
    <row r="1046" spans="1:12">
      <c r="A1046" s="46" t="s">
        <v>382</v>
      </c>
      <c r="B1046" s="25" t="s">
        <v>49</v>
      </c>
      <c r="C1046" s="31">
        <v>84502802</v>
      </c>
      <c r="D1046" s="27" t="str">
        <f t="shared" si="286"/>
        <v>N/A</v>
      </c>
      <c r="E1046" s="31">
        <v>101561583</v>
      </c>
      <c r="F1046" s="27" t="str">
        <f t="shared" si="287"/>
        <v>N/A</v>
      </c>
      <c r="G1046" s="31">
        <v>121652602</v>
      </c>
      <c r="H1046" s="27" t="str">
        <f t="shared" si="288"/>
        <v>N/A</v>
      </c>
      <c r="I1046" s="28">
        <v>20.190000000000001</v>
      </c>
      <c r="J1046" s="28">
        <v>19.78</v>
      </c>
      <c r="K1046" s="29" t="s">
        <v>1193</v>
      </c>
      <c r="L1046" s="30" t="str">
        <f t="shared" si="289"/>
        <v>Yes</v>
      </c>
    </row>
    <row r="1047" spans="1:12">
      <c r="A1047" s="46" t="s">
        <v>383</v>
      </c>
      <c r="B1047" s="25" t="s">
        <v>49</v>
      </c>
      <c r="C1047" s="26">
        <v>15096</v>
      </c>
      <c r="D1047" s="27" t="str">
        <f t="shared" si="286"/>
        <v>N/A</v>
      </c>
      <c r="E1047" s="26">
        <v>15815</v>
      </c>
      <c r="F1047" s="27" t="str">
        <f t="shared" si="287"/>
        <v>N/A</v>
      </c>
      <c r="G1047" s="26">
        <v>17406</v>
      </c>
      <c r="H1047" s="27" t="str">
        <f t="shared" si="288"/>
        <v>N/A</v>
      </c>
      <c r="I1047" s="28">
        <v>4.7629999999999999</v>
      </c>
      <c r="J1047" s="28">
        <v>10.06</v>
      </c>
      <c r="K1047" s="29" t="s">
        <v>1193</v>
      </c>
      <c r="L1047" s="30" t="str">
        <f t="shared" ref="L1047:L1084" si="290">IF(J1047="Div by 0", "N/A", IF(K1047="N/A","N/A", IF(J1047&gt;VALUE(MID(K1047,1,2)), "No", IF(J1047&lt;-1*VALUE(MID(K1047,1,2)), "No", "Yes"))))</f>
        <v>Yes</v>
      </c>
    </row>
    <row r="1048" spans="1:12">
      <c r="A1048" s="46" t="s">
        <v>384</v>
      </c>
      <c r="B1048" s="25" t="s">
        <v>49</v>
      </c>
      <c r="C1048" s="31">
        <v>5597.6948861000001</v>
      </c>
      <c r="D1048" s="27" t="str">
        <f t="shared" si="286"/>
        <v>N/A</v>
      </c>
      <c r="E1048" s="31">
        <v>6421.8515966000004</v>
      </c>
      <c r="F1048" s="27" t="str">
        <f t="shared" si="287"/>
        <v>N/A</v>
      </c>
      <c r="G1048" s="31">
        <v>6989.1188095999996</v>
      </c>
      <c r="H1048" s="27" t="str">
        <f t="shared" si="288"/>
        <v>N/A</v>
      </c>
      <c r="I1048" s="28">
        <v>14.72</v>
      </c>
      <c r="J1048" s="28">
        <v>8.8330000000000002</v>
      </c>
      <c r="K1048" s="29" t="s">
        <v>1193</v>
      </c>
      <c r="L1048" s="30" t="str">
        <f t="shared" si="290"/>
        <v>Yes</v>
      </c>
    </row>
    <row r="1049" spans="1:12">
      <c r="A1049" s="46" t="s">
        <v>385</v>
      </c>
      <c r="B1049" s="25" t="s">
        <v>49</v>
      </c>
      <c r="C1049" s="31">
        <v>11008836</v>
      </c>
      <c r="D1049" s="27" t="str">
        <f t="shared" si="286"/>
        <v>N/A</v>
      </c>
      <c r="E1049" s="31">
        <v>10585981</v>
      </c>
      <c r="F1049" s="27" t="str">
        <f t="shared" si="287"/>
        <v>N/A</v>
      </c>
      <c r="G1049" s="31">
        <v>11957350</v>
      </c>
      <c r="H1049" s="27" t="str">
        <f t="shared" si="288"/>
        <v>N/A</v>
      </c>
      <c r="I1049" s="28">
        <v>-3.84</v>
      </c>
      <c r="J1049" s="28">
        <v>12.95</v>
      </c>
      <c r="K1049" s="29" t="s">
        <v>1193</v>
      </c>
      <c r="L1049" s="30" t="str">
        <f t="shared" si="290"/>
        <v>Yes</v>
      </c>
    </row>
    <row r="1050" spans="1:12">
      <c r="A1050" s="46" t="s">
        <v>101</v>
      </c>
      <c r="B1050" s="25" t="s">
        <v>49</v>
      </c>
      <c r="C1050" s="26">
        <v>54625</v>
      </c>
      <c r="D1050" s="27" t="str">
        <f t="shared" si="286"/>
        <v>N/A</v>
      </c>
      <c r="E1050" s="26">
        <v>53120</v>
      </c>
      <c r="F1050" s="27" t="str">
        <f t="shared" si="287"/>
        <v>N/A</v>
      </c>
      <c r="G1050" s="26">
        <v>55561</v>
      </c>
      <c r="H1050" s="27" t="str">
        <f t="shared" si="288"/>
        <v>N/A</v>
      </c>
      <c r="I1050" s="28">
        <v>-2.76</v>
      </c>
      <c r="J1050" s="28">
        <v>4.5949999999999998</v>
      </c>
      <c r="K1050" s="29" t="s">
        <v>1193</v>
      </c>
      <c r="L1050" s="30" t="str">
        <f t="shared" si="290"/>
        <v>Yes</v>
      </c>
    </row>
    <row r="1051" spans="1:12">
      <c r="A1051" s="46" t="s">
        <v>386</v>
      </c>
      <c r="B1051" s="25" t="s">
        <v>49</v>
      </c>
      <c r="C1051" s="31">
        <v>201.53475515</v>
      </c>
      <c r="D1051" s="27" t="str">
        <f t="shared" si="286"/>
        <v>N/A</v>
      </c>
      <c r="E1051" s="31">
        <v>199.28428087</v>
      </c>
      <c r="F1051" s="27" t="str">
        <f t="shared" si="287"/>
        <v>N/A</v>
      </c>
      <c r="G1051" s="31">
        <v>215.21120930000001</v>
      </c>
      <c r="H1051" s="27" t="str">
        <f t="shared" si="288"/>
        <v>N/A</v>
      </c>
      <c r="I1051" s="28">
        <v>-1.1200000000000001</v>
      </c>
      <c r="J1051" s="28">
        <v>7.992</v>
      </c>
      <c r="K1051" s="29" t="s">
        <v>1193</v>
      </c>
      <c r="L1051" s="30" t="str">
        <f t="shared" si="290"/>
        <v>Yes</v>
      </c>
    </row>
    <row r="1052" spans="1:12">
      <c r="A1052" s="46" t="s">
        <v>387</v>
      </c>
      <c r="B1052" s="25" t="s">
        <v>49</v>
      </c>
      <c r="C1052" s="31">
        <v>47131824</v>
      </c>
      <c r="D1052" s="27" t="str">
        <f t="shared" si="286"/>
        <v>N/A</v>
      </c>
      <c r="E1052" s="31">
        <v>34262995</v>
      </c>
      <c r="F1052" s="27" t="str">
        <f t="shared" si="287"/>
        <v>N/A</v>
      </c>
      <c r="G1052" s="31">
        <v>32641702</v>
      </c>
      <c r="H1052" s="27" t="str">
        <f t="shared" si="288"/>
        <v>N/A</v>
      </c>
      <c r="I1052" s="28">
        <v>-27.3</v>
      </c>
      <c r="J1052" s="28">
        <v>-4.7300000000000004</v>
      </c>
      <c r="K1052" s="29" t="s">
        <v>1193</v>
      </c>
      <c r="L1052" s="30" t="str">
        <f t="shared" si="290"/>
        <v>Yes</v>
      </c>
    </row>
    <row r="1053" spans="1:12">
      <c r="A1053" s="46" t="s">
        <v>102</v>
      </c>
      <c r="B1053" s="25" t="s">
        <v>49</v>
      </c>
      <c r="C1053" s="26">
        <v>132929</v>
      </c>
      <c r="D1053" s="27" t="str">
        <f t="shared" si="286"/>
        <v>N/A</v>
      </c>
      <c r="E1053" s="26">
        <v>128491</v>
      </c>
      <c r="F1053" s="27" t="str">
        <f t="shared" si="287"/>
        <v>N/A</v>
      </c>
      <c r="G1053" s="26">
        <v>129948</v>
      </c>
      <c r="H1053" s="27" t="str">
        <f t="shared" si="288"/>
        <v>N/A</v>
      </c>
      <c r="I1053" s="28">
        <v>-3.34</v>
      </c>
      <c r="J1053" s="28">
        <v>1.1339999999999999</v>
      </c>
      <c r="K1053" s="29" t="s">
        <v>1193</v>
      </c>
      <c r="L1053" s="30" t="str">
        <f t="shared" si="290"/>
        <v>Yes</v>
      </c>
    </row>
    <row r="1054" spans="1:12">
      <c r="A1054" s="46" t="s">
        <v>388</v>
      </c>
      <c r="B1054" s="25" t="s">
        <v>49</v>
      </c>
      <c r="C1054" s="31">
        <v>354.56389501000001</v>
      </c>
      <c r="D1054" s="27" t="str">
        <f t="shared" si="286"/>
        <v>N/A</v>
      </c>
      <c r="E1054" s="31">
        <v>266.65676973000001</v>
      </c>
      <c r="F1054" s="27" t="str">
        <f t="shared" si="287"/>
        <v>N/A</v>
      </c>
      <c r="G1054" s="31">
        <v>251.19049158000001</v>
      </c>
      <c r="H1054" s="27" t="str">
        <f t="shared" si="288"/>
        <v>N/A</v>
      </c>
      <c r="I1054" s="28">
        <v>-24.8</v>
      </c>
      <c r="J1054" s="28">
        <v>-5.8</v>
      </c>
      <c r="K1054" s="29" t="s">
        <v>1193</v>
      </c>
      <c r="L1054" s="30" t="str">
        <f t="shared" si="290"/>
        <v>Yes</v>
      </c>
    </row>
    <row r="1055" spans="1:12">
      <c r="A1055" s="46" t="s">
        <v>389</v>
      </c>
      <c r="B1055" s="25" t="s">
        <v>49</v>
      </c>
      <c r="C1055" s="31">
        <v>827833399</v>
      </c>
      <c r="D1055" s="27" t="str">
        <f t="shared" si="286"/>
        <v>N/A</v>
      </c>
      <c r="E1055" s="31">
        <v>950087834</v>
      </c>
      <c r="F1055" s="27" t="str">
        <f t="shared" si="287"/>
        <v>N/A</v>
      </c>
      <c r="G1055" s="31">
        <v>1038323303</v>
      </c>
      <c r="H1055" s="27" t="str">
        <f t="shared" si="288"/>
        <v>N/A</v>
      </c>
      <c r="I1055" s="28">
        <v>14.77</v>
      </c>
      <c r="J1055" s="28">
        <v>9.2870000000000008</v>
      </c>
      <c r="K1055" s="29" t="s">
        <v>1193</v>
      </c>
      <c r="L1055" s="30" t="str">
        <f t="shared" si="290"/>
        <v>Yes</v>
      </c>
    </row>
    <row r="1056" spans="1:12">
      <c r="A1056" s="93" t="s">
        <v>625</v>
      </c>
      <c r="B1056" s="26" t="s">
        <v>49</v>
      </c>
      <c r="C1056" s="26">
        <v>90976</v>
      </c>
      <c r="D1056" s="27" t="str">
        <f t="shared" si="286"/>
        <v>N/A</v>
      </c>
      <c r="E1056" s="26">
        <v>95753</v>
      </c>
      <c r="F1056" s="27" t="str">
        <f t="shared" si="287"/>
        <v>N/A</v>
      </c>
      <c r="G1056" s="26">
        <v>100417</v>
      </c>
      <c r="H1056" s="27" t="str">
        <f t="shared" si="288"/>
        <v>N/A</v>
      </c>
      <c r="I1056" s="28">
        <v>5.2510000000000003</v>
      </c>
      <c r="J1056" s="28">
        <v>4.8710000000000004</v>
      </c>
      <c r="K1056" s="37" t="s">
        <v>1193</v>
      </c>
      <c r="L1056" s="30" t="str">
        <f t="shared" si="290"/>
        <v>Yes</v>
      </c>
    </row>
    <row r="1057" spans="1:12">
      <c r="A1057" s="46" t="s">
        <v>390</v>
      </c>
      <c r="B1057" s="25" t="s">
        <v>49</v>
      </c>
      <c r="C1057" s="31">
        <v>9099.4701788999992</v>
      </c>
      <c r="D1057" s="27" t="str">
        <f t="shared" si="286"/>
        <v>N/A</v>
      </c>
      <c r="E1057" s="31">
        <v>9922.2774638999999</v>
      </c>
      <c r="F1057" s="27" t="str">
        <f t="shared" si="287"/>
        <v>N/A</v>
      </c>
      <c r="G1057" s="31">
        <v>10340.114750999999</v>
      </c>
      <c r="H1057" s="27" t="str">
        <f t="shared" si="288"/>
        <v>N/A</v>
      </c>
      <c r="I1057" s="28">
        <v>9.0419999999999998</v>
      </c>
      <c r="J1057" s="28">
        <v>4.2110000000000003</v>
      </c>
      <c r="K1057" s="29" t="s">
        <v>1193</v>
      </c>
      <c r="L1057" s="30" t="str">
        <f t="shared" si="290"/>
        <v>Yes</v>
      </c>
    </row>
    <row r="1058" spans="1:12">
      <c r="A1058" s="46" t="s">
        <v>391</v>
      </c>
      <c r="B1058" s="25" t="s">
        <v>49</v>
      </c>
      <c r="C1058" s="31">
        <v>47631750</v>
      </c>
      <c r="D1058" s="27" t="str">
        <f t="shared" si="286"/>
        <v>N/A</v>
      </c>
      <c r="E1058" s="31">
        <v>50693126</v>
      </c>
      <c r="F1058" s="27" t="str">
        <f t="shared" si="287"/>
        <v>N/A</v>
      </c>
      <c r="G1058" s="31">
        <v>44142708</v>
      </c>
      <c r="H1058" s="27" t="str">
        <f t="shared" si="288"/>
        <v>N/A</v>
      </c>
      <c r="I1058" s="28">
        <v>6.4269999999999996</v>
      </c>
      <c r="J1058" s="28">
        <v>-12.9</v>
      </c>
      <c r="K1058" s="29" t="s">
        <v>1193</v>
      </c>
      <c r="L1058" s="30" t="str">
        <f t="shared" si="290"/>
        <v>Yes</v>
      </c>
    </row>
    <row r="1059" spans="1:12">
      <c r="A1059" s="46" t="s">
        <v>38</v>
      </c>
      <c r="B1059" s="25" t="s">
        <v>49</v>
      </c>
      <c r="C1059" s="26">
        <v>77083</v>
      </c>
      <c r="D1059" s="27" t="str">
        <f t="shared" si="286"/>
        <v>N/A</v>
      </c>
      <c r="E1059" s="26">
        <v>79013</v>
      </c>
      <c r="F1059" s="27" t="str">
        <f t="shared" si="287"/>
        <v>N/A</v>
      </c>
      <c r="G1059" s="26">
        <v>73953</v>
      </c>
      <c r="H1059" s="27" t="str">
        <f t="shared" si="288"/>
        <v>N/A</v>
      </c>
      <c r="I1059" s="28">
        <v>2.504</v>
      </c>
      <c r="J1059" s="28">
        <v>-6.4</v>
      </c>
      <c r="K1059" s="29" t="s">
        <v>1193</v>
      </c>
      <c r="L1059" s="30" t="str">
        <f t="shared" si="290"/>
        <v>Yes</v>
      </c>
    </row>
    <row r="1060" spans="1:12">
      <c r="A1060" s="46" t="s">
        <v>392</v>
      </c>
      <c r="B1060" s="25" t="s">
        <v>49</v>
      </c>
      <c r="C1060" s="31">
        <v>617.92807753</v>
      </c>
      <c r="D1060" s="27" t="str">
        <f t="shared" si="286"/>
        <v>N/A</v>
      </c>
      <c r="E1060" s="31">
        <v>641.57956286000001</v>
      </c>
      <c r="F1060" s="27" t="str">
        <f t="shared" si="287"/>
        <v>N/A</v>
      </c>
      <c r="G1060" s="31">
        <v>596.90219463999995</v>
      </c>
      <c r="H1060" s="27" t="str">
        <f t="shared" si="288"/>
        <v>N/A</v>
      </c>
      <c r="I1060" s="28">
        <v>3.8279999999999998</v>
      </c>
      <c r="J1060" s="28">
        <v>-6.96</v>
      </c>
      <c r="K1060" s="29" t="s">
        <v>1193</v>
      </c>
      <c r="L1060" s="30" t="str">
        <f t="shared" si="290"/>
        <v>Yes</v>
      </c>
    </row>
    <row r="1061" spans="1:12" ht="12.75" customHeight="1">
      <c r="A1061" s="46" t="s">
        <v>393</v>
      </c>
      <c r="B1061" s="25" t="s">
        <v>49</v>
      </c>
      <c r="C1061" s="31">
        <v>0</v>
      </c>
      <c r="D1061" s="27" t="str">
        <f t="shared" si="286"/>
        <v>N/A</v>
      </c>
      <c r="E1061" s="31">
        <v>0</v>
      </c>
      <c r="F1061" s="27" t="str">
        <f t="shared" si="287"/>
        <v>N/A</v>
      </c>
      <c r="G1061" s="31">
        <v>0</v>
      </c>
      <c r="H1061" s="27" t="str">
        <f t="shared" si="288"/>
        <v>N/A</v>
      </c>
      <c r="I1061" s="28" t="s">
        <v>1207</v>
      </c>
      <c r="J1061" s="28" t="s">
        <v>1207</v>
      </c>
      <c r="K1061" s="29" t="s">
        <v>1193</v>
      </c>
      <c r="L1061" s="30" t="str">
        <f t="shared" si="290"/>
        <v>N/A</v>
      </c>
    </row>
    <row r="1062" spans="1:12">
      <c r="A1062" s="46" t="s">
        <v>394</v>
      </c>
      <c r="B1062" s="25" t="s">
        <v>49</v>
      </c>
      <c r="C1062" s="26">
        <v>0</v>
      </c>
      <c r="D1062" s="27" t="str">
        <f t="shared" si="286"/>
        <v>N/A</v>
      </c>
      <c r="E1062" s="26">
        <v>0</v>
      </c>
      <c r="F1062" s="27" t="str">
        <f t="shared" si="287"/>
        <v>N/A</v>
      </c>
      <c r="G1062" s="26">
        <v>0</v>
      </c>
      <c r="H1062" s="27" t="str">
        <f t="shared" si="288"/>
        <v>N/A</v>
      </c>
      <c r="I1062" s="28" t="s">
        <v>1207</v>
      </c>
      <c r="J1062" s="28" t="s">
        <v>1207</v>
      </c>
      <c r="K1062" s="29" t="s">
        <v>1193</v>
      </c>
      <c r="L1062" s="30" t="str">
        <f t="shared" si="290"/>
        <v>N/A</v>
      </c>
    </row>
    <row r="1063" spans="1:12">
      <c r="A1063" s="46" t="s">
        <v>395</v>
      </c>
      <c r="B1063" s="25" t="s">
        <v>49</v>
      </c>
      <c r="C1063" s="31" t="s">
        <v>1207</v>
      </c>
      <c r="D1063" s="27" t="str">
        <f t="shared" si="286"/>
        <v>N/A</v>
      </c>
      <c r="E1063" s="31" t="s">
        <v>1207</v>
      </c>
      <c r="F1063" s="27" t="str">
        <f t="shared" si="287"/>
        <v>N/A</v>
      </c>
      <c r="G1063" s="31" t="s">
        <v>1207</v>
      </c>
      <c r="H1063" s="27" t="str">
        <f t="shared" si="288"/>
        <v>N/A</v>
      </c>
      <c r="I1063" s="28" t="s">
        <v>1207</v>
      </c>
      <c r="J1063" s="28" t="s">
        <v>1207</v>
      </c>
      <c r="K1063" s="29" t="s">
        <v>1193</v>
      </c>
      <c r="L1063" s="30" t="str">
        <f t="shared" si="290"/>
        <v>N/A</v>
      </c>
    </row>
    <row r="1064" spans="1:12" ht="12.75" customHeight="1">
      <c r="A1064" s="46" t="s">
        <v>396</v>
      </c>
      <c r="B1064" s="25" t="s">
        <v>49</v>
      </c>
      <c r="C1064" s="31">
        <v>0</v>
      </c>
      <c r="D1064" s="27" t="str">
        <f t="shared" si="286"/>
        <v>N/A</v>
      </c>
      <c r="E1064" s="31">
        <v>0</v>
      </c>
      <c r="F1064" s="27" t="str">
        <f t="shared" si="287"/>
        <v>N/A</v>
      </c>
      <c r="G1064" s="31">
        <v>0</v>
      </c>
      <c r="H1064" s="27" t="str">
        <f t="shared" si="288"/>
        <v>N/A</v>
      </c>
      <c r="I1064" s="28" t="s">
        <v>1207</v>
      </c>
      <c r="J1064" s="28" t="s">
        <v>1207</v>
      </c>
      <c r="K1064" s="29" t="s">
        <v>1193</v>
      </c>
      <c r="L1064" s="30" t="str">
        <f t="shared" si="290"/>
        <v>N/A</v>
      </c>
    </row>
    <row r="1065" spans="1:12">
      <c r="A1065" s="46" t="s">
        <v>397</v>
      </c>
      <c r="B1065" s="25" t="s">
        <v>49</v>
      </c>
      <c r="C1065" s="26">
        <v>0</v>
      </c>
      <c r="D1065" s="27" t="str">
        <f t="shared" si="286"/>
        <v>N/A</v>
      </c>
      <c r="E1065" s="26">
        <v>0</v>
      </c>
      <c r="F1065" s="27" t="str">
        <f t="shared" si="287"/>
        <v>N/A</v>
      </c>
      <c r="G1065" s="26">
        <v>0</v>
      </c>
      <c r="H1065" s="27" t="str">
        <f t="shared" si="288"/>
        <v>N/A</v>
      </c>
      <c r="I1065" s="28" t="s">
        <v>1207</v>
      </c>
      <c r="J1065" s="28" t="s">
        <v>1207</v>
      </c>
      <c r="K1065" s="29" t="s">
        <v>1193</v>
      </c>
      <c r="L1065" s="30" t="str">
        <f t="shared" si="290"/>
        <v>N/A</v>
      </c>
    </row>
    <row r="1066" spans="1:12">
      <c r="A1066" s="46" t="s">
        <v>398</v>
      </c>
      <c r="B1066" s="25" t="s">
        <v>49</v>
      </c>
      <c r="C1066" s="31" t="s">
        <v>1207</v>
      </c>
      <c r="D1066" s="27" t="str">
        <f t="shared" si="286"/>
        <v>N/A</v>
      </c>
      <c r="E1066" s="31" t="s">
        <v>1207</v>
      </c>
      <c r="F1066" s="27" t="str">
        <f t="shared" si="287"/>
        <v>N/A</v>
      </c>
      <c r="G1066" s="31" t="s">
        <v>1207</v>
      </c>
      <c r="H1066" s="27" t="str">
        <f t="shared" si="288"/>
        <v>N/A</v>
      </c>
      <c r="I1066" s="28" t="s">
        <v>1207</v>
      </c>
      <c r="J1066" s="28" t="s">
        <v>1207</v>
      </c>
      <c r="K1066" s="29" t="s">
        <v>1193</v>
      </c>
      <c r="L1066" s="30" t="str">
        <f t="shared" si="290"/>
        <v>N/A</v>
      </c>
    </row>
    <row r="1067" spans="1:12">
      <c r="A1067" s="46" t="s">
        <v>399</v>
      </c>
      <c r="B1067" s="25" t="s">
        <v>49</v>
      </c>
      <c r="C1067" s="31">
        <v>17797308</v>
      </c>
      <c r="D1067" s="27" t="str">
        <f t="shared" si="286"/>
        <v>N/A</v>
      </c>
      <c r="E1067" s="31">
        <v>20768278</v>
      </c>
      <c r="F1067" s="27" t="str">
        <f t="shared" si="287"/>
        <v>N/A</v>
      </c>
      <c r="G1067" s="31">
        <v>23120608</v>
      </c>
      <c r="H1067" s="27" t="str">
        <f t="shared" si="288"/>
        <v>N/A</v>
      </c>
      <c r="I1067" s="28">
        <v>16.690000000000001</v>
      </c>
      <c r="J1067" s="28">
        <v>11.33</v>
      </c>
      <c r="K1067" s="29" t="s">
        <v>1193</v>
      </c>
      <c r="L1067" s="30" t="str">
        <f t="shared" si="290"/>
        <v>Yes</v>
      </c>
    </row>
    <row r="1068" spans="1:12">
      <c r="A1068" s="46" t="s">
        <v>400</v>
      </c>
      <c r="B1068" s="25" t="s">
        <v>49</v>
      </c>
      <c r="C1068" s="26">
        <v>27109</v>
      </c>
      <c r="D1068" s="27" t="str">
        <f t="shared" si="286"/>
        <v>N/A</v>
      </c>
      <c r="E1068" s="26">
        <v>29322</v>
      </c>
      <c r="F1068" s="27" t="str">
        <f t="shared" si="287"/>
        <v>N/A</v>
      </c>
      <c r="G1068" s="26">
        <v>32610</v>
      </c>
      <c r="H1068" s="27" t="str">
        <f t="shared" si="288"/>
        <v>N/A</v>
      </c>
      <c r="I1068" s="28">
        <v>8.1630000000000003</v>
      </c>
      <c r="J1068" s="28">
        <v>11.21</v>
      </c>
      <c r="K1068" s="29" t="s">
        <v>1193</v>
      </c>
      <c r="L1068" s="30" t="str">
        <f t="shared" si="290"/>
        <v>Yes</v>
      </c>
    </row>
    <row r="1069" spans="1:12">
      <c r="A1069" s="46" t="s">
        <v>401</v>
      </c>
      <c r="B1069" s="25" t="s">
        <v>49</v>
      </c>
      <c r="C1069" s="31">
        <v>656.50920358999997</v>
      </c>
      <c r="D1069" s="27" t="str">
        <f t="shared" si="286"/>
        <v>N/A</v>
      </c>
      <c r="E1069" s="31">
        <v>708.28313212</v>
      </c>
      <c r="F1069" s="27" t="str">
        <f t="shared" si="287"/>
        <v>N/A</v>
      </c>
      <c r="G1069" s="31">
        <v>709.00361852000003</v>
      </c>
      <c r="H1069" s="27" t="str">
        <f t="shared" si="288"/>
        <v>N/A</v>
      </c>
      <c r="I1069" s="28">
        <v>7.8860000000000001</v>
      </c>
      <c r="J1069" s="28">
        <v>0.1017</v>
      </c>
      <c r="K1069" s="29" t="s">
        <v>1193</v>
      </c>
      <c r="L1069" s="30" t="str">
        <f t="shared" si="290"/>
        <v>Yes</v>
      </c>
    </row>
    <row r="1070" spans="1:12" ht="12.75" customHeight="1">
      <c r="A1070" s="46" t="s">
        <v>402</v>
      </c>
      <c r="B1070" s="25" t="s">
        <v>49</v>
      </c>
      <c r="C1070" s="31">
        <v>1446004</v>
      </c>
      <c r="D1070" s="27" t="str">
        <f t="shared" si="286"/>
        <v>N/A</v>
      </c>
      <c r="E1070" s="31">
        <v>1419859</v>
      </c>
      <c r="F1070" s="27" t="str">
        <f t="shared" si="287"/>
        <v>N/A</v>
      </c>
      <c r="G1070" s="31">
        <v>1296602</v>
      </c>
      <c r="H1070" s="27" t="str">
        <f t="shared" si="288"/>
        <v>N/A</v>
      </c>
      <c r="I1070" s="28">
        <v>-1.81</v>
      </c>
      <c r="J1070" s="28">
        <v>-8.68</v>
      </c>
      <c r="K1070" s="29" t="s">
        <v>1193</v>
      </c>
      <c r="L1070" s="30" t="str">
        <f t="shared" si="290"/>
        <v>Yes</v>
      </c>
    </row>
    <row r="1071" spans="1:12">
      <c r="A1071" s="46" t="s">
        <v>626</v>
      </c>
      <c r="B1071" s="25" t="s">
        <v>49</v>
      </c>
      <c r="C1071" s="26">
        <v>3174</v>
      </c>
      <c r="D1071" s="27" t="str">
        <f t="shared" si="286"/>
        <v>N/A</v>
      </c>
      <c r="E1071" s="26">
        <v>3218</v>
      </c>
      <c r="F1071" s="27" t="str">
        <f t="shared" si="287"/>
        <v>N/A</v>
      </c>
      <c r="G1071" s="26">
        <v>3266</v>
      </c>
      <c r="H1071" s="27" t="str">
        <f t="shared" si="288"/>
        <v>N/A</v>
      </c>
      <c r="I1071" s="28">
        <v>1.3859999999999999</v>
      </c>
      <c r="J1071" s="28">
        <v>1.492</v>
      </c>
      <c r="K1071" s="29" t="s">
        <v>1193</v>
      </c>
      <c r="L1071" s="30" t="str">
        <f t="shared" si="290"/>
        <v>Yes</v>
      </c>
    </row>
    <row r="1072" spans="1:12">
      <c r="A1072" s="46" t="s">
        <v>403</v>
      </c>
      <c r="B1072" s="25" t="s">
        <v>49</v>
      </c>
      <c r="C1072" s="31">
        <v>455.57781978999998</v>
      </c>
      <c r="D1072" s="27" t="str">
        <f t="shared" si="286"/>
        <v>N/A</v>
      </c>
      <c r="E1072" s="31">
        <v>441.22405221000002</v>
      </c>
      <c r="F1072" s="27" t="str">
        <f t="shared" si="287"/>
        <v>N/A</v>
      </c>
      <c r="G1072" s="31">
        <v>397</v>
      </c>
      <c r="H1072" s="27" t="str">
        <f t="shared" si="288"/>
        <v>N/A</v>
      </c>
      <c r="I1072" s="28">
        <v>-3.15</v>
      </c>
      <c r="J1072" s="28">
        <v>-10</v>
      </c>
      <c r="K1072" s="29" t="s">
        <v>1193</v>
      </c>
      <c r="L1072" s="30" t="str">
        <f t="shared" si="290"/>
        <v>Yes</v>
      </c>
    </row>
    <row r="1073" spans="1:12">
      <c r="A1073" s="46" t="s">
        <v>404</v>
      </c>
      <c r="B1073" s="25" t="s">
        <v>49</v>
      </c>
      <c r="C1073" s="31">
        <v>1896847</v>
      </c>
      <c r="D1073" s="27" t="str">
        <f t="shared" si="286"/>
        <v>N/A</v>
      </c>
      <c r="E1073" s="31">
        <v>2027005</v>
      </c>
      <c r="F1073" s="27" t="str">
        <f t="shared" si="287"/>
        <v>N/A</v>
      </c>
      <c r="G1073" s="31">
        <v>2330701</v>
      </c>
      <c r="H1073" s="27" t="str">
        <f t="shared" si="288"/>
        <v>N/A</v>
      </c>
      <c r="I1073" s="28">
        <v>6.8620000000000001</v>
      </c>
      <c r="J1073" s="28">
        <v>14.98</v>
      </c>
      <c r="K1073" s="29" t="s">
        <v>1193</v>
      </c>
      <c r="L1073" s="30" t="str">
        <f t="shared" si="290"/>
        <v>Yes</v>
      </c>
    </row>
    <row r="1074" spans="1:12">
      <c r="A1074" s="46" t="s">
        <v>135</v>
      </c>
      <c r="B1074" s="25" t="s">
        <v>49</v>
      </c>
      <c r="C1074" s="26">
        <v>360</v>
      </c>
      <c r="D1074" s="27" t="str">
        <f t="shared" si="286"/>
        <v>N/A</v>
      </c>
      <c r="E1074" s="26">
        <v>388</v>
      </c>
      <c r="F1074" s="27" t="str">
        <f t="shared" si="287"/>
        <v>N/A</v>
      </c>
      <c r="G1074" s="26">
        <v>406</v>
      </c>
      <c r="H1074" s="27" t="str">
        <f t="shared" si="288"/>
        <v>N/A</v>
      </c>
      <c r="I1074" s="28">
        <v>7.7779999999999996</v>
      </c>
      <c r="J1074" s="28">
        <v>4.6390000000000002</v>
      </c>
      <c r="K1074" s="29" t="s">
        <v>1193</v>
      </c>
      <c r="L1074" s="30" t="str">
        <f t="shared" si="290"/>
        <v>Yes</v>
      </c>
    </row>
    <row r="1075" spans="1:12">
      <c r="A1075" s="46" t="s">
        <v>405</v>
      </c>
      <c r="B1075" s="25" t="s">
        <v>49</v>
      </c>
      <c r="C1075" s="31">
        <v>5269.0194443999999</v>
      </c>
      <c r="D1075" s="27" t="str">
        <f t="shared" si="286"/>
        <v>N/A</v>
      </c>
      <c r="E1075" s="31">
        <v>5224.2396907000002</v>
      </c>
      <c r="F1075" s="27" t="str">
        <f t="shared" si="287"/>
        <v>N/A</v>
      </c>
      <c r="G1075" s="31">
        <v>5740.6428570999997</v>
      </c>
      <c r="H1075" s="27" t="str">
        <f t="shared" si="288"/>
        <v>N/A</v>
      </c>
      <c r="I1075" s="28">
        <v>-0.85</v>
      </c>
      <c r="J1075" s="28">
        <v>9.8849999999999998</v>
      </c>
      <c r="K1075" s="29" t="s">
        <v>1193</v>
      </c>
      <c r="L1075" s="30" t="str">
        <f t="shared" si="290"/>
        <v>Yes</v>
      </c>
    </row>
    <row r="1076" spans="1:12">
      <c r="A1076" s="46" t="s">
        <v>952</v>
      </c>
      <c r="B1076" s="25" t="s">
        <v>49</v>
      </c>
      <c r="C1076" s="31" t="s">
        <v>49</v>
      </c>
      <c r="D1076" s="27" t="str">
        <f t="shared" si="286"/>
        <v>N/A</v>
      </c>
      <c r="E1076" s="31">
        <v>2672970</v>
      </c>
      <c r="F1076" s="27" t="str">
        <f t="shared" si="287"/>
        <v>N/A</v>
      </c>
      <c r="G1076" s="31">
        <v>3473803</v>
      </c>
      <c r="H1076" s="27" t="str">
        <f t="shared" si="288"/>
        <v>N/A</v>
      </c>
      <c r="I1076" s="28" t="s">
        <v>49</v>
      </c>
      <c r="J1076" s="28">
        <v>29.96</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44610</v>
      </c>
      <c r="F1077" s="27" t="str">
        <f t="shared" si="287"/>
        <v>N/A</v>
      </c>
      <c r="G1077" s="26">
        <v>52016</v>
      </c>
      <c r="H1077" s="27" t="str">
        <f t="shared" si="288"/>
        <v>N/A</v>
      </c>
      <c r="I1077" s="28" t="s">
        <v>49</v>
      </c>
      <c r="J1077" s="28">
        <v>16.600000000000001</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59.91862811</v>
      </c>
      <c r="F1078" s="27" t="str">
        <f t="shared" si="287"/>
        <v>N/A</v>
      </c>
      <c r="G1078" s="31">
        <v>66.783355122000003</v>
      </c>
      <c r="H1078" s="27" t="str">
        <f t="shared" si="288"/>
        <v>N/A</v>
      </c>
      <c r="I1078" s="28" t="s">
        <v>49</v>
      </c>
      <c r="J1078" s="28">
        <v>11.46</v>
      </c>
      <c r="K1078" s="29" t="s">
        <v>1193</v>
      </c>
      <c r="L1078" s="30" t="str">
        <f t="shared" si="291"/>
        <v>Yes</v>
      </c>
    </row>
    <row r="1079" spans="1:12">
      <c r="A1079" s="46" t="s">
        <v>955</v>
      </c>
      <c r="B1079" s="25" t="s">
        <v>49</v>
      </c>
      <c r="C1079" s="31" t="s">
        <v>49</v>
      </c>
      <c r="D1079" s="27" t="str">
        <f t="shared" si="286"/>
        <v>N/A</v>
      </c>
      <c r="E1079" s="31">
        <v>16278209</v>
      </c>
      <c r="F1079" s="27" t="str">
        <f t="shared" si="287"/>
        <v>N/A</v>
      </c>
      <c r="G1079" s="31">
        <v>19224906</v>
      </c>
      <c r="H1079" s="27" t="str">
        <f t="shared" si="288"/>
        <v>N/A</v>
      </c>
      <c r="I1079" s="28" t="s">
        <v>49</v>
      </c>
      <c r="J1079" s="28">
        <v>18.100000000000001</v>
      </c>
      <c r="K1079" s="29" t="s">
        <v>1193</v>
      </c>
      <c r="L1079" s="30" t="str">
        <f t="shared" si="291"/>
        <v>Yes</v>
      </c>
    </row>
    <row r="1080" spans="1:12">
      <c r="A1080" s="46" t="s">
        <v>956</v>
      </c>
      <c r="B1080" s="25" t="s">
        <v>49</v>
      </c>
      <c r="C1080" s="26" t="s">
        <v>49</v>
      </c>
      <c r="D1080" s="27" t="str">
        <f t="shared" si="286"/>
        <v>N/A</v>
      </c>
      <c r="E1080" s="26">
        <v>804</v>
      </c>
      <c r="F1080" s="27" t="str">
        <f t="shared" si="287"/>
        <v>N/A</v>
      </c>
      <c r="G1080" s="26">
        <v>1126</v>
      </c>
      <c r="H1080" s="27" t="str">
        <f t="shared" si="288"/>
        <v>N/A</v>
      </c>
      <c r="I1080" s="28" t="s">
        <v>49</v>
      </c>
      <c r="J1080" s="28">
        <v>40.049999999999997</v>
      </c>
      <c r="K1080" s="29" t="s">
        <v>1193</v>
      </c>
      <c r="L1080" s="30" t="str">
        <f t="shared" si="291"/>
        <v>No</v>
      </c>
    </row>
    <row r="1081" spans="1:12">
      <c r="A1081" s="46" t="s">
        <v>957</v>
      </c>
      <c r="B1081" s="25" t="s">
        <v>49</v>
      </c>
      <c r="C1081" s="31" t="s">
        <v>49</v>
      </c>
      <c r="D1081" s="27" t="str">
        <f t="shared" si="286"/>
        <v>N/A</v>
      </c>
      <c r="E1081" s="31">
        <v>20246.528607</v>
      </c>
      <c r="F1081" s="27" t="str">
        <f t="shared" si="287"/>
        <v>N/A</v>
      </c>
      <c r="G1081" s="31">
        <v>17073.628774000001</v>
      </c>
      <c r="H1081" s="27" t="str">
        <f t="shared" si="288"/>
        <v>N/A</v>
      </c>
      <c r="I1081" s="28" t="s">
        <v>49</v>
      </c>
      <c r="J1081" s="28">
        <v>-15.7</v>
      </c>
      <c r="K1081" s="29" t="s">
        <v>1193</v>
      </c>
      <c r="L1081" s="30" t="str">
        <f t="shared" si="291"/>
        <v>Yes</v>
      </c>
    </row>
    <row r="1082" spans="1:12" ht="12.75" customHeight="1">
      <c r="A1082" s="46" t="s">
        <v>406</v>
      </c>
      <c r="B1082" s="25" t="s">
        <v>49</v>
      </c>
      <c r="C1082" s="31">
        <v>67546841</v>
      </c>
      <c r="D1082" s="27" t="str">
        <f t="shared" si="286"/>
        <v>N/A</v>
      </c>
      <c r="E1082" s="31">
        <v>70571011</v>
      </c>
      <c r="F1082" s="27" t="str">
        <f t="shared" si="287"/>
        <v>N/A</v>
      </c>
      <c r="G1082" s="31">
        <v>70006317</v>
      </c>
      <c r="H1082" s="27" t="str">
        <f t="shared" si="288"/>
        <v>N/A</v>
      </c>
      <c r="I1082" s="28">
        <v>4.4770000000000003</v>
      </c>
      <c r="J1082" s="28">
        <v>-0.8</v>
      </c>
      <c r="K1082" s="29" t="s">
        <v>1193</v>
      </c>
      <c r="L1082" s="30" t="str">
        <f t="shared" si="290"/>
        <v>Yes</v>
      </c>
    </row>
    <row r="1083" spans="1:12">
      <c r="A1083" s="46" t="s">
        <v>407</v>
      </c>
      <c r="B1083" s="25" t="s">
        <v>49</v>
      </c>
      <c r="C1083" s="26">
        <v>95858</v>
      </c>
      <c r="D1083" s="27" t="str">
        <f t="shared" si="286"/>
        <v>N/A</v>
      </c>
      <c r="E1083" s="26">
        <v>93639</v>
      </c>
      <c r="F1083" s="27" t="str">
        <f t="shared" si="287"/>
        <v>N/A</v>
      </c>
      <c r="G1083" s="26">
        <v>95851</v>
      </c>
      <c r="H1083" s="27" t="str">
        <f t="shared" si="288"/>
        <v>N/A</v>
      </c>
      <c r="I1083" s="28">
        <v>-2.31</v>
      </c>
      <c r="J1083" s="28">
        <v>2.3620000000000001</v>
      </c>
      <c r="K1083" s="29" t="s">
        <v>1193</v>
      </c>
      <c r="L1083" s="30" t="str">
        <f t="shared" si="290"/>
        <v>Yes</v>
      </c>
    </row>
    <row r="1084" spans="1:12">
      <c r="A1084" s="46" t="s">
        <v>408</v>
      </c>
      <c r="B1084" s="25" t="s">
        <v>49</v>
      </c>
      <c r="C1084" s="31">
        <v>704.65522960999999</v>
      </c>
      <c r="D1084" s="27" t="str">
        <f t="shared" si="286"/>
        <v>N/A</v>
      </c>
      <c r="E1084" s="31">
        <v>753.64977199999998</v>
      </c>
      <c r="F1084" s="27" t="str">
        <f t="shared" si="287"/>
        <v>N/A</v>
      </c>
      <c r="G1084" s="31">
        <v>730.36605773999997</v>
      </c>
      <c r="H1084" s="27" t="str">
        <f t="shared" si="288"/>
        <v>N/A</v>
      </c>
      <c r="I1084" s="28">
        <v>6.9530000000000003</v>
      </c>
      <c r="J1084" s="28">
        <v>-3.09</v>
      </c>
      <c r="K1084" s="29" t="s">
        <v>1193</v>
      </c>
      <c r="L1084" s="30" t="str">
        <f t="shared" si="290"/>
        <v>Yes</v>
      </c>
    </row>
    <row r="1085" spans="1:12">
      <c r="A1085" s="46" t="s">
        <v>409</v>
      </c>
      <c r="B1085" s="25" t="s">
        <v>49</v>
      </c>
      <c r="C1085" s="31">
        <v>132402801</v>
      </c>
      <c r="D1085" s="27" t="str">
        <f t="shared" ref="D1085:D1093" si="292">IF($B1085="N/A","N/A",IF(C1085&gt;10,"No",IF(C1085&lt;-10,"No","Yes")))</f>
        <v>N/A</v>
      </c>
      <c r="E1085" s="31">
        <v>150028101</v>
      </c>
      <c r="F1085" s="27" t="str">
        <f t="shared" ref="F1085:F1093" si="293">IF($B1085="N/A","N/A",IF(E1085&gt;10,"No",IF(E1085&lt;-10,"No","Yes")))</f>
        <v>N/A</v>
      </c>
      <c r="G1085" s="31">
        <v>180300731</v>
      </c>
      <c r="H1085" s="27" t="str">
        <f t="shared" ref="H1085:H1093" si="294">IF($B1085="N/A","N/A",IF(G1085&gt;10,"No",IF(G1085&lt;-10,"No","Yes")))</f>
        <v>N/A</v>
      </c>
      <c r="I1085" s="28">
        <v>13.31</v>
      </c>
      <c r="J1085" s="28">
        <v>20.18</v>
      </c>
      <c r="K1085" s="29" t="s">
        <v>1193</v>
      </c>
      <c r="L1085" s="30" t="str">
        <f t="shared" ref="L1085:L1093" si="295">IF(J1085="Div by 0", "N/A", IF(K1085="N/A","N/A", IF(J1085&gt;VALUE(MID(K1085,1,2)), "No", IF(J1085&lt;-1*VALUE(MID(K1085,1,2)), "No", "Yes"))))</f>
        <v>Yes</v>
      </c>
    </row>
    <row r="1086" spans="1:12">
      <c r="A1086" s="46" t="s">
        <v>136</v>
      </c>
      <c r="B1086" s="25" t="s">
        <v>49</v>
      </c>
      <c r="C1086" s="26">
        <v>10736</v>
      </c>
      <c r="D1086" s="27" t="str">
        <f t="shared" si="292"/>
        <v>N/A</v>
      </c>
      <c r="E1086" s="26">
        <v>12378</v>
      </c>
      <c r="F1086" s="27" t="str">
        <f t="shared" si="293"/>
        <v>N/A</v>
      </c>
      <c r="G1086" s="26">
        <v>13884</v>
      </c>
      <c r="H1086" s="27" t="str">
        <f t="shared" si="294"/>
        <v>N/A</v>
      </c>
      <c r="I1086" s="28">
        <v>15.29</v>
      </c>
      <c r="J1086" s="28">
        <v>12.17</v>
      </c>
      <c r="K1086" s="29" t="s">
        <v>1193</v>
      </c>
      <c r="L1086" s="30" t="str">
        <f t="shared" si="295"/>
        <v>Yes</v>
      </c>
    </row>
    <row r="1087" spans="1:12">
      <c r="A1087" s="46" t="s">
        <v>410</v>
      </c>
      <c r="B1087" s="25" t="s">
        <v>49</v>
      </c>
      <c r="C1087" s="31">
        <v>12332.600689000001</v>
      </c>
      <c r="D1087" s="27" t="str">
        <f t="shared" si="292"/>
        <v>N/A</v>
      </c>
      <c r="E1087" s="31">
        <v>12120.544594999999</v>
      </c>
      <c r="F1087" s="27" t="str">
        <f t="shared" si="293"/>
        <v>N/A</v>
      </c>
      <c r="G1087" s="31">
        <v>12986.223782999999</v>
      </c>
      <c r="H1087" s="27" t="str">
        <f t="shared" si="294"/>
        <v>N/A</v>
      </c>
      <c r="I1087" s="28">
        <v>-1.72</v>
      </c>
      <c r="J1087" s="28">
        <v>7.1420000000000003</v>
      </c>
      <c r="K1087" s="29" t="s">
        <v>1193</v>
      </c>
      <c r="L1087" s="30" t="str">
        <f t="shared" si="295"/>
        <v>Yes</v>
      </c>
    </row>
    <row r="1088" spans="1:12">
      <c r="A1088" s="46" t="s">
        <v>411</v>
      </c>
      <c r="B1088" s="25" t="s">
        <v>49</v>
      </c>
      <c r="C1088" s="31">
        <v>72297149</v>
      </c>
      <c r="D1088" s="27" t="str">
        <f t="shared" si="292"/>
        <v>N/A</v>
      </c>
      <c r="E1088" s="31">
        <v>75168929</v>
      </c>
      <c r="F1088" s="27" t="str">
        <f t="shared" si="293"/>
        <v>N/A</v>
      </c>
      <c r="G1088" s="31">
        <v>83031265</v>
      </c>
      <c r="H1088" s="27" t="str">
        <f t="shared" si="294"/>
        <v>N/A</v>
      </c>
      <c r="I1088" s="28">
        <v>3.972</v>
      </c>
      <c r="J1088" s="28">
        <v>10.46</v>
      </c>
      <c r="K1088" s="29" t="s">
        <v>1193</v>
      </c>
      <c r="L1088" s="30" t="str">
        <f t="shared" si="295"/>
        <v>Yes</v>
      </c>
    </row>
    <row r="1089" spans="1:12">
      <c r="A1089" s="46" t="s">
        <v>412</v>
      </c>
      <c r="B1089" s="25" t="s">
        <v>49</v>
      </c>
      <c r="C1089" s="26">
        <v>32561</v>
      </c>
      <c r="D1089" s="27" t="str">
        <f t="shared" si="292"/>
        <v>N/A</v>
      </c>
      <c r="E1089" s="26">
        <v>32986</v>
      </c>
      <c r="F1089" s="27" t="str">
        <f t="shared" si="293"/>
        <v>N/A</v>
      </c>
      <c r="G1089" s="26">
        <v>35446</v>
      </c>
      <c r="H1089" s="27" t="str">
        <f t="shared" si="294"/>
        <v>N/A</v>
      </c>
      <c r="I1089" s="28">
        <v>1.3049999999999999</v>
      </c>
      <c r="J1089" s="28">
        <v>7.4580000000000002</v>
      </c>
      <c r="K1089" s="29" t="s">
        <v>1193</v>
      </c>
      <c r="L1089" s="30" t="str">
        <f t="shared" si="295"/>
        <v>Yes</v>
      </c>
    </row>
    <row r="1090" spans="1:12">
      <c r="A1090" s="46" t="s">
        <v>413</v>
      </c>
      <c r="B1090" s="25" t="s">
        <v>49</v>
      </c>
      <c r="C1090" s="31">
        <v>2220.3602162000002</v>
      </c>
      <c r="D1090" s="27" t="str">
        <f t="shared" si="292"/>
        <v>N/A</v>
      </c>
      <c r="E1090" s="31">
        <v>2278.8131024999998</v>
      </c>
      <c r="F1090" s="27" t="str">
        <f t="shared" si="293"/>
        <v>N/A</v>
      </c>
      <c r="G1090" s="31">
        <v>2342.4720702</v>
      </c>
      <c r="H1090" s="27" t="str">
        <f t="shared" si="294"/>
        <v>N/A</v>
      </c>
      <c r="I1090" s="28">
        <v>2.633</v>
      </c>
      <c r="J1090" s="28">
        <v>2.794</v>
      </c>
      <c r="K1090" s="29" t="s">
        <v>1193</v>
      </c>
      <c r="L1090" s="30" t="str">
        <f t="shared" si="295"/>
        <v>Yes</v>
      </c>
    </row>
    <row r="1091" spans="1:12">
      <c r="A1091" s="46" t="s">
        <v>414</v>
      </c>
      <c r="B1091" s="25" t="s">
        <v>49</v>
      </c>
      <c r="C1091" s="31">
        <v>171494611</v>
      </c>
      <c r="D1091" s="27" t="str">
        <f t="shared" si="292"/>
        <v>N/A</v>
      </c>
      <c r="E1091" s="31">
        <v>101626880</v>
      </c>
      <c r="F1091" s="27" t="str">
        <f t="shared" si="293"/>
        <v>N/A</v>
      </c>
      <c r="G1091" s="31">
        <v>118108551</v>
      </c>
      <c r="H1091" s="27" t="str">
        <f t="shared" si="294"/>
        <v>N/A</v>
      </c>
      <c r="I1091" s="28">
        <v>-40.700000000000003</v>
      </c>
      <c r="J1091" s="28">
        <v>16.22</v>
      </c>
      <c r="K1091" s="29" t="s">
        <v>1193</v>
      </c>
      <c r="L1091" s="30" t="str">
        <f t="shared" si="295"/>
        <v>Yes</v>
      </c>
    </row>
    <row r="1092" spans="1:12">
      <c r="A1092" s="46" t="s">
        <v>137</v>
      </c>
      <c r="B1092" s="25" t="s">
        <v>49</v>
      </c>
      <c r="C1092" s="26">
        <v>11879</v>
      </c>
      <c r="D1092" s="27" t="str">
        <f t="shared" si="292"/>
        <v>N/A</v>
      </c>
      <c r="E1092" s="26">
        <v>12474</v>
      </c>
      <c r="F1092" s="27" t="str">
        <f t="shared" si="293"/>
        <v>N/A</v>
      </c>
      <c r="G1092" s="26">
        <v>13892</v>
      </c>
      <c r="H1092" s="27" t="str">
        <f t="shared" si="294"/>
        <v>N/A</v>
      </c>
      <c r="I1092" s="28">
        <v>5.0090000000000003</v>
      </c>
      <c r="J1092" s="28">
        <v>11.37</v>
      </c>
      <c r="K1092" s="29" t="s">
        <v>1193</v>
      </c>
      <c r="L1092" s="30" t="str">
        <f t="shared" si="295"/>
        <v>Yes</v>
      </c>
    </row>
    <row r="1093" spans="1:12">
      <c r="A1093" s="46" t="s">
        <v>415</v>
      </c>
      <c r="B1093" s="25" t="s">
        <v>49</v>
      </c>
      <c r="C1093" s="31">
        <v>14436.788533999999</v>
      </c>
      <c r="D1093" s="27" t="str">
        <f t="shared" si="292"/>
        <v>N/A</v>
      </c>
      <c r="E1093" s="31">
        <v>8147.0963603999999</v>
      </c>
      <c r="F1093" s="27" t="str">
        <f t="shared" si="293"/>
        <v>N/A</v>
      </c>
      <c r="G1093" s="31">
        <v>8501.9112439</v>
      </c>
      <c r="H1093" s="27" t="str">
        <f t="shared" si="294"/>
        <v>N/A</v>
      </c>
      <c r="I1093" s="28">
        <v>-43.6</v>
      </c>
      <c r="J1093" s="28">
        <v>4.3550000000000004</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363.26866365000001</v>
      </c>
      <c r="D1095" s="27" t="str">
        <f t="shared" ref="D1095:D1106" si="296">IF($B1095="N/A","N/A",IF(C1095&gt;10,"No",IF(C1095&lt;-10,"No","Yes")))</f>
        <v>N/A</v>
      </c>
      <c r="E1095" s="31">
        <v>339.96322256000002</v>
      </c>
      <c r="F1095" s="27" t="str">
        <f t="shared" ref="F1095:F1106" si="297">IF($B1095="N/A","N/A",IF(E1095&gt;10,"No",IF(E1095&lt;-10,"No","Yes")))</f>
        <v>N/A</v>
      </c>
      <c r="G1095" s="31">
        <v>347.89123698999998</v>
      </c>
      <c r="H1095" s="27" t="str">
        <f t="shared" ref="H1095:H1106" si="298">IF($B1095="N/A","N/A",IF(G1095&gt;10,"No",IF(G1095&lt;-10,"No","Yes")))</f>
        <v>N/A</v>
      </c>
      <c r="I1095" s="28">
        <v>-6.42</v>
      </c>
      <c r="J1095" s="28">
        <v>2.3319999999999999</v>
      </c>
      <c r="K1095" s="29" t="s">
        <v>1193</v>
      </c>
      <c r="L1095" s="30" t="str">
        <f t="shared" ref="L1095:L1106" si="299">IF(J1095="Div by 0", "N/A", IF(K1095="N/A","N/A", IF(J1095&gt;VALUE(MID(K1095,1,2)), "No", IF(J1095&lt;-1*VALUE(MID(K1095,1,2)), "No", "Yes"))))</f>
        <v>Yes</v>
      </c>
    </row>
    <row r="1096" spans="1:12">
      <c r="A1096" s="48" t="s">
        <v>524</v>
      </c>
      <c r="B1096" s="25" t="s">
        <v>49</v>
      </c>
      <c r="C1096" s="31">
        <v>245.83176336</v>
      </c>
      <c r="D1096" s="27" t="str">
        <f t="shared" si="296"/>
        <v>N/A</v>
      </c>
      <c r="E1096" s="31">
        <v>257.95198069000003</v>
      </c>
      <c r="F1096" s="27" t="str">
        <f t="shared" si="297"/>
        <v>N/A</v>
      </c>
      <c r="G1096" s="31">
        <v>277.53579982999997</v>
      </c>
      <c r="H1096" s="27" t="str">
        <f t="shared" si="298"/>
        <v>N/A</v>
      </c>
      <c r="I1096" s="28">
        <v>4.93</v>
      </c>
      <c r="J1096" s="28">
        <v>7.5919999999999996</v>
      </c>
      <c r="K1096" s="29" t="s">
        <v>1193</v>
      </c>
      <c r="L1096" s="30" t="str">
        <f t="shared" si="299"/>
        <v>Yes</v>
      </c>
    </row>
    <row r="1097" spans="1:12">
      <c r="A1097" s="48" t="s">
        <v>527</v>
      </c>
      <c r="B1097" s="25" t="s">
        <v>49</v>
      </c>
      <c r="C1097" s="31">
        <v>517.89036805000001</v>
      </c>
      <c r="D1097" s="27" t="str">
        <f t="shared" si="296"/>
        <v>N/A</v>
      </c>
      <c r="E1097" s="31">
        <v>445.18575705000001</v>
      </c>
      <c r="F1097" s="27" t="str">
        <f t="shared" si="297"/>
        <v>N/A</v>
      </c>
      <c r="G1097" s="31">
        <v>436.05404382</v>
      </c>
      <c r="H1097" s="27" t="str">
        <f t="shared" si="298"/>
        <v>N/A</v>
      </c>
      <c r="I1097" s="28">
        <v>-14</v>
      </c>
      <c r="J1097" s="28">
        <v>-2.0499999999999998</v>
      </c>
      <c r="K1097" s="29" t="s">
        <v>1193</v>
      </c>
      <c r="L1097" s="30" t="str">
        <f t="shared" si="299"/>
        <v>Yes</v>
      </c>
    </row>
    <row r="1098" spans="1:12">
      <c r="A1098" s="46" t="s">
        <v>568</v>
      </c>
      <c r="B1098" s="25" t="s">
        <v>49</v>
      </c>
      <c r="C1098" s="31">
        <v>12109.153837</v>
      </c>
      <c r="D1098" s="27" t="str">
        <f t="shared" si="296"/>
        <v>N/A</v>
      </c>
      <c r="E1098" s="31">
        <v>12169.303137000001</v>
      </c>
      <c r="F1098" s="27" t="str">
        <f t="shared" si="297"/>
        <v>N/A</v>
      </c>
      <c r="G1098" s="31">
        <v>11974.986359</v>
      </c>
      <c r="H1098" s="27" t="str">
        <f t="shared" si="298"/>
        <v>N/A</v>
      </c>
      <c r="I1098" s="28">
        <v>0.49669999999999997</v>
      </c>
      <c r="J1098" s="28">
        <v>-1.6</v>
      </c>
      <c r="K1098" s="29" t="s">
        <v>1193</v>
      </c>
      <c r="L1098" s="30" t="str">
        <f t="shared" si="299"/>
        <v>Yes</v>
      </c>
    </row>
    <row r="1099" spans="1:12">
      <c r="A1099" s="48" t="s">
        <v>524</v>
      </c>
      <c r="B1099" s="25" t="s">
        <v>49</v>
      </c>
      <c r="C1099" s="31">
        <v>15863.741991000001</v>
      </c>
      <c r="D1099" s="27" t="str">
        <f t="shared" si="296"/>
        <v>N/A</v>
      </c>
      <c r="E1099" s="31">
        <v>16006.660816</v>
      </c>
      <c r="F1099" s="27" t="str">
        <f t="shared" si="297"/>
        <v>N/A</v>
      </c>
      <c r="G1099" s="31">
        <v>16130.163632</v>
      </c>
      <c r="H1099" s="27" t="str">
        <f t="shared" si="298"/>
        <v>N/A</v>
      </c>
      <c r="I1099" s="28">
        <v>0.90090000000000003</v>
      </c>
      <c r="J1099" s="28">
        <v>0.77159999999999995</v>
      </c>
      <c r="K1099" s="29" t="s">
        <v>1193</v>
      </c>
      <c r="L1099" s="30" t="str">
        <f t="shared" si="299"/>
        <v>Yes</v>
      </c>
    </row>
    <row r="1100" spans="1:12">
      <c r="A1100" s="48" t="s">
        <v>527</v>
      </c>
      <c r="B1100" s="25" t="s">
        <v>49</v>
      </c>
      <c r="C1100" s="31">
        <v>7491.7228907999997</v>
      </c>
      <c r="D1100" s="27" t="str">
        <f t="shared" si="296"/>
        <v>N/A</v>
      </c>
      <c r="E1100" s="31">
        <v>7557.4752656999999</v>
      </c>
      <c r="F1100" s="27" t="str">
        <f t="shared" si="297"/>
        <v>N/A</v>
      </c>
      <c r="G1100" s="31">
        <v>7213.3033716</v>
      </c>
      <c r="H1100" s="27" t="str">
        <f t="shared" si="298"/>
        <v>N/A</v>
      </c>
      <c r="I1100" s="28">
        <v>0.87770000000000004</v>
      </c>
      <c r="J1100" s="28">
        <v>-4.55</v>
      </c>
      <c r="K1100" s="29" t="s">
        <v>1193</v>
      </c>
      <c r="L1100" s="30" t="str">
        <f t="shared" si="299"/>
        <v>Yes</v>
      </c>
    </row>
    <row r="1101" spans="1:12">
      <c r="A1101" s="46" t="s">
        <v>221</v>
      </c>
      <c r="B1101" s="25" t="s">
        <v>49</v>
      </c>
      <c r="C1101" s="31">
        <v>210.65726276999999</v>
      </c>
      <c r="D1101" s="27" t="str">
        <f t="shared" si="296"/>
        <v>N/A</v>
      </c>
      <c r="E1101" s="31">
        <v>154.53829743</v>
      </c>
      <c r="F1101" s="27" t="str">
        <f t="shared" si="297"/>
        <v>N/A</v>
      </c>
      <c r="G1101" s="31">
        <v>142.84833659</v>
      </c>
      <c r="H1101" s="27" t="str">
        <f t="shared" si="298"/>
        <v>N/A</v>
      </c>
      <c r="I1101" s="28">
        <v>-26.6</v>
      </c>
      <c r="J1101" s="28">
        <v>-7.56</v>
      </c>
      <c r="K1101" s="29" t="s">
        <v>1193</v>
      </c>
      <c r="L1101" s="30" t="str">
        <f t="shared" si="299"/>
        <v>Yes</v>
      </c>
    </row>
    <row r="1102" spans="1:12">
      <c r="A1102" s="48" t="s">
        <v>524</v>
      </c>
      <c r="B1102" s="25" t="s">
        <v>49</v>
      </c>
      <c r="C1102" s="31">
        <v>149.50313327999999</v>
      </c>
      <c r="D1102" s="27" t="str">
        <f t="shared" si="296"/>
        <v>N/A</v>
      </c>
      <c r="E1102" s="31">
        <v>119.49787623</v>
      </c>
      <c r="F1102" s="27" t="str">
        <f t="shared" si="297"/>
        <v>N/A</v>
      </c>
      <c r="G1102" s="31">
        <v>98.990297468999998</v>
      </c>
      <c r="H1102" s="27" t="str">
        <f t="shared" si="298"/>
        <v>N/A</v>
      </c>
      <c r="I1102" s="28">
        <v>-20.100000000000001</v>
      </c>
      <c r="J1102" s="28">
        <v>-17.2</v>
      </c>
      <c r="K1102" s="29" t="s">
        <v>1193</v>
      </c>
      <c r="L1102" s="30" t="str">
        <f t="shared" si="299"/>
        <v>Yes</v>
      </c>
    </row>
    <row r="1103" spans="1:12">
      <c r="A1103" s="48" t="s">
        <v>527</v>
      </c>
      <c r="B1103" s="25" t="s">
        <v>49</v>
      </c>
      <c r="C1103" s="31">
        <v>289.50880970999998</v>
      </c>
      <c r="D1103" s="27" t="str">
        <f t="shared" si="296"/>
        <v>N/A</v>
      </c>
      <c r="E1103" s="31">
        <v>199.40358800000001</v>
      </c>
      <c r="F1103" s="27" t="str">
        <f t="shared" si="297"/>
        <v>N/A</v>
      </c>
      <c r="G1103" s="31">
        <v>196.50555777</v>
      </c>
      <c r="H1103" s="27" t="str">
        <f t="shared" si="298"/>
        <v>N/A</v>
      </c>
      <c r="I1103" s="28">
        <v>-31.1</v>
      </c>
      <c r="J1103" s="28">
        <v>-1.45</v>
      </c>
      <c r="K1103" s="29" t="s">
        <v>1193</v>
      </c>
      <c r="L1103" s="30" t="str">
        <f t="shared" si="299"/>
        <v>Yes</v>
      </c>
    </row>
    <row r="1104" spans="1:12">
      <c r="A1104" s="46" t="s">
        <v>628</v>
      </c>
      <c r="B1104" s="25" t="s">
        <v>49</v>
      </c>
      <c r="C1104" s="31">
        <v>7488.0191609000003</v>
      </c>
      <c r="D1104" s="27" t="str">
        <f t="shared" si="296"/>
        <v>N/A</v>
      </c>
      <c r="E1104" s="31">
        <v>8000.9094004999997</v>
      </c>
      <c r="F1104" s="27" t="str">
        <f t="shared" si="297"/>
        <v>N/A</v>
      </c>
      <c r="G1104" s="31">
        <v>8611.3937927000006</v>
      </c>
      <c r="H1104" s="27" t="str">
        <f t="shared" si="298"/>
        <v>N/A</v>
      </c>
      <c r="I1104" s="28">
        <v>6.8490000000000002</v>
      </c>
      <c r="J1104" s="28">
        <v>7.63</v>
      </c>
      <c r="K1104" s="29" t="s">
        <v>1193</v>
      </c>
      <c r="L1104" s="30" t="str">
        <f t="shared" si="299"/>
        <v>Yes</v>
      </c>
    </row>
    <row r="1105" spans="1:12">
      <c r="A1105" s="48" t="s">
        <v>524</v>
      </c>
      <c r="B1105" s="25" t="s">
        <v>49</v>
      </c>
      <c r="C1105" s="31">
        <v>5602.8701229999997</v>
      </c>
      <c r="D1105" s="27" t="str">
        <f t="shared" si="296"/>
        <v>N/A</v>
      </c>
      <c r="E1105" s="31">
        <v>6150.4412069</v>
      </c>
      <c r="F1105" s="27" t="str">
        <f t="shared" si="297"/>
        <v>N/A</v>
      </c>
      <c r="G1105" s="31">
        <v>6760.4238201999997</v>
      </c>
      <c r="H1105" s="27" t="str">
        <f t="shared" si="298"/>
        <v>N/A</v>
      </c>
      <c r="I1105" s="28">
        <v>9.7729999999999997</v>
      </c>
      <c r="J1105" s="28">
        <v>9.9179999999999993</v>
      </c>
      <c r="K1105" s="29" t="s">
        <v>1193</v>
      </c>
      <c r="L1105" s="30" t="str">
        <f t="shared" si="299"/>
        <v>Yes</v>
      </c>
    </row>
    <row r="1106" spans="1:12">
      <c r="A1106" s="48" t="s">
        <v>527</v>
      </c>
      <c r="B1106" s="25" t="s">
        <v>49</v>
      </c>
      <c r="C1106" s="31">
        <v>10026.187054</v>
      </c>
      <c r="D1106" s="27" t="str">
        <f t="shared" si="296"/>
        <v>N/A</v>
      </c>
      <c r="E1106" s="31">
        <v>10461.654326</v>
      </c>
      <c r="F1106" s="27" t="str">
        <f t="shared" si="297"/>
        <v>N/A</v>
      </c>
      <c r="G1106" s="31">
        <v>10966.197682</v>
      </c>
      <c r="H1106" s="27" t="str">
        <f t="shared" si="298"/>
        <v>N/A</v>
      </c>
      <c r="I1106" s="28">
        <v>4.343</v>
      </c>
      <c r="J1106" s="28">
        <v>4.8230000000000004</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13.433629663</v>
      </c>
      <c r="D1108" s="27" t="str">
        <f t="shared" ref="D1108:D1125" si="300">IF($B1108="N/A","N/A",IF(C1108&gt;10,"No",IF(C1108&lt;-10,"No","Yes")))</f>
        <v>N/A</v>
      </c>
      <c r="E1108" s="32">
        <v>13.606841308</v>
      </c>
      <c r="F1108" s="27" t="str">
        <f t="shared" ref="F1108:F1125" si="301">IF($B1108="N/A","N/A",IF(E1108&gt;10,"No",IF(E1108&lt;-10,"No","Yes")))</f>
        <v>N/A</v>
      </c>
      <c r="G1108" s="32">
        <v>13.753686993000001</v>
      </c>
      <c r="H1108" s="27" t="str">
        <f t="shared" ref="H1108:H1125" si="302">IF($B1108="N/A","N/A",IF(G1108&gt;10,"No",IF(G1108&lt;-10,"No","Yes")))</f>
        <v>N/A</v>
      </c>
      <c r="I1108" s="28">
        <v>1.2889999999999999</v>
      </c>
      <c r="J1108" s="28">
        <v>1.079</v>
      </c>
      <c r="K1108" s="29" t="s">
        <v>1193</v>
      </c>
      <c r="L1108" s="30" t="str">
        <f t="shared" ref="L1108:L1125" si="303">IF(J1108="Div by 0", "N/A", IF(K1108="N/A","N/A", IF(J1108&gt;VALUE(MID(K1108,1,2)), "No", IF(J1108&lt;-1*VALUE(MID(K1108,1,2)), "No", "Yes"))))</f>
        <v>Yes</v>
      </c>
    </row>
    <row r="1109" spans="1:12">
      <c r="A1109" s="48" t="s">
        <v>524</v>
      </c>
      <c r="B1109" s="25" t="s">
        <v>49</v>
      </c>
      <c r="C1109" s="32">
        <v>13.758413432999999</v>
      </c>
      <c r="D1109" s="27" t="str">
        <f t="shared" si="300"/>
        <v>N/A</v>
      </c>
      <c r="E1109" s="32">
        <v>13.941088709000001</v>
      </c>
      <c r="F1109" s="27" t="str">
        <f t="shared" si="301"/>
        <v>N/A</v>
      </c>
      <c r="G1109" s="32">
        <v>14.052890529000001</v>
      </c>
      <c r="H1109" s="27" t="str">
        <f t="shared" si="302"/>
        <v>N/A</v>
      </c>
      <c r="I1109" s="28">
        <v>1.3280000000000001</v>
      </c>
      <c r="J1109" s="28">
        <v>0.80200000000000005</v>
      </c>
      <c r="K1109" s="29" t="s">
        <v>1193</v>
      </c>
      <c r="L1109" s="30" t="str">
        <f t="shared" si="303"/>
        <v>Yes</v>
      </c>
    </row>
    <row r="1110" spans="1:12">
      <c r="A1110" s="48" t="s">
        <v>527</v>
      </c>
      <c r="B1110" s="25" t="s">
        <v>49</v>
      </c>
      <c r="C1110" s="32">
        <v>13.100193710999999</v>
      </c>
      <c r="D1110" s="27" t="str">
        <f t="shared" si="300"/>
        <v>N/A</v>
      </c>
      <c r="E1110" s="32">
        <v>13.288346209</v>
      </c>
      <c r="F1110" s="27" t="str">
        <f t="shared" si="301"/>
        <v>N/A</v>
      </c>
      <c r="G1110" s="32">
        <v>13.484258657</v>
      </c>
      <c r="H1110" s="27" t="str">
        <f t="shared" si="302"/>
        <v>N/A</v>
      </c>
      <c r="I1110" s="28">
        <v>1.4359999999999999</v>
      </c>
      <c r="J1110" s="28">
        <v>1.474</v>
      </c>
      <c r="K1110" s="29" t="s">
        <v>1193</v>
      </c>
      <c r="L1110" s="30" t="str">
        <f t="shared" si="303"/>
        <v>Yes</v>
      </c>
    </row>
    <row r="1111" spans="1:12">
      <c r="A1111" s="46" t="s">
        <v>432</v>
      </c>
      <c r="B1111" s="25" t="s">
        <v>49</v>
      </c>
      <c r="C1111" s="32">
        <v>33.242601805</v>
      </c>
      <c r="D1111" s="27" t="str">
        <f t="shared" si="300"/>
        <v>N/A</v>
      </c>
      <c r="E1111" s="32">
        <v>33.008587716999997</v>
      </c>
      <c r="F1111" s="27" t="str">
        <f t="shared" si="301"/>
        <v>N/A</v>
      </c>
      <c r="G1111" s="32">
        <v>31.870497929999999</v>
      </c>
      <c r="H1111" s="27" t="str">
        <f t="shared" si="302"/>
        <v>N/A</v>
      </c>
      <c r="I1111" s="28">
        <v>-0.70399999999999996</v>
      </c>
      <c r="J1111" s="28">
        <v>-3.45</v>
      </c>
      <c r="K1111" s="29" t="s">
        <v>1193</v>
      </c>
      <c r="L1111" s="30" t="str">
        <f t="shared" si="303"/>
        <v>Yes</v>
      </c>
    </row>
    <row r="1112" spans="1:12">
      <c r="A1112" s="48" t="s">
        <v>524</v>
      </c>
      <c r="B1112" s="25" t="s">
        <v>49</v>
      </c>
      <c r="C1112" s="32">
        <v>48.621437546999999</v>
      </c>
      <c r="D1112" s="27" t="str">
        <f t="shared" si="300"/>
        <v>N/A</v>
      </c>
      <c r="E1112" s="32">
        <v>48.639724764999997</v>
      </c>
      <c r="F1112" s="27" t="str">
        <f t="shared" si="301"/>
        <v>N/A</v>
      </c>
      <c r="G1112" s="32">
        <v>47.830484884000001</v>
      </c>
      <c r="H1112" s="27" t="str">
        <f t="shared" si="302"/>
        <v>N/A</v>
      </c>
      <c r="I1112" s="28">
        <v>3.7600000000000001E-2</v>
      </c>
      <c r="J1112" s="28">
        <v>-1.66</v>
      </c>
      <c r="K1112" s="29" t="s">
        <v>1193</v>
      </c>
      <c r="L1112" s="30" t="str">
        <f t="shared" si="303"/>
        <v>Yes</v>
      </c>
    </row>
    <row r="1113" spans="1:12">
      <c r="A1113" s="48" t="s">
        <v>527</v>
      </c>
      <c r="B1113" s="25" t="s">
        <v>49</v>
      </c>
      <c r="C1113" s="32">
        <v>14.03268351</v>
      </c>
      <c r="D1113" s="27" t="str">
        <f t="shared" si="300"/>
        <v>N/A</v>
      </c>
      <c r="E1113" s="32">
        <v>13.905547611999999</v>
      </c>
      <c r="F1113" s="27" t="str">
        <f t="shared" si="301"/>
        <v>N/A</v>
      </c>
      <c r="G1113" s="32">
        <v>13.311458222000001</v>
      </c>
      <c r="H1113" s="27" t="str">
        <f t="shared" si="302"/>
        <v>N/A</v>
      </c>
      <c r="I1113" s="28">
        <v>-0.90600000000000003</v>
      </c>
      <c r="J1113" s="28">
        <v>-4.2699999999999996</v>
      </c>
      <c r="K1113" s="29" t="s">
        <v>1193</v>
      </c>
      <c r="L1113" s="30" t="str">
        <f t="shared" si="303"/>
        <v>Yes</v>
      </c>
    </row>
    <row r="1114" spans="1:12">
      <c r="A1114" s="46" t="s">
        <v>433</v>
      </c>
      <c r="B1114" s="25" t="s">
        <v>49</v>
      </c>
      <c r="C1114" s="32">
        <v>59.413060870999999</v>
      </c>
      <c r="D1114" s="27" t="str">
        <f t="shared" si="300"/>
        <v>N/A</v>
      </c>
      <c r="E1114" s="32">
        <v>57.954012411999997</v>
      </c>
      <c r="F1114" s="27" t="str">
        <f t="shared" si="301"/>
        <v>N/A</v>
      </c>
      <c r="G1114" s="32">
        <v>56.868528615999999</v>
      </c>
      <c r="H1114" s="27" t="str">
        <f t="shared" si="302"/>
        <v>N/A</v>
      </c>
      <c r="I1114" s="28">
        <v>-2.46</v>
      </c>
      <c r="J1114" s="28">
        <v>-1.87</v>
      </c>
      <c r="K1114" s="29" t="s">
        <v>1193</v>
      </c>
      <c r="L1114" s="30" t="str">
        <f t="shared" si="303"/>
        <v>Yes</v>
      </c>
    </row>
    <row r="1115" spans="1:12">
      <c r="A1115" s="48" t="s">
        <v>524</v>
      </c>
      <c r="B1115" s="25" t="s">
        <v>49</v>
      </c>
      <c r="C1115" s="32">
        <v>64.434289190000001</v>
      </c>
      <c r="D1115" s="27" t="str">
        <f t="shared" si="300"/>
        <v>N/A</v>
      </c>
      <c r="E1115" s="32">
        <v>63.527340023999997</v>
      </c>
      <c r="F1115" s="27" t="str">
        <f t="shared" si="301"/>
        <v>N/A</v>
      </c>
      <c r="G1115" s="32">
        <v>61.151841781999998</v>
      </c>
      <c r="H1115" s="27" t="str">
        <f t="shared" si="302"/>
        <v>N/A</v>
      </c>
      <c r="I1115" s="28">
        <v>-1.41</v>
      </c>
      <c r="J1115" s="28">
        <v>-3.74</v>
      </c>
      <c r="K1115" s="29" t="s">
        <v>1193</v>
      </c>
      <c r="L1115" s="30" t="str">
        <f t="shared" si="303"/>
        <v>Yes</v>
      </c>
    </row>
    <row r="1116" spans="1:12">
      <c r="A1116" s="48" t="s">
        <v>527</v>
      </c>
      <c r="B1116" s="25" t="s">
        <v>49</v>
      </c>
      <c r="C1116" s="32">
        <v>53.344598771999998</v>
      </c>
      <c r="D1116" s="27" t="str">
        <f t="shared" si="300"/>
        <v>N/A</v>
      </c>
      <c r="E1116" s="32">
        <v>51.399504182000001</v>
      </c>
      <c r="F1116" s="27" t="str">
        <f t="shared" si="301"/>
        <v>N/A</v>
      </c>
      <c r="G1116" s="32">
        <v>52.146899785000002</v>
      </c>
      <c r="H1116" s="27" t="str">
        <f t="shared" si="302"/>
        <v>N/A</v>
      </c>
      <c r="I1116" s="28">
        <v>-3.65</v>
      </c>
      <c r="J1116" s="28">
        <v>1.454</v>
      </c>
      <c r="K1116" s="29" t="s">
        <v>1193</v>
      </c>
      <c r="L1116" s="30" t="str">
        <f t="shared" si="303"/>
        <v>Yes</v>
      </c>
    </row>
    <row r="1117" spans="1:12">
      <c r="A1117" s="46" t="s">
        <v>629</v>
      </c>
      <c r="B1117" s="25" t="s">
        <v>49</v>
      </c>
      <c r="C1117" s="32">
        <v>93.668905902999995</v>
      </c>
      <c r="D1117" s="27" t="str">
        <f t="shared" si="300"/>
        <v>N/A</v>
      </c>
      <c r="E1117" s="32">
        <v>94.597946886000003</v>
      </c>
      <c r="F1117" s="27" t="str">
        <f t="shared" si="301"/>
        <v>N/A</v>
      </c>
      <c r="G1117" s="32">
        <v>94.196651290999995</v>
      </c>
      <c r="H1117" s="27" t="str">
        <f t="shared" si="302"/>
        <v>N/A</v>
      </c>
      <c r="I1117" s="28">
        <v>0.99180000000000001</v>
      </c>
      <c r="J1117" s="28">
        <v>-0.42399999999999999</v>
      </c>
      <c r="K1117" s="29" t="s">
        <v>1193</v>
      </c>
      <c r="L1117" s="30" t="str">
        <f t="shared" si="303"/>
        <v>Yes</v>
      </c>
    </row>
    <row r="1118" spans="1:12">
      <c r="A1118" s="48" t="s">
        <v>524</v>
      </c>
      <c r="B1118" s="25" t="s">
        <v>49</v>
      </c>
      <c r="C1118" s="32">
        <v>92.878694507000006</v>
      </c>
      <c r="D1118" s="27" t="str">
        <f t="shared" si="300"/>
        <v>N/A</v>
      </c>
      <c r="E1118" s="32">
        <v>94.124361033</v>
      </c>
      <c r="F1118" s="27" t="str">
        <f t="shared" si="301"/>
        <v>N/A</v>
      </c>
      <c r="G1118" s="32">
        <v>93.162911891999997</v>
      </c>
      <c r="H1118" s="27" t="str">
        <f t="shared" si="302"/>
        <v>N/A</v>
      </c>
      <c r="I1118" s="28">
        <v>1.341</v>
      </c>
      <c r="J1118" s="28">
        <v>-1.02</v>
      </c>
      <c r="K1118" s="29" t="s">
        <v>1193</v>
      </c>
      <c r="L1118" s="30" t="str">
        <f t="shared" si="303"/>
        <v>Yes</v>
      </c>
    </row>
    <row r="1119" spans="1:12">
      <c r="A1119" s="48" t="s">
        <v>527</v>
      </c>
      <c r="B1119" s="25" t="s">
        <v>49</v>
      </c>
      <c r="C1119" s="32">
        <v>94.937765322000004</v>
      </c>
      <c r="D1119" s="27" t="str">
        <f t="shared" si="300"/>
        <v>N/A</v>
      </c>
      <c r="E1119" s="32">
        <v>95.422422927</v>
      </c>
      <c r="F1119" s="27" t="str">
        <f t="shared" si="301"/>
        <v>N/A</v>
      </c>
      <c r="G1119" s="32">
        <v>95.651836247000006</v>
      </c>
      <c r="H1119" s="27" t="str">
        <f t="shared" si="302"/>
        <v>N/A</v>
      </c>
      <c r="I1119" s="28">
        <v>0.51049999999999995</v>
      </c>
      <c r="J1119" s="28">
        <v>0.2404</v>
      </c>
      <c r="K1119" s="29" t="s">
        <v>1193</v>
      </c>
      <c r="L1119" s="30" t="str">
        <f t="shared" si="303"/>
        <v>Yes</v>
      </c>
    </row>
    <row r="1120" spans="1:12">
      <c r="A1120" s="46" t="s">
        <v>434</v>
      </c>
      <c r="B1120" s="25" t="s">
        <v>49</v>
      </c>
      <c r="C1120" s="26">
        <v>0.88328453549999997</v>
      </c>
      <c r="D1120" s="27" t="str">
        <f t="shared" si="300"/>
        <v>N/A</v>
      </c>
      <c r="E1120" s="26">
        <v>0.66815831339999998</v>
      </c>
      <c r="F1120" s="27" t="str">
        <f t="shared" si="301"/>
        <v>N/A</v>
      </c>
      <c r="G1120" s="26">
        <v>0.64455262820000003</v>
      </c>
      <c r="H1120" s="27" t="str">
        <f t="shared" si="302"/>
        <v>N/A</v>
      </c>
      <c r="I1120" s="28">
        <v>-24.4</v>
      </c>
      <c r="J1120" s="28">
        <v>-3.53</v>
      </c>
      <c r="K1120" s="29" t="s">
        <v>1193</v>
      </c>
      <c r="L1120" s="30" t="str">
        <f t="shared" si="303"/>
        <v>Yes</v>
      </c>
    </row>
    <row r="1121" spans="1:12">
      <c r="A1121" s="48" t="s">
        <v>524</v>
      </c>
      <c r="B1121" s="25" t="s">
        <v>49</v>
      </c>
      <c r="C1121" s="26">
        <v>0.45989180390000001</v>
      </c>
      <c r="D1121" s="27" t="str">
        <f t="shared" si="300"/>
        <v>N/A</v>
      </c>
      <c r="E1121" s="26">
        <v>0.36128654970000001</v>
      </c>
      <c r="F1121" s="27" t="str">
        <f t="shared" si="301"/>
        <v>N/A</v>
      </c>
      <c r="G1121" s="26">
        <v>0.39577335019999998</v>
      </c>
      <c r="H1121" s="27" t="str">
        <f t="shared" si="302"/>
        <v>N/A</v>
      </c>
      <c r="I1121" s="28">
        <v>-21.4</v>
      </c>
      <c r="J1121" s="28">
        <v>9.5459999999999994</v>
      </c>
      <c r="K1121" s="29" t="s">
        <v>1193</v>
      </c>
      <c r="L1121" s="30" t="str">
        <f t="shared" si="303"/>
        <v>Yes</v>
      </c>
    </row>
    <row r="1122" spans="1:12">
      <c r="A1122" s="48" t="s">
        <v>527</v>
      </c>
      <c r="B1122" s="25" t="s">
        <v>49</v>
      </c>
      <c r="C1122" s="26">
        <v>1.4551675318999999</v>
      </c>
      <c r="D1122" s="27" t="str">
        <f t="shared" si="300"/>
        <v>N/A</v>
      </c>
      <c r="E1122" s="26">
        <v>1.0701346958</v>
      </c>
      <c r="F1122" s="27" t="str">
        <f t="shared" si="301"/>
        <v>N/A</v>
      </c>
      <c r="G1122" s="26">
        <v>0.95845932330000005</v>
      </c>
      <c r="H1122" s="27" t="str">
        <f t="shared" si="302"/>
        <v>N/A</v>
      </c>
      <c r="I1122" s="28">
        <v>-26.5</v>
      </c>
      <c r="J1122" s="28">
        <v>-10.4</v>
      </c>
      <c r="K1122" s="29" t="s">
        <v>1193</v>
      </c>
      <c r="L1122" s="30" t="str">
        <f t="shared" si="303"/>
        <v>Yes</v>
      </c>
    </row>
    <row r="1123" spans="1:12" ht="12.75" customHeight="1">
      <c r="A1123" s="46" t="s">
        <v>435</v>
      </c>
      <c r="B1123" s="25" t="s">
        <v>49</v>
      </c>
      <c r="C1123" s="26">
        <v>244.42630686999999</v>
      </c>
      <c r="D1123" s="27" t="str">
        <f t="shared" si="300"/>
        <v>N/A</v>
      </c>
      <c r="E1123" s="26">
        <v>243.58285964000001</v>
      </c>
      <c r="F1123" s="27" t="str">
        <f t="shared" si="301"/>
        <v>N/A</v>
      </c>
      <c r="G1123" s="26">
        <v>242.09594100999999</v>
      </c>
      <c r="H1123" s="27" t="str">
        <f t="shared" si="302"/>
        <v>N/A</v>
      </c>
      <c r="I1123" s="28">
        <v>-0.34499999999999997</v>
      </c>
      <c r="J1123" s="28">
        <v>-0.61</v>
      </c>
      <c r="K1123" s="29" t="s">
        <v>1193</v>
      </c>
      <c r="L1123" s="30" t="str">
        <f t="shared" si="303"/>
        <v>Yes</v>
      </c>
    </row>
    <row r="1124" spans="1:12">
      <c r="A1124" s="48" t="s">
        <v>524</v>
      </c>
      <c r="B1124" s="25" t="s">
        <v>49</v>
      </c>
      <c r="C1124" s="26">
        <v>239.48872464999999</v>
      </c>
      <c r="D1124" s="27" t="str">
        <f t="shared" si="300"/>
        <v>N/A</v>
      </c>
      <c r="E1124" s="26">
        <v>238.41194415000001</v>
      </c>
      <c r="F1124" s="27" t="str">
        <f t="shared" si="301"/>
        <v>N/A</v>
      </c>
      <c r="G1124" s="26">
        <v>237.66702759</v>
      </c>
      <c r="H1124" s="27" t="str">
        <f t="shared" si="302"/>
        <v>N/A</v>
      </c>
      <c r="I1124" s="28">
        <v>-0.45</v>
      </c>
      <c r="J1124" s="28">
        <v>-0.312</v>
      </c>
      <c r="K1124" s="29" t="s">
        <v>1193</v>
      </c>
      <c r="L1124" s="30" t="str">
        <f t="shared" si="303"/>
        <v>Yes</v>
      </c>
    </row>
    <row r="1125" spans="1:12">
      <c r="A1125" s="48" t="s">
        <v>527</v>
      </c>
      <c r="B1125" s="25" t="s">
        <v>49</v>
      </c>
      <c r="C1125" s="26">
        <v>266.53388647999998</v>
      </c>
      <c r="D1125" s="27" t="str">
        <f t="shared" si="300"/>
        <v>N/A</v>
      </c>
      <c r="E1125" s="26">
        <v>266.48261577</v>
      </c>
      <c r="F1125" s="27" t="str">
        <f t="shared" si="301"/>
        <v>N/A</v>
      </c>
      <c r="G1125" s="26">
        <v>261.30294631999999</v>
      </c>
      <c r="H1125" s="27" t="str">
        <f t="shared" si="302"/>
        <v>N/A</v>
      </c>
      <c r="I1125" s="28">
        <v>-1.9E-2</v>
      </c>
      <c r="J1125" s="28">
        <v>-1.94</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11</v>
      </c>
      <c r="D1127" s="27" t="str">
        <f t="shared" ref="D1127:D1137" si="304">IF($B1127="N/A","N/A",IF(C1127&gt;10,"No",IF(C1127&lt;-10,"No","Yes")))</f>
        <v>N/A</v>
      </c>
      <c r="E1127" s="26">
        <v>0</v>
      </c>
      <c r="F1127" s="27" t="str">
        <f t="shared" ref="F1127:F1137" si="305">IF($B1127="N/A","N/A",IF(E1127&gt;10,"No",IF(E1127&lt;-10,"No","Yes")))</f>
        <v>N/A</v>
      </c>
      <c r="G1127" s="26">
        <v>11</v>
      </c>
      <c r="H1127" s="27" t="str">
        <f t="shared" ref="H1127:H1137" si="306">IF($B1127="N/A","N/A",IF(G1127&gt;10,"No",IF(G1127&lt;-10,"No","Yes")))</f>
        <v>N/A</v>
      </c>
      <c r="I1127" s="28">
        <v>-100</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11</v>
      </c>
      <c r="F1128" s="27" t="str">
        <f t="shared" si="305"/>
        <v>N/A</v>
      </c>
      <c r="G1128" s="26">
        <v>11</v>
      </c>
      <c r="H1128" s="27" t="str">
        <f t="shared" si="306"/>
        <v>N/A</v>
      </c>
      <c r="I1128" s="28">
        <v>-62.5</v>
      </c>
      <c r="J1128" s="28">
        <v>33.33</v>
      </c>
      <c r="K1128" s="47" t="s">
        <v>49</v>
      </c>
      <c r="L1128" s="30" t="str">
        <f t="shared" si="307"/>
        <v>N/A</v>
      </c>
    </row>
    <row r="1129" spans="1:12">
      <c r="A1129" s="48" t="s">
        <v>570</v>
      </c>
      <c r="B1129" s="25" t="s">
        <v>49</v>
      </c>
      <c r="C1129" s="26">
        <v>11</v>
      </c>
      <c r="D1129" s="27" t="str">
        <f t="shared" si="304"/>
        <v>N/A</v>
      </c>
      <c r="E1129" s="26">
        <v>11</v>
      </c>
      <c r="F1129" s="27" t="str">
        <f t="shared" si="305"/>
        <v>N/A</v>
      </c>
      <c r="G1129" s="26">
        <v>11</v>
      </c>
      <c r="H1129" s="27" t="str">
        <f t="shared" si="306"/>
        <v>N/A</v>
      </c>
      <c r="I1129" s="28">
        <v>-57.1</v>
      </c>
      <c r="J1129" s="28">
        <v>0</v>
      </c>
      <c r="K1129" s="47" t="s">
        <v>49</v>
      </c>
      <c r="L1129" s="30" t="str">
        <f t="shared" si="307"/>
        <v>N/A</v>
      </c>
    </row>
    <row r="1130" spans="1:12">
      <c r="A1130" s="48" t="s">
        <v>571</v>
      </c>
      <c r="B1130" s="25" t="s">
        <v>49</v>
      </c>
      <c r="C1130" s="26">
        <v>0</v>
      </c>
      <c r="D1130" s="27" t="str">
        <f t="shared" si="304"/>
        <v>N/A</v>
      </c>
      <c r="E1130" s="26">
        <v>0</v>
      </c>
      <c r="F1130" s="27" t="str">
        <f t="shared" si="305"/>
        <v>N/A</v>
      </c>
      <c r="G1130" s="26">
        <v>11</v>
      </c>
      <c r="H1130" s="27" t="str">
        <f t="shared" si="306"/>
        <v>N/A</v>
      </c>
      <c r="I1130" s="28" t="s">
        <v>1207</v>
      </c>
      <c r="J1130" s="28" t="s">
        <v>1207</v>
      </c>
      <c r="K1130" s="47" t="s">
        <v>49</v>
      </c>
      <c r="L1130" s="30" t="str">
        <f t="shared" si="307"/>
        <v>N/A</v>
      </c>
    </row>
    <row r="1131" spans="1:12">
      <c r="A1131" s="48" t="s">
        <v>572</v>
      </c>
      <c r="B1131" s="25" t="s">
        <v>49</v>
      </c>
      <c r="C1131" s="26">
        <v>0</v>
      </c>
      <c r="D1131" s="27" t="str">
        <f t="shared" si="304"/>
        <v>N/A</v>
      </c>
      <c r="E1131" s="26">
        <v>11</v>
      </c>
      <c r="F1131" s="27" t="str">
        <f t="shared" si="305"/>
        <v>N/A</v>
      </c>
      <c r="G1131" s="26">
        <v>0</v>
      </c>
      <c r="H1131" s="27" t="str">
        <f t="shared" si="306"/>
        <v>N/A</v>
      </c>
      <c r="I1131" s="28" t="s">
        <v>1207</v>
      </c>
      <c r="J1131" s="28">
        <v>-100</v>
      </c>
      <c r="K1131" s="47" t="s">
        <v>49</v>
      </c>
      <c r="L1131" s="30" t="str">
        <f t="shared" si="307"/>
        <v>N/A</v>
      </c>
    </row>
    <row r="1132" spans="1:12">
      <c r="A1132" s="48" t="s">
        <v>573</v>
      </c>
      <c r="B1132" s="25" t="s">
        <v>49</v>
      </c>
      <c r="C1132" s="26">
        <v>11</v>
      </c>
      <c r="D1132" s="27" t="str">
        <f t="shared" si="304"/>
        <v>N/A</v>
      </c>
      <c r="E1132" s="26">
        <v>20</v>
      </c>
      <c r="F1132" s="27" t="str">
        <f t="shared" si="305"/>
        <v>N/A</v>
      </c>
      <c r="G1132" s="26">
        <v>26</v>
      </c>
      <c r="H1132" s="27" t="str">
        <f t="shared" si="306"/>
        <v>N/A</v>
      </c>
      <c r="I1132" s="28">
        <v>100</v>
      </c>
      <c r="J1132" s="28">
        <v>30</v>
      </c>
      <c r="K1132" s="47" t="s">
        <v>49</v>
      </c>
      <c r="L1132" s="30" t="str">
        <f t="shared" si="307"/>
        <v>N/A</v>
      </c>
    </row>
    <row r="1133" spans="1:12">
      <c r="A1133" s="46" t="s">
        <v>742</v>
      </c>
      <c r="B1133" s="25" t="s">
        <v>49</v>
      </c>
      <c r="C1133" s="31">
        <v>8073717</v>
      </c>
      <c r="D1133" s="27" t="str">
        <f t="shared" si="304"/>
        <v>N/A</v>
      </c>
      <c r="E1133" s="31">
        <v>962194</v>
      </c>
      <c r="F1133" s="27" t="str">
        <f t="shared" si="305"/>
        <v>N/A</v>
      </c>
      <c r="G1133" s="31">
        <v>8204510</v>
      </c>
      <c r="H1133" s="27" t="str">
        <f t="shared" si="306"/>
        <v>N/A</v>
      </c>
      <c r="I1133" s="28">
        <v>-88.1</v>
      </c>
      <c r="J1133" s="28">
        <v>752.7</v>
      </c>
      <c r="K1133" s="47" t="s">
        <v>49</v>
      </c>
      <c r="L1133" s="30" t="str">
        <f t="shared" si="307"/>
        <v>N/A</v>
      </c>
    </row>
    <row r="1134" spans="1:12">
      <c r="A1134" s="48" t="s">
        <v>574</v>
      </c>
      <c r="B1134" s="25" t="s">
        <v>49</v>
      </c>
      <c r="C1134" s="31">
        <v>1425046</v>
      </c>
      <c r="D1134" s="27" t="str">
        <f t="shared" si="304"/>
        <v>N/A</v>
      </c>
      <c r="E1134" s="31">
        <v>952867</v>
      </c>
      <c r="F1134" s="27" t="str">
        <f t="shared" si="305"/>
        <v>N/A</v>
      </c>
      <c r="G1134" s="31">
        <v>2758555</v>
      </c>
      <c r="H1134" s="27" t="str">
        <f t="shared" si="306"/>
        <v>N/A</v>
      </c>
      <c r="I1134" s="28">
        <v>-33.1</v>
      </c>
      <c r="J1134" s="28">
        <v>189.5</v>
      </c>
      <c r="K1134" s="47" t="s">
        <v>49</v>
      </c>
      <c r="L1134" s="30" t="str">
        <f t="shared" si="307"/>
        <v>N/A</v>
      </c>
    </row>
    <row r="1135" spans="1:12">
      <c r="A1135" s="48" t="s">
        <v>568</v>
      </c>
      <c r="B1135" s="25" t="s">
        <v>49</v>
      </c>
      <c r="C1135" s="31">
        <v>187408</v>
      </c>
      <c r="D1135" s="27" t="str">
        <f t="shared" si="304"/>
        <v>N/A</v>
      </c>
      <c r="E1135" s="31">
        <v>194579</v>
      </c>
      <c r="F1135" s="27" t="str">
        <f t="shared" si="305"/>
        <v>N/A</v>
      </c>
      <c r="G1135" s="31">
        <v>232613</v>
      </c>
      <c r="H1135" s="27" t="str">
        <f t="shared" si="306"/>
        <v>N/A</v>
      </c>
      <c r="I1135" s="28">
        <v>3.8260000000000001</v>
      </c>
      <c r="J1135" s="28">
        <v>19.55</v>
      </c>
      <c r="K1135" s="47" t="s">
        <v>49</v>
      </c>
      <c r="L1135" s="30" t="str">
        <f t="shared" si="307"/>
        <v>N/A</v>
      </c>
    </row>
    <row r="1136" spans="1:12">
      <c r="A1136" s="48" t="s">
        <v>221</v>
      </c>
      <c r="B1136" s="25" t="s">
        <v>49</v>
      </c>
      <c r="C1136" s="31">
        <v>168871</v>
      </c>
      <c r="D1136" s="27" t="str">
        <f t="shared" si="304"/>
        <v>N/A</v>
      </c>
      <c r="E1136" s="31">
        <v>212354</v>
      </c>
      <c r="F1136" s="27" t="str">
        <f t="shared" si="305"/>
        <v>N/A</v>
      </c>
      <c r="G1136" s="31">
        <v>164027</v>
      </c>
      <c r="H1136" s="27" t="str">
        <f t="shared" si="306"/>
        <v>N/A</v>
      </c>
      <c r="I1136" s="28">
        <v>25.75</v>
      </c>
      <c r="J1136" s="28">
        <v>-22.8</v>
      </c>
      <c r="K1136" s="47" t="s">
        <v>49</v>
      </c>
      <c r="L1136" s="30" t="str">
        <f t="shared" si="307"/>
        <v>N/A</v>
      </c>
    </row>
    <row r="1137" spans="1:12">
      <c r="A1137" s="48" t="s">
        <v>569</v>
      </c>
      <c r="B1137" s="25" t="s">
        <v>49</v>
      </c>
      <c r="C1137" s="31">
        <v>8071575</v>
      </c>
      <c r="D1137" s="27" t="str">
        <f t="shared" si="304"/>
        <v>N/A</v>
      </c>
      <c r="E1137" s="31">
        <v>271139</v>
      </c>
      <c r="F1137" s="27" t="str">
        <f t="shared" si="305"/>
        <v>N/A</v>
      </c>
      <c r="G1137" s="31">
        <v>8203896</v>
      </c>
      <c r="H1137" s="27" t="str">
        <f t="shared" si="306"/>
        <v>N/A</v>
      </c>
      <c r="I1137" s="28">
        <v>-96.6</v>
      </c>
      <c r="J1137" s="28">
        <v>2926</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379488</v>
      </c>
      <c r="D1139" s="27" t="str">
        <f t="shared" ref="D1139:D1153" si="308">IF($B1139="N/A","N/A",IF(C1139&gt;10,"No",IF(C1139&lt;-10,"No","Yes")))</f>
        <v>N/A</v>
      </c>
      <c r="E1139" s="31">
        <v>375635</v>
      </c>
      <c r="F1139" s="27" t="str">
        <f t="shared" ref="F1139:F1153" si="309">IF($B1139="N/A","N/A",IF(E1139&gt;10,"No",IF(E1139&lt;-10,"No","Yes")))</f>
        <v>N/A</v>
      </c>
      <c r="G1139" s="31">
        <v>434102</v>
      </c>
      <c r="H1139" s="27" t="str">
        <f t="shared" ref="H1139:H1153" si="310">IF($B1139="N/A","N/A",IF(G1139&gt;10,"No",IF(G1139&lt;-10,"No","Yes")))</f>
        <v>N/A</v>
      </c>
      <c r="I1139" s="28">
        <v>-1.02</v>
      </c>
      <c r="J1139" s="28">
        <v>15.56</v>
      </c>
      <c r="K1139" s="29" t="s">
        <v>1193</v>
      </c>
      <c r="L1139" s="30" t="str">
        <f t="shared" ref="L1139:L1153" si="311">IF(J1139="Div by 0", "N/A", IF(K1139="N/A","N/A", IF(J1139&gt;VALUE(MID(K1139,1,2)), "No", IF(J1139&lt;-1*VALUE(MID(K1139,1,2)), "No", "Yes"))))</f>
        <v>Yes</v>
      </c>
    </row>
    <row r="1140" spans="1:12">
      <c r="A1140" s="46" t="s">
        <v>576</v>
      </c>
      <c r="B1140" s="25" t="s">
        <v>49</v>
      </c>
      <c r="C1140" s="26">
        <v>1542</v>
      </c>
      <c r="D1140" s="27" t="str">
        <f t="shared" si="308"/>
        <v>N/A</v>
      </c>
      <c r="E1140" s="26">
        <v>1242</v>
      </c>
      <c r="F1140" s="27" t="str">
        <f t="shared" si="309"/>
        <v>N/A</v>
      </c>
      <c r="G1140" s="26">
        <v>1532</v>
      </c>
      <c r="H1140" s="27" t="str">
        <f t="shared" si="310"/>
        <v>N/A</v>
      </c>
      <c r="I1140" s="28">
        <v>-19.5</v>
      </c>
      <c r="J1140" s="28">
        <v>23.35</v>
      </c>
      <c r="K1140" s="29" t="s">
        <v>1193</v>
      </c>
      <c r="L1140" s="30" t="str">
        <f t="shared" si="311"/>
        <v>Yes</v>
      </c>
    </row>
    <row r="1141" spans="1:12">
      <c r="A1141" s="46" t="s">
        <v>577</v>
      </c>
      <c r="B1141" s="25" t="s">
        <v>49</v>
      </c>
      <c r="C1141" s="31">
        <v>246.10116732</v>
      </c>
      <c r="D1141" s="27" t="str">
        <f t="shared" si="308"/>
        <v>N/A</v>
      </c>
      <c r="E1141" s="31">
        <v>302.44363929000002</v>
      </c>
      <c r="F1141" s="27" t="str">
        <f t="shared" si="309"/>
        <v>N/A</v>
      </c>
      <c r="G1141" s="31">
        <v>283.35639687000003</v>
      </c>
      <c r="H1141" s="27" t="str">
        <f t="shared" si="310"/>
        <v>N/A</v>
      </c>
      <c r="I1141" s="28">
        <v>22.89</v>
      </c>
      <c r="J1141" s="28">
        <v>-6.31</v>
      </c>
      <c r="K1141" s="29" t="s">
        <v>1193</v>
      </c>
      <c r="L1141" s="30" t="str">
        <f t="shared" si="311"/>
        <v>Yes</v>
      </c>
    </row>
    <row r="1142" spans="1:12">
      <c r="A1142" s="46" t="s">
        <v>578</v>
      </c>
      <c r="B1142" s="25" t="s">
        <v>49</v>
      </c>
      <c r="C1142" s="31">
        <v>68028</v>
      </c>
      <c r="D1142" s="27" t="str">
        <f t="shared" si="308"/>
        <v>N/A</v>
      </c>
      <c r="E1142" s="31">
        <v>61056</v>
      </c>
      <c r="F1142" s="27" t="str">
        <f t="shared" si="309"/>
        <v>N/A</v>
      </c>
      <c r="G1142" s="31">
        <v>59574</v>
      </c>
      <c r="H1142" s="27" t="str">
        <f t="shared" si="310"/>
        <v>N/A</v>
      </c>
      <c r="I1142" s="28">
        <v>-10.199999999999999</v>
      </c>
      <c r="J1142" s="28">
        <v>-2.4300000000000002</v>
      </c>
      <c r="K1142" s="29" t="s">
        <v>1193</v>
      </c>
      <c r="L1142" s="30" t="str">
        <f t="shared" si="311"/>
        <v>Yes</v>
      </c>
    </row>
    <row r="1143" spans="1:12">
      <c r="A1143" s="46" t="s">
        <v>579</v>
      </c>
      <c r="B1143" s="25" t="s">
        <v>49</v>
      </c>
      <c r="C1143" s="26">
        <v>561</v>
      </c>
      <c r="D1143" s="27" t="str">
        <f t="shared" si="308"/>
        <v>N/A</v>
      </c>
      <c r="E1143" s="26">
        <v>644</v>
      </c>
      <c r="F1143" s="27" t="str">
        <f t="shared" si="309"/>
        <v>N/A</v>
      </c>
      <c r="G1143" s="26">
        <v>636</v>
      </c>
      <c r="H1143" s="27" t="str">
        <f t="shared" si="310"/>
        <v>N/A</v>
      </c>
      <c r="I1143" s="28">
        <v>14.8</v>
      </c>
      <c r="J1143" s="28">
        <v>-1.24</v>
      </c>
      <c r="K1143" s="29" t="s">
        <v>1193</v>
      </c>
      <c r="L1143" s="30" t="str">
        <f t="shared" si="311"/>
        <v>Yes</v>
      </c>
    </row>
    <row r="1144" spans="1:12">
      <c r="A1144" s="46" t="s">
        <v>580</v>
      </c>
      <c r="B1144" s="25" t="s">
        <v>49</v>
      </c>
      <c r="C1144" s="31">
        <v>121.26203209000001</v>
      </c>
      <c r="D1144" s="27" t="str">
        <f t="shared" si="308"/>
        <v>N/A</v>
      </c>
      <c r="E1144" s="31">
        <v>94.807453416000001</v>
      </c>
      <c r="F1144" s="27" t="str">
        <f t="shared" si="309"/>
        <v>N/A</v>
      </c>
      <c r="G1144" s="31">
        <v>93.669811320999997</v>
      </c>
      <c r="H1144" s="27" t="str">
        <f t="shared" si="310"/>
        <v>N/A</v>
      </c>
      <c r="I1144" s="28">
        <v>-21.8</v>
      </c>
      <c r="J1144" s="28">
        <v>-1.2</v>
      </c>
      <c r="K1144" s="29" t="s">
        <v>1193</v>
      </c>
      <c r="L1144" s="30" t="str">
        <f t="shared" si="311"/>
        <v>Yes</v>
      </c>
    </row>
    <row r="1145" spans="1:12">
      <c r="A1145" s="46" t="s">
        <v>590</v>
      </c>
      <c r="B1145" s="25" t="s">
        <v>49</v>
      </c>
      <c r="C1145" s="31">
        <v>1108711</v>
      </c>
      <c r="D1145" s="27" t="str">
        <f t="shared" si="308"/>
        <v>N/A</v>
      </c>
      <c r="E1145" s="31">
        <v>1394611</v>
      </c>
      <c r="F1145" s="27" t="str">
        <f t="shared" si="309"/>
        <v>N/A</v>
      </c>
      <c r="G1145" s="31">
        <v>1781352</v>
      </c>
      <c r="H1145" s="27" t="str">
        <f t="shared" si="310"/>
        <v>N/A</v>
      </c>
      <c r="I1145" s="28">
        <v>25.79</v>
      </c>
      <c r="J1145" s="28">
        <v>27.73</v>
      </c>
      <c r="K1145" s="29" t="s">
        <v>1193</v>
      </c>
      <c r="L1145" s="30" t="str">
        <f t="shared" si="311"/>
        <v>Yes</v>
      </c>
    </row>
    <row r="1146" spans="1:12">
      <c r="A1146" s="46" t="s">
        <v>592</v>
      </c>
      <c r="B1146" s="25" t="s">
        <v>49</v>
      </c>
      <c r="C1146" s="26">
        <v>7325</v>
      </c>
      <c r="D1146" s="27" t="str">
        <f t="shared" si="308"/>
        <v>N/A</v>
      </c>
      <c r="E1146" s="26">
        <v>10465</v>
      </c>
      <c r="F1146" s="27" t="str">
        <f t="shared" si="309"/>
        <v>N/A</v>
      </c>
      <c r="G1146" s="26">
        <v>11693</v>
      </c>
      <c r="H1146" s="27" t="str">
        <f t="shared" si="310"/>
        <v>N/A</v>
      </c>
      <c r="I1146" s="28">
        <v>42.87</v>
      </c>
      <c r="J1146" s="28">
        <v>11.73</v>
      </c>
      <c r="K1146" s="29" t="s">
        <v>1193</v>
      </c>
      <c r="L1146" s="30" t="str">
        <f t="shared" si="311"/>
        <v>Yes</v>
      </c>
    </row>
    <row r="1147" spans="1:12">
      <c r="A1147" s="46" t="s">
        <v>591</v>
      </c>
      <c r="B1147" s="25" t="s">
        <v>49</v>
      </c>
      <c r="C1147" s="31">
        <v>151.35986348</v>
      </c>
      <c r="D1147" s="27" t="str">
        <f t="shared" si="308"/>
        <v>N/A</v>
      </c>
      <c r="E1147" s="31">
        <v>133.26430959999999</v>
      </c>
      <c r="F1147" s="27" t="str">
        <f t="shared" si="309"/>
        <v>N/A</v>
      </c>
      <c r="G1147" s="31">
        <v>152.34345335</v>
      </c>
      <c r="H1147" s="27" t="str">
        <f t="shared" si="310"/>
        <v>N/A</v>
      </c>
      <c r="I1147" s="28">
        <v>-12</v>
      </c>
      <c r="J1147" s="28">
        <v>14.32</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974698636</v>
      </c>
      <c r="D1151" s="27" t="str">
        <f t="shared" si="308"/>
        <v>N/A</v>
      </c>
      <c r="E1151" s="31">
        <v>1029353870</v>
      </c>
      <c r="F1151" s="27" t="str">
        <f t="shared" si="309"/>
        <v>N/A</v>
      </c>
      <c r="G1151" s="31">
        <v>1154024953</v>
      </c>
      <c r="H1151" s="27" t="str">
        <f t="shared" si="310"/>
        <v>N/A</v>
      </c>
      <c r="I1151" s="28">
        <v>5.6070000000000002</v>
      </c>
      <c r="J1151" s="28">
        <v>12.11</v>
      </c>
      <c r="K1151" s="29" t="s">
        <v>1193</v>
      </c>
      <c r="L1151" s="30" t="str">
        <f t="shared" si="311"/>
        <v>Yes</v>
      </c>
    </row>
    <row r="1152" spans="1:12">
      <c r="A1152" s="46" t="s">
        <v>584</v>
      </c>
      <c r="B1152" s="25" t="s">
        <v>49</v>
      </c>
      <c r="C1152" s="26">
        <v>47666</v>
      </c>
      <c r="D1152" s="27" t="str">
        <f t="shared" si="308"/>
        <v>N/A</v>
      </c>
      <c r="E1152" s="26">
        <v>49690</v>
      </c>
      <c r="F1152" s="27" t="str">
        <f t="shared" si="309"/>
        <v>N/A</v>
      </c>
      <c r="G1152" s="26">
        <v>52713</v>
      </c>
      <c r="H1152" s="27" t="str">
        <f t="shared" si="310"/>
        <v>N/A</v>
      </c>
      <c r="I1152" s="28">
        <v>4.2460000000000004</v>
      </c>
      <c r="J1152" s="28">
        <v>6.0839999999999996</v>
      </c>
      <c r="K1152" s="29" t="s">
        <v>1193</v>
      </c>
      <c r="L1152" s="30" t="str">
        <f t="shared" si="311"/>
        <v>Yes</v>
      </c>
    </row>
    <row r="1153" spans="1:12">
      <c r="A1153" s="46" t="s">
        <v>585</v>
      </c>
      <c r="B1153" s="25" t="s">
        <v>49</v>
      </c>
      <c r="C1153" s="31">
        <v>20448.509126000001</v>
      </c>
      <c r="D1153" s="27" t="str">
        <f t="shared" si="308"/>
        <v>N/A</v>
      </c>
      <c r="E1153" s="31">
        <v>20715.513584</v>
      </c>
      <c r="F1153" s="27" t="str">
        <f t="shared" si="309"/>
        <v>N/A</v>
      </c>
      <c r="G1153" s="31">
        <v>21892.606244999999</v>
      </c>
      <c r="H1153" s="27" t="str">
        <f t="shared" si="310"/>
        <v>N/A</v>
      </c>
      <c r="I1153" s="28">
        <v>1.306</v>
      </c>
      <c r="J1153" s="28">
        <v>5.6820000000000004</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1202743500</v>
      </c>
      <c r="D1155" s="27" t="str">
        <f t="shared" ref="D1155:D1170" si="312">IF($B1155="N/A","N/A",IF(C1155&gt;10,"No",IF(C1155&lt;-10,"No","Yes")))</f>
        <v>N/A</v>
      </c>
      <c r="E1155" s="31">
        <v>1296627182</v>
      </c>
      <c r="F1155" s="27" t="str">
        <f t="shared" ref="F1155:F1170" si="313">IF($B1155="N/A","N/A",IF(E1155&gt;10,"No",IF(E1155&lt;-10,"No","Yes")))</f>
        <v>N/A</v>
      </c>
      <c r="G1155" s="31">
        <v>1474628502</v>
      </c>
      <c r="H1155" s="27" t="str">
        <f t="shared" ref="H1155:H1170" si="314">IF($B1155="N/A","N/A",IF(G1155&gt;10,"No",IF(G1155&lt;-10,"No","Yes")))</f>
        <v>N/A</v>
      </c>
      <c r="I1155" s="28">
        <v>7.806</v>
      </c>
      <c r="J1155" s="28">
        <v>13.73</v>
      </c>
      <c r="K1155" s="29" t="s">
        <v>1193</v>
      </c>
      <c r="L1155" s="30" t="str">
        <f t="shared" ref="L1155:L1170" si="315">IF(J1155="Div by 0", "N/A", IF(K1155="N/A","N/A", IF(J1155&gt;VALUE(MID(K1155,1,2)), "No", IF(J1155&lt;-1*VALUE(MID(K1155,1,2)), "No", "Yes"))))</f>
        <v>Yes</v>
      </c>
    </row>
    <row r="1156" spans="1:12">
      <c r="A1156" s="49" t="s">
        <v>437</v>
      </c>
      <c r="B1156" s="25" t="s">
        <v>49</v>
      </c>
      <c r="C1156" s="26">
        <v>62834</v>
      </c>
      <c r="D1156" s="27" t="str">
        <f t="shared" si="312"/>
        <v>N/A</v>
      </c>
      <c r="E1156" s="26">
        <v>66424</v>
      </c>
      <c r="F1156" s="27" t="str">
        <f t="shared" si="313"/>
        <v>N/A</v>
      </c>
      <c r="G1156" s="26">
        <v>71561</v>
      </c>
      <c r="H1156" s="27" t="str">
        <f t="shared" si="314"/>
        <v>N/A</v>
      </c>
      <c r="I1156" s="28">
        <v>5.7130000000000001</v>
      </c>
      <c r="J1156" s="28">
        <v>7.734</v>
      </c>
      <c r="K1156" s="29" t="s">
        <v>1193</v>
      </c>
      <c r="L1156" s="30" t="str">
        <f t="shared" si="315"/>
        <v>Yes</v>
      </c>
    </row>
    <row r="1157" spans="1:12" ht="12.75" customHeight="1">
      <c r="A1157" s="49" t="s">
        <v>749</v>
      </c>
      <c r="B1157" s="25" t="s">
        <v>49</v>
      </c>
      <c r="C1157" s="31">
        <v>19141.603272</v>
      </c>
      <c r="D1157" s="27" t="str">
        <f t="shared" si="312"/>
        <v>N/A</v>
      </c>
      <c r="E1157" s="31">
        <v>19520.462211999999</v>
      </c>
      <c r="F1157" s="27" t="str">
        <f t="shared" si="313"/>
        <v>N/A</v>
      </c>
      <c r="G1157" s="31">
        <v>20606.594401999999</v>
      </c>
      <c r="H1157" s="27" t="str">
        <f t="shared" si="314"/>
        <v>N/A</v>
      </c>
      <c r="I1157" s="28">
        <v>1.9790000000000001</v>
      </c>
      <c r="J1157" s="28">
        <v>5.5640000000000001</v>
      </c>
      <c r="K1157" s="29" t="s">
        <v>1193</v>
      </c>
      <c r="L1157" s="30" t="str">
        <f t="shared" si="315"/>
        <v>Yes</v>
      </c>
    </row>
    <row r="1158" spans="1:12">
      <c r="A1158" s="48" t="s">
        <v>524</v>
      </c>
      <c r="B1158" s="25" t="s">
        <v>49</v>
      </c>
      <c r="C1158" s="31">
        <v>11987.299981</v>
      </c>
      <c r="D1158" s="27" t="str">
        <f t="shared" si="312"/>
        <v>N/A</v>
      </c>
      <c r="E1158" s="31">
        <v>12556.074559000001</v>
      </c>
      <c r="F1158" s="27" t="str">
        <f t="shared" si="313"/>
        <v>N/A</v>
      </c>
      <c r="G1158" s="31">
        <v>13784.502995000001</v>
      </c>
      <c r="H1158" s="27" t="str">
        <f t="shared" si="314"/>
        <v>N/A</v>
      </c>
      <c r="I1158" s="28">
        <v>4.7450000000000001</v>
      </c>
      <c r="J1158" s="28">
        <v>9.7840000000000007</v>
      </c>
      <c r="K1158" s="29" t="s">
        <v>1193</v>
      </c>
      <c r="L1158" s="30" t="str">
        <f t="shared" si="315"/>
        <v>Yes</v>
      </c>
    </row>
    <row r="1159" spans="1:12">
      <c r="A1159" s="48" t="s">
        <v>527</v>
      </c>
      <c r="B1159" s="25" t="s">
        <v>49</v>
      </c>
      <c r="C1159" s="31">
        <v>33115.889175999997</v>
      </c>
      <c r="D1159" s="27" t="str">
        <f t="shared" si="312"/>
        <v>N/A</v>
      </c>
      <c r="E1159" s="31">
        <v>32874.265659999997</v>
      </c>
      <c r="F1159" s="27" t="str">
        <f t="shared" si="313"/>
        <v>N/A</v>
      </c>
      <c r="G1159" s="31">
        <v>32893.110907000002</v>
      </c>
      <c r="H1159" s="27" t="str">
        <f t="shared" si="314"/>
        <v>N/A</v>
      </c>
      <c r="I1159" s="28">
        <v>-0.73</v>
      </c>
      <c r="J1159" s="28">
        <v>5.7299999999999997E-2</v>
      </c>
      <c r="K1159" s="29" t="s">
        <v>1193</v>
      </c>
      <c r="L1159" s="30" t="str">
        <f t="shared" si="315"/>
        <v>Yes</v>
      </c>
    </row>
    <row r="1160" spans="1:12" ht="12.75" customHeight="1">
      <c r="A1160" s="46" t="s">
        <v>438</v>
      </c>
      <c r="B1160" s="25" t="s">
        <v>49</v>
      </c>
      <c r="C1160" s="30">
        <v>28.083866324999999</v>
      </c>
      <c r="D1160" s="27" t="str">
        <f t="shared" si="312"/>
        <v>N/A</v>
      </c>
      <c r="E1160" s="30">
        <v>29.959587211999999</v>
      </c>
      <c r="F1160" s="27" t="str">
        <f t="shared" si="313"/>
        <v>N/A</v>
      </c>
      <c r="G1160" s="30">
        <v>31.316901962999999</v>
      </c>
      <c r="H1160" s="27" t="str">
        <f t="shared" si="314"/>
        <v>N/A</v>
      </c>
      <c r="I1160" s="28">
        <v>6.6790000000000003</v>
      </c>
      <c r="J1160" s="28">
        <v>4.53</v>
      </c>
      <c r="K1160" s="29" t="s">
        <v>1193</v>
      </c>
      <c r="L1160" s="30" t="str">
        <f t="shared" si="315"/>
        <v>Yes</v>
      </c>
    </row>
    <row r="1161" spans="1:12">
      <c r="A1161" s="48" t="s">
        <v>524</v>
      </c>
      <c r="B1161" s="25" t="s">
        <v>49</v>
      </c>
      <c r="C1161" s="30">
        <v>33.210349823000001</v>
      </c>
      <c r="D1161" s="27" t="str">
        <f t="shared" si="312"/>
        <v>N/A</v>
      </c>
      <c r="E1161" s="30">
        <v>35.548145671999997</v>
      </c>
      <c r="F1161" s="27" t="str">
        <f t="shared" si="313"/>
        <v>N/A</v>
      </c>
      <c r="G1161" s="30">
        <v>37.155272869000001</v>
      </c>
      <c r="H1161" s="27" t="str">
        <f t="shared" si="314"/>
        <v>N/A</v>
      </c>
      <c r="I1161" s="28">
        <v>7.0389999999999997</v>
      </c>
      <c r="J1161" s="28">
        <v>4.5209999999999999</v>
      </c>
      <c r="K1161" s="29" t="s">
        <v>1193</v>
      </c>
      <c r="L1161" s="30" t="str">
        <f t="shared" si="315"/>
        <v>Yes</v>
      </c>
    </row>
    <row r="1162" spans="1:12">
      <c r="A1162" s="48" t="s">
        <v>527</v>
      </c>
      <c r="B1162" s="25" t="s">
        <v>49</v>
      </c>
      <c r="C1162" s="30">
        <v>21.941845609000001</v>
      </c>
      <c r="D1162" s="27" t="str">
        <f t="shared" si="312"/>
        <v>N/A</v>
      </c>
      <c r="E1162" s="30">
        <v>23.434108606999999</v>
      </c>
      <c r="F1162" s="27" t="str">
        <f t="shared" si="313"/>
        <v>N/A</v>
      </c>
      <c r="G1162" s="30">
        <v>24.832781602000001</v>
      </c>
      <c r="H1162" s="27" t="str">
        <f t="shared" si="314"/>
        <v>N/A</v>
      </c>
      <c r="I1162" s="28">
        <v>6.8010000000000002</v>
      </c>
      <c r="J1162" s="28">
        <v>5.9690000000000003</v>
      </c>
      <c r="K1162" s="29" t="s">
        <v>1193</v>
      </c>
      <c r="L1162" s="30" t="str">
        <f t="shared" si="315"/>
        <v>Yes</v>
      </c>
    </row>
    <row r="1163" spans="1:12" ht="12.75" customHeight="1">
      <c r="A1163" s="49" t="s">
        <v>745</v>
      </c>
      <c r="B1163" s="25" t="s">
        <v>49</v>
      </c>
      <c r="C1163" s="31">
        <v>974698636</v>
      </c>
      <c r="D1163" s="27" t="str">
        <f t="shared" si="312"/>
        <v>N/A</v>
      </c>
      <c r="E1163" s="31">
        <v>1029353870</v>
      </c>
      <c r="F1163" s="27" t="str">
        <f t="shared" si="313"/>
        <v>N/A</v>
      </c>
      <c r="G1163" s="31">
        <v>1154024953</v>
      </c>
      <c r="H1163" s="27" t="str">
        <f t="shared" si="314"/>
        <v>N/A</v>
      </c>
      <c r="I1163" s="28">
        <v>5.6070000000000002</v>
      </c>
      <c r="J1163" s="28">
        <v>12.11</v>
      </c>
      <c r="K1163" s="29" t="s">
        <v>1193</v>
      </c>
      <c r="L1163" s="30" t="str">
        <f t="shared" si="315"/>
        <v>Yes</v>
      </c>
    </row>
    <row r="1164" spans="1:12" ht="13.5" customHeight="1">
      <c r="A1164" s="49" t="s">
        <v>852</v>
      </c>
      <c r="B1164" s="25" t="s">
        <v>49</v>
      </c>
      <c r="C1164" s="26">
        <v>47675</v>
      </c>
      <c r="D1164" s="27" t="str">
        <f t="shared" si="312"/>
        <v>N/A</v>
      </c>
      <c r="E1164" s="26">
        <v>49703</v>
      </c>
      <c r="F1164" s="27" t="str">
        <f t="shared" si="313"/>
        <v>N/A</v>
      </c>
      <c r="G1164" s="26">
        <v>52726</v>
      </c>
      <c r="H1164" s="27" t="str">
        <f t="shared" si="314"/>
        <v>N/A</v>
      </c>
      <c r="I1164" s="28">
        <v>4.2539999999999996</v>
      </c>
      <c r="J1164" s="28">
        <v>6.0819999999999999</v>
      </c>
      <c r="K1164" s="29" t="s">
        <v>1193</v>
      </c>
      <c r="L1164" s="30" t="str">
        <f t="shared" si="315"/>
        <v>Yes</v>
      </c>
    </row>
    <row r="1165" spans="1:12" ht="25.5">
      <c r="A1165" s="49" t="s">
        <v>750</v>
      </c>
      <c r="B1165" s="25" t="s">
        <v>49</v>
      </c>
      <c r="C1165" s="31">
        <v>20444.648894000002</v>
      </c>
      <c r="D1165" s="27" t="str">
        <f t="shared" si="312"/>
        <v>N/A</v>
      </c>
      <c r="E1165" s="31">
        <v>20710.095366000001</v>
      </c>
      <c r="F1165" s="27" t="str">
        <f t="shared" si="313"/>
        <v>N/A</v>
      </c>
      <c r="G1165" s="31">
        <v>21887.208455</v>
      </c>
      <c r="H1165" s="27" t="str">
        <f t="shared" si="314"/>
        <v>N/A</v>
      </c>
      <c r="I1165" s="28">
        <v>1.298</v>
      </c>
      <c r="J1165" s="28">
        <v>5.6840000000000002</v>
      </c>
      <c r="K1165" s="29" t="s">
        <v>1193</v>
      </c>
      <c r="L1165" s="30" t="str">
        <f t="shared" si="315"/>
        <v>Yes</v>
      </c>
    </row>
    <row r="1166" spans="1:12">
      <c r="A1166" s="48" t="s">
        <v>586</v>
      </c>
      <c r="B1166" s="25" t="s">
        <v>49</v>
      </c>
      <c r="C1166" s="31">
        <v>11075.685498000001</v>
      </c>
      <c r="D1166" s="27" t="str">
        <f t="shared" si="312"/>
        <v>N/A</v>
      </c>
      <c r="E1166" s="31">
        <v>11669.971304000001</v>
      </c>
      <c r="F1166" s="27" t="str">
        <f t="shared" si="313"/>
        <v>N/A</v>
      </c>
      <c r="G1166" s="31">
        <v>12895.011035</v>
      </c>
      <c r="H1166" s="27" t="str">
        <f t="shared" si="314"/>
        <v>N/A</v>
      </c>
      <c r="I1166" s="28">
        <v>5.3659999999999997</v>
      </c>
      <c r="J1166" s="28">
        <v>10.5</v>
      </c>
      <c r="K1166" s="29" t="s">
        <v>1193</v>
      </c>
      <c r="L1166" s="30" t="str">
        <f t="shared" si="315"/>
        <v>Yes</v>
      </c>
    </row>
    <row r="1167" spans="1:12">
      <c r="A1167" s="48" t="s">
        <v>587</v>
      </c>
      <c r="B1167" s="25" t="s">
        <v>49</v>
      </c>
      <c r="C1167" s="31">
        <v>36662.047430999999</v>
      </c>
      <c r="D1167" s="27" t="str">
        <f t="shared" si="312"/>
        <v>N/A</v>
      </c>
      <c r="E1167" s="31">
        <v>35534.956708999998</v>
      </c>
      <c r="F1167" s="27" t="str">
        <f t="shared" si="313"/>
        <v>N/A</v>
      </c>
      <c r="G1167" s="31">
        <v>35371.685266</v>
      </c>
      <c r="H1167" s="27" t="str">
        <f t="shared" si="314"/>
        <v>N/A</v>
      </c>
      <c r="I1167" s="28">
        <v>-3.07</v>
      </c>
      <c r="J1167" s="28">
        <v>-0.45900000000000002</v>
      </c>
      <c r="K1167" s="29" t="s">
        <v>1193</v>
      </c>
      <c r="L1167" s="30" t="str">
        <f t="shared" si="315"/>
        <v>Yes</v>
      </c>
    </row>
    <row r="1168" spans="1:12" ht="25.5">
      <c r="A1168" s="46" t="s">
        <v>439</v>
      </c>
      <c r="B1168" s="25" t="s">
        <v>49</v>
      </c>
      <c r="C1168" s="30">
        <v>21.308500605999999</v>
      </c>
      <c r="D1168" s="27" t="str">
        <f t="shared" si="312"/>
        <v>N/A</v>
      </c>
      <c r="E1168" s="30">
        <v>22.417821318000001</v>
      </c>
      <c r="F1168" s="27" t="str">
        <f t="shared" si="313"/>
        <v>N/A</v>
      </c>
      <c r="G1168" s="30">
        <v>23.074229998</v>
      </c>
      <c r="H1168" s="27" t="str">
        <f t="shared" si="314"/>
        <v>N/A</v>
      </c>
      <c r="I1168" s="28">
        <v>5.2060000000000004</v>
      </c>
      <c r="J1168" s="28">
        <v>2.9279999999999999</v>
      </c>
      <c r="K1168" s="29" t="s">
        <v>1193</v>
      </c>
      <c r="L1168" s="30" t="str">
        <f t="shared" si="315"/>
        <v>Yes</v>
      </c>
    </row>
    <row r="1169" spans="1:12">
      <c r="A1169" s="48" t="s">
        <v>524</v>
      </c>
      <c r="B1169" s="25" t="s">
        <v>49</v>
      </c>
      <c r="C1169" s="30">
        <v>24.182666527999999</v>
      </c>
      <c r="D1169" s="27" t="str">
        <f t="shared" si="312"/>
        <v>N/A</v>
      </c>
      <c r="E1169" s="30">
        <v>25.171410170000001</v>
      </c>
      <c r="F1169" s="27" t="str">
        <f t="shared" si="313"/>
        <v>N/A</v>
      </c>
      <c r="G1169" s="30">
        <v>25.593966466000001</v>
      </c>
      <c r="H1169" s="27" t="str">
        <f t="shared" si="314"/>
        <v>N/A</v>
      </c>
      <c r="I1169" s="28">
        <v>4.0890000000000004</v>
      </c>
      <c r="J1169" s="28">
        <v>1.679</v>
      </c>
      <c r="K1169" s="29" t="s">
        <v>1193</v>
      </c>
      <c r="L1169" s="30" t="str">
        <f t="shared" si="315"/>
        <v>Yes</v>
      </c>
    </row>
    <row r="1170" spans="1:12">
      <c r="A1170" s="48" t="s">
        <v>527</v>
      </c>
      <c r="B1170" s="25" t="s">
        <v>49</v>
      </c>
      <c r="C1170" s="30">
        <v>17.987264559</v>
      </c>
      <c r="D1170" s="27" t="str">
        <f t="shared" si="312"/>
        <v>N/A</v>
      </c>
      <c r="E1170" s="30">
        <v>19.365722690999998</v>
      </c>
      <c r="F1170" s="27" t="str">
        <f t="shared" si="313"/>
        <v>N/A</v>
      </c>
      <c r="G1170" s="30">
        <v>20.477822325999998</v>
      </c>
      <c r="H1170" s="27" t="str">
        <f t="shared" si="314"/>
        <v>N/A</v>
      </c>
      <c r="I1170" s="28">
        <v>7.6639999999999997</v>
      </c>
      <c r="J1170" s="28">
        <v>5.7430000000000003</v>
      </c>
      <c r="K1170" s="29" t="s">
        <v>1193</v>
      </c>
      <c r="L1170" s="30" t="str">
        <f t="shared" si="315"/>
        <v>Yes</v>
      </c>
    </row>
    <row r="1171" spans="1:12" ht="38.25" customHeight="1">
      <c r="A1171" s="224" t="s">
        <v>1212</v>
      </c>
      <c r="B1171" s="225"/>
      <c r="C1171" s="225"/>
      <c r="D1171" s="225"/>
      <c r="E1171" s="225"/>
      <c r="F1171" s="225"/>
      <c r="G1171" s="225"/>
      <c r="H1171" s="225"/>
      <c r="I1171" s="225"/>
      <c r="J1171" s="225"/>
      <c r="K1171" s="225"/>
      <c r="L1171" s="225"/>
    </row>
    <row r="1172" spans="1:12">
      <c r="A1172" s="51" t="s">
        <v>36</v>
      </c>
      <c r="B1172" s="25" t="s">
        <v>49</v>
      </c>
      <c r="C1172" s="26">
        <v>493549</v>
      </c>
      <c r="D1172" s="27" t="str">
        <f>IF($B1172="N/A","N/A",IF(C1172&gt;10,"No",IF(C1172&lt;-10,"No","Yes")))</f>
        <v>N/A</v>
      </c>
      <c r="E1172" s="26">
        <v>458011</v>
      </c>
      <c r="F1172" s="27" t="str">
        <f>IF($B1172="N/A","N/A",IF(E1172&gt;10,"No",IF(E1172&lt;-10,"No","Yes")))</f>
        <v>N/A</v>
      </c>
      <c r="G1172" s="26">
        <v>466611</v>
      </c>
      <c r="H1172" s="27" t="str">
        <f>IF($B1172="N/A","N/A",IF(G1172&gt;10,"No",IF(G1172&lt;-10,"No","Yes")))</f>
        <v>N/A</v>
      </c>
      <c r="I1172" s="28">
        <v>-7.2</v>
      </c>
      <c r="J1172" s="28">
        <v>1.8779999999999999</v>
      </c>
      <c r="K1172" s="29" t="s">
        <v>1193</v>
      </c>
      <c r="L1172" s="30" t="str">
        <f t="shared" ref="L1172:L1212" si="316">IF(J1172="Div by 0", "N/A", IF(K1172="N/A","N/A", IF(J1172&gt;VALUE(MID(K1172,1,2)), "No", IF(J1172&lt;-1*VALUE(MID(K1172,1,2)), "No", "Yes"))))</f>
        <v>Yes</v>
      </c>
    </row>
    <row r="1173" spans="1:12">
      <c r="A1173" s="46" t="s">
        <v>37</v>
      </c>
      <c r="B1173" s="25" t="s">
        <v>49</v>
      </c>
      <c r="C1173" s="26">
        <v>400987</v>
      </c>
      <c r="D1173" s="27" t="str">
        <f>IF($B1173="N/A","N/A",IF(C1173&gt;10,"No",IF(C1173&lt;-10,"No","Yes")))</f>
        <v>N/A</v>
      </c>
      <c r="E1173" s="26">
        <v>376707</v>
      </c>
      <c r="F1173" s="27" t="str">
        <f>IF($B1173="N/A","N/A",IF(E1173&gt;10,"No",IF(E1173&lt;-10,"No","Yes")))</f>
        <v>N/A</v>
      </c>
      <c r="G1173" s="26">
        <v>380928</v>
      </c>
      <c r="H1173" s="27" t="str">
        <f>IF($B1173="N/A","N/A",IF(G1173&gt;10,"No",IF(G1173&lt;-10,"No","Yes")))</f>
        <v>N/A</v>
      </c>
      <c r="I1173" s="28">
        <v>-6.06</v>
      </c>
      <c r="J1173" s="28">
        <v>1.1200000000000001</v>
      </c>
      <c r="K1173" s="29" t="s">
        <v>1193</v>
      </c>
      <c r="L1173" s="30" t="str">
        <f t="shared" si="316"/>
        <v>Yes</v>
      </c>
    </row>
    <row r="1174" spans="1:12">
      <c r="A1174" s="46" t="s">
        <v>440</v>
      </c>
      <c r="B1174" s="30" t="s">
        <v>104</v>
      </c>
      <c r="C1174" s="32">
        <v>81.245631133000003</v>
      </c>
      <c r="D1174" s="27" t="str">
        <f>IF($B1174="N/A","N/A",IF(C1174&gt;90,"No",IF(C1174&lt;65,"No","Yes")))</f>
        <v>Yes</v>
      </c>
      <c r="E1174" s="32">
        <v>82.248461281000004</v>
      </c>
      <c r="F1174" s="27" t="str">
        <f>IF($B1174="N/A","N/A",IF(E1174&gt;90,"No",IF(E1174&lt;65,"No","Yes")))</f>
        <v>Yes</v>
      </c>
      <c r="G1174" s="32">
        <v>81.637166719000007</v>
      </c>
      <c r="H1174" s="27" t="str">
        <f>IF($B1174="N/A","N/A",IF(G1174&gt;90,"No",IF(G1174&lt;65,"No","Yes")))</f>
        <v>Yes</v>
      </c>
      <c r="I1174" s="28">
        <v>1.234</v>
      </c>
      <c r="J1174" s="28">
        <v>-0.74299999999999999</v>
      </c>
      <c r="K1174" s="29" t="s">
        <v>1193</v>
      </c>
      <c r="L1174" s="30" t="str">
        <f t="shared" si="316"/>
        <v>Yes</v>
      </c>
    </row>
    <row r="1175" spans="1:12">
      <c r="A1175" s="46" t="s">
        <v>441</v>
      </c>
      <c r="B1175" s="30" t="s">
        <v>103</v>
      </c>
      <c r="C1175" s="32">
        <v>93.460431385999996</v>
      </c>
      <c r="D1175" s="27" t="str">
        <f>IF($B1175="N/A","N/A",IF(C1175&gt;100,"No",IF(C1175&lt;90,"No","Yes")))</f>
        <v>Yes</v>
      </c>
      <c r="E1175" s="32">
        <v>93.981717962999994</v>
      </c>
      <c r="F1175" s="27" t="str">
        <f>IF($B1175="N/A","N/A",IF(E1175&gt;100,"No",IF(E1175&lt;90,"No","Yes")))</f>
        <v>Yes</v>
      </c>
      <c r="G1175" s="32">
        <v>94.428183950000005</v>
      </c>
      <c r="H1175" s="27" t="str">
        <f>IF($B1175="N/A","N/A",IF(G1175&gt;100,"No",IF(G1175&lt;90,"No","Yes")))</f>
        <v>Yes</v>
      </c>
      <c r="I1175" s="28">
        <v>0.55779999999999996</v>
      </c>
      <c r="J1175" s="28">
        <v>0.47510000000000002</v>
      </c>
      <c r="K1175" s="29" t="s">
        <v>1193</v>
      </c>
      <c r="L1175" s="30" t="str">
        <f t="shared" si="316"/>
        <v>Yes</v>
      </c>
    </row>
    <row r="1176" spans="1:12">
      <c r="A1176" s="46" t="s">
        <v>442</v>
      </c>
      <c r="B1176" s="30" t="s">
        <v>105</v>
      </c>
      <c r="C1176" s="32">
        <v>92.051167986999999</v>
      </c>
      <c r="D1176" s="27" t="str">
        <f>IF($B1176="N/A","N/A",IF(C1176&gt;100,"No",IF(C1176&lt;85,"No","Yes")))</f>
        <v>Yes</v>
      </c>
      <c r="E1176" s="32">
        <v>93.996770154000004</v>
      </c>
      <c r="F1176" s="27" t="str">
        <f>IF($B1176="N/A","N/A",IF(E1176&gt;100,"No",IF(E1176&lt;85,"No","Yes")))</f>
        <v>Yes</v>
      </c>
      <c r="G1176" s="32">
        <v>94.488864414000005</v>
      </c>
      <c r="H1176" s="27" t="str">
        <f>IF($B1176="N/A","N/A",IF(G1176&gt;100,"No",IF(G1176&lt;85,"No","Yes")))</f>
        <v>Yes</v>
      </c>
      <c r="I1176" s="28">
        <v>2.1139999999999999</v>
      </c>
      <c r="J1176" s="28">
        <v>0.52349999999999997</v>
      </c>
      <c r="K1176" s="29" t="s">
        <v>1193</v>
      </c>
      <c r="L1176" s="30" t="str">
        <f t="shared" si="316"/>
        <v>Yes</v>
      </c>
    </row>
    <row r="1177" spans="1:12">
      <c r="A1177" s="46" t="s">
        <v>443</v>
      </c>
      <c r="B1177" s="30" t="s">
        <v>106</v>
      </c>
      <c r="C1177" s="32">
        <v>60.003509270000002</v>
      </c>
      <c r="D1177" s="27" t="str">
        <f>IF($B1177="N/A","N/A",IF(C1177&gt;100,"No",IF(C1177&lt;80,"No","Yes")))</f>
        <v>No</v>
      </c>
      <c r="E1177" s="32">
        <v>56.956617107</v>
      </c>
      <c r="F1177" s="27" t="str">
        <f>IF($B1177="N/A","N/A",IF(E1177&gt;100,"No",IF(E1177&lt;80,"No","Yes")))</f>
        <v>No</v>
      </c>
      <c r="G1177" s="32">
        <v>54.794210550999999</v>
      </c>
      <c r="H1177" s="27" t="str">
        <f>IF($B1177="N/A","N/A",IF(G1177&gt;100,"No",IF(G1177&lt;80,"No","Yes")))</f>
        <v>No</v>
      </c>
      <c r="I1177" s="28">
        <v>-5.08</v>
      </c>
      <c r="J1177" s="28">
        <v>-3.8</v>
      </c>
      <c r="K1177" s="29" t="s">
        <v>1193</v>
      </c>
      <c r="L1177" s="30" t="str">
        <f t="shared" si="316"/>
        <v>Yes</v>
      </c>
    </row>
    <row r="1178" spans="1:12">
      <c r="A1178" s="46" t="s">
        <v>444</v>
      </c>
      <c r="B1178" s="30" t="s">
        <v>106</v>
      </c>
      <c r="C1178" s="32">
        <v>56.015559877999998</v>
      </c>
      <c r="D1178" s="27" t="str">
        <f>IF($B1178="N/A","N/A",IF(C1178&gt;100,"No",IF(C1178&lt;80,"No","Yes")))</f>
        <v>No</v>
      </c>
      <c r="E1178" s="32">
        <v>56.561913109000002</v>
      </c>
      <c r="F1178" s="27" t="str">
        <f>IF($B1178="N/A","N/A",IF(E1178&gt;100,"No",IF(E1178&lt;80,"No","Yes")))</f>
        <v>No</v>
      </c>
      <c r="G1178" s="32">
        <v>51.296494125000002</v>
      </c>
      <c r="H1178" s="27" t="str">
        <f>IF($B1178="N/A","N/A",IF(G1178&gt;100,"No",IF(G1178&lt;80,"No","Yes")))</f>
        <v>No</v>
      </c>
      <c r="I1178" s="28">
        <v>0.97540000000000004</v>
      </c>
      <c r="J1178" s="28">
        <v>-9.31</v>
      </c>
      <c r="K1178" s="29" t="s">
        <v>1193</v>
      </c>
      <c r="L1178" s="30" t="str">
        <f t="shared" si="316"/>
        <v>Yes</v>
      </c>
    </row>
    <row r="1179" spans="1:12">
      <c r="A1179" s="51" t="s">
        <v>445</v>
      </c>
      <c r="B1179" s="25" t="s">
        <v>49</v>
      </c>
      <c r="C1179" s="26">
        <v>355609.15</v>
      </c>
      <c r="D1179" s="27" t="str">
        <f t="shared" ref="D1179:D1210" si="317">IF($B1179="N/A","N/A",IF(C1179&gt;10,"No",IF(C1179&lt;-10,"No","Yes")))</f>
        <v>N/A</v>
      </c>
      <c r="E1179" s="26">
        <v>335129.67</v>
      </c>
      <c r="F1179" s="27" t="str">
        <f t="shared" ref="F1179:F1210" si="318">IF($B1179="N/A","N/A",IF(E1179&gt;10,"No",IF(E1179&lt;-10,"No","Yes")))</f>
        <v>N/A</v>
      </c>
      <c r="G1179" s="26">
        <v>332906.03000000003</v>
      </c>
      <c r="H1179" s="27" t="str">
        <f t="shared" ref="H1179:H1210" si="319">IF($B1179="N/A","N/A",IF(G1179&gt;10,"No",IF(G1179&lt;-10,"No","Yes")))</f>
        <v>N/A</v>
      </c>
      <c r="I1179" s="28">
        <v>-5.76</v>
      </c>
      <c r="J1179" s="28">
        <v>-0.66400000000000003</v>
      </c>
      <c r="K1179" s="29" t="s">
        <v>1193</v>
      </c>
      <c r="L1179" s="30" t="str">
        <f t="shared" si="316"/>
        <v>Yes</v>
      </c>
    </row>
    <row r="1180" spans="1:12">
      <c r="A1180" s="51" t="s">
        <v>523</v>
      </c>
      <c r="B1180" s="25" t="s">
        <v>49</v>
      </c>
      <c r="C1180" s="26">
        <v>133755</v>
      </c>
      <c r="D1180" s="27" t="str">
        <f t="shared" si="317"/>
        <v>N/A</v>
      </c>
      <c r="E1180" s="26">
        <v>131167</v>
      </c>
      <c r="F1180" s="27" t="str">
        <f t="shared" si="318"/>
        <v>N/A</v>
      </c>
      <c r="G1180" s="26">
        <v>130514</v>
      </c>
      <c r="H1180" s="27" t="str">
        <f t="shared" si="319"/>
        <v>N/A</v>
      </c>
      <c r="I1180" s="28">
        <v>-1.93</v>
      </c>
      <c r="J1180" s="28">
        <v>-0.498</v>
      </c>
      <c r="K1180" s="29" t="s">
        <v>1193</v>
      </c>
      <c r="L1180" s="30" t="str">
        <f t="shared" si="316"/>
        <v>Yes</v>
      </c>
    </row>
    <row r="1181" spans="1:12">
      <c r="A1181" s="48" t="s">
        <v>702</v>
      </c>
      <c r="B1181" s="25" t="s">
        <v>49</v>
      </c>
      <c r="C1181" s="26">
        <v>28072</v>
      </c>
      <c r="D1181" s="27" t="str">
        <f t="shared" si="317"/>
        <v>N/A</v>
      </c>
      <c r="E1181" s="26">
        <v>28509</v>
      </c>
      <c r="F1181" s="27" t="str">
        <f t="shared" si="318"/>
        <v>N/A</v>
      </c>
      <c r="G1181" s="26">
        <v>31791</v>
      </c>
      <c r="H1181" s="27" t="str">
        <f t="shared" si="319"/>
        <v>N/A</v>
      </c>
      <c r="I1181" s="28">
        <v>1.5569999999999999</v>
      </c>
      <c r="J1181" s="28">
        <v>11.51</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12858</v>
      </c>
      <c r="D1183" s="27" t="str">
        <f t="shared" si="317"/>
        <v>N/A</v>
      </c>
      <c r="E1183" s="26">
        <v>6294</v>
      </c>
      <c r="F1183" s="27" t="str">
        <f t="shared" si="318"/>
        <v>N/A</v>
      </c>
      <c r="G1183" s="26">
        <v>4164</v>
      </c>
      <c r="H1183" s="27" t="str">
        <f t="shared" si="319"/>
        <v>N/A</v>
      </c>
      <c r="I1183" s="28">
        <v>-51</v>
      </c>
      <c r="J1183" s="28">
        <v>-33.799999999999997</v>
      </c>
      <c r="K1183" s="29" t="s">
        <v>1193</v>
      </c>
      <c r="L1183" s="30" t="str">
        <f t="shared" si="316"/>
        <v>No</v>
      </c>
    </row>
    <row r="1184" spans="1:12">
      <c r="A1184" s="48" t="s">
        <v>705</v>
      </c>
      <c r="B1184" s="25" t="s">
        <v>49</v>
      </c>
      <c r="C1184" s="26">
        <v>92825</v>
      </c>
      <c r="D1184" s="27" t="str">
        <f t="shared" si="317"/>
        <v>N/A</v>
      </c>
      <c r="E1184" s="26">
        <v>96364</v>
      </c>
      <c r="F1184" s="27" t="str">
        <f t="shared" si="318"/>
        <v>N/A</v>
      </c>
      <c r="G1184" s="26">
        <v>94559</v>
      </c>
      <c r="H1184" s="27" t="str">
        <f t="shared" si="319"/>
        <v>N/A</v>
      </c>
      <c r="I1184" s="28">
        <v>3.8130000000000002</v>
      </c>
      <c r="J1184" s="28">
        <v>-1.87</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193324</v>
      </c>
      <c r="D1186" s="27" t="str">
        <f t="shared" si="317"/>
        <v>N/A</v>
      </c>
      <c r="E1186" s="26">
        <v>182052</v>
      </c>
      <c r="F1186" s="27" t="str">
        <f t="shared" si="318"/>
        <v>N/A</v>
      </c>
      <c r="G1186" s="26">
        <v>188854</v>
      </c>
      <c r="H1186" s="27" t="str">
        <f t="shared" si="319"/>
        <v>N/A</v>
      </c>
      <c r="I1186" s="28">
        <v>-5.83</v>
      </c>
      <c r="J1186" s="28">
        <v>3.7360000000000002</v>
      </c>
      <c r="K1186" s="29" t="s">
        <v>1193</v>
      </c>
      <c r="L1186" s="30" t="str">
        <f t="shared" si="316"/>
        <v>Yes</v>
      </c>
    </row>
    <row r="1187" spans="1:12">
      <c r="A1187" s="48" t="s">
        <v>707</v>
      </c>
      <c r="B1187" s="25" t="s">
        <v>49</v>
      </c>
      <c r="C1187" s="26">
        <v>104045</v>
      </c>
      <c r="D1187" s="27" t="str">
        <f t="shared" si="317"/>
        <v>N/A</v>
      </c>
      <c r="E1187" s="26">
        <v>101317</v>
      </c>
      <c r="F1187" s="27" t="str">
        <f t="shared" si="318"/>
        <v>N/A</v>
      </c>
      <c r="G1187" s="26">
        <v>111590</v>
      </c>
      <c r="H1187" s="27" t="str">
        <f t="shared" si="319"/>
        <v>N/A</v>
      </c>
      <c r="I1187" s="28">
        <v>-2.62</v>
      </c>
      <c r="J1187" s="28">
        <v>10.14</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14099</v>
      </c>
      <c r="D1189" s="27" t="str">
        <f t="shared" si="317"/>
        <v>N/A</v>
      </c>
      <c r="E1189" s="26">
        <v>10269</v>
      </c>
      <c r="F1189" s="27" t="str">
        <f t="shared" si="318"/>
        <v>N/A</v>
      </c>
      <c r="G1189" s="26">
        <v>8997</v>
      </c>
      <c r="H1189" s="27" t="str">
        <f t="shared" si="319"/>
        <v>N/A</v>
      </c>
      <c r="I1189" s="28">
        <v>-27.2</v>
      </c>
      <c r="J1189" s="28">
        <v>-12.4</v>
      </c>
      <c r="K1189" s="29" t="s">
        <v>1193</v>
      </c>
      <c r="L1189" s="30" t="str">
        <f t="shared" si="316"/>
        <v>Yes</v>
      </c>
    </row>
    <row r="1190" spans="1:12">
      <c r="A1190" s="48" t="s">
        <v>723</v>
      </c>
      <c r="B1190" s="25" t="s">
        <v>49</v>
      </c>
      <c r="C1190" s="26">
        <v>75180</v>
      </c>
      <c r="D1190" s="27" t="str">
        <f t="shared" si="317"/>
        <v>N/A</v>
      </c>
      <c r="E1190" s="26">
        <v>70466</v>
      </c>
      <c r="F1190" s="27" t="str">
        <f t="shared" si="318"/>
        <v>N/A</v>
      </c>
      <c r="G1190" s="26">
        <v>68267</v>
      </c>
      <c r="H1190" s="27" t="str">
        <f t="shared" si="319"/>
        <v>N/A</v>
      </c>
      <c r="I1190" s="28">
        <v>-6.27</v>
      </c>
      <c r="J1190" s="28">
        <v>-3.12</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119683</v>
      </c>
      <c r="D1192" s="27" t="str">
        <f t="shared" si="317"/>
        <v>N/A</v>
      </c>
      <c r="E1192" s="26">
        <v>104857</v>
      </c>
      <c r="F1192" s="27" t="str">
        <f t="shared" si="318"/>
        <v>N/A</v>
      </c>
      <c r="G1192" s="26">
        <v>106055</v>
      </c>
      <c r="H1192" s="27" t="str">
        <f t="shared" si="319"/>
        <v>N/A</v>
      </c>
      <c r="I1192" s="28">
        <v>-12.4</v>
      </c>
      <c r="J1192" s="28">
        <v>1.143</v>
      </c>
      <c r="K1192" s="29" t="s">
        <v>1193</v>
      </c>
      <c r="L1192" s="30" t="str">
        <f t="shared" si="316"/>
        <v>Yes</v>
      </c>
    </row>
    <row r="1193" spans="1:12">
      <c r="A1193" s="48" t="s">
        <v>710</v>
      </c>
      <c r="B1193" s="25" t="s">
        <v>49</v>
      </c>
      <c r="C1193" s="26">
        <v>4760</v>
      </c>
      <c r="D1193" s="27" t="str">
        <f t="shared" si="317"/>
        <v>N/A</v>
      </c>
      <c r="E1193" s="26">
        <v>4164</v>
      </c>
      <c r="F1193" s="27" t="str">
        <f t="shared" si="318"/>
        <v>N/A</v>
      </c>
      <c r="G1193" s="26">
        <v>3848</v>
      </c>
      <c r="H1193" s="27" t="str">
        <f t="shared" si="319"/>
        <v>N/A</v>
      </c>
      <c r="I1193" s="28">
        <v>-12.5</v>
      </c>
      <c r="J1193" s="28">
        <v>-7.59</v>
      </c>
      <c r="K1193" s="29" t="s">
        <v>1193</v>
      </c>
      <c r="L1193" s="30" t="str">
        <f t="shared" si="316"/>
        <v>Yes</v>
      </c>
    </row>
    <row r="1194" spans="1:12">
      <c r="A1194" s="48" t="s">
        <v>711</v>
      </c>
      <c r="B1194" s="25" t="s">
        <v>49</v>
      </c>
      <c r="C1194" s="26">
        <v>482</v>
      </c>
      <c r="D1194" s="27" t="str">
        <f t="shared" si="317"/>
        <v>N/A</v>
      </c>
      <c r="E1194" s="26">
        <v>620</v>
      </c>
      <c r="F1194" s="27" t="str">
        <f t="shared" si="318"/>
        <v>N/A</v>
      </c>
      <c r="G1194" s="26">
        <v>748</v>
      </c>
      <c r="H1194" s="27" t="str">
        <f t="shared" si="319"/>
        <v>N/A</v>
      </c>
      <c r="I1194" s="28">
        <v>28.63</v>
      </c>
      <c r="J1194" s="28">
        <v>20.65</v>
      </c>
      <c r="K1194" s="29" t="s">
        <v>1193</v>
      </c>
      <c r="L1194" s="30" t="str">
        <f t="shared" si="316"/>
        <v>Yes</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35348</v>
      </c>
      <c r="D1196" s="27" t="str">
        <f t="shared" si="317"/>
        <v>N/A</v>
      </c>
      <c r="E1196" s="26">
        <v>26704</v>
      </c>
      <c r="F1196" s="27" t="str">
        <f t="shared" si="318"/>
        <v>N/A</v>
      </c>
      <c r="G1196" s="26">
        <v>26253</v>
      </c>
      <c r="H1196" s="27" t="str">
        <f t="shared" si="319"/>
        <v>N/A</v>
      </c>
      <c r="I1196" s="28">
        <v>-24.5</v>
      </c>
      <c r="J1196" s="28">
        <v>-1.69</v>
      </c>
      <c r="K1196" s="29" t="s">
        <v>1193</v>
      </c>
      <c r="L1196" s="30" t="str">
        <f t="shared" si="316"/>
        <v>Yes</v>
      </c>
    </row>
    <row r="1197" spans="1:12">
      <c r="A1197" s="48" t="s">
        <v>714</v>
      </c>
      <c r="B1197" s="25" t="s">
        <v>49</v>
      </c>
      <c r="C1197" s="26">
        <v>30864</v>
      </c>
      <c r="D1197" s="27" t="str">
        <f t="shared" si="317"/>
        <v>N/A</v>
      </c>
      <c r="E1197" s="26">
        <v>22741</v>
      </c>
      <c r="F1197" s="27" t="str">
        <f t="shared" si="318"/>
        <v>N/A</v>
      </c>
      <c r="G1197" s="26">
        <v>23880</v>
      </c>
      <c r="H1197" s="27" t="str">
        <f t="shared" si="319"/>
        <v>N/A</v>
      </c>
      <c r="I1197" s="28">
        <v>-26.3</v>
      </c>
      <c r="J1197" s="28">
        <v>5.0090000000000003</v>
      </c>
      <c r="K1197" s="29" t="s">
        <v>1193</v>
      </c>
      <c r="L1197" s="30" t="str">
        <f t="shared" si="316"/>
        <v>Yes</v>
      </c>
    </row>
    <row r="1198" spans="1:12">
      <c r="A1198" s="48" t="s">
        <v>715</v>
      </c>
      <c r="B1198" s="25" t="s">
        <v>49</v>
      </c>
      <c r="C1198" s="26">
        <v>48229</v>
      </c>
      <c r="D1198" s="27" t="str">
        <f t="shared" si="317"/>
        <v>N/A</v>
      </c>
      <c r="E1198" s="26">
        <v>50628</v>
      </c>
      <c r="F1198" s="27" t="str">
        <f t="shared" si="318"/>
        <v>N/A</v>
      </c>
      <c r="G1198" s="26">
        <v>51326</v>
      </c>
      <c r="H1198" s="27" t="str">
        <f t="shared" si="319"/>
        <v>N/A</v>
      </c>
      <c r="I1198" s="28">
        <v>4.9740000000000002</v>
      </c>
      <c r="J1198" s="28">
        <v>1.379</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46787</v>
      </c>
      <c r="D1200" s="27" t="str">
        <f t="shared" si="317"/>
        <v>N/A</v>
      </c>
      <c r="E1200" s="26">
        <v>39935</v>
      </c>
      <c r="F1200" s="27" t="str">
        <f t="shared" si="318"/>
        <v>N/A</v>
      </c>
      <c r="G1200" s="26">
        <v>41188</v>
      </c>
      <c r="H1200" s="27" t="str">
        <f t="shared" si="319"/>
        <v>N/A</v>
      </c>
      <c r="I1200" s="28">
        <v>-14.6</v>
      </c>
      <c r="J1200" s="28">
        <v>3.1379999999999999</v>
      </c>
      <c r="K1200" s="29" t="s">
        <v>1193</v>
      </c>
      <c r="L1200" s="30" t="str">
        <f t="shared" si="316"/>
        <v>Yes</v>
      </c>
    </row>
    <row r="1201" spans="1:12">
      <c r="A1201" s="48" t="s">
        <v>717</v>
      </c>
      <c r="B1201" s="25" t="s">
        <v>49</v>
      </c>
      <c r="C1201" s="26">
        <v>4057</v>
      </c>
      <c r="D1201" s="27" t="str">
        <f t="shared" si="317"/>
        <v>N/A</v>
      </c>
      <c r="E1201" s="26">
        <v>3610</v>
      </c>
      <c r="F1201" s="27" t="str">
        <f t="shared" si="318"/>
        <v>N/A</v>
      </c>
      <c r="G1201" s="26">
        <v>3788</v>
      </c>
      <c r="H1201" s="27" t="str">
        <f t="shared" si="319"/>
        <v>N/A</v>
      </c>
      <c r="I1201" s="28">
        <v>-11</v>
      </c>
      <c r="J1201" s="28">
        <v>4.931</v>
      </c>
      <c r="K1201" s="29" t="s">
        <v>1193</v>
      </c>
      <c r="L1201" s="30" t="str">
        <f t="shared" si="316"/>
        <v>Yes</v>
      </c>
    </row>
    <row r="1202" spans="1:12">
      <c r="A1202" s="48" t="s">
        <v>718</v>
      </c>
      <c r="B1202" s="25" t="s">
        <v>49</v>
      </c>
      <c r="C1202" s="26">
        <v>1182</v>
      </c>
      <c r="D1202" s="27" t="str">
        <f t="shared" si="317"/>
        <v>N/A</v>
      </c>
      <c r="E1202" s="26">
        <v>1318</v>
      </c>
      <c r="F1202" s="27" t="str">
        <f t="shared" si="318"/>
        <v>N/A</v>
      </c>
      <c r="G1202" s="26">
        <v>1700</v>
      </c>
      <c r="H1202" s="27" t="str">
        <f t="shared" si="319"/>
        <v>N/A</v>
      </c>
      <c r="I1202" s="28">
        <v>11.51</v>
      </c>
      <c r="J1202" s="28">
        <v>28.98</v>
      </c>
      <c r="K1202" s="29" t="s">
        <v>1193</v>
      </c>
      <c r="L1202" s="30" t="str">
        <f t="shared" si="316"/>
        <v>Yes</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10149</v>
      </c>
      <c r="D1204" s="27" t="str">
        <f t="shared" si="317"/>
        <v>N/A</v>
      </c>
      <c r="E1204" s="26">
        <v>9566</v>
      </c>
      <c r="F1204" s="27" t="str">
        <f t="shared" si="318"/>
        <v>N/A</v>
      </c>
      <c r="G1204" s="26">
        <v>7765</v>
      </c>
      <c r="H1204" s="27" t="str">
        <f t="shared" si="319"/>
        <v>N/A</v>
      </c>
      <c r="I1204" s="28">
        <v>-5.74</v>
      </c>
      <c r="J1204" s="28">
        <v>-18.8</v>
      </c>
      <c r="K1204" s="29" t="s">
        <v>1193</v>
      </c>
      <c r="L1204" s="30" t="str">
        <f t="shared" si="316"/>
        <v>Yes</v>
      </c>
    </row>
    <row r="1205" spans="1:12">
      <c r="A1205" s="48" t="s">
        <v>721</v>
      </c>
      <c r="B1205" s="25" t="s">
        <v>49</v>
      </c>
      <c r="C1205" s="26">
        <v>31399</v>
      </c>
      <c r="D1205" s="27" t="str">
        <f t="shared" si="317"/>
        <v>N/A</v>
      </c>
      <c r="E1205" s="26">
        <v>25441</v>
      </c>
      <c r="F1205" s="27" t="str">
        <f t="shared" si="318"/>
        <v>N/A</v>
      </c>
      <c r="G1205" s="26">
        <v>27935</v>
      </c>
      <c r="H1205" s="27" t="str">
        <f t="shared" si="319"/>
        <v>N/A</v>
      </c>
      <c r="I1205" s="28">
        <v>-19</v>
      </c>
      <c r="J1205" s="28">
        <v>9.8030000000000008</v>
      </c>
      <c r="K1205" s="29" t="s">
        <v>1193</v>
      </c>
      <c r="L1205" s="30" t="str">
        <f t="shared" si="316"/>
        <v>Yes</v>
      </c>
    </row>
    <row r="1206" spans="1:12">
      <c r="A1206" s="48" t="s">
        <v>722</v>
      </c>
      <c r="B1206" s="25" t="s">
        <v>49</v>
      </c>
      <c r="C1206" s="26">
        <v>0</v>
      </c>
      <c r="D1206" s="27" t="str">
        <f t="shared" si="317"/>
        <v>N/A</v>
      </c>
      <c r="E1206" s="26">
        <v>0</v>
      </c>
      <c r="F1206" s="27" t="str">
        <f t="shared" si="318"/>
        <v>N/A</v>
      </c>
      <c r="G1206" s="26">
        <v>0</v>
      </c>
      <c r="H1206" s="27" t="str">
        <f t="shared" si="319"/>
        <v>N/A</v>
      </c>
      <c r="I1206" s="28" t="s">
        <v>1207</v>
      </c>
      <c r="J1206" s="28" t="s">
        <v>1207</v>
      </c>
      <c r="K1206" s="29" t="s">
        <v>1193</v>
      </c>
      <c r="L1206" s="30" t="str">
        <f t="shared" si="316"/>
        <v>N/A</v>
      </c>
    </row>
    <row r="1207" spans="1:12">
      <c r="A1207" s="46" t="s">
        <v>354</v>
      </c>
      <c r="B1207" s="25" t="s">
        <v>49</v>
      </c>
      <c r="C1207" s="31">
        <v>7103643603</v>
      </c>
      <c r="D1207" s="27" t="str">
        <f t="shared" si="317"/>
        <v>N/A</v>
      </c>
      <c r="E1207" s="31">
        <v>7146614950</v>
      </c>
      <c r="F1207" s="27" t="str">
        <f t="shared" si="318"/>
        <v>N/A</v>
      </c>
      <c r="G1207" s="31">
        <v>7528124416</v>
      </c>
      <c r="H1207" s="27" t="str">
        <f t="shared" si="319"/>
        <v>N/A</v>
      </c>
      <c r="I1207" s="28">
        <v>0.60489999999999999</v>
      </c>
      <c r="J1207" s="28">
        <v>5.3380000000000001</v>
      </c>
      <c r="K1207" s="29" t="s">
        <v>1193</v>
      </c>
      <c r="L1207" s="30" t="str">
        <f t="shared" si="316"/>
        <v>Yes</v>
      </c>
    </row>
    <row r="1208" spans="1:12">
      <c r="A1208" s="46" t="s">
        <v>446</v>
      </c>
      <c r="B1208" s="25" t="s">
        <v>49</v>
      </c>
      <c r="C1208" s="31">
        <v>14392.985505000001</v>
      </c>
      <c r="D1208" s="27" t="str">
        <f t="shared" si="317"/>
        <v>N/A</v>
      </c>
      <c r="E1208" s="31">
        <v>15603.588014000001</v>
      </c>
      <c r="F1208" s="27" t="str">
        <f t="shared" si="318"/>
        <v>N/A</v>
      </c>
      <c r="G1208" s="31">
        <v>16133.619687</v>
      </c>
      <c r="H1208" s="27" t="str">
        <f t="shared" si="319"/>
        <v>N/A</v>
      </c>
      <c r="I1208" s="28">
        <v>8.4109999999999996</v>
      </c>
      <c r="J1208" s="28">
        <v>3.3969999999999998</v>
      </c>
      <c r="K1208" s="29" t="s">
        <v>1193</v>
      </c>
      <c r="L1208" s="30" t="str">
        <f t="shared" si="316"/>
        <v>Yes</v>
      </c>
    </row>
    <row r="1209" spans="1:12" ht="12.75" customHeight="1">
      <c r="A1209" s="46" t="s">
        <v>447</v>
      </c>
      <c r="B1209" s="25" t="s">
        <v>49</v>
      </c>
      <c r="C1209" s="31">
        <v>17715.396267</v>
      </c>
      <c r="D1209" s="27" t="str">
        <f t="shared" si="317"/>
        <v>N/A</v>
      </c>
      <c r="E1209" s="31">
        <v>18971.282587999998</v>
      </c>
      <c r="F1209" s="27" t="str">
        <f t="shared" si="318"/>
        <v>N/A</v>
      </c>
      <c r="G1209" s="31">
        <v>19762.591398</v>
      </c>
      <c r="H1209" s="27" t="str">
        <f t="shared" si="319"/>
        <v>N/A</v>
      </c>
      <c r="I1209" s="28">
        <v>7.0890000000000004</v>
      </c>
      <c r="J1209" s="28">
        <v>4.1710000000000003</v>
      </c>
      <c r="K1209" s="29" t="s">
        <v>1193</v>
      </c>
      <c r="L1209" s="30" t="str">
        <f t="shared" si="316"/>
        <v>Yes</v>
      </c>
    </row>
    <row r="1210" spans="1:12">
      <c r="A1210" s="54" t="s">
        <v>533</v>
      </c>
      <c r="B1210" s="25" t="s">
        <v>49</v>
      </c>
      <c r="C1210" s="31">
        <v>999451</v>
      </c>
      <c r="D1210" s="27" t="str">
        <f t="shared" si="317"/>
        <v>N/A</v>
      </c>
      <c r="E1210" s="31">
        <v>333628</v>
      </c>
      <c r="F1210" s="27" t="str">
        <f t="shared" si="318"/>
        <v>N/A</v>
      </c>
      <c r="G1210" s="31">
        <v>23824799</v>
      </c>
      <c r="H1210" s="27" t="str">
        <f t="shared" si="319"/>
        <v>N/A</v>
      </c>
      <c r="I1210" s="28">
        <v>-66.599999999999994</v>
      </c>
      <c r="J1210" s="28">
        <v>7041</v>
      </c>
      <c r="K1210" s="29" t="s">
        <v>1193</v>
      </c>
      <c r="L1210" s="30" t="str">
        <f t="shared" si="316"/>
        <v>No</v>
      </c>
    </row>
    <row r="1211" spans="1:12" ht="12.75" customHeight="1">
      <c r="A1211" s="55" t="s">
        <v>850</v>
      </c>
      <c r="B1211" s="36" t="s">
        <v>121</v>
      </c>
      <c r="C1211" s="34">
        <v>534</v>
      </c>
      <c r="D1211" s="27" t="str">
        <f>IF($B1211="N/A","N/A",IF(C1211&gt;0,"No",IF(C1211&lt;0,"No","Yes")))</f>
        <v>No</v>
      </c>
      <c r="E1211" s="34">
        <v>333</v>
      </c>
      <c r="F1211" s="27" t="str">
        <f>IF($B1211="N/A","N/A",IF(E1211&gt;0,"No",IF(E1211&lt;0,"No","Yes")))</f>
        <v>No</v>
      </c>
      <c r="G1211" s="34">
        <v>1169</v>
      </c>
      <c r="H1211" s="27" t="str">
        <f>IF($B1211="N/A","N/A",IF(G1211&gt;0,"No",IF(G1211&lt;0,"No","Yes")))</f>
        <v>No</v>
      </c>
      <c r="I1211" s="28">
        <v>-37.6</v>
      </c>
      <c r="J1211" s="28">
        <v>251.1</v>
      </c>
      <c r="K1211" s="29" t="s">
        <v>1193</v>
      </c>
      <c r="L1211" s="30" t="str">
        <f t="shared" si="316"/>
        <v>No</v>
      </c>
    </row>
    <row r="1212" spans="1:12">
      <c r="A1212" s="55" t="s">
        <v>836</v>
      </c>
      <c r="B1212" s="25" t="s">
        <v>49</v>
      </c>
      <c r="C1212" s="31">
        <v>999451</v>
      </c>
      <c r="D1212" s="27" t="str">
        <f t="shared" ref="D1212:D1213" si="320">IF($B1212="N/A","N/A",IF(C1212&gt;10,"No",IF(C1212&lt;-10,"No","Yes")))</f>
        <v>N/A</v>
      </c>
      <c r="E1212" s="31">
        <v>333628</v>
      </c>
      <c r="F1212" s="27" t="str">
        <f t="shared" ref="F1212:F1213" si="321">IF($B1212="N/A","N/A",IF(E1212&gt;10,"No",IF(E1212&lt;-10,"No","Yes")))</f>
        <v>N/A</v>
      </c>
      <c r="G1212" s="31">
        <v>23824799</v>
      </c>
      <c r="H1212" s="27" t="str">
        <f t="shared" ref="H1212:H1213" si="322">IF($B1212="N/A","N/A",IF(G1212&gt;10,"No",IF(G1212&lt;-10,"No","Yes")))</f>
        <v>N/A</v>
      </c>
      <c r="I1212" s="28">
        <v>-66.599999999999994</v>
      </c>
      <c r="J1212" s="28">
        <v>7041</v>
      </c>
      <c r="K1212" s="29" t="s">
        <v>1193</v>
      </c>
      <c r="L1212" s="30" t="str">
        <f t="shared" si="316"/>
        <v>No</v>
      </c>
    </row>
    <row r="1213" spans="1:12">
      <c r="A1213" s="55" t="s">
        <v>951</v>
      </c>
      <c r="B1213" s="25" t="s">
        <v>49</v>
      </c>
      <c r="C1213" s="31" t="s">
        <v>49</v>
      </c>
      <c r="D1213" s="27" t="str">
        <f t="shared" si="320"/>
        <v>N/A</v>
      </c>
      <c r="E1213" s="31">
        <v>1001.8858858999999</v>
      </c>
      <c r="F1213" s="27" t="str">
        <f t="shared" si="321"/>
        <v>N/A</v>
      </c>
      <c r="G1213" s="31">
        <v>20380.495295000001</v>
      </c>
      <c r="H1213" s="27" t="str">
        <f t="shared" si="322"/>
        <v>N/A</v>
      </c>
      <c r="I1213" s="28" t="s">
        <v>49</v>
      </c>
      <c r="J1213" s="28">
        <v>1934</v>
      </c>
      <c r="K1213" s="29" t="s">
        <v>1193</v>
      </c>
      <c r="L1213" s="30" t="str">
        <f>IF(J1213="Div by 0", "N/A", IF(OR(J1213="N/A",K1213="N/A"),"N/A", IF(J1213&gt;VALUE(MID(K1213,1,2)), "No", IF(J1213&lt;-1*VALUE(MID(K1213,1,2)), "No", "Yes"))))</f>
        <v>No</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21811.515614</v>
      </c>
      <c r="D1215" s="27" t="str">
        <f t="shared" ref="D1215:D1241" si="323">IF($B1215="N/A","N/A",IF(C1215&gt;10,"No",IF(C1215&lt;-10,"No","Yes")))</f>
        <v>N/A</v>
      </c>
      <c r="E1215" s="31">
        <v>22527.059184000002</v>
      </c>
      <c r="F1215" s="27" t="str">
        <f t="shared" ref="F1215:F1241" si="324">IF($B1215="N/A","N/A",IF(E1215&gt;10,"No",IF(E1215&lt;-10,"No","Yes")))</f>
        <v>N/A</v>
      </c>
      <c r="G1215" s="31">
        <v>23534.221555</v>
      </c>
      <c r="H1215" s="27" t="str">
        <f t="shared" ref="H1215:H1241" si="325">IF($B1215="N/A","N/A",IF(G1215&gt;10,"No",IF(G1215&lt;-10,"No","Yes")))</f>
        <v>N/A</v>
      </c>
      <c r="I1215" s="28">
        <v>3.2810000000000001</v>
      </c>
      <c r="J1215" s="28">
        <v>4.4710000000000001</v>
      </c>
      <c r="K1215" s="29" t="s">
        <v>1193</v>
      </c>
      <c r="L1215" s="30" t="str">
        <f t="shared" ref="L1215:L1241" si="326">IF(J1215="Div by 0", "N/A", IF(K1215="N/A","N/A", IF(J1215&gt;VALUE(MID(K1215,1,2)), "No", IF(J1215&lt;-1*VALUE(MID(K1215,1,2)), "No", "Yes"))))</f>
        <v>Yes</v>
      </c>
    </row>
    <row r="1216" spans="1:12">
      <c r="A1216" s="48" t="s">
        <v>702</v>
      </c>
      <c r="B1216" s="25" t="s">
        <v>49</v>
      </c>
      <c r="C1216" s="31">
        <v>12764.595896000001</v>
      </c>
      <c r="D1216" s="27" t="str">
        <f t="shared" si="323"/>
        <v>N/A</v>
      </c>
      <c r="E1216" s="31">
        <v>14305.282788</v>
      </c>
      <c r="F1216" s="27" t="str">
        <f t="shared" si="324"/>
        <v>N/A</v>
      </c>
      <c r="G1216" s="31">
        <v>15878.642069</v>
      </c>
      <c r="H1216" s="27" t="str">
        <f t="shared" si="325"/>
        <v>N/A</v>
      </c>
      <c r="I1216" s="28">
        <v>12.07</v>
      </c>
      <c r="J1216" s="28">
        <v>11</v>
      </c>
      <c r="K1216" s="29" t="s">
        <v>1193</v>
      </c>
      <c r="L1216" s="30" t="str">
        <f t="shared" si="326"/>
        <v>Yes</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18803.229974000002</v>
      </c>
      <c r="D1218" s="27" t="str">
        <f t="shared" si="323"/>
        <v>N/A</v>
      </c>
      <c r="E1218" s="31">
        <v>2180.1563394</v>
      </c>
      <c r="F1218" s="27" t="str">
        <f t="shared" si="324"/>
        <v>N/A</v>
      </c>
      <c r="G1218" s="31">
        <v>2328.3314120999999</v>
      </c>
      <c r="H1218" s="27" t="str">
        <f t="shared" si="325"/>
        <v>N/A</v>
      </c>
      <c r="I1218" s="28">
        <v>-88.4</v>
      </c>
      <c r="J1218" s="28">
        <v>6.7969999999999997</v>
      </c>
      <c r="K1218" s="29" t="s">
        <v>1193</v>
      </c>
      <c r="L1218" s="30" t="str">
        <f t="shared" si="326"/>
        <v>Yes</v>
      </c>
    </row>
    <row r="1219" spans="1:12">
      <c r="A1219" s="48" t="s">
        <v>705</v>
      </c>
      <c r="B1219" s="25" t="s">
        <v>49</v>
      </c>
      <c r="C1219" s="31">
        <v>24964.175641999998</v>
      </c>
      <c r="D1219" s="27" t="str">
        <f t="shared" si="323"/>
        <v>N/A</v>
      </c>
      <c r="E1219" s="31">
        <v>26288.401903000002</v>
      </c>
      <c r="F1219" s="27" t="str">
        <f t="shared" si="324"/>
        <v>N/A</v>
      </c>
      <c r="G1219" s="31">
        <v>27041.871318000001</v>
      </c>
      <c r="H1219" s="27" t="str">
        <f t="shared" si="325"/>
        <v>N/A</v>
      </c>
      <c r="I1219" s="28">
        <v>5.3049999999999997</v>
      </c>
      <c r="J1219" s="28">
        <v>2.8660000000000001</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20223.077430000001</v>
      </c>
      <c r="D1221" s="27" t="str">
        <f t="shared" si="323"/>
        <v>N/A</v>
      </c>
      <c r="E1221" s="31">
        <v>21609.345742000001</v>
      </c>
      <c r="F1221" s="27" t="str">
        <f t="shared" si="324"/>
        <v>N/A</v>
      </c>
      <c r="G1221" s="31">
        <v>22246.199556</v>
      </c>
      <c r="H1221" s="27" t="str">
        <f t="shared" si="325"/>
        <v>N/A</v>
      </c>
      <c r="I1221" s="28">
        <v>6.8550000000000004</v>
      </c>
      <c r="J1221" s="28">
        <v>2.9470000000000001</v>
      </c>
      <c r="K1221" s="29" t="s">
        <v>1193</v>
      </c>
      <c r="L1221" s="30" t="str">
        <f t="shared" si="326"/>
        <v>Yes</v>
      </c>
    </row>
    <row r="1222" spans="1:12">
      <c r="A1222" s="48" t="s">
        <v>707</v>
      </c>
      <c r="B1222" s="25" t="s">
        <v>49</v>
      </c>
      <c r="C1222" s="31">
        <v>18139.439482999998</v>
      </c>
      <c r="D1222" s="27" t="str">
        <f t="shared" si="323"/>
        <v>N/A</v>
      </c>
      <c r="E1222" s="31">
        <v>19159.049883</v>
      </c>
      <c r="F1222" s="27" t="str">
        <f t="shared" si="324"/>
        <v>N/A</v>
      </c>
      <c r="G1222" s="31">
        <v>19885.426866000002</v>
      </c>
      <c r="H1222" s="27" t="str">
        <f t="shared" si="325"/>
        <v>N/A</v>
      </c>
      <c r="I1222" s="28">
        <v>5.6210000000000004</v>
      </c>
      <c r="J1222" s="28">
        <v>3.7909999999999999</v>
      </c>
      <c r="K1222" s="29" t="s">
        <v>1193</v>
      </c>
      <c r="L1222" s="30" t="str">
        <f t="shared" si="326"/>
        <v>Yes</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12877.265267000001</v>
      </c>
      <c r="D1224" s="27" t="str">
        <f t="shared" si="323"/>
        <v>N/A</v>
      </c>
      <c r="E1224" s="31">
        <v>3952.4263317</v>
      </c>
      <c r="F1224" s="27" t="str">
        <f t="shared" si="324"/>
        <v>N/A</v>
      </c>
      <c r="G1224" s="31">
        <v>4572.2475270000004</v>
      </c>
      <c r="H1224" s="27" t="str">
        <f t="shared" si="325"/>
        <v>N/A</v>
      </c>
      <c r="I1224" s="28">
        <v>-69.3</v>
      </c>
      <c r="J1224" s="28">
        <v>15.68</v>
      </c>
      <c r="K1224" s="29" t="s">
        <v>1193</v>
      </c>
      <c r="L1224" s="30" t="str">
        <f t="shared" si="326"/>
        <v>Yes</v>
      </c>
    </row>
    <row r="1225" spans="1:12">
      <c r="A1225" s="48" t="s">
        <v>723</v>
      </c>
      <c r="B1225" s="25" t="s">
        <v>49</v>
      </c>
      <c r="C1225" s="31">
        <v>24484.326643</v>
      </c>
      <c r="D1225" s="27" t="str">
        <f t="shared" si="323"/>
        <v>N/A</v>
      </c>
      <c r="E1225" s="31">
        <v>27705.555701000001</v>
      </c>
      <c r="F1225" s="27" t="str">
        <f t="shared" si="324"/>
        <v>N/A</v>
      </c>
      <c r="G1225" s="31">
        <v>28434.418914000002</v>
      </c>
      <c r="H1225" s="27" t="str">
        <f t="shared" si="325"/>
        <v>N/A</v>
      </c>
      <c r="I1225" s="28">
        <v>13.16</v>
      </c>
      <c r="J1225" s="28">
        <v>2.6309999999999998</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1857.5287049999999</v>
      </c>
      <c r="D1227" s="27" t="str">
        <f t="shared" si="323"/>
        <v>N/A</v>
      </c>
      <c r="E1227" s="31">
        <v>2072.6070267</v>
      </c>
      <c r="F1227" s="27" t="str">
        <f t="shared" si="324"/>
        <v>N/A</v>
      </c>
      <c r="G1227" s="31">
        <v>2050.7660648000001</v>
      </c>
      <c r="H1227" s="27" t="str">
        <f t="shared" si="325"/>
        <v>N/A</v>
      </c>
      <c r="I1227" s="28">
        <v>11.58</v>
      </c>
      <c r="J1227" s="28">
        <v>-1.05</v>
      </c>
      <c r="K1227" s="29" t="s">
        <v>1193</v>
      </c>
      <c r="L1227" s="30" t="str">
        <f t="shared" si="326"/>
        <v>Yes</v>
      </c>
    </row>
    <row r="1228" spans="1:12">
      <c r="A1228" s="48" t="s">
        <v>710</v>
      </c>
      <c r="B1228" s="25" t="s">
        <v>49</v>
      </c>
      <c r="C1228" s="31">
        <v>1550.1638654999999</v>
      </c>
      <c r="D1228" s="27" t="str">
        <f t="shared" si="323"/>
        <v>N/A</v>
      </c>
      <c r="E1228" s="31">
        <v>1210.5048030999999</v>
      </c>
      <c r="F1228" s="27" t="str">
        <f t="shared" si="324"/>
        <v>N/A</v>
      </c>
      <c r="G1228" s="31">
        <v>2038.8032744</v>
      </c>
      <c r="H1228" s="27" t="str">
        <f t="shared" si="325"/>
        <v>N/A</v>
      </c>
      <c r="I1228" s="28">
        <v>-21.9</v>
      </c>
      <c r="J1228" s="28">
        <v>68.430000000000007</v>
      </c>
      <c r="K1228" s="29" t="s">
        <v>1193</v>
      </c>
      <c r="L1228" s="30" t="str">
        <f t="shared" si="326"/>
        <v>No</v>
      </c>
    </row>
    <row r="1229" spans="1:12">
      <c r="A1229" s="48" t="s">
        <v>711</v>
      </c>
      <c r="B1229" s="25" t="s">
        <v>49</v>
      </c>
      <c r="C1229" s="31">
        <v>391.20539418999999</v>
      </c>
      <c r="D1229" s="27" t="str">
        <f t="shared" si="323"/>
        <v>N/A</v>
      </c>
      <c r="E1229" s="31">
        <v>788.69032258000004</v>
      </c>
      <c r="F1229" s="27" t="str">
        <f t="shared" si="324"/>
        <v>N/A</v>
      </c>
      <c r="G1229" s="31">
        <v>663.61631016000001</v>
      </c>
      <c r="H1229" s="27" t="str">
        <f t="shared" si="325"/>
        <v>N/A</v>
      </c>
      <c r="I1229" s="28">
        <v>101.6</v>
      </c>
      <c r="J1229" s="28">
        <v>-15.9</v>
      </c>
      <c r="K1229" s="29" t="s">
        <v>1193</v>
      </c>
      <c r="L1229" s="30" t="str">
        <f t="shared" si="326"/>
        <v>Yes</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1752.0123062</v>
      </c>
      <c r="D1231" s="27" t="str">
        <f t="shared" si="323"/>
        <v>N/A</v>
      </c>
      <c r="E1231" s="31">
        <v>1975.0782280000001</v>
      </c>
      <c r="F1231" s="27" t="str">
        <f t="shared" si="324"/>
        <v>N/A</v>
      </c>
      <c r="G1231" s="31">
        <v>2116.9046966000001</v>
      </c>
      <c r="H1231" s="27" t="str">
        <f t="shared" si="325"/>
        <v>N/A</v>
      </c>
      <c r="I1231" s="28">
        <v>12.73</v>
      </c>
      <c r="J1231" s="28">
        <v>7.181</v>
      </c>
      <c r="K1231" s="29" t="s">
        <v>1193</v>
      </c>
      <c r="L1231" s="30" t="str">
        <f t="shared" si="326"/>
        <v>Yes</v>
      </c>
    </row>
    <row r="1232" spans="1:12">
      <c r="A1232" s="48" t="s">
        <v>714</v>
      </c>
      <c r="B1232" s="25" t="s">
        <v>49</v>
      </c>
      <c r="C1232" s="31">
        <v>1096.8495009999999</v>
      </c>
      <c r="D1232" s="27" t="str">
        <f t="shared" si="323"/>
        <v>N/A</v>
      </c>
      <c r="E1232" s="31">
        <v>1350.9467921</v>
      </c>
      <c r="F1232" s="27" t="str">
        <f t="shared" si="324"/>
        <v>N/A</v>
      </c>
      <c r="G1232" s="31">
        <v>1070.2604271</v>
      </c>
      <c r="H1232" s="27" t="str">
        <f t="shared" si="325"/>
        <v>N/A</v>
      </c>
      <c r="I1232" s="28">
        <v>23.17</v>
      </c>
      <c r="J1232" s="28">
        <v>-20.8</v>
      </c>
      <c r="K1232" s="29" t="s">
        <v>1193</v>
      </c>
      <c r="L1232" s="30" t="str">
        <f t="shared" si="326"/>
        <v>Yes</v>
      </c>
    </row>
    <row r="1233" spans="1:12">
      <c r="A1233" s="48" t="s">
        <v>715</v>
      </c>
      <c r="B1233" s="25" t="s">
        <v>49</v>
      </c>
      <c r="C1233" s="31">
        <v>2466.6481370000001</v>
      </c>
      <c r="D1233" s="27" t="str">
        <f t="shared" si="323"/>
        <v>N/A</v>
      </c>
      <c r="E1233" s="31">
        <v>2534.8316149000002</v>
      </c>
      <c r="F1233" s="27" t="str">
        <f t="shared" si="324"/>
        <v>N/A</v>
      </c>
      <c r="G1233" s="31">
        <v>2494.2402876000001</v>
      </c>
      <c r="H1233" s="27" t="str">
        <f t="shared" si="325"/>
        <v>N/A</v>
      </c>
      <c r="I1233" s="28">
        <v>2.7639999999999998</v>
      </c>
      <c r="J1233" s="28">
        <v>-1.6</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1161.0811335999999</v>
      </c>
      <c r="D1235" s="27" t="str">
        <f t="shared" si="323"/>
        <v>N/A</v>
      </c>
      <c r="E1235" s="31">
        <v>1013.0515087</v>
      </c>
      <c r="F1235" s="27" t="str">
        <f t="shared" si="324"/>
        <v>N/A</v>
      </c>
      <c r="G1235" s="31">
        <v>917.77357483000003</v>
      </c>
      <c r="H1235" s="27" t="str">
        <f t="shared" si="325"/>
        <v>N/A</v>
      </c>
      <c r="I1235" s="28">
        <v>-12.7</v>
      </c>
      <c r="J1235" s="28">
        <v>-9.41</v>
      </c>
      <c r="K1235" s="29" t="s">
        <v>1193</v>
      </c>
      <c r="L1235" s="30" t="str">
        <f t="shared" si="326"/>
        <v>Yes</v>
      </c>
    </row>
    <row r="1236" spans="1:12">
      <c r="A1236" s="48" t="s">
        <v>717</v>
      </c>
      <c r="B1236" s="25" t="s">
        <v>49</v>
      </c>
      <c r="C1236" s="31">
        <v>1258.5321666</v>
      </c>
      <c r="D1236" s="27" t="str">
        <f t="shared" si="323"/>
        <v>N/A</v>
      </c>
      <c r="E1236" s="31">
        <v>1014.3313019</v>
      </c>
      <c r="F1236" s="27" t="str">
        <f t="shared" si="324"/>
        <v>N/A</v>
      </c>
      <c r="G1236" s="31">
        <v>1157.1718585000001</v>
      </c>
      <c r="H1236" s="27" t="str">
        <f t="shared" si="325"/>
        <v>N/A</v>
      </c>
      <c r="I1236" s="28">
        <v>-19.399999999999999</v>
      </c>
      <c r="J1236" s="28">
        <v>14.08</v>
      </c>
      <c r="K1236" s="29" t="s">
        <v>1193</v>
      </c>
      <c r="L1236" s="30" t="str">
        <f t="shared" si="326"/>
        <v>Yes</v>
      </c>
    </row>
    <row r="1237" spans="1:12">
      <c r="A1237" s="48" t="s">
        <v>718</v>
      </c>
      <c r="B1237" s="25" t="s">
        <v>49</v>
      </c>
      <c r="C1237" s="31">
        <v>396.31895093000003</v>
      </c>
      <c r="D1237" s="27" t="str">
        <f t="shared" si="323"/>
        <v>N/A</v>
      </c>
      <c r="E1237" s="31">
        <v>541.02048558000001</v>
      </c>
      <c r="F1237" s="27" t="str">
        <f t="shared" si="324"/>
        <v>N/A</v>
      </c>
      <c r="G1237" s="31">
        <v>472.76705881999999</v>
      </c>
      <c r="H1237" s="27" t="str">
        <f t="shared" si="325"/>
        <v>N/A</v>
      </c>
      <c r="I1237" s="28">
        <v>36.51</v>
      </c>
      <c r="J1237" s="28">
        <v>-12.6</v>
      </c>
      <c r="K1237" s="29" t="s">
        <v>1193</v>
      </c>
      <c r="L1237" s="30" t="str">
        <f t="shared" si="326"/>
        <v>Yes</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1425.5780864999999</v>
      </c>
      <c r="D1239" s="27" t="str">
        <f t="shared" si="323"/>
        <v>N/A</v>
      </c>
      <c r="E1239" s="31">
        <v>1414.1352707999999</v>
      </c>
      <c r="F1239" s="27" t="str">
        <f t="shared" si="324"/>
        <v>N/A</v>
      </c>
      <c r="G1239" s="31">
        <v>1315.6180296</v>
      </c>
      <c r="H1239" s="27" t="str">
        <f t="shared" si="325"/>
        <v>N/A</v>
      </c>
      <c r="I1239" s="28">
        <v>-0.80300000000000005</v>
      </c>
      <c r="J1239" s="28">
        <v>-6.97</v>
      </c>
      <c r="K1239" s="29" t="s">
        <v>1193</v>
      </c>
      <c r="L1239" s="30" t="str">
        <f t="shared" si="326"/>
        <v>Yes</v>
      </c>
    </row>
    <row r="1240" spans="1:12">
      <c r="A1240" s="48" t="s">
        <v>721</v>
      </c>
      <c r="B1240" s="25" t="s">
        <v>49</v>
      </c>
      <c r="C1240" s="31">
        <v>1091.7862671</v>
      </c>
      <c r="D1240" s="27" t="str">
        <f t="shared" si="323"/>
        <v>N/A</v>
      </c>
      <c r="E1240" s="31">
        <v>886.51361974999998</v>
      </c>
      <c r="F1240" s="27" t="str">
        <f t="shared" si="324"/>
        <v>N/A</v>
      </c>
      <c r="G1240" s="31">
        <v>801.80465365999999</v>
      </c>
      <c r="H1240" s="27" t="str">
        <f t="shared" si="325"/>
        <v>N/A</v>
      </c>
      <c r="I1240" s="28">
        <v>-18.8</v>
      </c>
      <c r="J1240" s="28">
        <v>-9.56</v>
      </c>
      <c r="K1240" s="29" t="s">
        <v>1193</v>
      </c>
      <c r="L1240" s="30" t="str">
        <f t="shared" si="326"/>
        <v>Yes</v>
      </c>
    </row>
    <row r="1241" spans="1:12">
      <c r="A1241" s="48" t="s">
        <v>722</v>
      </c>
      <c r="B1241" s="25" t="s">
        <v>49</v>
      </c>
      <c r="C1241" s="31" t="s">
        <v>1207</v>
      </c>
      <c r="D1241" s="27" t="str">
        <f t="shared" si="323"/>
        <v>N/A</v>
      </c>
      <c r="E1241" s="31" t="s">
        <v>1207</v>
      </c>
      <c r="F1241" s="27" t="str">
        <f t="shared" si="324"/>
        <v>N/A</v>
      </c>
      <c r="G1241" s="31" t="s">
        <v>1207</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649736013</v>
      </c>
      <c r="D1243" s="27" t="str">
        <f t="shared" ref="D1243:D1312" si="327">IF($B1243="N/A","N/A",IF(C1243&gt;10,"No",IF(C1243&lt;-10,"No","Yes")))</f>
        <v>N/A</v>
      </c>
      <c r="E1243" s="31">
        <v>593529919</v>
      </c>
      <c r="F1243" s="27" t="str">
        <f t="shared" ref="F1243:F1312" si="328">IF($B1243="N/A","N/A",IF(E1243&gt;10,"No",IF(E1243&lt;-10,"No","Yes")))</f>
        <v>N/A</v>
      </c>
      <c r="G1243" s="31">
        <v>613927233</v>
      </c>
      <c r="H1243" s="27" t="str">
        <f t="shared" ref="H1243:H1312" si="329">IF($B1243="N/A","N/A",IF(G1243&gt;10,"No",IF(G1243&lt;-10,"No","Yes")))</f>
        <v>N/A</v>
      </c>
      <c r="I1243" s="28">
        <v>-8.65</v>
      </c>
      <c r="J1243" s="28">
        <v>3.4369999999999998</v>
      </c>
      <c r="K1243" s="29" t="s">
        <v>1193</v>
      </c>
      <c r="L1243" s="30" t="str">
        <f t="shared" ref="L1243:L1274" si="330">IF(J1243="Div by 0", "N/A", IF(K1243="N/A","N/A", IF(J1243&gt;VALUE(MID(K1243,1,2)), "No", IF(J1243&lt;-1*VALUE(MID(K1243,1,2)), "No", "Yes"))))</f>
        <v>Yes</v>
      </c>
    </row>
    <row r="1244" spans="1:12">
      <c r="A1244" s="46" t="s">
        <v>94</v>
      </c>
      <c r="B1244" s="25" t="s">
        <v>49</v>
      </c>
      <c r="C1244" s="26">
        <v>63842</v>
      </c>
      <c r="D1244" s="27" t="str">
        <f t="shared" si="327"/>
        <v>N/A</v>
      </c>
      <c r="E1244" s="26">
        <v>57845</v>
      </c>
      <c r="F1244" s="27" t="str">
        <f t="shared" si="328"/>
        <v>N/A</v>
      </c>
      <c r="G1244" s="26">
        <v>58424</v>
      </c>
      <c r="H1244" s="27" t="str">
        <f t="shared" si="329"/>
        <v>N/A</v>
      </c>
      <c r="I1244" s="28">
        <v>-9.39</v>
      </c>
      <c r="J1244" s="28">
        <v>1.0009999999999999</v>
      </c>
      <c r="K1244" s="29" t="s">
        <v>1193</v>
      </c>
      <c r="L1244" s="30" t="str">
        <f t="shared" si="330"/>
        <v>Yes</v>
      </c>
    </row>
    <row r="1245" spans="1:12">
      <c r="A1245" s="46" t="s">
        <v>360</v>
      </c>
      <c r="B1245" s="25" t="s">
        <v>49</v>
      </c>
      <c r="C1245" s="31">
        <v>10177.25029</v>
      </c>
      <c r="D1245" s="27" t="str">
        <f t="shared" si="327"/>
        <v>N/A</v>
      </c>
      <c r="E1245" s="31">
        <v>10260.695288999999</v>
      </c>
      <c r="F1245" s="27" t="str">
        <f t="shared" si="328"/>
        <v>N/A</v>
      </c>
      <c r="G1245" s="31">
        <v>10508.134209</v>
      </c>
      <c r="H1245" s="27" t="str">
        <f t="shared" si="329"/>
        <v>N/A</v>
      </c>
      <c r="I1245" s="28">
        <v>0.81989999999999996</v>
      </c>
      <c r="J1245" s="28">
        <v>2.4119999999999999</v>
      </c>
      <c r="K1245" s="29" t="s">
        <v>1193</v>
      </c>
      <c r="L1245" s="30" t="str">
        <f t="shared" si="330"/>
        <v>Yes</v>
      </c>
    </row>
    <row r="1246" spans="1:12">
      <c r="A1246" s="46" t="s">
        <v>361</v>
      </c>
      <c r="B1246" s="25" t="s">
        <v>49</v>
      </c>
      <c r="C1246" s="26">
        <v>5.9400081451000002</v>
      </c>
      <c r="D1246" s="27" t="str">
        <f t="shared" si="327"/>
        <v>N/A</v>
      </c>
      <c r="E1246" s="26">
        <v>5.7117123346999996</v>
      </c>
      <c r="F1246" s="27" t="str">
        <f t="shared" si="328"/>
        <v>N/A</v>
      </c>
      <c r="G1246" s="26">
        <v>5.6067198412000003</v>
      </c>
      <c r="H1246" s="27" t="str">
        <f t="shared" si="329"/>
        <v>N/A</v>
      </c>
      <c r="I1246" s="28">
        <v>-3.84</v>
      </c>
      <c r="J1246" s="28">
        <v>-1.84</v>
      </c>
      <c r="K1246" s="29" t="s">
        <v>1193</v>
      </c>
      <c r="L1246" s="30" t="str">
        <f t="shared" si="330"/>
        <v>Yes</v>
      </c>
    </row>
    <row r="1247" spans="1:12">
      <c r="A1247" s="46" t="s">
        <v>362</v>
      </c>
      <c r="B1247" s="25" t="s">
        <v>49</v>
      </c>
      <c r="C1247" s="31">
        <v>0</v>
      </c>
      <c r="D1247" s="27" t="str">
        <f t="shared" si="327"/>
        <v>N/A</v>
      </c>
      <c r="E1247" s="31">
        <v>77389</v>
      </c>
      <c r="F1247" s="27" t="str">
        <f t="shared" si="328"/>
        <v>N/A</v>
      </c>
      <c r="G1247" s="31">
        <v>70822</v>
      </c>
      <c r="H1247" s="27" t="str">
        <f t="shared" si="329"/>
        <v>N/A</v>
      </c>
      <c r="I1247" s="28" t="s">
        <v>1207</v>
      </c>
      <c r="J1247" s="28">
        <v>-8.49</v>
      </c>
      <c r="K1247" s="29" t="s">
        <v>1193</v>
      </c>
      <c r="L1247" s="30" t="str">
        <f t="shared" si="330"/>
        <v>Yes</v>
      </c>
    </row>
    <row r="1248" spans="1:12">
      <c r="A1248" s="46" t="s">
        <v>95</v>
      </c>
      <c r="B1248" s="25" t="s">
        <v>49</v>
      </c>
      <c r="C1248" s="26">
        <v>0</v>
      </c>
      <c r="D1248" s="27" t="str">
        <f t="shared" si="327"/>
        <v>N/A</v>
      </c>
      <c r="E1248" s="26">
        <v>30</v>
      </c>
      <c r="F1248" s="27" t="str">
        <f t="shared" si="328"/>
        <v>N/A</v>
      </c>
      <c r="G1248" s="26">
        <v>39</v>
      </c>
      <c r="H1248" s="27" t="str">
        <f t="shared" si="329"/>
        <v>N/A</v>
      </c>
      <c r="I1248" s="28" t="s">
        <v>1207</v>
      </c>
      <c r="J1248" s="28">
        <v>30</v>
      </c>
      <c r="K1248" s="29" t="s">
        <v>1193</v>
      </c>
      <c r="L1248" s="30" t="str">
        <f t="shared" si="330"/>
        <v>Yes</v>
      </c>
    </row>
    <row r="1249" spans="1:12">
      <c r="A1249" s="46" t="s">
        <v>363</v>
      </c>
      <c r="B1249" s="25" t="s">
        <v>49</v>
      </c>
      <c r="C1249" s="31" t="s">
        <v>1207</v>
      </c>
      <c r="D1249" s="27" t="str">
        <f t="shared" si="327"/>
        <v>N/A</v>
      </c>
      <c r="E1249" s="31">
        <v>2579.6333332999998</v>
      </c>
      <c r="F1249" s="27" t="str">
        <f t="shared" si="328"/>
        <v>N/A</v>
      </c>
      <c r="G1249" s="31">
        <v>1815.9487179</v>
      </c>
      <c r="H1249" s="27" t="str">
        <f t="shared" si="329"/>
        <v>N/A</v>
      </c>
      <c r="I1249" s="28" t="s">
        <v>1207</v>
      </c>
      <c r="J1249" s="28">
        <v>-29.6</v>
      </c>
      <c r="K1249" s="29" t="s">
        <v>1193</v>
      </c>
      <c r="L1249" s="30" t="str">
        <f t="shared" si="330"/>
        <v>Yes</v>
      </c>
    </row>
    <row r="1250" spans="1:12">
      <c r="A1250" s="46" t="s">
        <v>364</v>
      </c>
      <c r="B1250" s="25" t="s">
        <v>49</v>
      </c>
      <c r="C1250" s="31">
        <v>2472255</v>
      </c>
      <c r="D1250" s="27" t="str">
        <f t="shared" si="327"/>
        <v>N/A</v>
      </c>
      <c r="E1250" s="31">
        <v>2797946</v>
      </c>
      <c r="F1250" s="27" t="str">
        <f t="shared" si="328"/>
        <v>N/A</v>
      </c>
      <c r="G1250" s="31">
        <v>2888970</v>
      </c>
      <c r="H1250" s="27" t="str">
        <f t="shared" si="329"/>
        <v>N/A</v>
      </c>
      <c r="I1250" s="28">
        <v>13.17</v>
      </c>
      <c r="J1250" s="28">
        <v>3.2530000000000001</v>
      </c>
      <c r="K1250" s="29" t="s">
        <v>1193</v>
      </c>
      <c r="L1250" s="30" t="str">
        <f t="shared" si="330"/>
        <v>Yes</v>
      </c>
    </row>
    <row r="1251" spans="1:12">
      <c r="A1251" s="46" t="s">
        <v>365</v>
      </c>
      <c r="B1251" s="25" t="s">
        <v>49</v>
      </c>
      <c r="C1251" s="26">
        <v>565</v>
      </c>
      <c r="D1251" s="27" t="str">
        <f t="shared" si="327"/>
        <v>N/A</v>
      </c>
      <c r="E1251" s="26">
        <v>612</v>
      </c>
      <c r="F1251" s="27" t="str">
        <f t="shared" si="328"/>
        <v>N/A</v>
      </c>
      <c r="G1251" s="26">
        <v>626</v>
      </c>
      <c r="H1251" s="27" t="str">
        <f t="shared" si="329"/>
        <v>N/A</v>
      </c>
      <c r="I1251" s="28">
        <v>8.3190000000000008</v>
      </c>
      <c r="J1251" s="28">
        <v>2.2879999999999998</v>
      </c>
      <c r="K1251" s="29" t="s">
        <v>1193</v>
      </c>
      <c r="L1251" s="30" t="str">
        <f t="shared" si="330"/>
        <v>Yes</v>
      </c>
    </row>
    <row r="1252" spans="1:12">
      <c r="A1252" s="46" t="s">
        <v>739</v>
      </c>
      <c r="B1252" s="25" t="s">
        <v>49</v>
      </c>
      <c r="C1252" s="31">
        <v>4375.6725663999996</v>
      </c>
      <c r="D1252" s="27" t="str">
        <f t="shared" si="327"/>
        <v>N/A</v>
      </c>
      <c r="E1252" s="31">
        <v>4571.8071895000003</v>
      </c>
      <c r="F1252" s="27" t="str">
        <f t="shared" si="328"/>
        <v>N/A</v>
      </c>
      <c r="G1252" s="31">
        <v>4614.9680510999997</v>
      </c>
      <c r="H1252" s="27" t="str">
        <f t="shared" si="329"/>
        <v>N/A</v>
      </c>
      <c r="I1252" s="28">
        <v>4.4820000000000002</v>
      </c>
      <c r="J1252" s="28">
        <v>0.94410000000000005</v>
      </c>
      <c r="K1252" s="29" t="s">
        <v>1193</v>
      </c>
      <c r="L1252" s="30" t="str">
        <f t="shared" si="330"/>
        <v>Yes</v>
      </c>
    </row>
    <row r="1253" spans="1:12">
      <c r="A1253" s="46" t="s">
        <v>366</v>
      </c>
      <c r="B1253" s="25" t="s">
        <v>49</v>
      </c>
      <c r="C1253" s="31">
        <v>736221634</v>
      </c>
      <c r="D1253" s="27" t="str">
        <f t="shared" si="327"/>
        <v>N/A</v>
      </c>
      <c r="E1253" s="31">
        <v>744257767</v>
      </c>
      <c r="F1253" s="27" t="str">
        <f t="shared" si="328"/>
        <v>N/A</v>
      </c>
      <c r="G1253" s="31">
        <v>743493318</v>
      </c>
      <c r="H1253" s="27" t="str">
        <f t="shared" si="329"/>
        <v>N/A</v>
      </c>
      <c r="I1253" s="28">
        <v>1.0920000000000001</v>
      </c>
      <c r="J1253" s="28">
        <v>-0.10299999999999999</v>
      </c>
      <c r="K1253" s="29" t="s">
        <v>1193</v>
      </c>
      <c r="L1253" s="30" t="str">
        <f t="shared" si="330"/>
        <v>Yes</v>
      </c>
    </row>
    <row r="1254" spans="1:12">
      <c r="A1254" s="46" t="s">
        <v>96</v>
      </c>
      <c r="B1254" s="25" t="s">
        <v>49</v>
      </c>
      <c r="C1254" s="26">
        <v>7702</v>
      </c>
      <c r="D1254" s="27" t="str">
        <f t="shared" si="327"/>
        <v>N/A</v>
      </c>
      <c r="E1254" s="26">
        <v>7647</v>
      </c>
      <c r="F1254" s="27" t="str">
        <f t="shared" si="328"/>
        <v>N/A</v>
      </c>
      <c r="G1254" s="26">
        <v>7543</v>
      </c>
      <c r="H1254" s="27" t="str">
        <f t="shared" si="329"/>
        <v>N/A</v>
      </c>
      <c r="I1254" s="28">
        <v>-0.71399999999999997</v>
      </c>
      <c r="J1254" s="28">
        <v>-1.36</v>
      </c>
      <c r="K1254" s="29" t="s">
        <v>1193</v>
      </c>
      <c r="L1254" s="30" t="str">
        <f t="shared" si="330"/>
        <v>Yes</v>
      </c>
    </row>
    <row r="1255" spans="1:12">
      <c r="A1255" s="46" t="s">
        <v>367</v>
      </c>
      <c r="B1255" s="25" t="s">
        <v>49</v>
      </c>
      <c r="C1255" s="31">
        <v>95588.371071999994</v>
      </c>
      <c r="D1255" s="27" t="str">
        <f t="shared" si="327"/>
        <v>N/A</v>
      </c>
      <c r="E1255" s="31">
        <v>97326.764351999998</v>
      </c>
      <c r="F1255" s="27" t="str">
        <f t="shared" si="328"/>
        <v>N/A</v>
      </c>
      <c r="G1255" s="31">
        <v>98567.323080999995</v>
      </c>
      <c r="H1255" s="27" t="str">
        <f t="shared" si="329"/>
        <v>N/A</v>
      </c>
      <c r="I1255" s="28">
        <v>1.819</v>
      </c>
      <c r="J1255" s="28">
        <v>1.2749999999999999</v>
      </c>
      <c r="K1255" s="29" t="s">
        <v>1193</v>
      </c>
      <c r="L1255" s="30" t="str">
        <f t="shared" si="330"/>
        <v>Yes</v>
      </c>
    </row>
    <row r="1256" spans="1:12">
      <c r="A1256" s="46" t="s">
        <v>368</v>
      </c>
      <c r="B1256" s="25" t="s">
        <v>49</v>
      </c>
      <c r="C1256" s="31">
        <v>2536462829</v>
      </c>
      <c r="D1256" s="27" t="str">
        <f t="shared" si="327"/>
        <v>N/A</v>
      </c>
      <c r="E1256" s="31">
        <v>2514351269</v>
      </c>
      <c r="F1256" s="27" t="str">
        <f t="shared" si="328"/>
        <v>N/A</v>
      </c>
      <c r="G1256" s="31">
        <v>2567924269</v>
      </c>
      <c r="H1256" s="27" t="str">
        <f t="shared" si="329"/>
        <v>N/A</v>
      </c>
      <c r="I1256" s="28">
        <v>-0.872</v>
      </c>
      <c r="J1256" s="28">
        <v>2.1309999999999998</v>
      </c>
      <c r="K1256" s="29" t="s">
        <v>1193</v>
      </c>
      <c r="L1256" s="30" t="str">
        <f t="shared" si="330"/>
        <v>Yes</v>
      </c>
    </row>
    <row r="1257" spans="1:12">
      <c r="A1257" s="93" t="s">
        <v>369</v>
      </c>
      <c r="B1257" s="26" t="s">
        <v>49</v>
      </c>
      <c r="C1257" s="26">
        <v>78926</v>
      </c>
      <c r="D1257" s="27" t="str">
        <f t="shared" si="327"/>
        <v>N/A</v>
      </c>
      <c r="E1257" s="26">
        <v>77281</v>
      </c>
      <c r="F1257" s="27" t="str">
        <f t="shared" si="328"/>
        <v>N/A</v>
      </c>
      <c r="G1257" s="26">
        <v>77176</v>
      </c>
      <c r="H1257" s="27" t="str">
        <f t="shared" si="329"/>
        <v>N/A</v>
      </c>
      <c r="I1257" s="28">
        <v>-2.08</v>
      </c>
      <c r="J1257" s="28">
        <v>-0.13600000000000001</v>
      </c>
      <c r="K1257" s="37" t="s">
        <v>1193</v>
      </c>
      <c r="L1257" s="30" t="str">
        <f t="shared" si="330"/>
        <v>Yes</v>
      </c>
    </row>
    <row r="1258" spans="1:12">
      <c r="A1258" s="46" t="s">
        <v>370</v>
      </c>
      <c r="B1258" s="25" t="s">
        <v>49</v>
      </c>
      <c r="C1258" s="31">
        <v>32137.227643999999</v>
      </c>
      <c r="D1258" s="27" t="str">
        <f t="shared" si="327"/>
        <v>N/A</v>
      </c>
      <c r="E1258" s="31">
        <v>32535.180303000001</v>
      </c>
      <c r="F1258" s="27" t="str">
        <f t="shared" si="328"/>
        <v>N/A</v>
      </c>
      <c r="G1258" s="31">
        <v>33273.611860999998</v>
      </c>
      <c r="H1258" s="27" t="str">
        <f t="shared" si="329"/>
        <v>N/A</v>
      </c>
      <c r="I1258" s="28">
        <v>1.238</v>
      </c>
      <c r="J1258" s="28">
        <v>2.27</v>
      </c>
      <c r="K1258" s="29" t="s">
        <v>1193</v>
      </c>
      <c r="L1258" s="30" t="str">
        <f t="shared" si="330"/>
        <v>Yes</v>
      </c>
    </row>
    <row r="1259" spans="1:12">
      <c r="A1259" s="46" t="s">
        <v>371</v>
      </c>
      <c r="B1259" s="25" t="s">
        <v>49</v>
      </c>
      <c r="C1259" s="31">
        <v>188320771</v>
      </c>
      <c r="D1259" s="27" t="str">
        <f t="shared" si="327"/>
        <v>N/A</v>
      </c>
      <c r="E1259" s="31">
        <v>179087804</v>
      </c>
      <c r="F1259" s="27" t="str">
        <f t="shared" si="328"/>
        <v>N/A</v>
      </c>
      <c r="G1259" s="31">
        <v>191285893</v>
      </c>
      <c r="H1259" s="27" t="str">
        <f t="shared" si="329"/>
        <v>N/A</v>
      </c>
      <c r="I1259" s="28">
        <v>-4.9000000000000004</v>
      </c>
      <c r="J1259" s="28">
        <v>6.8109999999999999</v>
      </c>
      <c r="K1259" s="29" t="s">
        <v>1193</v>
      </c>
      <c r="L1259" s="30" t="str">
        <f t="shared" si="330"/>
        <v>Yes</v>
      </c>
    </row>
    <row r="1260" spans="1:12">
      <c r="A1260" s="46" t="s">
        <v>97</v>
      </c>
      <c r="B1260" s="25" t="s">
        <v>49</v>
      </c>
      <c r="C1260" s="26">
        <v>329284</v>
      </c>
      <c r="D1260" s="27" t="str">
        <f t="shared" si="327"/>
        <v>N/A</v>
      </c>
      <c r="E1260" s="26">
        <v>308281</v>
      </c>
      <c r="F1260" s="27" t="str">
        <f t="shared" si="328"/>
        <v>N/A</v>
      </c>
      <c r="G1260" s="26">
        <v>312866</v>
      </c>
      <c r="H1260" s="27" t="str">
        <f t="shared" si="329"/>
        <v>N/A</v>
      </c>
      <c r="I1260" s="28">
        <v>-6.38</v>
      </c>
      <c r="J1260" s="28">
        <v>1.4870000000000001</v>
      </c>
      <c r="K1260" s="29" t="s">
        <v>1193</v>
      </c>
      <c r="L1260" s="30" t="str">
        <f t="shared" si="330"/>
        <v>Yes</v>
      </c>
    </row>
    <row r="1261" spans="1:12">
      <c r="A1261" s="46" t="s">
        <v>372</v>
      </c>
      <c r="B1261" s="25" t="s">
        <v>49</v>
      </c>
      <c r="C1261" s="31">
        <v>571.90987414999995</v>
      </c>
      <c r="D1261" s="27" t="str">
        <f t="shared" si="327"/>
        <v>N/A</v>
      </c>
      <c r="E1261" s="31">
        <v>580.92391033000001</v>
      </c>
      <c r="F1261" s="27" t="str">
        <f t="shared" si="328"/>
        <v>N/A</v>
      </c>
      <c r="G1261" s="31">
        <v>611.39878734000001</v>
      </c>
      <c r="H1261" s="27" t="str">
        <f t="shared" si="329"/>
        <v>N/A</v>
      </c>
      <c r="I1261" s="28">
        <v>1.5760000000000001</v>
      </c>
      <c r="J1261" s="28">
        <v>5.2460000000000004</v>
      </c>
      <c r="K1261" s="29" t="s">
        <v>1193</v>
      </c>
      <c r="L1261" s="30" t="str">
        <f t="shared" si="330"/>
        <v>Yes</v>
      </c>
    </row>
    <row r="1262" spans="1:12">
      <c r="A1262" s="46" t="s">
        <v>373</v>
      </c>
      <c r="B1262" s="25" t="s">
        <v>49</v>
      </c>
      <c r="C1262" s="31">
        <v>29195516</v>
      </c>
      <c r="D1262" s="27" t="str">
        <f t="shared" si="327"/>
        <v>N/A</v>
      </c>
      <c r="E1262" s="31">
        <v>29725387</v>
      </c>
      <c r="F1262" s="27" t="str">
        <f t="shared" si="328"/>
        <v>N/A</v>
      </c>
      <c r="G1262" s="31">
        <v>34657021</v>
      </c>
      <c r="H1262" s="27" t="str">
        <f t="shared" si="329"/>
        <v>N/A</v>
      </c>
      <c r="I1262" s="28">
        <v>1.8149999999999999</v>
      </c>
      <c r="J1262" s="28">
        <v>16.59</v>
      </c>
      <c r="K1262" s="29" t="s">
        <v>1193</v>
      </c>
      <c r="L1262" s="30" t="str">
        <f t="shared" si="330"/>
        <v>Yes</v>
      </c>
    </row>
    <row r="1263" spans="1:12">
      <c r="A1263" s="46" t="s">
        <v>98</v>
      </c>
      <c r="B1263" s="25" t="s">
        <v>49</v>
      </c>
      <c r="C1263" s="26">
        <v>121005</v>
      </c>
      <c r="D1263" s="27" t="str">
        <f t="shared" si="327"/>
        <v>N/A</v>
      </c>
      <c r="E1263" s="26">
        <v>118181</v>
      </c>
      <c r="F1263" s="27" t="str">
        <f t="shared" si="328"/>
        <v>N/A</v>
      </c>
      <c r="G1263" s="26">
        <v>127563</v>
      </c>
      <c r="H1263" s="27" t="str">
        <f t="shared" si="329"/>
        <v>N/A</v>
      </c>
      <c r="I1263" s="28">
        <v>-2.33</v>
      </c>
      <c r="J1263" s="28">
        <v>7.9390000000000001</v>
      </c>
      <c r="K1263" s="29" t="s">
        <v>1193</v>
      </c>
      <c r="L1263" s="30" t="str">
        <f t="shared" si="330"/>
        <v>Yes</v>
      </c>
    </row>
    <row r="1264" spans="1:12">
      <c r="A1264" s="46" t="s">
        <v>374</v>
      </c>
      <c r="B1264" s="25" t="s">
        <v>49</v>
      </c>
      <c r="C1264" s="31">
        <v>241.27528615</v>
      </c>
      <c r="D1264" s="27" t="str">
        <f t="shared" si="327"/>
        <v>N/A</v>
      </c>
      <c r="E1264" s="31">
        <v>251.52424671</v>
      </c>
      <c r="F1264" s="27" t="str">
        <f t="shared" si="328"/>
        <v>N/A</v>
      </c>
      <c r="G1264" s="31">
        <v>271.68552793999999</v>
      </c>
      <c r="H1264" s="27" t="str">
        <f t="shared" si="329"/>
        <v>N/A</v>
      </c>
      <c r="I1264" s="28">
        <v>4.2480000000000002</v>
      </c>
      <c r="J1264" s="28">
        <v>8.016</v>
      </c>
      <c r="K1264" s="29" t="s">
        <v>1193</v>
      </c>
      <c r="L1264" s="30" t="str">
        <f t="shared" si="330"/>
        <v>Yes</v>
      </c>
    </row>
    <row r="1265" spans="1:12">
      <c r="A1265" s="46" t="s">
        <v>375</v>
      </c>
      <c r="B1265" s="25" t="s">
        <v>49</v>
      </c>
      <c r="C1265" s="31">
        <v>13349062</v>
      </c>
      <c r="D1265" s="27" t="str">
        <f t="shared" si="327"/>
        <v>N/A</v>
      </c>
      <c r="E1265" s="31">
        <v>13605987</v>
      </c>
      <c r="F1265" s="27" t="str">
        <f t="shared" si="328"/>
        <v>N/A</v>
      </c>
      <c r="G1265" s="31">
        <v>14910594</v>
      </c>
      <c r="H1265" s="27" t="str">
        <f t="shared" si="329"/>
        <v>N/A</v>
      </c>
      <c r="I1265" s="28">
        <v>1.925</v>
      </c>
      <c r="J1265" s="28">
        <v>9.5879999999999992</v>
      </c>
      <c r="K1265" s="29" t="s">
        <v>1193</v>
      </c>
      <c r="L1265" s="30" t="str">
        <f t="shared" si="330"/>
        <v>Yes</v>
      </c>
    </row>
    <row r="1266" spans="1:12">
      <c r="A1266" s="46" t="s">
        <v>99</v>
      </c>
      <c r="B1266" s="25" t="s">
        <v>49</v>
      </c>
      <c r="C1266" s="26">
        <v>144296</v>
      </c>
      <c r="D1266" s="27" t="str">
        <f t="shared" si="327"/>
        <v>N/A</v>
      </c>
      <c r="E1266" s="26">
        <v>140078</v>
      </c>
      <c r="F1266" s="27" t="str">
        <f t="shared" si="328"/>
        <v>N/A</v>
      </c>
      <c r="G1266" s="26">
        <v>145597</v>
      </c>
      <c r="H1266" s="27" t="str">
        <f t="shared" si="329"/>
        <v>N/A</v>
      </c>
      <c r="I1266" s="28">
        <v>-2.92</v>
      </c>
      <c r="J1266" s="28">
        <v>3.94</v>
      </c>
      <c r="K1266" s="29" t="s">
        <v>1193</v>
      </c>
      <c r="L1266" s="30" t="str">
        <f t="shared" si="330"/>
        <v>Yes</v>
      </c>
    </row>
    <row r="1267" spans="1:12">
      <c r="A1267" s="46" t="s">
        <v>376</v>
      </c>
      <c r="B1267" s="25" t="s">
        <v>49</v>
      </c>
      <c r="C1267" s="31">
        <v>92.511656595000005</v>
      </c>
      <c r="D1267" s="27" t="str">
        <f t="shared" si="327"/>
        <v>N/A</v>
      </c>
      <c r="E1267" s="31">
        <v>97.131505304000001</v>
      </c>
      <c r="F1267" s="27" t="str">
        <f t="shared" si="328"/>
        <v>N/A</v>
      </c>
      <c r="G1267" s="31">
        <v>102.41003592</v>
      </c>
      <c r="H1267" s="27" t="str">
        <f t="shared" si="329"/>
        <v>N/A</v>
      </c>
      <c r="I1267" s="28">
        <v>4.9939999999999998</v>
      </c>
      <c r="J1267" s="28">
        <v>5.4340000000000002</v>
      </c>
      <c r="K1267" s="29" t="s">
        <v>1193</v>
      </c>
      <c r="L1267" s="30" t="str">
        <f t="shared" si="330"/>
        <v>Yes</v>
      </c>
    </row>
    <row r="1268" spans="1:12">
      <c r="A1268" s="46" t="s">
        <v>377</v>
      </c>
      <c r="B1268" s="25" t="s">
        <v>49</v>
      </c>
      <c r="C1268" s="31">
        <v>174781337</v>
      </c>
      <c r="D1268" s="27" t="str">
        <f t="shared" si="327"/>
        <v>N/A</v>
      </c>
      <c r="E1268" s="31">
        <v>170377618</v>
      </c>
      <c r="F1268" s="27" t="str">
        <f t="shared" si="328"/>
        <v>N/A</v>
      </c>
      <c r="G1268" s="31">
        <v>196419883</v>
      </c>
      <c r="H1268" s="27" t="str">
        <f t="shared" si="329"/>
        <v>N/A</v>
      </c>
      <c r="I1268" s="28">
        <v>-2.52</v>
      </c>
      <c r="J1268" s="28">
        <v>15.29</v>
      </c>
      <c r="K1268" s="29" t="s">
        <v>1193</v>
      </c>
      <c r="L1268" s="30" t="str">
        <f t="shared" si="330"/>
        <v>Yes</v>
      </c>
    </row>
    <row r="1269" spans="1:12">
      <c r="A1269" s="46" t="s">
        <v>378</v>
      </c>
      <c r="B1269" s="25" t="s">
        <v>49</v>
      </c>
      <c r="C1269" s="26">
        <v>232123</v>
      </c>
      <c r="D1269" s="27" t="str">
        <f t="shared" si="327"/>
        <v>N/A</v>
      </c>
      <c r="E1269" s="26">
        <v>219179</v>
      </c>
      <c r="F1269" s="27" t="str">
        <f t="shared" si="328"/>
        <v>N/A</v>
      </c>
      <c r="G1269" s="26">
        <v>227024</v>
      </c>
      <c r="H1269" s="27" t="str">
        <f t="shared" si="329"/>
        <v>N/A</v>
      </c>
      <c r="I1269" s="28">
        <v>-5.58</v>
      </c>
      <c r="J1269" s="28">
        <v>3.5790000000000002</v>
      </c>
      <c r="K1269" s="29" t="s">
        <v>1193</v>
      </c>
      <c r="L1269" s="30" t="str">
        <f t="shared" si="330"/>
        <v>Yes</v>
      </c>
    </row>
    <row r="1270" spans="1:12">
      <c r="A1270" s="46" t="s">
        <v>379</v>
      </c>
      <c r="B1270" s="25" t="s">
        <v>49</v>
      </c>
      <c r="C1270" s="31">
        <v>752.96862869999995</v>
      </c>
      <c r="D1270" s="27" t="str">
        <f t="shared" si="327"/>
        <v>N/A</v>
      </c>
      <c r="E1270" s="31">
        <v>777.34462699000005</v>
      </c>
      <c r="F1270" s="27" t="str">
        <f t="shared" si="328"/>
        <v>N/A</v>
      </c>
      <c r="G1270" s="31">
        <v>865.19435390000001</v>
      </c>
      <c r="H1270" s="27" t="str">
        <f t="shared" si="329"/>
        <v>N/A</v>
      </c>
      <c r="I1270" s="28">
        <v>3.2370000000000001</v>
      </c>
      <c r="J1270" s="28">
        <v>11.3</v>
      </c>
      <c r="K1270" s="29" t="s">
        <v>1193</v>
      </c>
      <c r="L1270" s="30" t="str">
        <f t="shared" si="330"/>
        <v>Yes</v>
      </c>
    </row>
    <row r="1271" spans="1:12">
      <c r="A1271" s="46" t="s">
        <v>380</v>
      </c>
      <c r="B1271" s="25" t="s">
        <v>49</v>
      </c>
      <c r="C1271" s="31">
        <v>44491251</v>
      </c>
      <c r="D1271" s="27" t="str">
        <f t="shared" si="327"/>
        <v>N/A</v>
      </c>
      <c r="E1271" s="31">
        <v>41011423</v>
      </c>
      <c r="F1271" s="27" t="str">
        <f t="shared" si="328"/>
        <v>N/A</v>
      </c>
      <c r="G1271" s="31">
        <v>50994011</v>
      </c>
      <c r="H1271" s="27" t="str">
        <f t="shared" si="329"/>
        <v>N/A</v>
      </c>
      <c r="I1271" s="28">
        <v>-7.82</v>
      </c>
      <c r="J1271" s="28">
        <v>24.34</v>
      </c>
      <c r="K1271" s="29" t="s">
        <v>1193</v>
      </c>
      <c r="L1271" s="30" t="str">
        <f t="shared" si="330"/>
        <v>Yes</v>
      </c>
    </row>
    <row r="1272" spans="1:12">
      <c r="A1272" s="46" t="s">
        <v>100</v>
      </c>
      <c r="B1272" s="25" t="s">
        <v>49</v>
      </c>
      <c r="C1272" s="26">
        <v>52502</v>
      </c>
      <c r="D1272" s="27" t="str">
        <f t="shared" si="327"/>
        <v>N/A</v>
      </c>
      <c r="E1272" s="26">
        <v>48020</v>
      </c>
      <c r="F1272" s="27" t="str">
        <f t="shared" si="328"/>
        <v>N/A</v>
      </c>
      <c r="G1272" s="26">
        <v>51014</v>
      </c>
      <c r="H1272" s="27" t="str">
        <f t="shared" si="329"/>
        <v>N/A</v>
      </c>
      <c r="I1272" s="28">
        <v>-8.5399999999999991</v>
      </c>
      <c r="J1272" s="28">
        <v>6.2350000000000003</v>
      </c>
      <c r="K1272" s="29" t="s">
        <v>1193</v>
      </c>
      <c r="L1272" s="30" t="str">
        <f t="shared" si="330"/>
        <v>Yes</v>
      </c>
    </row>
    <row r="1273" spans="1:12">
      <c r="A1273" s="46" t="s">
        <v>381</v>
      </c>
      <c r="B1273" s="25" t="s">
        <v>49</v>
      </c>
      <c r="C1273" s="31">
        <v>847.42011733000004</v>
      </c>
      <c r="D1273" s="27" t="str">
        <f t="shared" si="327"/>
        <v>N/A</v>
      </c>
      <c r="E1273" s="31">
        <v>854.04879216999996</v>
      </c>
      <c r="F1273" s="27" t="str">
        <f t="shared" si="328"/>
        <v>N/A</v>
      </c>
      <c r="G1273" s="31">
        <v>999.60816638999995</v>
      </c>
      <c r="H1273" s="27" t="str">
        <f t="shared" si="329"/>
        <v>N/A</v>
      </c>
      <c r="I1273" s="28">
        <v>0.78220000000000001</v>
      </c>
      <c r="J1273" s="28">
        <v>17.04</v>
      </c>
      <c r="K1273" s="29" t="s">
        <v>1193</v>
      </c>
      <c r="L1273" s="30" t="str">
        <f t="shared" si="330"/>
        <v>Yes</v>
      </c>
    </row>
    <row r="1274" spans="1:12">
      <c r="A1274" s="46" t="s">
        <v>382</v>
      </c>
      <c r="B1274" s="25" t="s">
        <v>49</v>
      </c>
      <c r="C1274" s="31">
        <v>129539272</v>
      </c>
      <c r="D1274" s="27" t="str">
        <f t="shared" si="327"/>
        <v>N/A</v>
      </c>
      <c r="E1274" s="31">
        <v>154235356</v>
      </c>
      <c r="F1274" s="27" t="str">
        <f t="shared" si="328"/>
        <v>N/A</v>
      </c>
      <c r="G1274" s="31">
        <v>186776604</v>
      </c>
      <c r="H1274" s="27" t="str">
        <f t="shared" si="329"/>
        <v>N/A</v>
      </c>
      <c r="I1274" s="28">
        <v>19.059999999999999</v>
      </c>
      <c r="J1274" s="28">
        <v>21.1</v>
      </c>
      <c r="K1274" s="29" t="s">
        <v>1193</v>
      </c>
      <c r="L1274" s="30" t="str">
        <f t="shared" si="330"/>
        <v>Yes</v>
      </c>
    </row>
    <row r="1275" spans="1:12">
      <c r="A1275" s="46" t="s">
        <v>383</v>
      </c>
      <c r="B1275" s="25" t="s">
        <v>49</v>
      </c>
      <c r="C1275" s="26">
        <v>25916</v>
      </c>
      <c r="D1275" s="27" t="str">
        <f t="shared" si="327"/>
        <v>N/A</v>
      </c>
      <c r="E1275" s="26">
        <v>26168</v>
      </c>
      <c r="F1275" s="27" t="str">
        <f t="shared" si="328"/>
        <v>N/A</v>
      </c>
      <c r="G1275" s="26">
        <v>28730</v>
      </c>
      <c r="H1275" s="27" t="str">
        <f t="shared" si="329"/>
        <v>N/A</v>
      </c>
      <c r="I1275" s="28">
        <v>0.97240000000000004</v>
      </c>
      <c r="J1275" s="28">
        <v>9.7910000000000004</v>
      </c>
      <c r="K1275" s="29" t="s">
        <v>1193</v>
      </c>
      <c r="L1275" s="30" t="str">
        <f t="shared" ref="L1275:L1312" si="331">IF(J1275="Div by 0", "N/A", IF(K1275="N/A","N/A", IF(J1275&gt;VALUE(MID(K1275,1,2)), "No", IF(J1275&lt;-1*VALUE(MID(K1275,1,2)), "No", "Yes"))))</f>
        <v>Yes</v>
      </c>
    </row>
    <row r="1276" spans="1:12">
      <c r="A1276" s="46" t="s">
        <v>384</v>
      </c>
      <c r="B1276" s="25" t="s">
        <v>49</v>
      </c>
      <c r="C1276" s="31">
        <v>4998.4284612000001</v>
      </c>
      <c r="D1276" s="27" t="str">
        <f t="shared" si="327"/>
        <v>N/A</v>
      </c>
      <c r="E1276" s="31">
        <v>5894.0444817999996</v>
      </c>
      <c r="F1276" s="27" t="str">
        <f t="shared" si="328"/>
        <v>N/A</v>
      </c>
      <c r="G1276" s="31">
        <v>6501.1000347999998</v>
      </c>
      <c r="H1276" s="27" t="str">
        <f t="shared" si="329"/>
        <v>N/A</v>
      </c>
      <c r="I1276" s="28">
        <v>17.920000000000002</v>
      </c>
      <c r="J1276" s="28">
        <v>10.3</v>
      </c>
      <c r="K1276" s="29" t="s">
        <v>1193</v>
      </c>
      <c r="L1276" s="30" t="str">
        <f t="shared" si="331"/>
        <v>Yes</v>
      </c>
    </row>
    <row r="1277" spans="1:12">
      <c r="A1277" s="46" t="s">
        <v>385</v>
      </c>
      <c r="B1277" s="25" t="s">
        <v>49</v>
      </c>
      <c r="C1277" s="31">
        <v>80392305</v>
      </c>
      <c r="D1277" s="27" t="str">
        <f t="shared" si="327"/>
        <v>N/A</v>
      </c>
      <c r="E1277" s="31">
        <v>75230760</v>
      </c>
      <c r="F1277" s="27" t="str">
        <f t="shared" si="328"/>
        <v>N/A</v>
      </c>
      <c r="G1277" s="31">
        <v>79600162</v>
      </c>
      <c r="H1277" s="27" t="str">
        <f t="shared" si="329"/>
        <v>N/A</v>
      </c>
      <c r="I1277" s="28">
        <v>-6.42</v>
      </c>
      <c r="J1277" s="28">
        <v>5.8079999999999998</v>
      </c>
      <c r="K1277" s="29" t="s">
        <v>1193</v>
      </c>
      <c r="L1277" s="30" t="str">
        <f t="shared" si="331"/>
        <v>Yes</v>
      </c>
    </row>
    <row r="1278" spans="1:12">
      <c r="A1278" s="46" t="s">
        <v>101</v>
      </c>
      <c r="B1278" s="25" t="s">
        <v>49</v>
      </c>
      <c r="C1278" s="26">
        <v>173008</v>
      </c>
      <c r="D1278" s="27" t="str">
        <f t="shared" si="327"/>
        <v>N/A</v>
      </c>
      <c r="E1278" s="26">
        <v>155320</v>
      </c>
      <c r="F1278" s="27" t="str">
        <f t="shared" si="328"/>
        <v>N/A</v>
      </c>
      <c r="G1278" s="26">
        <v>157351</v>
      </c>
      <c r="H1278" s="27" t="str">
        <f t="shared" si="329"/>
        <v>N/A</v>
      </c>
      <c r="I1278" s="28">
        <v>-10.199999999999999</v>
      </c>
      <c r="J1278" s="28">
        <v>1.3080000000000001</v>
      </c>
      <c r="K1278" s="29" t="s">
        <v>1193</v>
      </c>
      <c r="L1278" s="30" t="str">
        <f t="shared" si="331"/>
        <v>Yes</v>
      </c>
    </row>
    <row r="1279" spans="1:12">
      <c r="A1279" s="46" t="s">
        <v>386</v>
      </c>
      <c r="B1279" s="25" t="s">
        <v>49</v>
      </c>
      <c r="C1279" s="31">
        <v>464.67391680999998</v>
      </c>
      <c r="D1279" s="27" t="str">
        <f t="shared" si="327"/>
        <v>N/A</v>
      </c>
      <c r="E1279" s="31">
        <v>484.35977337000003</v>
      </c>
      <c r="F1279" s="27" t="str">
        <f t="shared" si="328"/>
        <v>N/A</v>
      </c>
      <c r="G1279" s="31">
        <v>505.87642913000002</v>
      </c>
      <c r="H1279" s="27" t="str">
        <f t="shared" si="329"/>
        <v>N/A</v>
      </c>
      <c r="I1279" s="28">
        <v>4.2359999999999998</v>
      </c>
      <c r="J1279" s="28">
        <v>4.4420000000000002</v>
      </c>
      <c r="K1279" s="29" t="s">
        <v>1193</v>
      </c>
      <c r="L1279" s="30" t="str">
        <f t="shared" si="331"/>
        <v>Yes</v>
      </c>
    </row>
    <row r="1280" spans="1:12">
      <c r="A1280" s="46" t="s">
        <v>387</v>
      </c>
      <c r="B1280" s="25" t="s">
        <v>49</v>
      </c>
      <c r="C1280" s="31">
        <v>401068586</v>
      </c>
      <c r="D1280" s="27" t="str">
        <f t="shared" si="327"/>
        <v>N/A</v>
      </c>
      <c r="E1280" s="31">
        <v>372556776</v>
      </c>
      <c r="F1280" s="27" t="str">
        <f t="shared" si="328"/>
        <v>N/A</v>
      </c>
      <c r="G1280" s="31">
        <v>373915308</v>
      </c>
      <c r="H1280" s="27" t="str">
        <f t="shared" si="329"/>
        <v>N/A</v>
      </c>
      <c r="I1280" s="28">
        <v>-7.11</v>
      </c>
      <c r="J1280" s="28">
        <v>0.36470000000000002</v>
      </c>
      <c r="K1280" s="29" t="s">
        <v>1193</v>
      </c>
      <c r="L1280" s="30" t="str">
        <f t="shared" si="331"/>
        <v>Yes</v>
      </c>
    </row>
    <row r="1281" spans="1:12">
      <c r="A1281" s="46" t="s">
        <v>102</v>
      </c>
      <c r="B1281" s="25" t="s">
        <v>49</v>
      </c>
      <c r="C1281" s="26">
        <v>271010</v>
      </c>
      <c r="D1281" s="27" t="str">
        <f t="shared" si="327"/>
        <v>N/A</v>
      </c>
      <c r="E1281" s="26">
        <v>250197</v>
      </c>
      <c r="F1281" s="27" t="str">
        <f t="shared" si="328"/>
        <v>N/A</v>
      </c>
      <c r="G1281" s="26">
        <v>243114</v>
      </c>
      <c r="H1281" s="27" t="str">
        <f t="shared" si="329"/>
        <v>N/A</v>
      </c>
      <c r="I1281" s="28">
        <v>-7.68</v>
      </c>
      <c r="J1281" s="28">
        <v>-2.83</v>
      </c>
      <c r="K1281" s="29" t="s">
        <v>1193</v>
      </c>
      <c r="L1281" s="30" t="str">
        <f t="shared" si="331"/>
        <v>Yes</v>
      </c>
    </row>
    <row r="1282" spans="1:12">
      <c r="A1282" s="46" t="s">
        <v>388</v>
      </c>
      <c r="B1282" s="25" t="s">
        <v>49</v>
      </c>
      <c r="C1282" s="31">
        <v>1479.9032729</v>
      </c>
      <c r="D1282" s="27" t="str">
        <f t="shared" si="327"/>
        <v>N/A</v>
      </c>
      <c r="E1282" s="31">
        <v>1489.0537297000001</v>
      </c>
      <c r="F1282" s="27" t="str">
        <f t="shared" si="328"/>
        <v>N/A</v>
      </c>
      <c r="G1282" s="31">
        <v>1538.0245811</v>
      </c>
      <c r="H1282" s="27" t="str">
        <f t="shared" si="329"/>
        <v>N/A</v>
      </c>
      <c r="I1282" s="28">
        <v>0.61829999999999996</v>
      </c>
      <c r="J1282" s="28">
        <v>3.2890000000000001</v>
      </c>
      <c r="K1282" s="29" t="s">
        <v>1193</v>
      </c>
      <c r="L1282" s="30" t="str">
        <f t="shared" si="331"/>
        <v>Yes</v>
      </c>
    </row>
    <row r="1283" spans="1:12">
      <c r="A1283" s="46" t="s">
        <v>389</v>
      </c>
      <c r="B1283" s="25" t="s">
        <v>49</v>
      </c>
      <c r="C1283" s="31">
        <v>1185249712</v>
      </c>
      <c r="D1283" s="27" t="str">
        <f t="shared" si="327"/>
        <v>N/A</v>
      </c>
      <c r="E1283" s="31">
        <v>1347857991</v>
      </c>
      <c r="F1283" s="27" t="str">
        <f t="shared" si="328"/>
        <v>N/A</v>
      </c>
      <c r="G1283" s="31">
        <v>1478881891</v>
      </c>
      <c r="H1283" s="27" t="str">
        <f t="shared" si="329"/>
        <v>N/A</v>
      </c>
      <c r="I1283" s="28">
        <v>13.72</v>
      </c>
      <c r="J1283" s="28">
        <v>9.7210000000000001</v>
      </c>
      <c r="K1283" s="29" t="s">
        <v>1193</v>
      </c>
      <c r="L1283" s="30" t="str">
        <f t="shared" si="331"/>
        <v>Yes</v>
      </c>
    </row>
    <row r="1284" spans="1:12">
      <c r="A1284" s="93" t="s">
        <v>625</v>
      </c>
      <c r="B1284" s="26" t="s">
        <v>49</v>
      </c>
      <c r="C1284" s="26">
        <v>108474</v>
      </c>
      <c r="D1284" s="27" t="str">
        <f t="shared" si="327"/>
        <v>N/A</v>
      </c>
      <c r="E1284" s="26">
        <v>119370</v>
      </c>
      <c r="F1284" s="27" t="str">
        <f t="shared" si="328"/>
        <v>N/A</v>
      </c>
      <c r="G1284" s="26">
        <v>130620</v>
      </c>
      <c r="H1284" s="27" t="str">
        <f t="shared" si="329"/>
        <v>N/A</v>
      </c>
      <c r="I1284" s="28">
        <v>10.039999999999999</v>
      </c>
      <c r="J1284" s="28">
        <v>9.4239999999999995</v>
      </c>
      <c r="K1284" s="37" t="s">
        <v>1193</v>
      </c>
      <c r="L1284" s="30" t="str">
        <f t="shared" si="331"/>
        <v>Yes</v>
      </c>
    </row>
    <row r="1285" spans="1:12">
      <c r="A1285" s="46" t="s">
        <v>390</v>
      </c>
      <c r="B1285" s="25" t="s">
        <v>49</v>
      </c>
      <c r="C1285" s="31">
        <v>10926.57883</v>
      </c>
      <c r="D1285" s="27" t="str">
        <f t="shared" si="327"/>
        <v>N/A</v>
      </c>
      <c r="E1285" s="31">
        <v>11291.429931999999</v>
      </c>
      <c r="F1285" s="27" t="str">
        <f t="shared" si="328"/>
        <v>N/A</v>
      </c>
      <c r="G1285" s="31">
        <v>11322.017233</v>
      </c>
      <c r="H1285" s="27" t="str">
        <f t="shared" si="329"/>
        <v>N/A</v>
      </c>
      <c r="I1285" s="28">
        <v>3.339</v>
      </c>
      <c r="J1285" s="28">
        <v>0.27089999999999997</v>
      </c>
      <c r="K1285" s="29" t="s">
        <v>1193</v>
      </c>
      <c r="L1285" s="30" t="str">
        <f t="shared" si="331"/>
        <v>Yes</v>
      </c>
    </row>
    <row r="1286" spans="1:12">
      <c r="A1286" s="46" t="s">
        <v>391</v>
      </c>
      <c r="B1286" s="25" t="s">
        <v>49</v>
      </c>
      <c r="C1286" s="31">
        <v>65705871</v>
      </c>
      <c r="D1286" s="27" t="str">
        <f t="shared" si="327"/>
        <v>N/A</v>
      </c>
      <c r="E1286" s="31">
        <v>68151749</v>
      </c>
      <c r="F1286" s="27" t="str">
        <f t="shared" si="328"/>
        <v>N/A</v>
      </c>
      <c r="G1286" s="31">
        <v>59542327</v>
      </c>
      <c r="H1286" s="27" t="str">
        <f t="shared" si="329"/>
        <v>N/A</v>
      </c>
      <c r="I1286" s="28">
        <v>3.722</v>
      </c>
      <c r="J1286" s="28">
        <v>-12.6</v>
      </c>
      <c r="K1286" s="29" t="s">
        <v>1193</v>
      </c>
      <c r="L1286" s="30" t="str">
        <f t="shared" si="331"/>
        <v>Yes</v>
      </c>
    </row>
    <row r="1287" spans="1:12">
      <c r="A1287" s="46" t="s">
        <v>38</v>
      </c>
      <c r="B1287" s="25" t="s">
        <v>49</v>
      </c>
      <c r="C1287" s="26">
        <v>101954</v>
      </c>
      <c r="D1287" s="27" t="str">
        <f t="shared" si="327"/>
        <v>N/A</v>
      </c>
      <c r="E1287" s="26">
        <v>101694</v>
      </c>
      <c r="F1287" s="27" t="str">
        <f t="shared" si="328"/>
        <v>N/A</v>
      </c>
      <c r="G1287" s="26">
        <v>96021</v>
      </c>
      <c r="H1287" s="27" t="str">
        <f t="shared" si="329"/>
        <v>N/A</v>
      </c>
      <c r="I1287" s="28">
        <v>-0.255</v>
      </c>
      <c r="J1287" s="28">
        <v>-5.58</v>
      </c>
      <c r="K1287" s="29" t="s">
        <v>1193</v>
      </c>
      <c r="L1287" s="30" t="str">
        <f t="shared" si="331"/>
        <v>Yes</v>
      </c>
    </row>
    <row r="1288" spans="1:12">
      <c r="A1288" s="46" t="s">
        <v>392</v>
      </c>
      <c r="B1288" s="25" t="s">
        <v>49</v>
      </c>
      <c r="C1288" s="31">
        <v>644.46584733999998</v>
      </c>
      <c r="D1288" s="27" t="str">
        <f t="shared" si="327"/>
        <v>N/A</v>
      </c>
      <c r="E1288" s="31">
        <v>670.16489664999995</v>
      </c>
      <c r="F1288" s="27" t="str">
        <f t="shared" si="328"/>
        <v>N/A</v>
      </c>
      <c r="G1288" s="31">
        <v>620.09692671000005</v>
      </c>
      <c r="H1288" s="27" t="str">
        <f t="shared" si="329"/>
        <v>N/A</v>
      </c>
      <c r="I1288" s="28">
        <v>3.988</v>
      </c>
      <c r="J1288" s="28">
        <v>-7.47</v>
      </c>
      <c r="K1288" s="29" t="s">
        <v>1193</v>
      </c>
      <c r="L1288" s="30" t="str">
        <f t="shared" si="331"/>
        <v>Yes</v>
      </c>
    </row>
    <row r="1289" spans="1:12" ht="12.75" customHeight="1">
      <c r="A1289" s="46" t="s">
        <v>393</v>
      </c>
      <c r="B1289" s="25" t="s">
        <v>49</v>
      </c>
      <c r="C1289" s="31">
        <v>0</v>
      </c>
      <c r="D1289" s="27" t="str">
        <f t="shared" si="327"/>
        <v>N/A</v>
      </c>
      <c r="E1289" s="31">
        <v>0</v>
      </c>
      <c r="F1289" s="27" t="str">
        <f t="shared" si="328"/>
        <v>N/A</v>
      </c>
      <c r="G1289" s="31">
        <v>0</v>
      </c>
      <c r="H1289" s="27" t="str">
        <f t="shared" si="329"/>
        <v>N/A</v>
      </c>
      <c r="I1289" s="28" t="s">
        <v>1207</v>
      </c>
      <c r="J1289" s="28" t="s">
        <v>1207</v>
      </c>
      <c r="K1289" s="29" t="s">
        <v>1193</v>
      </c>
      <c r="L1289" s="30" t="str">
        <f t="shared" si="331"/>
        <v>N/A</v>
      </c>
    </row>
    <row r="1290" spans="1:12">
      <c r="A1290" s="46" t="s">
        <v>394</v>
      </c>
      <c r="B1290" s="25" t="s">
        <v>49</v>
      </c>
      <c r="C1290" s="26">
        <v>0</v>
      </c>
      <c r="D1290" s="27" t="str">
        <f t="shared" si="327"/>
        <v>N/A</v>
      </c>
      <c r="E1290" s="26">
        <v>0</v>
      </c>
      <c r="F1290" s="27" t="str">
        <f t="shared" si="328"/>
        <v>N/A</v>
      </c>
      <c r="G1290" s="26">
        <v>0</v>
      </c>
      <c r="H1290" s="27" t="str">
        <f t="shared" si="329"/>
        <v>N/A</v>
      </c>
      <c r="I1290" s="28" t="s">
        <v>1207</v>
      </c>
      <c r="J1290" s="28" t="s">
        <v>1207</v>
      </c>
      <c r="K1290" s="29" t="s">
        <v>1193</v>
      </c>
      <c r="L1290" s="30" t="str">
        <f t="shared" si="331"/>
        <v>N/A</v>
      </c>
    </row>
    <row r="1291" spans="1:12">
      <c r="A1291" s="46" t="s">
        <v>395</v>
      </c>
      <c r="B1291" s="25" t="s">
        <v>49</v>
      </c>
      <c r="C1291" s="31" t="s">
        <v>1207</v>
      </c>
      <c r="D1291" s="27" t="str">
        <f t="shared" si="327"/>
        <v>N/A</v>
      </c>
      <c r="E1291" s="31" t="s">
        <v>1207</v>
      </c>
      <c r="F1291" s="27" t="str">
        <f t="shared" si="328"/>
        <v>N/A</v>
      </c>
      <c r="G1291" s="31" t="s">
        <v>1207</v>
      </c>
      <c r="H1291" s="27" t="str">
        <f t="shared" si="329"/>
        <v>N/A</v>
      </c>
      <c r="I1291" s="28" t="s">
        <v>1207</v>
      </c>
      <c r="J1291" s="28" t="s">
        <v>1207</v>
      </c>
      <c r="K1291" s="29" t="s">
        <v>1193</v>
      </c>
      <c r="L1291" s="30" t="str">
        <f t="shared" si="331"/>
        <v>N/A</v>
      </c>
    </row>
    <row r="1292" spans="1:12" ht="12.75" customHeight="1">
      <c r="A1292" s="46" t="s">
        <v>396</v>
      </c>
      <c r="B1292" s="25" t="s">
        <v>49</v>
      </c>
      <c r="C1292" s="31">
        <v>0</v>
      </c>
      <c r="D1292" s="27" t="str">
        <f t="shared" si="327"/>
        <v>N/A</v>
      </c>
      <c r="E1292" s="31">
        <v>0</v>
      </c>
      <c r="F1292" s="27" t="str">
        <f t="shared" si="328"/>
        <v>N/A</v>
      </c>
      <c r="G1292" s="31">
        <v>0</v>
      </c>
      <c r="H1292" s="27" t="str">
        <f t="shared" si="329"/>
        <v>N/A</v>
      </c>
      <c r="I1292" s="28" t="s">
        <v>1207</v>
      </c>
      <c r="J1292" s="28" t="s">
        <v>1207</v>
      </c>
      <c r="K1292" s="29" t="s">
        <v>1193</v>
      </c>
      <c r="L1292" s="30" t="str">
        <f t="shared" si="331"/>
        <v>N/A</v>
      </c>
    </row>
    <row r="1293" spans="1:12">
      <c r="A1293" s="46" t="s">
        <v>397</v>
      </c>
      <c r="B1293" s="25" t="s">
        <v>49</v>
      </c>
      <c r="C1293" s="26">
        <v>0</v>
      </c>
      <c r="D1293" s="27" t="str">
        <f t="shared" si="327"/>
        <v>N/A</v>
      </c>
      <c r="E1293" s="26">
        <v>0</v>
      </c>
      <c r="F1293" s="27" t="str">
        <f t="shared" si="328"/>
        <v>N/A</v>
      </c>
      <c r="G1293" s="26">
        <v>0</v>
      </c>
      <c r="H1293" s="27" t="str">
        <f t="shared" si="329"/>
        <v>N/A</v>
      </c>
      <c r="I1293" s="28" t="s">
        <v>1207</v>
      </c>
      <c r="J1293" s="28" t="s">
        <v>1207</v>
      </c>
      <c r="K1293" s="29" t="s">
        <v>1193</v>
      </c>
      <c r="L1293" s="30" t="str">
        <f t="shared" si="331"/>
        <v>N/A</v>
      </c>
    </row>
    <row r="1294" spans="1:12">
      <c r="A1294" s="46" t="s">
        <v>398</v>
      </c>
      <c r="B1294" s="25" t="s">
        <v>49</v>
      </c>
      <c r="C1294" s="31" t="s">
        <v>1207</v>
      </c>
      <c r="D1294" s="27" t="str">
        <f t="shared" si="327"/>
        <v>N/A</v>
      </c>
      <c r="E1294" s="31" t="s">
        <v>1207</v>
      </c>
      <c r="F1294" s="27" t="str">
        <f t="shared" si="328"/>
        <v>N/A</v>
      </c>
      <c r="G1294" s="31" t="s">
        <v>1207</v>
      </c>
      <c r="H1294" s="27" t="str">
        <f t="shared" si="329"/>
        <v>N/A</v>
      </c>
      <c r="I1294" s="28" t="s">
        <v>1207</v>
      </c>
      <c r="J1294" s="28" t="s">
        <v>1207</v>
      </c>
      <c r="K1294" s="29" t="s">
        <v>1193</v>
      </c>
      <c r="L1294" s="30" t="str">
        <f t="shared" si="331"/>
        <v>N/A</v>
      </c>
    </row>
    <row r="1295" spans="1:12">
      <c r="A1295" s="46" t="s">
        <v>399</v>
      </c>
      <c r="B1295" s="25" t="s">
        <v>49</v>
      </c>
      <c r="C1295" s="31">
        <v>28807524</v>
      </c>
      <c r="D1295" s="27" t="str">
        <f t="shared" si="327"/>
        <v>N/A</v>
      </c>
      <c r="E1295" s="31">
        <v>33739462</v>
      </c>
      <c r="F1295" s="27" t="str">
        <f t="shared" si="328"/>
        <v>N/A</v>
      </c>
      <c r="G1295" s="31">
        <v>38773949</v>
      </c>
      <c r="H1295" s="27" t="str">
        <f t="shared" si="329"/>
        <v>N/A</v>
      </c>
      <c r="I1295" s="28">
        <v>17.12</v>
      </c>
      <c r="J1295" s="28">
        <v>14.92</v>
      </c>
      <c r="K1295" s="29" t="s">
        <v>1193</v>
      </c>
      <c r="L1295" s="30" t="str">
        <f t="shared" si="331"/>
        <v>Yes</v>
      </c>
    </row>
    <row r="1296" spans="1:12">
      <c r="A1296" s="46" t="s">
        <v>400</v>
      </c>
      <c r="B1296" s="25" t="s">
        <v>49</v>
      </c>
      <c r="C1296" s="26">
        <v>37828</v>
      </c>
      <c r="D1296" s="27" t="str">
        <f t="shared" si="327"/>
        <v>N/A</v>
      </c>
      <c r="E1296" s="26">
        <v>40971</v>
      </c>
      <c r="F1296" s="27" t="str">
        <f t="shared" si="328"/>
        <v>N/A</v>
      </c>
      <c r="G1296" s="26">
        <v>46526</v>
      </c>
      <c r="H1296" s="27" t="str">
        <f t="shared" si="329"/>
        <v>N/A</v>
      </c>
      <c r="I1296" s="28">
        <v>8.3089999999999993</v>
      </c>
      <c r="J1296" s="28">
        <v>13.56</v>
      </c>
      <c r="K1296" s="29" t="s">
        <v>1193</v>
      </c>
      <c r="L1296" s="30" t="str">
        <f t="shared" si="331"/>
        <v>Yes</v>
      </c>
    </row>
    <row r="1297" spans="1:12">
      <c r="A1297" s="46" t="s">
        <v>401</v>
      </c>
      <c r="B1297" s="25" t="s">
        <v>49</v>
      </c>
      <c r="C1297" s="31">
        <v>761.53970604000006</v>
      </c>
      <c r="D1297" s="27" t="str">
        <f t="shared" si="327"/>
        <v>N/A</v>
      </c>
      <c r="E1297" s="31">
        <v>823.49618023000005</v>
      </c>
      <c r="F1297" s="27" t="str">
        <f t="shared" si="328"/>
        <v>N/A</v>
      </c>
      <c r="G1297" s="31">
        <v>833.38238834000003</v>
      </c>
      <c r="H1297" s="27" t="str">
        <f t="shared" si="329"/>
        <v>N/A</v>
      </c>
      <c r="I1297" s="28">
        <v>8.1359999999999992</v>
      </c>
      <c r="J1297" s="28">
        <v>1.2010000000000001</v>
      </c>
      <c r="K1297" s="29" t="s">
        <v>1193</v>
      </c>
      <c r="L1297" s="30" t="str">
        <f t="shared" si="331"/>
        <v>Yes</v>
      </c>
    </row>
    <row r="1298" spans="1:12" ht="12.75" customHeight="1">
      <c r="A1298" s="46" t="s">
        <v>402</v>
      </c>
      <c r="B1298" s="25" t="s">
        <v>49</v>
      </c>
      <c r="C1298" s="31">
        <v>14074359</v>
      </c>
      <c r="D1298" s="27" t="str">
        <f t="shared" si="327"/>
        <v>N/A</v>
      </c>
      <c r="E1298" s="31">
        <v>14411613</v>
      </c>
      <c r="F1298" s="27" t="str">
        <f t="shared" si="328"/>
        <v>N/A</v>
      </c>
      <c r="G1298" s="31">
        <v>9136728</v>
      </c>
      <c r="H1298" s="27" t="str">
        <f t="shared" si="329"/>
        <v>N/A</v>
      </c>
      <c r="I1298" s="28">
        <v>2.3959999999999999</v>
      </c>
      <c r="J1298" s="28">
        <v>-36.6</v>
      </c>
      <c r="K1298" s="29" t="s">
        <v>1193</v>
      </c>
      <c r="L1298" s="30" t="str">
        <f t="shared" si="331"/>
        <v>No</v>
      </c>
    </row>
    <row r="1299" spans="1:12">
      <c r="A1299" s="46" t="s">
        <v>626</v>
      </c>
      <c r="B1299" s="25" t="s">
        <v>49</v>
      </c>
      <c r="C1299" s="26">
        <v>9919</v>
      </c>
      <c r="D1299" s="27" t="str">
        <f t="shared" si="327"/>
        <v>N/A</v>
      </c>
      <c r="E1299" s="26">
        <v>9647</v>
      </c>
      <c r="F1299" s="27" t="str">
        <f t="shared" si="328"/>
        <v>N/A</v>
      </c>
      <c r="G1299" s="26">
        <v>8501</v>
      </c>
      <c r="H1299" s="27" t="str">
        <f t="shared" si="329"/>
        <v>N/A</v>
      </c>
      <c r="I1299" s="28">
        <v>-2.74</v>
      </c>
      <c r="J1299" s="28">
        <v>-11.9</v>
      </c>
      <c r="K1299" s="29" t="s">
        <v>1193</v>
      </c>
      <c r="L1299" s="30" t="str">
        <f t="shared" si="331"/>
        <v>Yes</v>
      </c>
    </row>
    <row r="1300" spans="1:12">
      <c r="A1300" s="46" t="s">
        <v>403</v>
      </c>
      <c r="B1300" s="25" t="s">
        <v>49</v>
      </c>
      <c r="C1300" s="31">
        <v>1418.9292267000001</v>
      </c>
      <c r="D1300" s="27" t="str">
        <f t="shared" si="327"/>
        <v>N/A</v>
      </c>
      <c r="E1300" s="31">
        <v>1493.8958224999999</v>
      </c>
      <c r="F1300" s="27" t="str">
        <f t="shared" si="328"/>
        <v>N/A</v>
      </c>
      <c r="G1300" s="31">
        <v>1074.7827314000001</v>
      </c>
      <c r="H1300" s="27" t="str">
        <f t="shared" si="329"/>
        <v>N/A</v>
      </c>
      <c r="I1300" s="28">
        <v>5.2830000000000004</v>
      </c>
      <c r="J1300" s="28">
        <v>-28.1</v>
      </c>
      <c r="K1300" s="29" t="s">
        <v>1193</v>
      </c>
      <c r="L1300" s="30" t="str">
        <f t="shared" si="331"/>
        <v>Yes</v>
      </c>
    </row>
    <row r="1301" spans="1:12">
      <c r="A1301" s="46" t="s">
        <v>404</v>
      </c>
      <c r="B1301" s="25" t="s">
        <v>49</v>
      </c>
      <c r="C1301" s="31">
        <v>12681079</v>
      </c>
      <c r="D1301" s="27" t="str">
        <f t="shared" si="327"/>
        <v>N/A</v>
      </c>
      <c r="E1301" s="31">
        <v>12037785</v>
      </c>
      <c r="F1301" s="27" t="str">
        <f t="shared" si="328"/>
        <v>N/A</v>
      </c>
      <c r="G1301" s="31">
        <v>15403921</v>
      </c>
      <c r="H1301" s="27" t="str">
        <f t="shared" si="329"/>
        <v>N/A</v>
      </c>
      <c r="I1301" s="28">
        <v>-5.07</v>
      </c>
      <c r="J1301" s="28">
        <v>27.96</v>
      </c>
      <c r="K1301" s="29" t="s">
        <v>1193</v>
      </c>
      <c r="L1301" s="30" t="str">
        <f t="shared" si="331"/>
        <v>Yes</v>
      </c>
    </row>
    <row r="1302" spans="1:12">
      <c r="A1302" s="46" t="s">
        <v>135</v>
      </c>
      <c r="B1302" s="25" t="s">
        <v>49</v>
      </c>
      <c r="C1302" s="26">
        <v>1613</v>
      </c>
      <c r="D1302" s="27" t="str">
        <f t="shared" si="327"/>
        <v>N/A</v>
      </c>
      <c r="E1302" s="26">
        <v>1539</v>
      </c>
      <c r="F1302" s="27" t="str">
        <f t="shared" si="328"/>
        <v>N/A</v>
      </c>
      <c r="G1302" s="26">
        <v>1702</v>
      </c>
      <c r="H1302" s="27" t="str">
        <f t="shared" si="329"/>
        <v>N/A</v>
      </c>
      <c r="I1302" s="28">
        <v>-4.59</v>
      </c>
      <c r="J1302" s="28">
        <v>10.59</v>
      </c>
      <c r="K1302" s="29" t="s">
        <v>1193</v>
      </c>
      <c r="L1302" s="30" t="str">
        <f t="shared" si="331"/>
        <v>Yes</v>
      </c>
    </row>
    <row r="1303" spans="1:12">
      <c r="A1303" s="46" t="s">
        <v>405</v>
      </c>
      <c r="B1303" s="25" t="s">
        <v>49</v>
      </c>
      <c r="C1303" s="31">
        <v>7861.7972722000004</v>
      </c>
      <c r="D1303" s="27" t="str">
        <f t="shared" si="327"/>
        <v>N/A</v>
      </c>
      <c r="E1303" s="31">
        <v>7821.8226120999998</v>
      </c>
      <c r="F1303" s="27" t="str">
        <f t="shared" si="328"/>
        <v>N/A</v>
      </c>
      <c r="G1303" s="31">
        <v>9050.4823737000006</v>
      </c>
      <c r="H1303" s="27" t="str">
        <f t="shared" si="329"/>
        <v>N/A</v>
      </c>
      <c r="I1303" s="28">
        <v>-0.50800000000000001</v>
      </c>
      <c r="J1303" s="28">
        <v>15.71</v>
      </c>
      <c r="K1303" s="29" t="s">
        <v>1193</v>
      </c>
      <c r="L1303" s="30" t="str">
        <f t="shared" si="331"/>
        <v>Yes</v>
      </c>
    </row>
    <row r="1304" spans="1:12">
      <c r="A1304" s="46" t="s">
        <v>952</v>
      </c>
      <c r="B1304" s="25" t="s">
        <v>49</v>
      </c>
      <c r="C1304" s="31" t="s">
        <v>49</v>
      </c>
      <c r="D1304" s="27" t="str">
        <f t="shared" si="327"/>
        <v>N/A</v>
      </c>
      <c r="E1304" s="31">
        <v>5601502</v>
      </c>
      <c r="F1304" s="27" t="str">
        <f t="shared" si="328"/>
        <v>N/A</v>
      </c>
      <c r="G1304" s="31">
        <v>7157372</v>
      </c>
      <c r="H1304" s="27" t="str">
        <f t="shared" si="329"/>
        <v>N/A</v>
      </c>
      <c r="I1304" s="28" t="s">
        <v>49</v>
      </c>
      <c r="J1304" s="28">
        <v>27.78</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65583</v>
      </c>
      <c r="F1305" s="27" t="str">
        <f t="shared" si="328"/>
        <v>N/A</v>
      </c>
      <c r="G1305" s="26">
        <v>76740</v>
      </c>
      <c r="H1305" s="27" t="str">
        <f t="shared" si="329"/>
        <v>N/A</v>
      </c>
      <c r="I1305" s="28" t="s">
        <v>49</v>
      </c>
      <c r="J1305" s="28">
        <v>17.010000000000002</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85.410883917999996</v>
      </c>
      <c r="F1306" s="27" t="str">
        <f t="shared" si="328"/>
        <v>N/A</v>
      </c>
      <c r="G1306" s="31">
        <v>93.267813395999994</v>
      </c>
      <c r="H1306" s="27" t="str">
        <f t="shared" si="329"/>
        <v>N/A</v>
      </c>
      <c r="I1306" s="28" t="s">
        <v>49</v>
      </c>
      <c r="J1306" s="28">
        <v>9.1989999999999998</v>
      </c>
      <c r="K1306" s="29" t="s">
        <v>1193</v>
      </c>
      <c r="L1306" s="30" t="str">
        <f t="shared" si="332"/>
        <v>Yes</v>
      </c>
    </row>
    <row r="1307" spans="1:12">
      <c r="A1307" s="46" t="s">
        <v>955</v>
      </c>
      <c r="B1307" s="25" t="s">
        <v>49</v>
      </c>
      <c r="C1307" s="31" t="s">
        <v>49</v>
      </c>
      <c r="D1307" s="27" t="str">
        <f t="shared" si="327"/>
        <v>N/A</v>
      </c>
      <c r="E1307" s="31">
        <v>121227032</v>
      </c>
      <c r="F1307" s="27" t="str">
        <f t="shared" si="328"/>
        <v>N/A</v>
      </c>
      <c r="G1307" s="31">
        <v>135259407</v>
      </c>
      <c r="H1307" s="27" t="str">
        <f t="shared" si="329"/>
        <v>N/A</v>
      </c>
      <c r="I1307" s="28" t="s">
        <v>49</v>
      </c>
      <c r="J1307" s="28">
        <v>11.58</v>
      </c>
      <c r="K1307" s="29" t="s">
        <v>1193</v>
      </c>
      <c r="L1307" s="30" t="str">
        <f t="shared" si="332"/>
        <v>Yes</v>
      </c>
    </row>
    <row r="1308" spans="1:12">
      <c r="A1308" s="46" t="s">
        <v>956</v>
      </c>
      <c r="B1308" s="25" t="s">
        <v>49</v>
      </c>
      <c r="C1308" s="26" t="s">
        <v>49</v>
      </c>
      <c r="D1308" s="27" t="str">
        <f t="shared" si="327"/>
        <v>N/A</v>
      </c>
      <c r="E1308" s="26">
        <v>4307</v>
      </c>
      <c r="F1308" s="27" t="str">
        <f t="shared" si="328"/>
        <v>N/A</v>
      </c>
      <c r="G1308" s="26">
        <v>4547</v>
      </c>
      <c r="H1308" s="27" t="str">
        <f t="shared" si="329"/>
        <v>N/A</v>
      </c>
      <c r="I1308" s="28" t="s">
        <v>49</v>
      </c>
      <c r="J1308" s="28">
        <v>5.5720000000000001</v>
      </c>
      <c r="K1308" s="29" t="s">
        <v>1193</v>
      </c>
      <c r="L1308" s="30" t="str">
        <f t="shared" si="332"/>
        <v>Yes</v>
      </c>
    </row>
    <row r="1309" spans="1:12">
      <c r="A1309" s="46" t="s">
        <v>957</v>
      </c>
      <c r="B1309" s="25" t="s">
        <v>49</v>
      </c>
      <c r="C1309" s="31" t="s">
        <v>49</v>
      </c>
      <c r="D1309" s="27" t="str">
        <f t="shared" si="327"/>
        <v>N/A</v>
      </c>
      <c r="E1309" s="31">
        <v>28146.513117999999</v>
      </c>
      <c r="F1309" s="27" t="str">
        <f t="shared" si="328"/>
        <v>N/A</v>
      </c>
      <c r="G1309" s="31">
        <v>29746.955575</v>
      </c>
      <c r="H1309" s="27" t="str">
        <f t="shared" si="329"/>
        <v>N/A</v>
      </c>
      <c r="I1309" s="28" t="s">
        <v>49</v>
      </c>
      <c r="J1309" s="28">
        <v>5.6859999999999999</v>
      </c>
      <c r="K1309" s="29" t="s">
        <v>1193</v>
      </c>
      <c r="L1309" s="30" t="str">
        <f t="shared" si="332"/>
        <v>Yes</v>
      </c>
    </row>
    <row r="1310" spans="1:12" ht="12.75" customHeight="1">
      <c r="A1310" s="46" t="s">
        <v>406</v>
      </c>
      <c r="B1310" s="25" t="s">
        <v>49</v>
      </c>
      <c r="C1310" s="31">
        <v>133978836</v>
      </c>
      <c r="D1310" s="27" t="str">
        <f t="shared" si="327"/>
        <v>N/A</v>
      </c>
      <c r="E1310" s="31">
        <v>141389885</v>
      </c>
      <c r="F1310" s="27" t="str">
        <f t="shared" si="328"/>
        <v>N/A</v>
      </c>
      <c r="G1310" s="31">
        <v>146989866</v>
      </c>
      <c r="H1310" s="27" t="str">
        <f t="shared" si="329"/>
        <v>N/A</v>
      </c>
      <c r="I1310" s="28">
        <v>5.532</v>
      </c>
      <c r="J1310" s="28">
        <v>3.9609999999999999</v>
      </c>
      <c r="K1310" s="29" t="s">
        <v>1193</v>
      </c>
      <c r="L1310" s="30" t="str">
        <f t="shared" si="331"/>
        <v>Yes</v>
      </c>
    </row>
    <row r="1311" spans="1:12">
      <c r="A1311" s="46" t="s">
        <v>407</v>
      </c>
      <c r="B1311" s="25" t="s">
        <v>49</v>
      </c>
      <c r="C1311" s="26">
        <v>152937</v>
      </c>
      <c r="D1311" s="27" t="str">
        <f t="shared" si="327"/>
        <v>N/A</v>
      </c>
      <c r="E1311" s="26">
        <v>145119</v>
      </c>
      <c r="F1311" s="27" t="str">
        <f t="shared" si="328"/>
        <v>N/A</v>
      </c>
      <c r="G1311" s="26">
        <v>147872</v>
      </c>
      <c r="H1311" s="27" t="str">
        <f t="shared" si="329"/>
        <v>N/A</v>
      </c>
      <c r="I1311" s="28">
        <v>-5.1100000000000003</v>
      </c>
      <c r="J1311" s="28">
        <v>1.897</v>
      </c>
      <c r="K1311" s="29" t="s">
        <v>1193</v>
      </c>
      <c r="L1311" s="30" t="str">
        <f t="shared" si="331"/>
        <v>Yes</v>
      </c>
    </row>
    <row r="1312" spans="1:12">
      <c r="A1312" s="46" t="s">
        <v>408</v>
      </c>
      <c r="B1312" s="25" t="s">
        <v>49</v>
      </c>
      <c r="C1312" s="31">
        <v>876.03938876999996</v>
      </c>
      <c r="D1312" s="27" t="str">
        <f t="shared" si="327"/>
        <v>N/A</v>
      </c>
      <c r="E1312" s="31">
        <v>974.30305472999999</v>
      </c>
      <c r="F1312" s="27" t="str">
        <f t="shared" si="328"/>
        <v>N/A</v>
      </c>
      <c r="G1312" s="31">
        <v>994.03447575999996</v>
      </c>
      <c r="H1312" s="27" t="str">
        <f t="shared" si="329"/>
        <v>N/A</v>
      </c>
      <c r="I1312" s="28">
        <v>11.22</v>
      </c>
      <c r="J1312" s="28">
        <v>2.0249999999999999</v>
      </c>
      <c r="K1312" s="29" t="s">
        <v>1193</v>
      </c>
      <c r="L1312" s="30" t="str">
        <f t="shared" si="331"/>
        <v>Yes</v>
      </c>
    </row>
    <row r="1313" spans="1:12">
      <c r="A1313" s="46" t="s">
        <v>409</v>
      </c>
      <c r="B1313" s="25" t="s">
        <v>49</v>
      </c>
      <c r="C1313" s="31">
        <v>146029046</v>
      </c>
      <c r="D1313" s="27" t="str">
        <f t="shared" ref="D1313:D1321" si="333">IF($B1313="N/A","N/A",IF(C1313&gt;10,"No",IF(C1313&lt;-10,"No","Yes")))</f>
        <v>N/A</v>
      </c>
      <c r="E1313" s="31">
        <v>163548290</v>
      </c>
      <c r="F1313" s="27" t="str">
        <f t="shared" ref="F1313:F1321" si="334">IF($B1313="N/A","N/A",IF(E1313&gt;10,"No",IF(E1313&lt;-10,"No","Yes")))</f>
        <v>N/A</v>
      </c>
      <c r="G1313" s="31">
        <v>196757168</v>
      </c>
      <c r="H1313" s="27" t="str">
        <f t="shared" ref="H1313:H1321" si="335">IF($B1313="N/A","N/A",IF(G1313&gt;10,"No",IF(G1313&lt;-10,"No","Yes")))</f>
        <v>N/A</v>
      </c>
      <c r="I1313" s="28">
        <v>12</v>
      </c>
      <c r="J1313" s="28">
        <v>20.309999999999999</v>
      </c>
      <c r="K1313" s="29" t="s">
        <v>1193</v>
      </c>
      <c r="L1313" s="30" t="str">
        <f t="shared" ref="L1313:L1321" si="336">IF(J1313="Div by 0", "N/A", IF(K1313="N/A","N/A", IF(J1313&gt;VALUE(MID(K1313,1,2)), "No", IF(J1313&lt;-1*VALUE(MID(K1313,1,2)), "No", "Yes"))))</f>
        <v>Yes</v>
      </c>
    </row>
    <row r="1314" spans="1:12">
      <c r="A1314" s="46" t="s">
        <v>136</v>
      </c>
      <c r="B1314" s="25" t="s">
        <v>49</v>
      </c>
      <c r="C1314" s="26">
        <v>12245</v>
      </c>
      <c r="D1314" s="27" t="str">
        <f t="shared" si="333"/>
        <v>N/A</v>
      </c>
      <c r="E1314" s="26">
        <v>13818</v>
      </c>
      <c r="F1314" s="27" t="str">
        <f t="shared" si="334"/>
        <v>N/A</v>
      </c>
      <c r="G1314" s="26">
        <v>15503</v>
      </c>
      <c r="H1314" s="27" t="str">
        <f t="shared" si="335"/>
        <v>N/A</v>
      </c>
      <c r="I1314" s="28">
        <v>12.85</v>
      </c>
      <c r="J1314" s="28">
        <v>12.19</v>
      </c>
      <c r="K1314" s="29" t="s">
        <v>1193</v>
      </c>
      <c r="L1314" s="30" t="str">
        <f t="shared" si="336"/>
        <v>Yes</v>
      </c>
    </row>
    <row r="1315" spans="1:12">
      <c r="A1315" s="46" t="s">
        <v>410</v>
      </c>
      <c r="B1315" s="25" t="s">
        <v>49</v>
      </c>
      <c r="C1315" s="31">
        <v>11925.606043</v>
      </c>
      <c r="D1315" s="27" t="str">
        <f t="shared" si="333"/>
        <v>N/A</v>
      </c>
      <c r="E1315" s="31">
        <v>11835.887248999999</v>
      </c>
      <c r="F1315" s="27" t="str">
        <f t="shared" si="334"/>
        <v>N/A</v>
      </c>
      <c r="G1315" s="31">
        <v>12691.554409</v>
      </c>
      <c r="H1315" s="27" t="str">
        <f t="shared" si="335"/>
        <v>N/A</v>
      </c>
      <c r="I1315" s="28">
        <v>-0.752</v>
      </c>
      <c r="J1315" s="28">
        <v>7.2290000000000001</v>
      </c>
      <c r="K1315" s="29" t="s">
        <v>1193</v>
      </c>
      <c r="L1315" s="30" t="str">
        <f t="shared" si="336"/>
        <v>Yes</v>
      </c>
    </row>
    <row r="1316" spans="1:12">
      <c r="A1316" s="46" t="s">
        <v>411</v>
      </c>
      <c r="B1316" s="25" t="s">
        <v>49</v>
      </c>
      <c r="C1316" s="31">
        <v>205492953</v>
      </c>
      <c r="D1316" s="27" t="str">
        <f t="shared" si="333"/>
        <v>N/A</v>
      </c>
      <c r="E1316" s="31">
        <v>204645924</v>
      </c>
      <c r="F1316" s="27" t="str">
        <f t="shared" si="334"/>
        <v>N/A</v>
      </c>
      <c r="G1316" s="31">
        <v>213569202</v>
      </c>
      <c r="H1316" s="27" t="str">
        <f t="shared" si="335"/>
        <v>N/A</v>
      </c>
      <c r="I1316" s="28">
        <v>-0.41199999999999998</v>
      </c>
      <c r="J1316" s="28">
        <v>4.3600000000000003</v>
      </c>
      <c r="K1316" s="29" t="s">
        <v>1193</v>
      </c>
      <c r="L1316" s="30" t="str">
        <f t="shared" si="336"/>
        <v>Yes</v>
      </c>
    </row>
    <row r="1317" spans="1:12">
      <c r="A1317" s="46" t="s">
        <v>412</v>
      </c>
      <c r="B1317" s="25" t="s">
        <v>49</v>
      </c>
      <c r="C1317" s="26">
        <v>91731</v>
      </c>
      <c r="D1317" s="27" t="str">
        <f t="shared" si="333"/>
        <v>N/A</v>
      </c>
      <c r="E1317" s="26">
        <v>86774</v>
      </c>
      <c r="F1317" s="27" t="str">
        <f t="shared" si="334"/>
        <v>N/A</v>
      </c>
      <c r="G1317" s="26">
        <v>89449</v>
      </c>
      <c r="H1317" s="27" t="str">
        <f t="shared" si="335"/>
        <v>N/A</v>
      </c>
      <c r="I1317" s="28">
        <v>-5.4</v>
      </c>
      <c r="J1317" s="28">
        <v>3.0830000000000002</v>
      </c>
      <c r="K1317" s="29" t="s">
        <v>1193</v>
      </c>
      <c r="L1317" s="30" t="str">
        <f t="shared" si="336"/>
        <v>Yes</v>
      </c>
    </row>
    <row r="1318" spans="1:12">
      <c r="A1318" s="46" t="s">
        <v>413</v>
      </c>
      <c r="B1318" s="25" t="s">
        <v>49</v>
      </c>
      <c r="C1318" s="31">
        <v>2240.1691139999998</v>
      </c>
      <c r="D1318" s="27" t="str">
        <f t="shared" si="333"/>
        <v>N/A</v>
      </c>
      <c r="E1318" s="31">
        <v>2358.3783622000001</v>
      </c>
      <c r="F1318" s="27" t="str">
        <f t="shared" si="334"/>
        <v>N/A</v>
      </c>
      <c r="G1318" s="31">
        <v>2387.6086037999999</v>
      </c>
      <c r="H1318" s="27" t="str">
        <f t="shared" si="335"/>
        <v>N/A</v>
      </c>
      <c r="I1318" s="28">
        <v>5.2770000000000001</v>
      </c>
      <c r="J1318" s="28">
        <v>1.2390000000000001</v>
      </c>
      <c r="K1318" s="29" t="s">
        <v>1193</v>
      </c>
      <c r="L1318" s="30" t="str">
        <f t="shared" si="336"/>
        <v>Yes</v>
      </c>
    </row>
    <row r="1319" spans="1:12">
      <c r="A1319" s="46" t="s">
        <v>414</v>
      </c>
      <c r="B1319" s="25" t="s">
        <v>49</v>
      </c>
      <c r="C1319" s="31">
        <v>226212760</v>
      </c>
      <c r="D1319" s="27" t="str">
        <f t="shared" si="333"/>
        <v>N/A</v>
      </c>
      <c r="E1319" s="31">
        <v>142021273</v>
      </c>
      <c r="F1319" s="27" t="str">
        <f t="shared" si="334"/>
        <v>N/A</v>
      </c>
      <c r="G1319" s="31">
        <v>168716340</v>
      </c>
      <c r="H1319" s="27" t="str">
        <f t="shared" si="335"/>
        <v>N/A</v>
      </c>
      <c r="I1319" s="28">
        <v>-37.200000000000003</v>
      </c>
      <c r="J1319" s="28">
        <v>18.8</v>
      </c>
      <c r="K1319" s="29" t="s">
        <v>1193</v>
      </c>
      <c r="L1319" s="30" t="str">
        <f t="shared" si="336"/>
        <v>Yes</v>
      </c>
    </row>
    <row r="1320" spans="1:12">
      <c r="A1320" s="46" t="s">
        <v>137</v>
      </c>
      <c r="B1320" s="25" t="s">
        <v>49</v>
      </c>
      <c r="C1320" s="26">
        <v>15379</v>
      </c>
      <c r="D1320" s="27" t="str">
        <f t="shared" si="333"/>
        <v>N/A</v>
      </c>
      <c r="E1320" s="26">
        <v>16301</v>
      </c>
      <c r="F1320" s="27" t="str">
        <f t="shared" si="334"/>
        <v>N/A</v>
      </c>
      <c r="G1320" s="26">
        <v>18609</v>
      </c>
      <c r="H1320" s="27" t="str">
        <f t="shared" si="335"/>
        <v>N/A</v>
      </c>
      <c r="I1320" s="28">
        <v>5.9950000000000001</v>
      </c>
      <c r="J1320" s="28">
        <v>14.16</v>
      </c>
      <c r="K1320" s="29" t="s">
        <v>1193</v>
      </c>
      <c r="L1320" s="30" t="str">
        <f t="shared" si="336"/>
        <v>Yes</v>
      </c>
    </row>
    <row r="1321" spans="1:12">
      <c r="A1321" s="46" t="s">
        <v>415</v>
      </c>
      <c r="B1321" s="25" t="s">
        <v>49</v>
      </c>
      <c r="C1321" s="31">
        <v>14709.198257</v>
      </c>
      <c r="D1321" s="27" t="str">
        <f t="shared" si="333"/>
        <v>N/A</v>
      </c>
      <c r="E1321" s="31">
        <v>8712.4270290000004</v>
      </c>
      <c r="F1321" s="27" t="str">
        <f t="shared" si="334"/>
        <v>N/A</v>
      </c>
      <c r="G1321" s="31">
        <v>9066.3840077000004</v>
      </c>
      <c r="H1321" s="27" t="str">
        <f t="shared" si="335"/>
        <v>N/A</v>
      </c>
      <c r="I1321" s="28">
        <v>-40.799999999999997</v>
      </c>
      <c r="J1321" s="28">
        <v>4.0629999999999997</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1316.4569535999999</v>
      </c>
      <c r="D1323" s="27" t="str">
        <f t="shared" ref="D1323:D1342" si="337">IF($B1323="N/A","N/A",IF(C1323&gt;10,"No",IF(C1323&lt;-10,"No","Yes")))</f>
        <v>N/A</v>
      </c>
      <c r="E1323" s="31">
        <v>1295.8857298</v>
      </c>
      <c r="F1323" s="27" t="str">
        <f t="shared" ref="F1323:F1342" si="338">IF($B1323="N/A","N/A",IF(E1323&gt;10,"No",IF(E1323&lt;-10,"No","Yes")))</f>
        <v>N/A</v>
      </c>
      <c r="G1323" s="31">
        <v>1315.7153025</v>
      </c>
      <c r="H1323" s="27" t="str">
        <f t="shared" ref="H1323:H1342" si="339">IF($B1323="N/A","N/A",IF(G1323&gt;10,"No",IF(G1323&lt;-10,"No","Yes")))</f>
        <v>N/A</v>
      </c>
      <c r="I1323" s="28">
        <v>-1.56</v>
      </c>
      <c r="J1323" s="28">
        <v>1.53</v>
      </c>
      <c r="K1323" s="29" t="s">
        <v>1193</v>
      </c>
      <c r="L1323" s="30" t="str">
        <f t="shared" ref="L1323:L1342" si="340">IF(J1323="Div by 0", "N/A", IF(K1323="N/A","N/A", IF(J1323&gt;VALUE(MID(K1323,1,2)), "No", IF(J1323&lt;-1*VALUE(MID(K1323,1,2)), "No", "Yes"))))</f>
        <v>Yes</v>
      </c>
    </row>
    <row r="1324" spans="1:12">
      <c r="A1324" s="48" t="s">
        <v>524</v>
      </c>
      <c r="B1324" s="25" t="s">
        <v>49</v>
      </c>
      <c r="C1324" s="31">
        <v>444.13393144000003</v>
      </c>
      <c r="D1324" s="27" t="str">
        <f t="shared" si="337"/>
        <v>N/A</v>
      </c>
      <c r="E1324" s="31">
        <v>466.16889157000003</v>
      </c>
      <c r="F1324" s="27" t="str">
        <f t="shared" si="338"/>
        <v>N/A</v>
      </c>
      <c r="G1324" s="31">
        <v>476.38429594000002</v>
      </c>
      <c r="H1324" s="27" t="str">
        <f t="shared" si="339"/>
        <v>N/A</v>
      </c>
      <c r="I1324" s="28">
        <v>4.9610000000000003</v>
      </c>
      <c r="J1324" s="28">
        <v>2.1909999999999998</v>
      </c>
      <c r="K1324" s="29" t="s">
        <v>1193</v>
      </c>
      <c r="L1324" s="30" t="str">
        <f t="shared" si="340"/>
        <v>Yes</v>
      </c>
    </row>
    <row r="1325" spans="1:12">
      <c r="A1325" s="48" t="s">
        <v>527</v>
      </c>
      <c r="B1325" s="25" t="s">
        <v>49</v>
      </c>
      <c r="C1325" s="31">
        <v>2667.4846372000002</v>
      </c>
      <c r="D1325" s="27" t="str">
        <f t="shared" si="337"/>
        <v>N/A</v>
      </c>
      <c r="E1325" s="31">
        <v>2535.7181354999998</v>
      </c>
      <c r="F1325" s="27" t="str">
        <f t="shared" si="338"/>
        <v>N/A</v>
      </c>
      <c r="G1325" s="31">
        <v>2560.5591356</v>
      </c>
      <c r="H1325" s="27" t="str">
        <f t="shared" si="339"/>
        <v>N/A</v>
      </c>
      <c r="I1325" s="28">
        <v>-4.9400000000000004</v>
      </c>
      <c r="J1325" s="28">
        <v>0.97960000000000003</v>
      </c>
      <c r="K1325" s="29" t="s">
        <v>1193</v>
      </c>
      <c r="L1325" s="30" t="str">
        <f t="shared" si="340"/>
        <v>Yes</v>
      </c>
    </row>
    <row r="1326" spans="1:12">
      <c r="A1326" s="48" t="s">
        <v>530</v>
      </c>
      <c r="B1326" s="25" t="s">
        <v>49</v>
      </c>
      <c r="C1326" s="31">
        <v>454.46974925000001</v>
      </c>
      <c r="D1326" s="27" t="str">
        <f t="shared" si="337"/>
        <v>N/A</v>
      </c>
      <c r="E1326" s="31">
        <v>516.53139991</v>
      </c>
      <c r="F1326" s="27" t="str">
        <f t="shared" si="338"/>
        <v>N/A</v>
      </c>
      <c r="G1326" s="31">
        <v>503.43511386</v>
      </c>
      <c r="H1326" s="27" t="str">
        <f t="shared" si="339"/>
        <v>N/A</v>
      </c>
      <c r="I1326" s="28">
        <v>13.66</v>
      </c>
      <c r="J1326" s="28">
        <v>-2.54</v>
      </c>
      <c r="K1326" s="29" t="s">
        <v>1193</v>
      </c>
      <c r="L1326" s="30" t="str">
        <f t="shared" si="340"/>
        <v>Yes</v>
      </c>
    </row>
    <row r="1327" spans="1:12">
      <c r="A1327" s="48" t="s">
        <v>532</v>
      </c>
      <c r="B1327" s="25" t="s">
        <v>49</v>
      </c>
      <c r="C1327" s="31">
        <v>432.80774573999997</v>
      </c>
      <c r="D1327" s="27" t="str">
        <f t="shared" si="337"/>
        <v>N/A</v>
      </c>
      <c r="E1327" s="31">
        <v>415.41136847000001</v>
      </c>
      <c r="F1327" s="27" t="str">
        <f t="shared" si="338"/>
        <v>N/A</v>
      </c>
      <c r="G1327" s="31">
        <v>359.05523453000001</v>
      </c>
      <c r="H1327" s="27" t="str">
        <f t="shared" si="339"/>
        <v>N/A</v>
      </c>
      <c r="I1327" s="28">
        <v>-4.0199999999999996</v>
      </c>
      <c r="J1327" s="28">
        <v>-13.6</v>
      </c>
      <c r="K1327" s="29" t="s">
        <v>1193</v>
      </c>
      <c r="L1327" s="30" t="str">
        <f t="shared" si="340"/>
        <v>Yes</v>
      </c>
    </row>
    <row r="1328" spans="1:12">
      <c r="A1328" s="46" t="s">
        <v>568</v>
      </c>
      <c r="B1328" s="25" t="s">
        <v>49</v>
      </c>
      <c r="C1328" s="31">
        <v>6635.9302074999996</v>
      </c>
      <c r="D1328" s="27" t="str">
        <f t="shared" si="337"/>
        <v>N/A</v>
      </c>
      <c r="E1328" s="31">
        <v>7120.9738871</v>
      </c>
      <c r="F1328" s="27" t="str">
        <f t="shared" si="338"/>
        <v>N/A</v>
      </c>
      <c r="G1328" s="31">
        <v>7103.0845372000003</v>
      </c>
      <c r="H1328" s="27" t="str">
        <f t="shared" si="339"/>
        <v>N/A</v>
      </c>
      <c r="I1328" s="28">
        <v>7.3090000000000002</v>
      </c>
      <c r="J1328" s="28">
        <v>-0.251</v>
      </c>
      <c r="K1328" s="29" t="s">
        <v>1193</v>
      </c>
      <c r="L1328" s="30" t="str">
        <f t="shared" si="340"/>
        <v>Yes</v>
      </c>
    </row>
    <row r="1329" spans="1:12">
      <c r="A1329" s="48" t="s">
        <v>524</v>
      </c>
      <c r="B1329" s="25" t="s">
        <v>49</v>
      </c>
      <c r="C1329" s="31">
        <v>15436.270046</v>
      </c>
      <c r="D1329" s="27" t="str">
        <f t="shared" si="337"/>
        <v>N/A</v>
      </c>
      <c r="E1329" s="31">
        <v>15608.032950000001</v>
      </c>
      <c r="F1329" s="27" t="str">
        <f t="shared" si="338"/>
        <v>N/A</v>
      </c>
      <c r="G1329" s="31">
        <v>15930.995210999999</v>
      </c>
      <c r="H1329" s="27" t="str">
        <f t="shared" si="339"/>
        <v>N/A</v>
      </c>
      <c r="I1329" s="28">
        <v>1.113</v>
      </c>
      <c r="J1329" s="28">
        <v>2.069</v>
      </c>
      <c r="K1329" s="29" t="s">
        <v>1193</v>
      </c>
      <c r="L1329" s="30" t="str">
        <f t="shared" si="340"/>
        <v>Yes</v>
      </c>
    </row>
    <row r="1330" spans="1:12">
      <c r="A1330" s="48" t="s">
        <v>527</v>
      </c>
      <c r="B1330" s="25" t="s">
        <v>49</v>
      </c>
      <c r="C1330" s="31">
        <v>6253.5520370000004</v>
      </c>
      <c r="D1330" s="27" t="str">
        <f t="shared" si="337"/>
        <v>N/A</v>
      </c>
      <c r="E1330" s="31">
        <v>6660.1260025000001</v>
      </c>
      <c r="F1330" s="27" t="str">
        <f t="shared" si="338"/>
        <v>N/A</v>
      </c>
      <c r="G1330" s="31">
        <v>6531.4563261000003</v>
      </c>
      <c r="H1330" s="27" t="str">
        <f t="shared" si="339"/>
        <v>N/A</v>
      </c>
      <c r="I1330" s="28">
        <v>6.5010000000000003</v>
      </c>
      <c r="J1330" s="28">
        <v>-1.93</v>
      </c>
      <c r="K1330" s="29" t="s">
        <v>1193</v>
      </c>
      <c r="L1330" s="30" t="str">
        <f t="shared" si="340"/>
        <v>Yes</v>
      </c>
    </row>
    <row r="1331" spans="1:12">
      <c r="A1331" s="48" t="s">
        <v>530</v>
      </c>
      <c r="B1331" s="25" t="s">
        <v>49</v>
      </c>
      <c r="C1331" s="31">
        <v>11.477561558</v>
      </c>
      <c r="D1331" s="27" t="str">
        <f t="shared" si="337"/>
        <v>N/A</v>
      </c>
      <c r="E1331" s="31">
        <v>15.039158090999999</v>
      </c>
      <c r="F1331" s="27" t="str">
        <f t="shared" si="338"/>
        <v>N/A</v>
      </c>
      <c r="G1331" s="31">
        <v>14.713526001</v>
      </c>
      <c r="H1331" s="27" t="str">
        <f t="shared" si="339"/>
        <v>N/A</v>
      </c>
      <c r="I1331" s="28">
        <v>31.03</v>
      </c>
      <c r="J1331" s="28">
        <v>-2.17</v>
      </c>
      <c r="K1331" s="29" t="s">
        <v>1193</v>
      </c>
      <c r="L1331" s="30" t="str">
        <f t="shared" si="340"/>
        <v>Yes</v>
      </c>
    </row>
    <row r="1332" spans="1:12">
      <c r="A1332" s="48" t="s">
        <v>532</v>
      </c>
      <c r="B1332" s="25" t="s">
        <v>49</v>
      </c>
      <c r="C1332" s="31">
        <v>3.0575800970000002</v>
      </c>
      <c r="D1332" s="27" t="str">
        <f t="shared" si="337"/>
        <v>N/A</v>
      </c>
      <c r="E1332" s="31">
        <v>3.9888068110999999</v>
      </c>
      <c r="F1332" s="27" t="str">
        <f t="shared" si="338"/>
        <v>N/A</v>
      </c>
      <c r="G1332" s="31">
        <v>2.6069243469000001</v>
      </c>
      <c r="H1332" s="27" t="str">
        <f t="shared" si="339"/>
        <v>N/A</v>
      </c>
      <c r="I1332" s="28">
        <v>30.46</v>
      </c>
      <c r="J1332" s="28">
        <v>-34.6</v>
      </c>
      <c r="K1332" s="29" t="s">
        <v>1193</v>
      </c>
      <c r="L1332" s="30" t="str">
        <f t="shared" si="340"/>
        <v>No</v>
      </c>
    </row>
    <row r="1333" spans="1:12">
      <c r="A1333" s="46" t="s">
        <v>221</v>
      </c>
      <c r="B1333" s="25" t="s">
        <v>49</v>
      </c>
      <c r="C1333" s="31">
        <v>812.62161608999997</v>
      </c>
      <c r="D1333" s="27" t="str">
        <f t="shared" si="337"/>
        <v>N/A</v>
      </c>
      <c r="E1333" s="31">
        <v>813.42320599000004</v>
      </c>
      <c r="F1333" s="27" t="str">
        <f t="shared" si="338"/>
        <v>N/A</v>
      </c>
      <c r="G1333" s="31">
        <v>801.34267731</v>
      </c>
      <c r="H1333" s="27" t="str">
        <f t="shared" si="339"/>
        <v>N/A</v>
      </c>
      <c r="I1333" s="28">
        <v>9.8599999999999993E-2</v>
      </c>
      <c r="J1333" s="28">
        <v>-1.49</v>
      </c>
      <c r="K1333" s="29" t="s">
        <v>1193</v>
      </c>
      <c r="L1333" s="30" t="str">
        <f t="shared" si="340"/>
        <v>Yes</v>
      </c>
    </row>
    <row r="1334" spans="1:12">
      <c r="A1334" s="48" t="s">
        <v>524</v>
      </c>
      <c r="B1334" s="25" t="s">
        <v>49</v>
      </c>
      <c r="C1334" s="31">
        <v>278.37547755000003</v>
      </c>
      <c r="D1334" s="27" t="str">
        <f t="shared" si="337"/>
        <v>N/A</v>
      </c>
      <c r="E1334" s="31">
        <v>248.51771406</v>
      </c>
      <c r="F1334" s="27" t="str">
        <f t="shared" si="338"/>
        <v>N/A</v>
      </c>
      <c r="G1334" s="31">
        <v>237.233814</v>
      </c>
      <c r="H1334" s="27" t="str">
        <f t="shared" si="339"/>
        <v>N/A</v>
      </c>
      <c r="I1334" s="28">
        <v>-10.7</v>
      </c>
      <c r="J1334" s="28">
        <v>-4.54</v>
      </c>
      <c r="K1334" s="29" t="s">
        <v>1193</v>
      </c>
      <c r="L1334" s="30" t="str">
        <f t="shared" si="340"/>
        <v>Yes</v>
      </c>
    </row>
    <row r="1335" spans="1:12">
      <c r="A1335" s="48" t="s">
        <v>527</v>
      </c>
      <c r="B1335" s="25" t="s">
        <v>49</v>
      </c>
      <c r="C1335" s="31">
        <v>1579.0544732999999</v>
      </c>
      <c r="D1335" s="27" t="str">
        <f t="shared" si="337"/>
        <v>N/A</v>
      </c>
      <c r="E1335" s="31">
        <v>1560.2183442</v>
      </c>
      <c r="F1335" s="27" t="str">
        <f t="shared" si="338"/>
        <v>N/A</v>
      </c>
      <c r="G1335" s="31">
        <v>1527.9481822</v>
      </c>
      <c r="H1335" s="27" t="str">
        <f t="shared" si="339"/>
        <v>N/A</v>
      </c>
      <c r="I1335" s="28">
        <v>-1.19</v>
      </c>
      <c r="J1335" s="28">
        <v>-2.0699999999999998</v>
      </c>
      <c r="K1335" s="29" t="s">
        <v>1193</v>
      </c>
      <c r="L1335" s="30" t="str">
        <f t="shared" si="340"/>
        <v>Yes</v>
      </c>
    </row>
    <row r="1336" spans="1:12">
      <c r="A1336" s="48" t="s">
        <v>530</v>
      </c>
      <c r="B1336" s="25" t="s">
        <v>49</v>
      </c>
      <c r="C1336" s="31">
        <v>437.40188664999999</v>
      </c>
      <c r="D1336" s="27" t="str">
        <f t="shared" si="337"/>
        <v>N/A</v>
      </c>
      <c r="E1336" s="31">
        <v>504.77205146</v>
      </c>
      <c r="F1336" s="27" t="str">
        <f t="shared" si="338"/>
        <v>N/A</v>
      </c>
      <c r="G1336" s="31">
        <v>488.04204421999998</v>
      </c>
      <c r="H1336" s="27" t="str">
        <f t="shared" si="339"/>
        <v>N/A</v>
      </c>
      <c r="I1336" s="28">
        <v>15.4</v>
      </c>
      <c r="J1336" s="28">
        <v>-3.31</v>
      </c>
      <c r="K1336" s="29" t="s">
        <v>1193</v>
      </c>
      <c r="L1336" s="30" t="str">
        <f t="shared" si="340"/>
        <v>Yes</v>
      </c>
    </row>
    <row r="1337" spans="1:12">
      <c r="A1337" s="48" t="s">
        <v>532</v>
      </c>
      <c r="B1337" s="25" t="s">
        <v>49</v>
      </c>
      <c r="C1337" s="31">
        <v>132.85265138</v>
      </c>
      <c r="D1337" s="27" t="str">
        <f t="shared" si="337"/>
        <v>N/A</v>
      </c>
      <c r="E1337" s="31">
        <v>74.864154251000002</v>
      </c>
      <c r="F1337" s="27" t="str">
        <f t="shared" si="338"/>
        <v>N/A</v>
      </c>
      <c r="G1337" s="31">
        <v>63.963994366999998</v>
      </c>
      <c r="H1337" s="27" t="str">
        <f t="shared" si="339"/>
        <v>N/A</v>
      </c>
      <c r="I1337" s="28">
        <v>-43.6</v>
      </c>
      <c r="J1337" s="28">
        <v>-14.6</v>
      </c>
      <c r="K1337" s="29" t="s">
        <v>1193</v>
      </c>
      <c r="L1337" s="30" t="str">
        <f t="shared" si="340"/>
        <v>Yes</v>
      </c>
    </row>
    <row r="1338" spans="1:12">
      <c r="A1338" s="46" t="s">
        <v>569</v>
      </c>
      <c r="B1338" s="25" t="s">
        <v>49</v>
      </c>
      <c r="C1338" s="31">
        <v>5627.9767277000001</v>
      </c>
      <c r="D1338" s="27" t="str">
        <f t="shared" si="337"/>
        <v>N/A</v>
      </c>
      <c r="E1338" s="31">
        <v>6373.3051913999998</v>
      </c>
      <c r="F1338" s="27" t="str">
        <f t="shared" si="338"/>
        <v>N/A</v>
      </c>
      <c r="G1338" s="31">
        <v>6913.4771705000003</v>
      </c>
      <c r="H1338" s="27" t="str">
        <f t="shared" si="339"/>
        <v>N/A</v>
      </c>
      <c r="I1338" s="28">
        <v>13.24</v>
      </c>
      <c r="J1338" s="28">
        <v>8.4760000000000009</v>
      </c>
      <c r="K1338" s="29" t="s">
        <v>1193</v>
      </c>
      <c r="L1338" s="30" t="str">
        <f t="shared" si="340"/>
        <v>Yes</v>
      </c>
    </row>
    <row r="1339" spans="1:12">
      <c r="A1339" s="48" t="s">
        <v>524</v>
      </c>
      <c r="B1339" s="25" t="s">
        <v>49</v>
      </c>
      <c r="C1339" s="31">
        <v>5652.7361594000004</v>
      </c>
      <c r="D1339" s="27" t="str">
        <f t="shared" si="337"/>
        <v>N/A</v>
      </c>
      <c r="E1339" s="31">
        <v>6204.3396280999996</v>
      </c>
      <c r="F1339" s="27" t="str">
        <f t="shared" si="338"/>
        <v>N/A</v>
      </c>
      <c r="G1339" s="31">
        <v>6889.6082335999999</v>
      </c>
      <c r="H1339" s="27" t="str">
        <f t="shared" si="339"/>
        <v>N/A</v>
      </c>
      <c r="I1339" s="28">
        <v>9.7579999999999991</v>
      </c>
      <c r="J1339" s="28">
        <v>11.04</v>
      </c>
      <c r="K1339" s="29" t="s">
        <v>1193</v>
      </c>
      <c r="L1339" s="30" t="str">
        <f t="shared" si="340"/>
        <v>Yes</v>
      </c>
    </row>
    <row r="1340" spans="1:12">
      <c r="A1340" s="48" t="s">
        <v>527</v>
      </c>
      <c r="B1340" s="25" t="s">
        <v>49</v>
      </c>
      <c r="C1340" s="31">
        <v>9722.9862821000006</v>
      </c>
      <c r="D1340" s="27" t="str">
        <f t="shared" si="337"/>
        <v>N/A</v>
      </c>
      <c r="E1340" s="31">
        <v>10853.28326</v>
      </c>
      <c r="F1340" s="27" t="str">
        <f t="shared" si="338"/>
        <v>N/A</v>
      </c>
      <c r="G1340" s="31">
        <v>11626.235912</v>
      </c>
      <c r="H1340" s="27" t="str">
        <f t="shared" si="339"/>
        <v>N/A</v>
      </c>
      <c r="I1340" s="28">
        <v>11.62</v>
      </c>
      <c r="J1340" s="28">
        <v>7.1219999999999999</v>
      </c>
      <c r="K1340" s="29" t="s">
        <v>1193</v>
      </c>
      <c r="L1340" s="30" t="str">
        <f t="shared" si="340"/>
        <v>Yes</v>
      </c>
    </row>
    <row r="1341" spans="1:12">
      <c r="A1341" s="48" t="s">
        <v>530</v>
      </c>
      <c r="B1341" s="25" t="s">
        <v>49</v>
      </c>
      <c r="C1341" s="31">
        <v>954.17950753000002</v>
      </c>
      <c r="D1341" s="27" t="str">
        <f t="shared" si="337"/>
        <v>N/A</v>
      </c>
      <c r="E1341" s="31">
        <v>1036.2644173000001</v>
      </c>
      <c r="F1341" s="27" t="str">
        <f t="shared" si="338"/>
        <v>N/A</v>
      </c>
      <c r="G1341" s="31">
        <v>1044.5753807000001</v>
      </c>
      <c r="H1341" s="27" t="str">
        <f t="shared" si="339"/>
        <v>N/A</v>
      </c>
      <c r="I1341" s="28">
        <v>8.6029999999999998</v>
      </c>
      <c r="J1341" s="28">
        <v>0.80200000000000005</v>
      </c>
      <c r="K1341" s="29" t="s">
        <v>1193</v>
      </c>
      <c r="L1341" s="30" t="str">
        <f t="shared" si="340"/>
        <v>Yes</v>
      </c>
    </row>
    <row r="1342" spans="1:12">
      <c r="A1342" s="48" t="s">
        <v>532</v>
      </c>
      <c r="B1342" s="25" t="s">
        <v>49</v>
      </c>
      <c r="C1342" s="31">
        <v>592.36315643</v>
      </c>
      <c r="D1342" s="27" t="str">
        <f t="shared" si="337"/>
        <v>N/A</v>
      </c>
      <c r="E1342" s="31">
        <v>518.78717916999994</v>
      </c>
      <c r="F1342" s="27" t="str">
        <f t="shared" si="338"/>
        <v>N/A</v>
      </c>
      <c r="G1342" s="31">
        <v>492.14742158000001</v>
      </c>
      <c r="H1342" s="27" t="str">
        <f t="shared" si="339"/>
        <v>N/A</v>
      </c>
      <c r="I1342" s="28">
        <v>-12.4</v>
      </c>
      <c r="J1342" s="28">
        <v>-5.14</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12.935291125999999</v>
      </c>
      <c r="D1344" s="27" t="str">
        <f t="shared" ref="D1344:D1373" si="341">IF($B1344="N/A","N/A",IF(C1344&gt;10,"No",IF(C1344&lt;-10,"No","Yes")))</f>
        <v>N/A</v>
      </c>
      <c r="E1344" s="32">
        <v>12.629609332999999</v>
      </c>
      <c r="F1344" s="27" t="str">
        <f t="shared" ref="F1344:F1373" si="342">IF($B1344="N/A","N/A",IF(E1344&gt;10,"No",IF(E1344&lt;-10,"No","Yes")))</f>
        <v>N/A</v>
      </c>
      <c r="G1344" s="32">
        <v>12.520922139</v>
      </c>
      <c r="H1344" s="27" t="str">
        <f t="shared" ref="H1344:H1373" si="343">IF($B1344="N/A","N/A",IF(G1344&gt;10,"No",IF(G1344&lt;-10,"No","Yes")))</f>
        <v>N/A</v>
      </c>
      <c r="I1344" s="28">
        <v>-2.36</v>
      </c>
      <c r="J1344" s="28">
        <v>-0.86099999999999999</v>
      </c>
      <c r="K1344" s="29" t="s">
        <v>1193</v>
      </c>
      <c r="L1344" s="30" t="str">
        <f t="shared" ref="L1344:L1373" si="344">IF(J1344="Div by 0", "N/A", IF(K1344="N/A","N/A", IF(J1344&gt;VALUE(MID(K1344,1,2)), "No", IF(J1344&lt;-1*VALUE(MID(K1344,1,2)), "No", "Yes"))))</f>
        <v>Yes</v>
      </c>
    </row>
    <row r="1345" spans="1:12">
      <c r="A1345" s="48" t="s">
        <v>524</v>
      </c>
      <c r="B1345" s="25" t="s">
        <v>49</v>
      </c>
      <c r="C1345" s="32">
        <v>14.033867893</v>
      </c>
      <c r="D1345" s="27" t="str">
        <f t="shared" si="341"/>
        <v>N/A</v>
      </c>
      <c r="E1345" s="32">
        <v>14.168960180999999</v>
      </c>
      <c r="F1345" s="27" t="str">
        <f t="shared" si="342"/>
        <v>N/A</v>
      </c>
      <c r="G1345" s="32">
        <v>14.391559526</v>
      </c>
      <c r="H1345" s="27" t="str">
        <f t="shared" si="343"/>
        <v>N/A</v>
      </c>
      <c r="I1345" s="28">
        <v>0.96260000000000001</v>
      </c>
      <c r="J1345" s="28">
        <v>1.571</v>
      </c>
      <c r="K1345" s="29" t="s">
        <v>1193</v>
      </c>
      <c r="L1345" s="30" t="str">
        <f t="shared" si="344"/>
        <v>Yes</v>
      </c>
    </row>
    <row r="1346" spans="1:12">
      <c r="A1346" s="48" t="s">
        <v>527</v>
      </c>
      <c r="B1346" s="25" t="s">
        <v>49</v>
      </c>
      <c r="C1346" s="32">
        <v>16.827191658</v>
      </c>
      <c r="D1346" s="27" t="str">
        <f t="shared" si="341"/>
        <v>N/A</v>
      </c>
      <c r="E1346" s="32">
        <v>16.529892558</v>
      </c>
      <c r="F1346" s="27" t="str">
        <f t="shared" si="342"/>
        <v>N/A</v>
      </c>
      <c r="G1346" s="32">
        <v>16.377730946</v>
      </c>
      <c r="H1346" s="27" t="str">
        <f t="shared" si="343"/>
        <v>N/A</v>
      </c>
      <c r="I1346" s="28">
        <v>-1.77</v>
      </c>
      <c r="J1346" s="28">
        <v>-0.92100000000000004</v>
      </c>
      <c r="K1346" s="29" t="s">
        <v>1193</v>
      </c>
      <c r="L1346" s="30" t="str">
        <f t="shared" si="344"/>
        <v>Yes</v>
      </c>
    </row>
    <row r="1347" spans="1:12">
      <c r="A1347" s="48" t="s">
        <v>530</v>
      </c>
      <c r="B1347" s="25" t="s">
        <v>49</v>
      </c>
      <c r="C1347" s="32">
        <v>6.6458895582000004</v>
      </c>
      <c r="D1347" s="27" t="str">
        <f t="shared" si="341"/>
        <v>N/A</v>
      </c>
      <c r="E1347" s="32">
        <v>5.4493262252000001</v>
      </c>
      <c r="F1347" s="27" t="str">
        <f t="shared" si="342"/>
        <v>N/A</v>
      </c>
      <c r="G1347" s="32">
        <v>5.5829522418000002</v>
      </c>
      <c r="H1347" s="27" t="str">
        <f t="shared" si="343"/>
        <v>N/A</v>
      </c>
      <c r="I1347" s="28">
        <v>-18</v>
      </c>
      <c r="J1347" s="28">
        <v>2.452</v>
      </c>
      <c r="K1347" s="29" t="s">
        <v>1193</v>
      </c>
      <c r="L1347" s="30" t="str">
        <f t="shared" si="344"/>
        <v>Yes</v>
      </c>
    </row>
    <row r="1348" spans="1:12">
      <c r="A1348" s="48" t="s">
        <v>532</v>
      </c>
      <c r="B1348" s="25" t="s">
        <v>49</v>
      </c>
      <c r="C1348" s="32">
        <v>9.8018680403000005</v>
      </c>
      <c r="D1348" s="27" t="str">
        <f t="shared" si="341"/>
        <v>N/A</v>
      </c>
      <c r="E1348" s="32">
        <v>8.6465506447999996</v>
      </c>
      <c r="F1348" s="27" t="str">
        <f t="shared" si="342"/>
        <v>N/A</v>
      </c>
      <c r="G1348" s="32">
        <v>6.7738176167999997</v>
      </c>
      <c r="H1348" s="27" t="str">
        <f t="shared" si="343"/>
        <v>N/A</v>
      </c>
      <c r="I1348" s="28">
        <v>-11.8</v>
      </c>
      <c r="J1348" s="28">
        <v>-21.7</v>
      </c>
      <c r="K1348" s="29" t="s">
        <v>1193</v>
      </c>
      <c r="L1348" s="30" t="str">
        <f t="shared" si="344"/>
        <v>Yes</v>
      </c>
    </row>
    <row r="1349" spans="1:12" ht="12.75" customHeight="1">
      <c r="A1349" s="46" t="s">
        <v>452</v>
      </c>
      <c r="B1349" s="25" t="s">
        <v>49</v>
      </c>
      <c r="C1349" s="32">
        <v>17.621958508999999</v>
      </c>
      <c r="D1349" s="27" t="str">
        <f t="shared" si="341"/>
        <v>N/A</v>
      </c>
      <c r="E1349" s="32">
        <v>18.629028559999998</v>
      </c>
      <c r="F1349" s="27" t="str">
        <f t="shared" si="342"/>
        <v>N/A</v>
      </c>
      <c r="G1349" s="32">
        <v>18.244319143999999</v>
      </c>
      <c r="H1349" s="27" t="str">
        <f t="shared" si="343"/>
        <v>N/A</v>
      </c>
      <c r="I1349" s="28">
        <v>5.7149999999999999</v>
      </c>
      <c r="J1349" s="28">
        <v>-2.0699999999999998</v>
      </c>
      <c r="K1349" s="29" t="s">
        <v>1193</v>
      </c>
      <c r="L1349" s="30" t="str">
        <f t="shared" si="344"/>
        <v>Yes</v>
      </c>
    </row>
    <row r="1350" spans="1:12">
      <c r="A1350" s="48" t="s">
        <v>524</v>
      </c>
      <c r="B1350" s="25" t="s">
        <v>49</v>
      </c>
      <c r="C1350" s="32">
        <v>46.992635788999998</v>
      </c>
      <c r="D1350" s="27" t="str">
        <f t="shared" si="341"/>
        <v>N/A</v>
      </c>
      <c r="E1350" s="32">
        <v>47.049943964999997</v>
      </c>
      <c r="F1350" s="27" t="str">
        <f t="shared" si="342"/>
        <v>N/A</v>
      </c>
      <c r="G1350" s="32">
        <v>46.826394102999998</v>
      </c>
      <c r="H1350" s="27" t="str">
        <f t="shared" si="343"/>
        <v>N/A</v>
      </c>
      <c r="I1350" s="28">
        <v>0.122</v>
      </c>
      <c r="J1350" s="28">
        <v>-0.47499999999999998</v>
      </c>
      <c r="K1350" s="29" t="s">
        <v>1193</v>
      </c>
      <c r="L1350" s="30" t="str">
        <f t="shared" si="344"/>
        <v>Yes</v>
      </c>
    </row>
    <row r="1351" spans="1:12">
      <c r="A1351" s="48" t="s">
        <v>527</v>
      </c>
      <c r="B1351" s="25" t="s">
        <v>49</v>
      </c>
      <c r="C1351" s="32">
        <v>12.302662887</v>
      </c>
      <c r="D1351" s="27" t="str">
        <f t="shared" si="341"/>
        <v>N/A</v>
      </c>
      <c r="E1351" s="32">
        <v>12.778766506</v>
      </c>
      <c r="F1351" s="27" t="str">
        <f t="shared" si="342"/>
        <v>N/A</v>
      </c>
      <c r="G1351" s="32">
        <v>12.523430798</v>
      </c>
      <c r="H1351" s="27" t="str">
        <f t="shared" si="343"/>
        <v>N/A</v>
      </c>
      <c r="I1351" s="28">
        <v>3.87</v>
      </c>
      <c r="J1351" s="28">
        <v>-2</v>
      </c>
      <c r="K1351" s="29" t="s">
        <v>1193</v>
      </c>
      <c r="L1351" s="30" t="str">
        <f t="shared" si="344"/>
        <v>Yes</v>
      </c>
    </row>
    <row r="1352" spans="1:12">
      <c r="A1352" s="48" t="s">
        <v>530</v>
      </c>
      <c r="B1352" s="25" t="s">
        <v>49</v>
      </c>
      <c r="C1352" s="32">
        <v>0.25400432810000001</v>
      </c>
      <c r="D1352" s="27" t="str">
        <f t="shared" si="341"/>
        <v>N/A</v>
      </c>
      <c r="E1352" s="32">
        <v>0.30708488699999997</v>
      </c>
      <c r="F1352" s="27" t="str">
        <f t="shared" si="342"/>
        <v>N/A</v>
      </c>
      <c r="G1352" s="32">
        <v>0.32341709489999998</v>
      </c>
      <c r="H1352" s="27" t="str">
        <f t="shared" si="343"/>
        <v>N/A</v>
      </c>
      <c r="I1352" s="28">
        <v>20.9</v>
      </c>
      <c r="J1352" s="28">
        <v>5.3179999999999996</v>
      </c>
      <c r="K1352" s="29" t="s">
        <v>1193</v>
      </c>
      <c r="L1352" s="30" t="str">
        <f t="shared" si="344"/>
        <v>Yes</v>
      </c>
    </row>
    <row r="1353" spans="1:12">
      <c r="A1353" s="48" t="s">
        <v>532</v>
      </c>
      <c r="B1353" s="25" t="s">
        <v>49</v>
      </c>
      <c r="C1353" s="32">
        <v>6.4120375300000004E-2</v>
      </c>
      <c r="D1353" s="27" t="str">
        <f t="shared" si="341"/>
        <v>N/A</v>
      </c>
      <c r="E1353" s="32">
        <v>5.7593589600000002E-2</v>
      </c>
      <c r="F1353" s="27" t="str">
        <f t="shared" si="342"/>
        <v>N/A</v>
      </c>
      <c r="G1353" s="32">
        <v>5.0985724000000003E-2</v>
      </c>
      <c r="H1353" s="27" t="str">
        <f t="shared" si="343"/>
        <v>N/A</v>
      </c>
      <c r="I1353" s="28">
        <v>-10.199999999999999</v>
      </c>
      <c r="J1353" s="28">
        <v>-11.5</v>
      </c>
      <c r="K1353" s="29" t="s">
        <v>1193</v>
      </c>
      <c r="L1353" s="30" t="str">
        <f t="shared" si="344"/>
        <v>Yes</v>
      </c>
    </row>
    <row r="1354" spans="1:12">
      <c r="A1354" s="46" t="s">
        <v>453</v>
      </c>
      <c r="B1354" s="25" t="s">
        <v>49</v>
      </c>
      <c r="C1354" s="32">
        <v>54.910454686000001</v>
      </c>
      <c r="D1354" s="27" t="str">
        <f t="shared" si="341"/>
        <v>N/A</v>
      </c>
      <c r="E1354" s="32">
        <v>54.626853939999997</v>
      </c>
      <c r="F1354" s="27" t="str">
        <f t="shared" si="342"/>
        <v>N/A</v>
      </c>
      <c r="G1354" s="32">
        <v>52.102072176</v>
      </c>
      <c r="H1354" s="27" t="str">
        <f t="shared" si="343"/>
        <v>N/A</v>
      </c>
      <c r="I1354" s="28">
        <v>-0.51600000000000001</v>
      </c>
      <c r="J1354" s="28">
        <v>-4.62</v>
      </c>
      <c r="K1354" s="29" t="s">
        <v>1193</v>
      </c>
      <c r="L1354" s="30" t="str">
        <f t="shared" si="344"/>
        <v>Yes</v>
      </c>
    </row>
    <row r="1355" spans="1:12">
      <c r="A1355" s="48" t="s">
        <v>524</v>
      </c>
      <c r="B1355" s="25" t="s">
        <v>49</v>
      </c>
      <c r="C1355" s="32">
        <v>63.368846024</v>
      </c>
      <c r="D1355" s="27" t="str">
        <f t="shared" si="341"/>
        <v>N/A</v>
      </c>
      <c r="E1355" s="32">
        <v>62.347999115999997</v>
      </c>
      <c r="F1355" s="27" t="str">
        <f t="shared" si="342"/>
        <v>N/A</v>
      </c>
      <c r="G1355" s="32">
        <v>60.850176992999998</v>
      </c>
      <c r="H1355" s="27" t="str">
        <f t="shared" si="343"/>
        <v>N/A</v>
      </c>
      <c r="I1355" s="28">
        <v>-1.61</v>
      </c>
      <c r="J1355" s="28">
        <v>-2.4</v>
      </c>
      <c r="K1355" s="29" t="s">
        <v>1193</v>
      </c>
      <c r="L1355" s="30" t="str">
        <f t="shared" si="344"/>
        <v>Yes</v>
      </c>
    </row>
    <row r="1356" spans="1:12">
      <c r="A1356" s="48" t="s">
        <v>527</v>
      </c>
      <c r="B1356" s="25" t="s">
        <v>49</v>
      </c>
      <c r="C1356" s="32">
        <v>62.605263702000002</v>
      </c>
      <c r="D1356" s="27" t="str">
        <f t="shared" si="341"/>
        <v>N/A</v>
      </c>
      <c r="E1356" s="32">
        <v>62.947399644000001</v>
      </c>
      <c r="F1356" s="27" t="str">
        <f t="shared" si="342"/>
        <v>N/A</v>
      </c>
      <c r="G1356" s="32">
        <v>62.710347675999998</v>
      </c>
      <c r="H1356" s="27" t="str">
        <f t="shared" si="343"/>
        <v>N/A</v>
      </c>
      <c r="I1356" s="28">
        <v>0.54649999999999999</v>
      </c>
      <c r="J1356" s="28">
        <v>-0.377</v>
      </c>
      <c r="K1356" s="29" t="s">
        <v>1193</v>
      </c>
      <c r="L1356" s="30" t="str">
        <f t="shared" si="344"/>
        <v>Yes</v>
      </c>
    </row>
    <row r="1357" spans="1:12">
      <c r="A1357" s="48" t="s">
        <v>530</v>
      </c>
      <c r="B1357" s="25" t="s">
        <v>49</v>
      </c>
      <c r="C1357" s="32">
        <v>41.400198859</v>
      </c>
      <c r="D1357" s="27" t="str">
        <f t="shared" si="341"/>
        <v>N/A</v>
      </c>
      <c r="E1357" s="32">
        <v>39.476620539999999</v>
      </c>
      <c r="F1357" s="27" t="str">
        <f t="shared" si="342"/>
        <v>N/A</v>
      </c>
      <c r="G1357" s="32">
        <v>32.662297864000003</v>
      </c>
      <c r="H1357" s="27" t="str">
        <f t="shared" si="343"/>
        <v>N/A</v>
      </c>
      <c r="I1357" s="28">
        <v>-4.6500000000000004</v>
      </c>
      <c r="J1357" s="28">
        <v>-17.3</v>
      </c>
      <c r="K1357" s="29" t="s">
        <v>1193</v>
      </c>
      <c r="L1357" s="30" t="str">
        <f t="shared" si="344"/>
        <v>Yes</v>
      </c>
    </row>
    <row r="1358" spans="1:12">
      <c r="A1358" s="48" t="s">
        <v>532</v>
      </c>
      <c r="B1358" s="25" t="s">
        <v>49</v>
      </c>
      <c r="C1358" s="32">
        <v>33.494346720000003</v>
      </c>
      <c r="D1358" s="27" t="str">
        <f t="shared" si="341"/>
        <v>N/A</v>
      </c>
      <c r="E1358" s="32">
        <v>31.115562789999998</v>
      </c>
      <c r="F1358" s="27" t="str">
        <f t="shared" si="342"/>
        <v>N/A</v>
      </c>
      <c r="G1358" s="32">
        <v>25.796348451</v>
      </c>
      <c r="H1358" s="27" t="str">
        <f t="shared" si="343"/>
        <v>N/A</v>
      </c>
      <c r="I1358" s="28">
        <v>-7.1</v>
      </c>
      <c r="J1358" s="28">
        <v>-17.100000000000001</v>
      </c>
      <c r="K1358" s="29" t="s">
        <v>1193</v>
      </c>
      <c r="L1358" s="30" t="str">
        <f t="shared" si="344"/>
        <v>Yes</v>
      </c>
    </row>
    <row r="1359" spans="1:12">
      <c r="A1359" s="46" t="s">
        <v>630</v>
      </c>
      <c r="B1359" s="25" t="s">
        <v>49</v>
      </c>
      <c r="C1359" s="32">
        <v>78.888013146000006</v>
      </c>
      <c r="D1359" s="27" t="str">
        <f t="shared" si="341"/>
        <v>N/A</v>
      </c>
      <c r="E1359" s="32">
        <v>80.137813284000003</v>
      </c>
      <c r="F1359" s="27" t="str">
        <f t="shared" si="342"/>
        <v>N/A</v>
      </c>
      <c r="G1359" s="32">
        <v>79.597566280999999</v>
      </c>
      <c r="H1359" s="27" t="str">
        <f t="shared" si="343"/>
        <v>N/A</v>
      </c>
      <c r="I1359" s="28">
        <v>1.5840000000000001</v>
      </c>
      <c r="J1359" s="28">
        <v>-0.67400000000000004</v>
      </c>
      <c r="K1359" s="29" t="s">
        <v>1193</v>
      </c>
      <c r="L1359" s="30" t="str">
        <f t="shared" si="344"/>
        <v>Yes</v>
      </c>
    </row>
    <row r="1360" spans="1:12">
      <c r="A1360" s="48" t="s">
        <v>524</v>
      </c>
      <c r="B1360" s="25" t="s">
        <v>49</v>
      </c>
      <c r="C1360" s="32">
        <v>90.360734178000001</v>
      </c>
      <c r="D1360" s="27" t="str">
        <f t="shared" si="341"/>
        <v>N/A</v>
      </c>
      <c r="E1360" s="32">
        <v>91.449068744000002</v>
      </c>
      <c r="F1360" s="27" t="str">
        <f t="shared" si="342"/>
        <v>N/A</v>
      </c>
      <c r="G1360" s="32">
        <v>91.568720596999995</v>
      </c>
      <c r="H1360" s="27" t="str">
        <f t="shared" si="343"/>
        <v>N/A</v>
      </c>
      <c r="I1360" s="28">
        <v>1.204</v>
      </c>
      <c r="J1360" s="28">
        <v>0.1308</v>
      </c>
      <c r="K1360" s="29" t="s">
        <v>1193</v>
      </c>
      <c r="L1360" s="30" t="str">
        <f t="shared" si="344"/>
        <v>Yes</v>
      </c>
    </row>
    <row r="1361" spans="1:12">
      <c r="A1361" s="48" t="s">
        <v>527</v>
      </c>
      <c r="B1361" s="25" t="s">
        <v>49</v>
      </c>
      <c r="C1361" s="32">
        <v>91.110260495000006</v>
      </c>
      <c r="D1361" s="27" t="str">
        <f t="shared" si="341"/>
        <v>N/A</v>
      </c>
      <c r="E1361" s="32">
        <v>93.246984377999993</v>
      </c>
      <c r="F1361" s="27" t="str">
        <f t="shared" si="342"/>
        <v>N/A</v>
      </c>
      <c r="G1361" s="32">
        <v>93.835979116000004</v>
      </c>
      <c r="H1361" s="27" t="str">
        <f t="shared" si="343"/>
        <v>N/A</v>
      </c>
      <c r="I1361" s="28">
        <v>2.3450000000000002</v>
      </c>
      <c r="J1361" s="28">
        <v>0.63170000000000004</v>
      </c>
      <c r="K1361" s="29" t="s">
        <v>1193</v>
      </c>
      <c r="L1361" s="30" t="str">
        <f t="shared" si="344"/>
        <v>Yes</v>
      </c>
    </row>
    <row r="1362" spans="1:12">
      <c r="A1362" s="48" t="s">
        <v>530</v>
      </c>
      <c r="B1362" s="25" t="s">
        <v>49</v>
      </c>
      <c r="C1362" s="32">
        <v>56.960470575999999</v>
      </c>
      <c r="D1362" s="27" t="str">
        <f t="shared" si="341"/>
        <v>N/A</v>
      </c>
      <c r="E1362" s="32">
        <v>53.869555681000001</v>
      </c>
      <c r="F1362" s="27" t="str">
        <f t="shared" si="342"/>
        <v>N/A</v>
      </c>
      <c r="G1362" s="32">
        <v>51.824053556999999</v>
      </c>
      <c r="H1362" s="27" t="str">
        <f t="shared" si="343"/>
        <v>N/A</v>
      </c>
      <c r="I1362" s="28">
        <v>-5.43</v>
      </c>
      <c r="J1362" s="28">
        <v>-3.8</v>
      </c>
      <c r="K1362" s="29" t="s">
        <v>1193</v>
      </c>
      <c r="L1362" s="30" t="str">
        <f t="shared" si="344"/>
        <v>Yes</v>
      </c>
    </row>
    <row r="1363" spans="1:12">
      <c r="A1363" s="48" t="s">
        <v>532</v>
      </c>
      <c r="B1363" s="25" t="s">
        <v>49</v>
      </c>
      <c r="C1363" s="32">
        <v>51.67888516</v>
      </c>
      <c r="D1363" s="27" t="str">
        <f t="shared" si="341"/>
        <v>N/A</v>
      </c>
      <c r="E1363" s="32">
        <v>52.197320646000001</v>
      </c>
      <c r="F1363" s="27" t="str">
        <f t="shared" si="342"/>
        <v>N/A</v>
      </c>
      <c r="G1363" s="32">
        <v>47.892590075000001</v>
      </c>
      <c r="H1363" s="27" t="str">
        <f t="shared" si="343"/>
        <v>N/A</v>
      </c>
      <c r="I1363" s="28">
        <v>1.0029999999999999</v>
      </c>
      <c r="J1363" s="28">
        <v>-8.25</v>
      </c>
      <c r="K1363" s="29" t="s">
        <v>1193</v>
      </c>
      <c r="L1363" s="30" t="str">
        <f t="shared" si="344"/>
        <v>Yes</v>
      </c>
    </row>
    <row r="1364" spans="1:12">
      <c r="A1364" s="46" t="s">
        <v>4</v>
      </c>
      <c r="B1364" s="25" t="s">
        <v>49</v>
      </c>
      <c r="C1364" s="26">
        <v>5.9400081451000002</v>
      </c>
      <c r="D1364" s="27" t="str">
        <f t="shared" si="341"/>
        <v>N/A</v>
      </c>
      <c r="E1364" s="26">
        <v>5.7117123346999996</v>
      </c>
      <c r="F1364" s="27" t="str">
        <f t="shared" si="342"/>
        <v>N/A</v>
      </c>
      <c r="G1364" s="26">
        <v>5.6067198412000003</v>
      </c>
      <c r="H1364" s="27" t="str">
        <f t="shared" si="343"/>
        <v>N/A</v>
      </c>
      <c r="I1364" s="28">
        <v>-3.84</v>
      </c>
      <c r="J1364" s="28">
        <v>-1.84</v>
      </c>
      <c r="K1364" s="29" t="s">
        <v>1193</v>
      </c>
      <c r="L1364" s="30" t="str">
        <f t="shared" si="344"/>
        <v>Yes</v>
      </c>
    </row>
    <row r="1365" spans="1:12">
      <c r="A1365" s="48" t="s">
        <v>524</v>
      </c>
      <c r="B1365" s="25" t="s">
        <v>49</v>
      </c>
      <c r="C1365" s="26">
        <v>1.5018379415000001</v>
      </c>
      <c r="D1365" s="27" t="str">
        <f t="shared" si="341"/>
        <v>N/A</v>
      </c>
      <c r="E1365" s="26">
        <v>1.4207694377</v>
      </c>
      <c r="F1365" s="27" t="str">
        <f t="shared" si="342"/>
        <v>N/A</v>
      </c>
      <c r="G1365" s="26">
        <v>1.396528776</v>
      </c>
      <c r="H1365" s="27" t="str">
        <f t="shared" si="343"/>
        <v>N/A</v>
      </c>
      <c r="I1365" s="28">
        <v>-5.4</v>
      </c>
      <c r="J1365" s="28">
        <v>-1.71</v>
      </c>
      <c r="K1365" s="29" t="s">
        <v>1193</v>
      </c>
      <c r="L1365" s="30" t="str">
        <f t="shared" si="344"/>
        <v>Yes</v>
      </c>
    </row>
    <row r="1366" spans="1:12">
      <c r="A1366" s="48" t="s">
        <v>527</v>
      </c>
      <c r="B1366" s="25" t="s">
        <v>49</v>
      </c>
      <c r="C1366" s="26">
        <v>9.0331683624999997</v>
      </c>
      <c r="D1366" s="27" t="str">
        <f t="shared" si="341"/>
        <v>N/A</v>
      </c>
      <c r="E1366" s="26">
        <v>8.5800019937999998</v>
      </c>
      <c r="F1366" s="27" t="str">
        <f t="shared" si="342"/>
        <v>N/A</v>
      </c>
      <c r="G1366" s="26">
        <v>8.3289039766999995</v>
      </c>
      <c r="H1366" s="27" t="str">
        <f t="shared" si="343"/>
        <v>N/A</v>
      </c>
      <c r="I1366" s="28">
        <v>-5.0199999999999996</v>
      </c>
      <c r="J1366" s="28">
        <v>-2.93</v>
      </c>
      <c r="K1366" s="29" t="s">
        <v>1193</v>
      </c>
      <c r="L1366" s="30" t="str">
        <f t="shared" si="344"/>
        <v>Yes</v>
      </c>
    </row>
    <row r="1367" spans="1:12">
      <c r="A1367" s="48" t="s">
        <v>530</v>
      </c>
      <c r="B1367" s="25" t="s">
        <v>49</v>
      </c>
      <c r="C1367" s="26">
        <v>5.2723158158999999</v>
      </c>
      <c r="D1367" s="27" t="str">
        <f t="shared" si="341"/>
        <v>N/A</v>
      </c>
      <c r="E1367" s="26">
        <v>5.8970948546999997</v>
      </c>
      <c r="F1367" s="27" t="str">
        <f t="shared" si="342"/>
        <v>N/A</v>
      </c>
      <c r="G1367" s="26">
        <v>5.6944772842000004</v>
      </c>
      <c r="H1367" s="27" t="str">
        <f t="shared" si="343"/>
        <v>N/A</v>
      </c>
      <c r="I1367" s="28">
        <v>11.85</v>
      </c>
      <c r="J1367" s="28">
        <v>-3.44</v>
      </c>
      <c r="K1367" s="29" t="s">
        <v>1193</v>
      </c>
      <c r="L1367" s="30" t="str">
        <f t="shared" si="344"/>
        <v>Yes</v>
      </c>
    </row>
    <row r="1368" spans="1:12">
      <c r="A1368" s="48" t="s">
        <v>532</v>
      </c>
      <c r="B1368" s="25" t="s">
        <v>49</v>
      </c>
      <c r="C1368" s="26">
        <v>3.3225032708</v>
      </c>
      <c r="D1368" s="27" t="str">
        <f t="shared" si="341"/>
        <v>N/A</v>
      </c>
      <c r="E1368" s="26">
        <v>3.5027512307999999</v>
      </c>
      <c r="F1368" s="27" t="str">
        <f t="shared" si="342"/>
        <v>N/A</v>
      </c>
      <c r="G1368" s="26">
        <v>3.5863799283</v>
      </c>
      <c r="H1368" s="27" t="str">
        <f t="shared" si="343"/>
        <v>N/A</v>
      </c>
      <c r="I1368" s="28">
        <v>5.4249999999999998</v>
      </c>
      <c r="J1368" s="28">
        <v>2.3879999999999999</v>
      </c>
      <c r="K1368" s="29" t="s">
        <v>1193</v>
      </c>
      <c r="L1368" s="30" t="str">
        <f t="shared" si="344"/>
        <v>Yes</v>
      </c>
    </row>
    <row r="1369" spans="1:12">
      <c r="A1369" s="46" t="s">
        <v>5</v>
      </c>
      <c r="B1369" s="25" t="s">
        <v>49</v>
      </c>
      <c r="C1369" s="26">
        <v>241.97785519999999</v>
      </c>
      <c r="D1369" s="27" t="str">
        <f t="shared" si="341"/>
        <v>N/A</v>
      </c>
      <c r="E1369" s="26">
        <v>241.78913072</v>
      </c>
      <c r="F1369" s="27" t="str">
        <f t="shared" si="342"/>
        <v>N/A</v>
      </c>
      <c r="G1369" s="26">
        <v>239.90279572</v>
      </c>
      <c r="H1369" s="27" t="str">
        <f t="shared" si="343"/>
        <v>N/A</v>
      </c>
      <c r="I1369" s="28">
        <v>-7.8E-2</v>
      </c>
      <c r="J1369" s="28">
        <v>-0.78</v>
      </c>
      <c r="K1369" s="29" t="s">
        <v>1193</v>
      </c>
      <c r="L1369" s="30" t="str">
        <f t="shared" si="344"/>
        <v>Yes</v>
      </c>
    </row>
    <row r="1370" spans="1:12">
      <c r="A1370" s="48" t="s">
        <v>524</v>
      </c>
      <c r="B1370" s="25" t="s">
        <v>49</v>
      </c>
      <c r="C1370" s="26">
        <v>239.66591360999999</v>
      </c>
      <c r="D1370" s="27" t="str">
        <f t="shared" si="341"/>
        <v>N/A</v>
      </c>
      <c r="E1370" s="26">
        <v>238.85094144000001</v>
      </c>
      <c r="F1370" s="27" t="str">
        <f t="shared" si="342"/>
        <v>N/A</v>
      </c>
      <c r="G1370" s="26">
        <v>238.16789659</v>
      </c>
      <c r="H1370" s="27" t="str">
        <f t="shared" si="343"/>
        <v>N/A</v>
      </c>
      <c r="I1370" s="28">
        <v>-0.34</v>
      </c>
      <c r="J1370" s="28">
        <v>-0.28599999999999998</v>
      </c>
      <c r="K1370" s="29" t="s">
        <v>1193</v>
      </c>
      <c r="L1370" s="30" t="str">
        <f t="shared" si="344"/>
        <v>Yes</v>
      </c>
    </row>
    <row r="1371" spans="1:12">
      <c r="A1371" s="48" t="s">
        <v>527</v>
      </c>
      <c r="B1371" s="25" t="s">
        <v>49</v>
      </c>
      <c r="C1371" s="26">
        <v>251.29990749999999</v>
      </c>
      <c r="D1371" s="27" t="str">
        <f t="shared" si="341"/>
        <v>N/A</v>
      </c>
      <c r="E1371" s="26">
        <v>252.97038343</v>
      </c>
      <c r="F1371" s="27" t="str">
        <f t="shared" si="342"/>
        <v>N/A</v>
      </c>
      <c r="G1371" s="26">
        <v>247.88554395</v>
      </c>
      <c r="H1371" s="27" t="str">
        <f t="shared" si="343"/>
        <v>N/A</v>
      </c>
      <c r="I1371" s="28">
        <v>0.66469999999999996</v>
      </c>
      <c r="J1371" s="28">
        <v>-2.0099999999999998</v>
      </c>
      <c r="K1371" s="29" t="s">
        <v>1193</v>
      </c>
      <c r="L1371" s="30" t="str">
        <f t="shared" si="344"/>
        <v>Yes</v>
      </c>
    </row>
    <row r="1372" spans="1:12">
      <c r="A1372" s="48" t="s">
        <v>530</v>
      </c>
      <c r="B1372" s="25" t="s">
        <v>49</v>
      </c>
      <c r="C1372" s="26">
        <v>11.950657895000001</v>
      </c>
      <c r="D1372" s="27" t="str">
        <f t="shared" si="341"/>
        <v>N/A</v>
      </c>
      <c r="E1372" s="26">
        <v>11.913043478000001</v>
      </c>
      <c r="F1372" s="27" t="str">
        <f t="shared" si="342"/>
        <v>N/A</v>
      </c>
      <c r="G1372" s="26">
        <v>11.61516035</v>
      </c>
      <c r="H1372" s="27" t="str">
        <f t="shared" si="343"/>
        <v>N/A</v>
      </c>
      <c r="I1372" s="28">
        <v>-0.315</v>
      </c>
      <c r="J1372" s="28">
        <v>-2.5</v>
      </c>
      <c r="K1372" s="29" t="s">
        <v>1193</v>
      </c>
      <c r="L1372" s="30" t="str">
        <f t="shared" si="344"/>
        <v>Yes</v>
      </c>
    </row>
    <row r="1373" spans="1:12">
      <c r="A1373" s="48" t="s">
        <v>532</v>
      </c>
      <c r="B1373" s="25" t="s">
        <v>49</v>
      </c>
      <c r="C1373" s="26">
        <v>26.3</v>
      </c>
      <c r="D1373" s="27" t="str">
        <f t="shared" si="341"/>
        <v>N/A</v>
      </c>
      <c r="E1373" s="26">
        <v>34.260869565</v>
      </c>
      <c r="F1373" s="27" t="str">
        <f t="shared" si="342"/>
        <v>N/A</v>
      </c>
      <c r="G1373" s="26">
        <v>27.095238094999999</v>
      </c>
      <c r="H1373" s="27" t="str">
        <f t="shared" si="343"/>
        <v>N/A</v>
      </c>
      <c r="I1373" s="28">
        <v>30.27</v>
      </c>
      <c r="J1373" s="28">
        <v>-20.9</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23</v>
      </c>
      <c r="D1375" s="27" t="str">
        <f t="shared" ref="D1375:D1385" si="345">IF($B1375="N/A","N/A",IF(C1375&gt;10,"No",IF(C1375&lt;-10,"No","Yes")))</f>
        <v>N/A</v>
      </c>
      <c r="E1375" s="26">
        <v>22</v>
      </c>
      <c r="F1375" s="27" t="str">
        <f t="shared" ref="F1375:F1385" si="346">IF($B1375="N/A","N/A",IF(E1375&gt;10,"No",IF(E1375&lt;-10,"No","Yes")))</f>
        <v>N/A</v>
      </c>
      <c r="G1375" s="26">
        <v>23</v>
      </c>
      <c r="H1375" s="27" t="str">
        <f t="shared" ref="H1375:H1385" si="347">IF($B1375="N/A","N/A",IF(G1375&gt;10,"No",IF(G1375&lt;-10,"No","Yes")))</f>
        <v>N/A</v>
      </c>
      <c r="I1375" s="28">
        <v>-4.3499999999999996</v>
      </c>
      <c r="J1375" s="28">
        <v>4.5449999999999999</v>
      </c>
      <c r="K1375" s="47" t="s">
        <v>49</v>
      </c>
      <c r="L1375" s="30" t="str">
        <f t="shared" ref="L1375:L1385" si="348">IF(J1375="Div by 0", "N/A", IF(K1375="N/A","N/A", IF(J1375&gt;VALUE(MID(K1375,1,2)), "No", IF(J1375&lt;-1*VALUE(MID(K1375,1,2)), "No", "Yes"))))</f>
        <v>N/A</v>
      </c>
    </row>
    <row r="1376" spans="1:12" ht="12.75" customHeight="1">
      <c r="A1376" s="46" t="s">
        <v>752</v>
      </c>
      <c r="B1376" s="25" t="s">
        <v>49</v>
      </c>
      <c r="C1376" s="26">
        <v>87</v>
      </c>
      <c r="D1376" s="27" t="str">
        <f t="shared" si="345"/>
        <v>N/A</v>
      </c>
      <c r="E1376" s="26">
        <v>74</v>
      </c>
      <c r="F1376" s="27" t="str">
        <f t="shared" si="346"/>
        <v>N/A</v>
      </c>
      <c r="G1376" s="26">
        <v>81</v>
      </c>
      <c r="H1376" s="27" t="str">
        <f t="shared" si="347"/>
        <v>N/A</v>
      </c>
      <c r="I1376" s="28">
        <v>-14.9</v>
      </c>
      <c r="J1376" s="28">
        <v>9.4589999999999996</v>
      </c>
      <c r="K1376" s="47" t="s">
        <v>49</v>
      </c>
      <c r="L1376" s="30" t="str">
        <f t="shared" si="348"/>
        <v>N/A</v>
      </c>
    </row>
    <row r="1377" spans="1:12">
      <c r="A1377" s="48" t="s">
        <v>570</v>
      </c>
      <c r="B1377" s="25" t="s">
        <v>49</v>
      </c>
      <c r="C1377" s="26">
        <v>67</v>
      </c>
      <c r="D1377" s="27" t="str">
        <f t="shared" si="345"/>
        <v>N/A</v>
      </c>
      <c r="E1377" s="26">
        <v>51</v>
      </c>
      <c r="F1377" s="27" t="str">
        <f t="shared" si="346"/>
        <v>N/A</v>
      </c>
      <c r="G1377" s="26">
        <v>51</v>
      </c>
      <c r="H1377" s="27" t="str">
        <f t="shared" si="347"/>
        <v>N/A</v>
      </c>
      <c r="I1377" s="28">
        <v>-23.9</v>
      </c>
      <c r="J1377" s="28">
        <v>0</v>
      </c>
      <c r="K1377" s="47" t="s">
        <v>49</v>
      </c>
      <c r="L1377" s="30" t="str">
        <f t="shared" si="348"/>
        <v>N/A</v>
      </c>
    </row>
    <row r="1378" spans="1:12">
      <c r="A1378" s="48" t="s">
        <v>571</v>
      </c>
      <c r="B1378" s="25" t="s">
        <v>49</v>
      </c>
      <c r="C1378" s="26">
        <v>0</v>
      </c>
      <c r="D1378" s="27" t="str">
        <f t="shared" si="345"/>
        <v>N/A</v>
      </c>
      <c r="E1378" s="26">
        <v>11</v>
      </c>
      <c r="F1378" s="27" t="str">
        <f t="shared" si="346"/>
        <v>N/A</v>
      </c>
      <c r="G1378" s="26">
        <v>11</v>
      </c>
      <c r="H1378" s="27" t="str">
        <f t="shared" si="347"/>
        <v>N/A</v>
      </c>
      <c r="I1378" s="28" t="s">
        <v>1207</v>
      </c>
      <c r="J1378" s="28">
        <v>800</v>
      </c>
      <c r="K1378" s="47" t="s">
        <v>49</v>
      </c>
      <c r="L1378" s="30" t="str">
        <f t="shared" si="348"/>
        <v>N/A</v>
      </c>
    </row>
    <row r="1379" spans="1:12">
      <c r="A1379" s="48" t="s">
        <v>572</v>
      </c>
      <c r="B1379" s="25" t="s">
        <v>49</v>
      </c>
      <c r="C1379" s="26">
        <v>28</v>
      </c>
      <c r="D1379" s="27" t="str">
        <f t="shared" si="345"/>
        <v>N/A</v>
      </c>
      <c r="E1379" s="26">
        <v>33</v>
      </c>
      <c r="F1379" s="27" t="str">
        <f t="shared" si="346"/>
        <v>N/A</v>
      </c>
      <c r="G1379" s="26">
        <v>30</v>
      </c>
      <c r="H1379" s="27" t="str">
        <f t="shared" si="347"/>
        <v>N/A</v>
      </c>
      <c r="I1379" s="28">
        <v>17.86</v>
      </c>
      <c r="J1379" s="28">
        <v>-9.09</v>
      </c>
      <c r="K1379" s="47" t="s">
        <v>49</v>
      </c>
      <c r="L1379" s="30" t="str">
        <f t="shared" si="348"/>
        <v>N/A</v>
      </c>
    </row>
    <row r="1380" spans="1:12">
      <c r="A1380" s="48" t="s">
        <v>573</v>
      </c>
      <c r="B1380" s="25" t="s">
        <v>49</v>
      </c>
      <c r="C1380" s="26">
        <v>38</v>
      </c>
      <c r="D1380" s="27" t="str">
        <f t="shared" si="345"/>
        <v>N/A</v>
      </c>
      <c r="E1380" s="26">
        <v>74</v>
      </c>
      <c r="F1380" s="27" t="str">
        <f t="shared" si="346"/>
        <v>N/A</v>
      </c>
      <c r="G1380" s="26">
        <v>113</v>
      </c>
      <c r="H1380" s="27" t="str">
        <f t="shared" si="347"/>
        <v>N/A</v>
      </c>
      <c r="I1380" s="28">
        <v>94.74</v>
      </c>
      <c r="J1380" s="28">
        <v>52.7</v>
      </c>
      <c r="K1380" s="47" t="s">
        <v>49</v>
      </c>
      <c r="L1380" s="30" t="str">
        <f t="shared" si="348"/>
        <v>N/A</v>
      </c>
    </row>
    <row r="1381" spans="1:12">
      <c r="A1381" s="46" t="s">
        <v>742</v>
      </c>
      <c r="B1381" s="25" t="s">
        <v>49</v>
      </c>
      <c r="C1381" s="31">
        <v>8073717</v>
      </c>
      <c r="D1381" s="27" t="str">
        <f t="shared" si="345"/>
        <v>N/A</v>
      </c>
      <c r="E1381" s="31">
        <v>4792842</v>
      </c>
      <c r="F1381" s="27" t="str">
        <f t="shared" si="346"/>
        <v>N/A</v>
      </c>
      <c r="G1381" s="31">
        <v>8204510</v>
      </c>
      <c r="H1381" s="27" t="str">
        <f t="shared" si="347"/>
        <v>N/A</v>
      </c>
      <c r="I1381" s="28">
        <v>-40.6</v>
      </c>
      <c r="J1381" s="28">
        <v>71.180000000000007</v>
      </c>
      <c r="K1381" s="47" t="s">
        <v>49</v>
      </c>
      <c r="L1381" s="30" t="str">
        <f t="shared" si="348"/>
        <v>N/A</v>
      </c>
    </row>
    <row r="1382" spans="1:12">
      <c r="A1382" s="48" t="s">
        <v>574</v>
      </c>
      <c r="B1382" s="25" t="s">
        <v>49</v>
      </c>
      <c r="C1382" s="31">
        <v>3016872</v>
      </c>
      <c r="D1382" s="27" t="str">
        <f t="shared" si="345"/>
        <v>N/A</v>
      </c>
      <c r="E1382" s="31">
        <v>4769724</v>
      </c>
      <c r="F1382" s="27" t="str">
        <f t="shared" si="346"/>
        <v>N/A</v>
      </c>
      <c r="G1382" s="31">
        <v>3106155</v>
      </c>
      <c r="H1382" s="27" t="str">
        <f t="shared" si="347"/>
        <v>N/A</v>
      </c>
      <c r="I1382" s="28">
        <v>58.1</v>
      </c>
      <c r="J1382" s="28">
        <v>-34.9</v>
      </c>
      <c r="K1382" s="47" t="s">
        <v>49</v>
      </c>
      <c r="L1382" s="30" t="str">
        <f t="shared" si="348"/>
        <v>N/A</v>
      </c>
    </row>
    <row r="1383" spans="1:12">
      <c r="A1383" s="48" t="s">
        <v>568</v>
      </c>
      <c r="B1383" s="25" t="s">
        <v>49</v>
      </c>
      <c r="C1383" s="31">
        <v>197866</v>
      </c>
      <c r="D1383" s="27" t="str">
        <f t="shared" si="345"/>
        <v>N/A</v>
      </c>
      <c r="E1383" s="31">
        <v>206750</v>
      </c>
      <c r="F1383" s="27" t="str">
        <f t="shared" si="346"/>
        <v>N/A</v>
      </c>
      <c r="G1383" s="31">
        <v>234677</v>
      </c>
      <c r="H1383" s="27" t="str">
        <f t="shared" si="347"/>
        <v>N/A</v>
      </c>
      <c r="I1383" s="28">
        <v>4.49</v>
      </c>
      <c r="J1383" s="28">
        <v>13.51</v>
      </c>
      <c r="K1383" s="47" t="s">
        <v>49</v>
      </c>
      <c r="L1383" s="30" t="str">
        <f t="shared" si="348"/>
        <v>N/A</v>
      </c>
    </row>
    <row r="1384" spans="1:12">
      <c r="A1384" s="48" t="s">
        <v>221</v>
      </c>
      <c r="B1384" s="25" t="s">
        <v>49</v>
      </c>
      <c r="C1384" s="31">
        <v>1483227</v>
      </c>
      <c r="D1384" s="27" t="str">
        <f t="shared" si="345"/>
        <v>N/A</v>
      </c>
      <c r="E1384" s="31">
        <v>1818843</v>
      </c>
      <c r="F1384" s="27" t="str">
        <f t="shared" si="346"/>
        <v>N/A</v>
      </c>
      <c r="G1384" s="31">
        <v>2852842</v>
      </c>
      <c r="H1384" s="27" t="str">
        <f t="shared" si="347"/>
        <v>N/A</v>
      </c>
      <c r="I1384" s="28">
        <v>22.63</v>
      </c>
      <c r="J1384" s="28">
        <v>56.85</v>
      </c>
      <c r="K1384" s="47" t="s">
        <v>49</v>
      </c>
      <c r="L1384" s="30" t="str">
        <f t="shared" si="348"/>
        <v>N/A</v>
      </c>
    </row>
    <row r="1385" spans="1:12">
      <c r="A1385" s="48" t="s">
        <v>569</v>
      </c>
      <c r="B1385" s="25" t="s">
        <v>49</v>
      </c>
      <c r="C1385" s="31">
        <v>8071575</v>
      </c>
      <c r="D1385" s="27" t="str">
        <f t="shared" si="345"/>
        <v>N/A</v>
      </c>
      <c r="E1385" s="31">
        <v>1227651</v>
      </c>
      <c r="F1385" s="27" t="str">
        <f t="shared" si="346"/>
        <v>N/A</v>
      </c>
      <c r="G1385" s="31">
        <v>8203896</v>
      </c>
      <c r="H1385" s="27" t="str">
        <f t="shared" si="347"/>
        <v>N/A</v>
      </c>
      <c r="I1385" s="28">
        <v>-84.8</v>
      </c>
      <c r="J1385" s="28">
        <v>568.29999999999995</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2927376</v>
      </c>
      <c r="D1387" s="27" t="str">
        <f t="shared" ref="D1387:D1401" si="349">IF($B1387="N/A","N/A",IF(C1387&gt;10,"No",IF(C1387&lt;-10,"No","Yes")))</f>
        <v>N/A</v>
      </c>
      <c r="E1387" s="31">
        <v>2465255</v>
      </c>
      <c r="F1387" s="27" t="str">
        <f t="shared" ref="F1387:F1401" si="350">IF($B1387="N/A","N/A",IF(E1387&gt;10,"No",IF(E1387&lt;-10,"No","Yes")))</f>
        <v>N/A</v>
      </c>
      <c r="G1387" s="31">
        <v>2443840</v>
      </c>
      <c r="H1387" s="27" t="str">
        <f t="shared" ref="H1387:H1401" si="351">IF($B1387="N/A","N/A",IF(G1387&gt;10,"No",IF(G1387&lt;-10,"No","Yes")))</f>
        <v>N/A</v>
      </c>
      <c r="I1387" s="28">
        <v>-15.8</v>
      </c>
      <c r="J1387" s="28">
        <v>-0.86899999999999999</v>
      </c>
      <c r="K1387" s="29" t="s">
        <v>1193</v>
      </c>
      <c r="L1387" s="30" t="str">
        <f t="shared" ref="L1387:L1401" si="352">IF(J1387="Div by 0", "N/A", IF(K1387="N/A","N/A", IF(J1387&gt;VALUE(MID(K1387,1,2)), "No", IF(J1387&lt;-1*VALUE(MID(K1387,1,2)), "No", "Yes"))))</f>
        <v>Yes</v>
      </c>
    </row>
    <row r="1388" spans="1:12">
      <c r="A1388" s="46" t="s">
        <v>576</v>
      </c>
      <c r="B1388" s="25" t="s">
        <v>49</v>
      </c>
      <c r="C1388" s="26">
        <v>8647</v>
      </c>
      <c r="D1388" s="27" t="str">
        <f t="shared" si="349"/>
        <v>N/A</v>
      </c>
      <c r="E1388" s="26">
        <v>6883</v>
      </c>
      <c r="F1388" s="27" t="str">
        <f t="shared" si="350"/>
        <v>N/A</v>
      </c>
      <c r="G1388" s="26">
        <v>7222</v>
      </c>
      <c r="H1388" s="27" t="str">
        <f t="shared" si="351"/>
        <v>N/A</v>
      </c>
      <c r="I1388" s="28">
        <v>-20.399999999999999</v>
      </c>
      <c r="J1388" s="28">
        <v>4.9249999999999998</v>
      </c>
      <c r="K1388" s="29" t="s">
        <v>1193</v>
      </c>
      <c r="L1388" s="30" t="str">
        <f t="shared" si="352"/>
        <v>Yes</v>
      </c>
    </row>
    <row r="1389" spans="1:12">
      <c r="A1389" s="46" t="s">
        <v>577</v>
      </c>
      <c r="B1389" s="25" t="s">
        <v>49</v>
      </c>
      <c r="C1389" s="31">
        <v>338.54238464000002</v>
      </c>
      <c r="D1389" s="27" t="str">
        <f t="shared" si="349"/>
        <v>N/A</v>
      </c>
      <c r="E1389" s="31">
        <v>358.16577074000003</v>
      </c>
      <c r="F1389" s="27" t="str">
        <f t="shared" si="350"/>
        <v>N/A</v>
      </c>
      <c r="G1389" s="31">
        <v>338.38825809999997</v>
      </c>
      <c r="H1389" s="27" t="str">
        <f t="shared" si="351"/>
        <v>N/A</v>
      </c>
      <c r="I1389" s="28">
        <v>5.7960000000000003</v>
      </c>
      <c r="J1389" s="28">
        <v>-5.52</v>
      </c>
      <c r="K1389" s="29" t="s">
        <v>1193</v>
      </c>
      <c r="L1389" s="30" t="str">
        <f t="shared" si="352"/>
        <v>Yes</v>
      </c>
    </row>
    <row r="1390" spans="1:12">
      <c r="A1390" s="46" t="s">
        <v>578</v>
      </c>
      <c r="B1390" s="25" t="s">
        <v>49</v>
      </c>
      <c r="C1390" s="31">
        <v>233132</v>
      </c>
      <c r="D1390" s="27" t="str">
        <f t="shared" si="349"/>
        <v>N/A</v>
      </c>
      <c r="E1390" s="31">
        <v>235201</v>
      </c>
      <c r="F1390" s="27" t="str">
        <f t="shared" si="350"/>
        <v>N/A</v>
      </c>
      <c r="G1390" s="31">
        <v>222389</v>
      </c>
      <c r="H1390" s="27" t="str">
        <f t="shared" si="351"/>
        <v>N/A</v>
      </c>
      <c r="I1390" s="28">
        <v>0.88749999999999996</v>
      </c>
      <c r="J1390" s="28">
        <v>-5.45</v>
      </c>
      <c r="K1390" s="29" t="s">
        <v>1193</v>
      </c>
      <c r="L1390" s="30" t="str">
        <f t="shared" si="352"/>
        <v>Yes</v>
      </c>
    </row>
    <row r="1391" spans="1:12">
      <c r="A1391" s="46" t="s">
        <v>579</v>
      </c>
      <c r="B1391" s="25" t="s">
        <v>49</v>
      </c>
      <c r="C1391" s="26">
        <v>1443</v>
      </c>
      <c r="D1391" s="27" t="str">
        <f t="shared" si="349"/>
        <v>N/A</v>
      </c>
      <c r="E1391" s="26">
        <v>1575</v>
      </c>
      <c r="F1391" s="27" t="str">
        <f t="shared" si="350"/>
        <v>N/A</v>
      </c>
      <c r="G1391" s="26">
        <v>1499</v>
      </c>
      <c r="H1391" s="27" t="str">
        <f t="shared" si="351"/>
        <v>N/A</v>
      </c>
      <c r="I1391" s="28">
        <v>9.1479999999999997</v>
      </c>
      <c r="J1391" s="28">
        <v>-4.83</v>
      </c>
      <c r="K1391" s="29" t="s">
        <v>1193</v>
      </c>
      <c r="L1391" s="30" t="str">
        <f t="shared" si="352"/>
        <v>Yes</v>
      </c>
    </row>
    <row r="1392" spans="1:12">
      <c r="A1392" s="46" t="s">
        <v>580</v>
      </c>
      <c r="B1392" s="25" t="s">
        <v>49</v>
      </c>
      <c r="C1392" s="31">
        <v>161.56063756</v>
      </c>
      <c r="D1392" s="27" t="str">
        <f t="shared" si="349"/>
        <v>N/A</v>
      </c>
      <c r="E1392" s="31">
        <v>149.33396825</v>
      </c>
      <c r="F1392" s="27" t="str">
        <f t="shared" si="350"/>
        <v>N/A</v>
      </c>
      <c r="G1392" s="31">
        <v>148.35823883</v>
      </c>
      <c r="H1392" s="27" t="str">
        <f t="shared" si="351"/>
        <v>N/A</v>
      </c>
      <c r="I1392" s="28">
        <v>-7.57</v>
      </c>
      <c r="J1392" s="28">
        <v>-0.65300000000000002</v>
      </c>
      <c r="K1392" s="29" t="s">
        <v>1193</v>
      </c>
      <c r="L1392" s="30" t="str">
        <f t="shared" si="352"/>
        <v>Yes</v>
      </c>
    </row>
    <row r="1393" spans="1:12">
      <c r="A1393" s="46" t="s">
        <v>590</v>
      </c>
      <c r="B1393" s="25" t="s">
        <v>49</v>
      </c>
      <c r="C1393" s="31">
        <v>5547512</v>
      </c>
      <c r="D1393" s="27" t="str">
        <f t="shared" si="349"/>
        <v>N/A</v>
      </c>
      <c r="E1393" s="31">
        <v>4938109</v>
      </c>
      <c r="F1393" s="27" t="str">
        <f t="shared" si="350"/>
        <v>N/A</v>
      </c>
      <c r="G1393" s="31">
        <v>5652079</v>
      </c>
      <c r="H1393" s="27" t="str">
        <f t="shared" si="351"/>
        <v>N/A</v>
      </c>
      <c r="I1393" s="28">
        <v>-11</v>
      </c>
      <c r="J1393" s="28">
        <v>14.46</v>
      </c>
      <c r="K1393" s="29" t="s">
        <v>1193</v>
      </c>
      <c r="L1393" s="30" t="str">
        <f t="shared" si="352"/>
        <v>Yes</v>
      </c>
    </row>
    <row r="1394" spans="1:12">
      <c r="A1394" s="46" t="s">
        <v>592</v>
      </c>
      <c r="B1394" s="25" t="s">
        <v>49</v>
      </c>
      <c r="C1394" s="26">
        <v>20439</v>
      </c>
      <c r="D1394" s="27" t="str">
        <f t="shared" si="349"/>
        <v>N/A</v>
      </c>
      <c r="E1394" s="26">
        <v>20962</v>
      </c>
      <c r="F1394" s="27" t="str">
        <f t="shared" si="350"/>
        <v>N/A</v>
      </c>
      <c r="G1394" s="26">
        <v>22943</v>
      </c>
      <c r="H1394" s="27" t="str">
        <f t="shared" si="351"/>
        <v>N/A</v>
      </c>
      <c r="I1394" s="28">
        <v>2.5590000000000002</v>
      </c>
      <c r="J1394" s="28">
        <v>9.4499999999999993</v>
      </c>
      <c r="K1394" s="29" t="s">
        <v>1193</v>
      </c>
      <c r="L1394" s="30" t="str">
        <f t="shared" si="352"/>
        <v>Yes</v>
      </c>
    </row>
    <row r="1395" spans="1:12">
      <c r="A1395" s="46" t="s">
        <v>591</v>
      </c>
      <c r="B1395" s="25" t="s">
        <v>49</v>
      </c>
      <c r="C1395" s="31">
        <v>271.41797544000002</v>
      </c>
      <c r="D1395" s="27" t="str">
        <f t="shared" si="349"/>
        <v>N/A</v>
      </c>
      <c r="E1395" s="31">
        <v>235.57432496999999</v>
      </c>
      <c r="F1395" s="27" t="str">
        <f t="shared" si="350"/>
        <v>N/A</v>
      </c>
      <c r="G1395" s="31">
        <v>246.35309244999999</v>
      </c>
      <c r="H1395" s="27" t="str">
        <f t="shared" si="351"/>
        <v>N/A</v>
      </c>
      <c r="I1395" s="28">
        <v>-13.2</v>
      </c>
      <c r="J1395" s="28">
        <v>4.5759999999999996</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1390818365</v>
      </c>
      <c r="D1399" s="27" t="str">
        <f t="shared" si="349"/>
        <v>N/A</v>
      </c>
      <c r="E1399" s="31">
        <v>1472128514</v>
      </c>
      <c r="F1399" s="27" t="str">
        <f t="shared" si="350"/>
        <v>N/A</v>
      </c>
      <c r="G1399" s="31">
        <v>1650686566</v>
      </c>
      <c r="H1399" s="27" t="str">
        <f t="shared" si="351"/>
        <v>N/A</v>
      </c>
      <c r="I1399" s="28">
        <v>5.8460000000000001</v>
      </c>
      <c r="J1399" s="28">
        <v>12.13</v>
      </c>
      <c r="K1399" s="29" t="s">
        <v>1193</v>
      </c>
      <c r="L1399" s="30" t="str">
        <f t="shared" si="352"/>
        <v>Yes</v>
      </c>
    </row>
    <row r="1400" spans="1:12">
      <c r="A1400" s="46" t="s">
        <v>584</v>
      </c>
      <c r="B1400" s="25" t="s">
        <v>49</v>
      </c>
      <c r="C1400" s="26">
        <v>62221</v>
      </c>
      <c r="D1400" s="27" t="str">
        <f t="shared" si="349"/>
        <v>N/A</v>
      </c>
      <c r="E1400" s="26">
        <v>64925</v>
      </c>
      <c r="F1400" s="27" t="str">
        <f t="shared" si="350"/>
        <v>N/A</v>
      </c>
      <c r="G1400" s="26">
        <v>69687</v>
      </c>
      <c r="H1400" s="27" t="str">
        <f t="shared" si="351"/>
        <v>N/A</v>
      </c>
      <c r="I1400" s="28">
        <v>4.3460000000000001</v>
      </c>
      <c r="J1400" s="28">
        <v>7.335</v>
      </c>
      <c r="K1400" s="29" t="s">
        <v>1193</v>
      </c>
      <c r="L1400" s="30" t="str">
        <f t="shared" si="352"/>
        <v>Yes</v>
      </c>
    </row>
    <row r="1401" spans="1:12">
      <c r="A1401" s="46" t="s">
        <v>585</v>
      </c>
      <c r="B1401" s="25" t="s">
        <v>49</v>
      </c>
      <c r="C1401" s="31">
        <v>22352.877082999999</v>
      </c>
      <c r="D1401" s="27" t="str">
        <f t="shared" si="349"/>
        <v>N/A</v>
      </c>
      <c r="E1401" s="31">
        <v>22674.293631</v>
      </c>
      <c r="F1401" s="27" t="str">
        <f t="shared" si="350"/>
        <v>N/A</v>
      </c>
      <c r="G1401" s="31">
        <v>23687.152065999999</v>
      </c>
      <c r="H1401" s="27" t="str">
        <f t="shared" si="351"/>
        <v>N/A</v>
      </c>
      <c r="I1401" s="28">
        <v>1.4379999999999999</v>
      </c>
      <c r="J1401" s="28">
        <v>4.4669999999999996</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1757895932</v>
      </c>
      <c r="D1403" s="27" t="str">
        <f t="shared" ref="D1403:D1426" si="353">IF($B1403="N/A","N/A",IF(C1403&gt;10,"No",IF(C1403&lt;-10,"No","Yes")))</f>
        <v>N/A</v>
      </c>
      <c r="E1403" s="53">
        <v>1908943665</v>
      </c>
      <c r="F1403" s="27" t="str">
        <f t="shared" ref="F1403:F1426" si="354">IF($B1403="N/A","N/A",IF(E1403&gt;10,"No",IF(E1403&lt;-10,"No","Yes")))</f>
        <v>N/A</v>
      </c>
      <c r="G1403" s="53">
        <v>2167597168</v>
      </c>
      <c r="H1403" s="27" t="str">
        <f t="shared" ref="H1403:H1426" si="355">IF($B1403="N/A","N/A",IF(G1403&gt;10,"No",IF(G1403&lt;-10,"No","Yes")))</f>
        <v>N/A</v>
      </c>
      <c r="I1403" s="28">
        <v>8.593</v>
      </c>
      <c r="J1403" s="28">
        <v>13.55</v>
      </c>
      <c r="K1403" s="29" t="s">
        <v>1193</v>
      </c>
      <c r="L1403" s="30" t="str">
        <f t="shared" ref="L1403:L1426" si="356">IF(J1403="Div by 0", "N/A", IF(K1403="N/A","N/A", IF(J1403&gt;VALUE(MID(K1403,1,2)), "No", IF(J1403&lt;-1*VALUE(MID(K1403,1,2)), "No", "Yes"))))</f>
        <v>Yes</v>
      </c>
    </row>
    <row r="1404" spans="1:12">
      <c r="A1404" s="49" t="s">
        <v>455</v>
      </c>
      <c r="B1404" s="25" t="s">
        <v>49</v>
      </c>
      <c r="C1404" s="37">
        <v>85077</v>
      </c>
      <c r="D1404" s="37" t="str">
        <f t="shared" si="353"/>
        <v>N/A</v>
      </c>
      <c r="E1404" s="37">
        <v>89012</v>
      </c>
      <c r="F1404" s="37" t="str">
        <f t="shared" si="354"/>
        <v>N/A</v>
      </c>
      <c r="G1404" s="37">
        <v>96280</v>
      </c>
      <c r="H1404" s="27" t="str">
        <f t="shared" si="355"/>
        <v>N/A</v>
      </c>
      <c r="I1404" s="28">
        <v>4.625</v>
      </c>
      <c r="J1404" s="28">
        <v>8.1649999999999991</v>
      </c>
      <c r="K1404" s="29" t="s">
        <v>1193</v>
      </c>
      <c r="L1404" s="30" t="str">
        <f t="shared" si="356"/>
        <v>Yes</v>
      </c>
    </row>
    <row r="1405" spans="1:12" ht="12.75" customHeight="1">
      <c r="A1405" s="49" t="s">
        <v>753</v>
      </c>
      <c r="B1405" s="25" t="s">
        <v>49</v>
      </c>
      <c r="C1405" s="53">
        <v>20662.410897999998</v>
      </c>
      <c r="D1405" s="27" t="str">
        <f t="shared" si="353"/>
        <v>N/A</v>
      </c>
      <c r="E1405" s="53">
        <v>21445.913640999999</v>
      </c>
      <c r="F1405" s="27" t="str">
        <f t="shared" si="354"/>
        <v>N/A</v>
      </c>
      <c r="G1405" s="53">
        <v>22513.472871000002</v>
      </c>
      <c r="H1405" s="27" t="str">
        <f t="shared" si="355"/>
        <v>N/A</v>
      </c>
      <c r="I1405" s="28">
        <v>3.7919999999999998</v>
      </c>
      <c r="J1405" s="28">
        <v>4.9779999999999998</v>
      </c>
      <c r="K1405" s="29" t="s">
        <v>1193</v>
      </c>
      <c r="L1405" s="30" t="str">
        <f t="shared" si="356"/>
        <v>Yes</v>
      </c>
    </row>
    <row r="1406" spans="1:12">
      <c r="A1406" s="48" t="s">
        <v>524</v>
      </c>
      <c r="B1406" s="25" t="s">
        <v>49</v>
      </c>
      <c r="C1406" s="53">
        <v>12171.5152</v>
      </c>
      <c r="D1406" s="27" t="str">
        <f t="shared" si="353"/>
        <v>N/A</v>
      </c>
      <c r="E1406" s="53">
        <v>12765.996336</v>
      </c>
      <c r="F1406" s="27" t="str">
        <f t="shared" si="354"/>
        <v>N/A</v>
      </c>
      <c r="G1406" s="53">
        <v>13990.693837999999</v>
      </c>
      <c r="H1406" s="27" t="str">
        <f t="shared" si="355"/>
        <v>N/A</v>
      </c>
      <c r="I1406" s="28">
        <v>4.8840000000000003</v>
      </c>
      <c r="J1406" s="28">
        <v>9.593</v>
      </c>
      <c r="K1406" s="29" t="s">
        <v>1193</v>
      </c>
      <c r="L1406" s="30" t="str">
        <f t="shared" si="356"/>
        <v>Yes</v>
      </c>
    </row>
    <row r="1407" spans="1:12">
      <c r="A1407" s="48" t="s">
        <v>527</v>
      </c>
      <c r="B1407" s="25" t="s">
        <v>49</v>
      </c>
      <c r="C1407" s="53">
        <v>31217.332144</v>
      </c>
      <c r="D1407" s="27" t="str">
        <f t="shared" si="353"/>
        <v>N/A</v>
      </c>
      <c r="E1407" s="53">
        <v>32096.17051</v>
      </c>
      <c r="F1407" s="27" t="str">
        <f t="shared" si="354"/>
        <v>N/A</v>
      </c>
      <c r="G1407" s="53">
        <v>32375.755300000001</v>
      </c>
      <c r="H1407" s="27" t="str">
        <f t="shared" si="355"/>
        <v>N/A</v>
      </c>
      <c r="I1407" s="28">
        <v>2.8149999999999999</v>
      </c>
      <c r="J1407" s="28">
        <v>0.87109999999999999</v>
      </c>
      <c r="K1407" s="29" t="s">
        <v>1193</v>
      </c>
      <c r="L1407" s="30" t="str">
        <f t="shared" si="356"/>
        <v>Yes</v>
      </c>
    </row>
    <row r="1408" spans="1:12">
      <c r="A1408" s="48" t="s">
        <v>530</v>
      </c>
      <c r="B1408" s="25" t="s">
        <v>49</v>
      </c>
      <c r="C1408" s="53">
        <v>2354.7814761</v>
      </c>
      <c r="D1408" s="27" t="str">
        <f t="shared" si="353"/>
        <v>N/A</v>
      </c>
      <c r="E1408" s="53">
        <v>3234.2838360000001</v>
      </c>
      <c r="F1408" s="27" t="str">
        <f t="shared" si="354"/>
        <v>N/A</v>
      </c>
      <c r="G1408" s="53">
        <v>4331.3911042999998</v>
      </c>
      <c r="H1408" s="27" t="str">
        <f t="shared" si="355"/>
        <v>N/A</v>
      </c>
      <c r="I1408" s="28">
        <v>37.35</v>
      </c>
      <c r="J1408" s="28">
        <v>33.92</v>
      </c>
      <c r="K1408" s="29" t="s">
        <v>1193</v>
      </c>
      <c r="L1408" s="30" t="str">
        <f t="shared" si="356"/>
        <v>No</v>
      </c>
    </row>
    <row r="1409" spans="1:12">
      <c r="A1409" s="48" t="s">
        <v>532</v>
      </c>
      <c r="B1409" s="25" t="s">
        <v>49</v>
      </c>
      <c r="C1409" s="53">
        <v>710.08580184000004</v>
      </c>
      <c r="D1409" s="27" t="str">
        <f t="shared" si="353"/>
        <v>N/A</v>
      </c>
      <c r="E1409" s="53">
        <v>533.47491995999997</v>
      </c>
      <c r="F1409" s="27" t="str">
        <f t="shared" si="354"/>
        <v>N/A</v>
      </c>
      <c r="G1409" s="53">
        <v>844.40598291000003</v>
      </c>
      <c r="H1409" s="27" t="str">
        <f t="shared" si="355"/>
        <v>N/A</v>
      </c>
      <c r="I1409" s="28">
        <v>-24.9</v>
      </c>
      <c r="J1409" s="28">
        <v>58.28</v>
      </c>
      <c r="K1409" s="29" t="s">
        <v>1193</v>
      </c>
      <c r="L1409" s="30" t="str">
        <f t="shared" si="356"/>
        <v>No</v>
      </c>
    </row>
    <row r="1410" spans="1:12" ht="12.75" customHeight="1">
      <c r="A1410" s="46" t="s">
        <v>456</v>
      </c>
      <c r="B1410" s="25" t="s">
        <v>49</v>
      </c>
      <c r="C1410" s="27">
        <v>17.237802123000002</v>
      </c>
      <c r="D1410" s="27" t="str">
        <f t="shared" si="353"/>
        <v>N/A</v>
      </c>
      <c r="E1410" s="27">
        <v>19.434467731000002</v>
      </c>
      <c r="F1410" s="27" t="str">
        <f t="shared" si="354"/>
        <v>N/A</v>
      </c>
      <c r="G1410" s="27">
        <v>20.6338899</v>
      </c>
      <c r="H1410" s="27" t="str">
        <f t="shared" si="355"/>
        <v>N/A</v>
      </c>
      <c r="I1410" s="28">
        <v>12.74</v>
      </c>
      <c r="J1410" s="28">
        <v>6.1719999999999997</v>
      </c>
      <c r="K1410" s="29" t="s">
        <v>1193</v>
      </c>
      <c r="L1410" s="30" t="str">
        <f t="shared" si="356"/>
        <v>Yes</v>
      </c>
    </row>
    <row r="1411" spans="1:12">
      <c r="A1411" s="48" t="s">
        <v>524</v>
      </c>
      <c r="B1411" s="25" t="s">
        <v>49</v>
      </c>
      <c r="C1411" s="27">
        <v>32.511681805999999</v>
      </c>
      <c r="D1411" s="27" t="str">
        <f t="shared" si="353"/>
        <v>N/A</v>
      </c>
      <c r="E1411" s="27">
        <v>34.751118802999997</v>
      </c>
      <c r="F1411" s="27" t="str">
        <f t="shared" si="354"/>
        <v>N/A</v>
      </c>
      <c r="G1411" s="27">
        <v>36.818272368999999</v>
      </c>
      <c r="H1411" s="27" t="str">
        <f t="shared" si="355"/>
        <v>N/A</v>
      </c>
      <c r="I1411" s="28">
        <v>6.8879999999999999</v>
      </c>
      <c r="J1411" s="28">
        <v>5.9480000000000004</v>
      </c>
      <c r="K1411" s="29" t="s">
        <v>1193</v>
      </c>
      <c r="L1411" s="30" t="str">
        <f t="shared" si="356"/>
        <v>Yes</v>
      </c>
    </row>
    <row r="1412" spans="1:12">
      <c r="A1412" s="48" t="s">
        <v>527</v>
      </c>
      <c r="B1412" s="25" t="s">
        <v>49</v>
      </c>
      <c r="C1412" s="27">
        <v>20.292358941</v>
      </c>
      <c r="D1412" s="27" t="str">
        <f t="shared" si="353"/>
        <v>N/A</v>
      </c>
      <c r="E1412" s="27">
        <v>22.630896666999998</v>
      </c>
      <c r="F1412" s="27" t="str">
        <f t="shared" si="354"/>
        <v>N/A</v>
      </c>
      <c r="G1412" s="27">
        <v>24.350556515000001</v>
      </c>
      <c r="H1412" s="27" t="str">
        <f t="shared" si="355"/>
        <v>N/A</v>
      </c>
      <c r="I1412" s="28">
        <v>11.52</v>
      </c>
      <c r="J1412" s="28">
        <v>7.5990000000000002</v>
      </c>
      <c r="K1412" s="29" t="s">
        <v>1193</v>
      </c>
      <c r="L1412" s="30" t="str">
        <f t="shared" si="356"/>
        <v>Yes</v>
      </c>
    </row>
    <row r="1413" spans="1:12">
      <c r="A1413" s="48" t="s">
        <v>530</v>
      </c>
      <c r="B1413" s="25" t="s">
        <v>49</v>
      </c>
      <c r="C1413" s="27">
        <v>1.1547170442000001</v>
      </c>
      <c r="D1413" s="27" t="str">
        <f t="shared" si="353"/>
        <v>N/A</v>
      </c>
      <c r="E1413" s="27">
        <v>1.2331079469999999</v>
      </c>
      <c r="F1413" s="27" t="str">
        <f t="shared" si="354"/>
        <v>N/A</v>
      </c>
      <c r="G1413" s="27">
        <v>1.2295507048000001</v>
      </c>
      <c r="H1413" s="27" t="str">
        <f t="shared" si="355"/>
        <v>N/A</v>
      </c>
      <c r="I1413" s="28">
        <v>6.7889999999999997</v>
      </c>
      <c r="J1413" s="28">
        <v>-0.28799999999999998</v>
      </c>
      <c r="K1413" s="29" t="s">
        <v>1193</v>
      </c>
      <c r="L1413" s="30" t="str">
        <f t="shared" si="356"/>
        <v>Yes</v>
      </c>
    </row>
    <row r="1414" spans="1:12">
      <c r="A1414" s="48" t="s">
        <v>532</v>
      </c>
      <c r="B1414" s="25" t="s">
        <v>49</v>
      </c>
      <c r="C1414" s="27">
        <v>2.0924615811999998</v>
      </c>
      <c r="D1414" s="27" t="str">
        <f t="shared" si="353"/>
        <v>N/A</v>
      </c>
      <c r="E1414" s="27">
        <v>2.3463127581999998</v>
      </c>
      <c r="F1414" s="27" t="str">
        <f t="shared" si="354"/>
        <v>N/A</v>
      </c>
      <c r="G1414" s="27">
        <v>2.2725065553000001</v>
      </c>
      <c r="H1414" s="27" t="str">
        <f t="shared" si="355"/>
        <v>N/A</v>
      </c>
      <c r="I1414" s="28">
        <v>12.13</v>
      </c>
      <c r="J1414" s="28">
        <v>-3.15</v>
      </c>
      <c r="K1414" s="29" t="s">
        <v>1193</v>
      </c>
      <c r="L1414" s="30" t="str">
        <f t="shared" si="356"/>
        <v>Yes</v>
      </c>
    </row>
    <row r="1415" spans="1:12" ht="25.5" customHeight="1">
      <c r="A1415" s="49" t="s">
        <v>745</v>
      </c>
      <c r="B1415" s="25" t="s">
        <v>49</v>
      </c>
      <c r="C1415" s="53">
        <v>1390818365</v>
      </c>
      <c r="D1415" s="27" t="str">
        <f t="shared" si="353"/>
        <v>N/A</v>
      </c>
      <c r="E1415" s="53">
        <v>1472128514</v>
      </c>
      <c r="F1415" s="27" t="str">
        <f t="shared" si="354"/>
        <v>N/A</v>
      </c>
      <c r="G1415" s="53">
        <v>1650686566</v>
      </c>
      <c r="H1415" s="27" t="str">
        <f t="shared" si="355"/>
        <v>N/A</v>
      </c>
      <c r="I1415" s="28">
        <v>5.8460000000000001</v>
      </c>
      <c r="J1415" s="28">
        <v>12.13</v>
      </c>
      <c r="K1415" s="29" t="s">
        <v>1193</v>
      </c>
      <c r="L1415" s="30" t="str">
        <f t="shared" si="356"/>
        <v>Yes</v>
      </c>
    </row>
    <row r="1416" spans="1:12" ht="12.75" customHeight="1">
      <c r="A1416" s="49" t="s">
        <v>457</v>
      </c>
      <c r="B1416" s="25" t="s">
        <v>49</v>
      </c>
      <c r="C1416" s="37">
        <v>62234</v>
      </c>
      <c r="D1416" s="37" t="str">
        <f t="shared" si="353"/>
        <v>N/A</v>
      </c>
      <c r="E1416" s="37">
        <v>64945</v>
      </c>
      <c r="F1416" s="37" t="str">
        <f t="shared" si="354"/>
        <v>N/A</v>
      </c>
      <c r="G1416" s="37">
        <v>69701</v>
      </c>
      <c r="H1416" s="27" t="str">
        <f t="shared" si="355"/>
        <v>N/A</v>
      </c>
      <c r="I1416" s="28">
        <v>4.3559999999999999</v>
      </c>
      <c r="J1416" s="28">
        <v>7.3230000000000004</v>
      </c>
      <c r="K1416" s="29" t="s">
        <v>1193</v>
      </c>
      <c r="L1416" s="30" t="str">
        <f t="shared" si="356"/>
        <v>Yes</v>
      </c>
    </row>
    <row r="1417" spans="1:12" ht="25.5">
      <c r="A1417" s="49" t="s">
        <v>754</v>
      </c>
      <c r="B1417" s="25" t="s">
        <v>49</v>
      </c>
      <c r="C1417" s="53">
        <v>22348.207812000001</v>
      </c>
      <c r="D1417" s="27" t="str">
        <f t="shared" si="353"/>
        <v>N/A</v>
      </c>
      <c r="E1417" s="53">
        <v>22667.311017</v>
      </c>
      <c r="F1417" s="27" t="str">
        <f t="shared" si="354"/>
        <v>N/A</v>
      </c>
      <c r="G1417" s="53">
        <v>23682.394313000001</v>
      </c>
      <c r="H1417" s="27" t="str">
        <f t="shared" si="355"/>
        <v>N/A</v>
      </c>
      <c r="I1417" s="28">
        <v>1.4279999999999999</v>
      </c>
      <c r="J1417" s="28">
        <v>4.4779999999999998</v>
      </c>
      <c r="K1417" s="29" t="s">
        <v>1193</v>
      </c>
      <c r="L1417" s="30" t="str">
        <f t="shared" si="356"/>
        <v>Yes</v>
      </c>
    </row>
    <row r="1418" spans="1:12">
      <c r="A1418" s="48" t="s">
        <v>586</v>
      </c>
      <c r="B1418" s="25" t="s">
        <v>49</v>
      </c>
      <c r="C1418" s="53">
        <v>11274.524982999999</v>
      </c>
      <c r="D1418" s="27" t="str">
        <f t="shared" si="353"/>
        <v>N/A</v>
      </c>
      <c r="E1418" s="53">
        <v>11886.318122999999</v>
      </c>
      <c r="F1418" s="27" t="str">
        <f t="shared" si="354"/>
        <v>N/A</v>
      </c>
      <c r="G1418" s="53">
        <v>13125.282539</v>
      </c>
      <c r="H1418" s="27" t="str">
        <f t="shared" si="355"/>
        <v>N/A</v>
      </c>
      <c r="I1418" s="28">
        <v>5.4260000000000002</v>
      </c>
      <c r="J1418" s="28">
        <v>10.42</v>
      </c>
      <c r="K1418" s="29" t="s">
        <v>1193</v>
      </c>
      <c r="L1418" s="30" t="str">
        <f t="shared" si="356"/>
        <v>Yes</v>
      </c>
    </row>
    <row r="1419" spans="1:12">
      <c r="A1419" s="48" t="s">
        <v>587</v>
      </c>
      <c r="B1419" s="25" t="s">
        <v>49</v>
      </c>
      <c r="C1419" s="53">
        <v>33823.601288999998</v>
      </c>
      <c r="D1419" s="27" t="str">
        <f t="shared" si="353"/>
        <v>N/A</v>
      </c>
      <c r="E1419" s="53">
        <v>33407.466145999999</v>
      </c>
      <c r="F1419" s="27" t="str">
        <f t="shared" si="354"/>
        <v>N/A</v>
      </c>
      <c r="G1419" s="53">
        <v>33327.055529999998</v>
      </c>
      <c r="H1419" s="27" t="str">
        <f t="shared" si="355"/>
        <v>N/A</v>
      </c>
      <c r="I1419" s="28">
        <v>-1.23</v>
      </c>
      <c r="J1419" s="28">
        <v>-0.24099999999999999</v>
      </c>
      <c r="K1419" s="29" t="s">
        <v>1193</v>
      </c>
      <c r="L1419" s="30" t="str">
        <f t="shared" si="356"/>
        <v>Yes</v>
      </c>
    </row>
    <row r="1420" spans="1:12">
      <c r="A1420" s="48" t="s">
        <v>588</v>
      </c>
      <c r="B1420" s="25" t="s">
        <v>49</v>
      </c>
      <c r="C1420" s="53">
        <v>21921.083332999999</v>
      </c>
      <c r="D1420" s="27" t="str">
        <f t="shared" si="353"/>
        <v>N/A</v>
      </c>
      <c r="E1420" s="53">
        <v>5595.8125</v>
      </c>
      <c r="F1420" s="27" t="str">
        <f t="shared" si="354"/>
        <v>N/A</v>
      </c>
      <c r="G1420" s="53">
        <v>6711.0454545000002</v>
      </c>
      <c r="H1420" s="27" t="str">
        <f t="shared" si="355"/>
        <v>N/A</v>
      </c>
      <c r="I1420" s="28">
        <v>-74.5</v>
      </c>
      <c r="J1420" s="28">
        <v>19.93</v>
      </c>
      <c r="K1420" s="29" t="s">
        <v>1193</v>
      </c>
      <c r="L1420" s="30" t="str">
        <f t="shared" si="356"/>
        <v>Yes</v>
      </c>
    </row>
    <row r="1421" spans="1:12">
      <c r="A1421" s="48" t="s">
        <v>589</v>
      </c>
      <c r="B1421" s="25" t="s">
        <v>49</v>
      </c>
      <c r="C1421" s="53">
        <v>16835.25</v>
      </c>
      <c r="D1421" s="27" t="str">
        <f t="shared" si="353"/>
        <v>N/A</v>
      </c>
      <c r="E1421" s="53">
        <v>31205.5</v>
      </c>
      <c r="F1421" s="27" t="str">
        <f t="shared" si="354"/>
        <v>N/A</v>
      </c>
      <c r="G1421" s="53">
        <v>16981.666667000001</v>
      </c>
      <c r="H1421" s="27" t="str">
        <f t="shared" si="355"/>
        <v>N/A</v>
      </c>
      <c r="I1421" s="28">
        <v>85.36</v>
      </c>
      <c r="J1421" s="28">
        <v>-45.6</v>
      </c>
      <c r="K1421" s="29" t="s">
        <v>1193</v>
      </c>
      <c r="L1421" s="30" t="str">
        <f t="shared" si="356"/>
        <v>No</v>
      </c>
    </row>
    <row r="1422" spans="1:12" ht="25.5">
      <c r="A1422" s="46" t="s">
        <v>458</v>
      </c>
      <c r="B1422" s="25" t="s">
        <v>49</v>
      </c>
      <c r="C1422" s="27">
        <v>12.609487609</v>
      </c>
      <c r="D1422" s="27" t="str">
        <f t="shared" si="353"/>
        <v>N/A</v>
      </c>
      <c r="E1422" s="27">
        <v>14.179790442</v>
      </c>
      <c r="F1422" s="27" t="str">
        <f t="shared" si="354"/>
        <v>N/A</v>
      </c>
      <c r="G1422" s="27">
        <v>14.937710427000001</v>
      </c>
      <c r="H1422" s="27" t="str">
        <f t="shared" si="355"/>
        <v>N/A</v>
      </c>
      <c r="I1422" s="28">
        <v>12.45</v>
      </c>
      <c r="J1422" s="28">
        <v>5.3449999999999998</v>
      </c>
      <c r="K1422" s="29" t="s">
        <v>1193</v>
      </c>
      <c r="L1422" s="30" t="str">
        <f t="shared" si="356"/>
        <v>Yes</v>
      </c>
    </row>
    <row r="1423" spans="1:12">
      <c r="A1423" s="48" t="s">
        <v>524</v>
      </c>
      <c r="B1423" s="25" t="s">
        <v>49</v>
      </c>
      <c r="C1423" s="27">
        <v>23.671638442999999</v>
      </c>
      <c r="D1423" s="27" t="str">
        <f t="shared" si="353"/>
        <v>N/A</v>
      </c>
      <c r="E1423" s="27">
        <v>24.693711070999999</v>
      </c>
      <c r="F1423" s="27" t="str">
        <f t="shared" si="354"/>
        <v>N/A</v>
      </c>
      <c r="G1423" s="27">
        <v>25.472363118000001</v>
      </c>
      <c r="H1423" s="27" t="str">
        <f t="shared" si="355"/>
        <v>N/A</v>
      </c>
      <c r="I1423" s="28">
        <v>4.3179999999999996</v>
      </c>
      <c r="J1423" s="28">
        <v>3.153</v>
      </c>
      <c r="K1423" s="29" t="s">
        <v>1193</v>
      </c>
      <c r="L1423" s="30" t="str">
        <f t="shared" si="356"/>
        <v>Yes</v>
      </c>
    </row>
    <row r="1424" spans="1:12">
      <c r="A1424" s="48" t="s">
        <v>527</v>
      </c>
      <c r="B1424" s="25" t="s">
        <v>49</v>
      </c>
      <c r="C1424" s="27">
        <v>15.805590615</v>
      </c>
      <c r="D1424" s="27" t="str">
        <f t="shared" si="353"/>
        <v>N/A</v>
      </c>
      <c r="E1424" s="27">
        <v>17.872366137</v>
      </c>
      <c r="F1424" s="27" t="str">
        <f t="shared" si="354"/>
        <v>N/A</v>
      </c>
      <c r="G1424" s="27">
        <v>19.290563079999998</v>
      </c>
      <c r="H1424" s="27" t="str">
        <f t="shared" si="355"/>
        <v>N/A</v>
      </c>
      <c r="I1424" s="28">
        <v>13.08</v>
      </c>
      <c r="J1424" s="28">
        <v>7.9349999999999996</v>
      </c>
      <c r="K1424" s="29" t="s">
        <v>1193</v>
      </c>
      <c r="L1424" s="30" t="str">
        <f t="shared" si="356"/>
        <v>Yes</v>
      </c>
    </row>
    <row r="1425" spans="1:13">
      <c r="A1425" s="48" t="s">
        <v>530</v>
      </c>
      <c r="B1425" s="25" t="s">
        <v>49</v>
      </c>
      <c r="C1425" s="27">
        <v>1.00264866E-2</v>
      </c>
      <c r="D1425" s="27" t="str">
        <f t="shared" si="353"/>
        <v>N/A</v>
      </c>
      <c r="E1425" s="27">
        <v>1.5258876399999999E-2</v>
      </c>
      <c r="F1425" s="27" t="str">
        <f t="shared" si="354"/>
        <v>N/A</v>
      </c>
      <c r="G1425" s="27">
        <v>2.07439536E-2</v>
      </c>
      <c r="H1425" s="27" t="str">
        <f t="shared" si="355"/>
        <v>N/A</v>
      </c>
      <c r="I1425" s="28">
        <v>52.19</v>
      </c>
      <c r="J1425" s="28">
        <v>35.950000000000003</v>
      </c>
      <c r="K1425" s="29" t="s">
        <v>1193</v>
      </c>
      <c r="L1425" s="30" t="str">
        <f t="shared" si="356"/>
        <v>No</v>
      </c>
    </row>
    <row r="1426" spans="1:13">
      <c r="A1426" s="48" t="s">
        <v>532</v>
      </c>
      <c r="B1426" s="25" t="s">
        <v>49</v>
      </c>
      <c r="C1426" s="27">
        <v>8.5493834000000008E-3</v>
      </c>
      <c r="D1426" s="27" t="str">
        <f t="shared" si="353"/>
        <v>N/A</v>
      </c>
      <c r="E1426" s="27">
        <v>5.0081381999999997E-3</v>
      </c>
      <c r="F1426" s="27" t="str">
        <f t="shared" si="354"/>
        <v>N/A</v>
      </c>
      <c r="G1426" s="27">
        <v>7.2836749000000003E-3</v>
      </c>
      <c r="H1426" s="27" t="str">
        <f t="shared" si="355"/>
        <v>N/A</v>
      </c>
      <c r="I1426" s="28">
        <v>-41.4</v>
      </c>
      <c r="J1426" s="28">
        <v>45.44</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2012-03-14T18:12:20Z</dcterms:modified>
</cp:coreProperties>
</file>