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<sst xmlns="http://schemas.openxmlformats.org/spreadsheetml/2006/main" count="7673" uniqueCount="1749">
  <si>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</si>
  <si>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</si>
  <si>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</si>
  <si>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</si>
  <si>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</si>
  <si>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</si>
  <si>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</si>
  <si>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</si>
  <si>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</si>
  <si>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</si>
  <si>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</si>
  <si>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</si>
  <si>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</si>
  <si>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</si>
  <si>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</si>
  <si>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</si>
  <si>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</si>
  <si>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</si>
  <si>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</si>
  <si>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</si>
  <si>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</si>
  <si>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</si>
  <si>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</si>
  <si>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</si>
  <si>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</si>
  <si>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</si>
  <si>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</si>
  <si>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</si>
  <si>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</si>
  <si>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</si>
  <si>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</si>
  <si>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</si>
  <si>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</si>
  <si>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</si>
  <si>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</si>
  <si>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</si>
  <si>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</si>
  <si>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</si>
  <si>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</si>
  <si>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</si>
  <si>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</si>
  <si>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</si>
  <si>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</si>
  <si>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</si>
  <si>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</si>
  <si>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</si>
  <si>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</si>
  <si>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</si>
  <si>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</si>
  <si>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</si>
  <si>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</si>
  <si>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</si>
  <si>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</si>
  <si>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</si>
  <si>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</si>
  <si>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</si>
  <si>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</si>
  <si>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</si>
  <si>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</si>
  <si>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</si>
  <si>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</si>
  <si>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</si>
  <si>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</si>
  <si>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</si>
  <si>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</si>
  <si>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</si>
  <si>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</si>
  <si>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</si>
  <si>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</si>
  <si>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</si>
  <si>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</si>
  <si>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</si>
  <si>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</si>
  <si>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</si>
  <si>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</si>
  <si>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</si>
  <si>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</si>
  <si>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</si>
  <si>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</si>
  <si>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</si>
  <si>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</si>
  <si>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</si>
  <si>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</si>
  <si>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</si>
  <si>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</si>
  <si>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</si>
  <si>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</si>
  <si>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</si>
  <si>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</si>
  <si>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</si>
  <si>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</si>
  <si>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</si>
  <si>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</si>
  <si>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</si>
  <si>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</si>
  <si>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</si>
  <si>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</si>
  <si>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</si>
  <si>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</si>
  <si>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</si>
  <si>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</si>
  <si>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</si>
  <si>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</si>
  <si>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</si>
  <si>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</si>
  <si>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</si>
  <si>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</si>
  <si>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</si>
  <si>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</si>
  <si>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</si>
  <si>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</si>
  <si>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</si>
  <si>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</si>
  <si>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</si>
  <si>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</si>
  <si>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</si>
  <si>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</si>
  <si>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</si>
  <si>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</si>
  <si>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</si>
  <si>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</si>
  <si>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</si>
  <si>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</si>
  <si>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</si>
  <si>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</si>
  <si>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</si>
  <si>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</si>
  <si>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</si>
  <si>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</si>
  <si>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</si>
  <si>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</si>
  <si>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</si>
  <si>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</si>
  <si>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</si>
  <si>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</si>
  <si>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</si>
  <si>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</si>
  <si>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</si>
  <si>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</si>
  <si>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</si>
  <si>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</si>
  <si>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</si>
  <si>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</si>
  <si>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</si>
  <si>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</si>
  <si>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</si>
  <si>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</si>
  <si>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</si>
  <si>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</si>
  <si>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</si>
  <si>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</si>
  <si>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</si>
  <si>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</si>
  <si>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</si>
  <si>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</si>
  <si>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</si>
  <si>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</si>
  <si>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</si>
  <si>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</si>
  <si>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</si>
  <si>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</si>
  <si>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</si>
  <si>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</si>
  <si>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</si>
  <si>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</si>
  <si>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</si>
  <si>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</si>
  <si>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</si>
  <si>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</si>
  <si>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</si>
  <si>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</si>
  <si>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</si>
  <si>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</si>
  <si>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</si>
  <si>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</si>
  <si>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</si>
  <si>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</si>
  <si>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</si>
  <si>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</si>
  <si>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</si>
  <si>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</si>
  <si>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</si>
  <si>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</si>
  <si>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</si>
  <si>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</si>
  <si>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</si>
  <si>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</si>
  <si>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</si>
  <si>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</si>
  <si>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</si>
  <si>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</si>
  <si>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</si>
  <si>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</si>
  <si>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</si>
  <si>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</si>
  <si>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</si>
  <si>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</si>
  <si>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</si>
  <si>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</si>
  <si>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</si>
  <si>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</si>
  <si>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</si>
  <si>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</si>
  <si>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</si>
  <si>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</si>
  <si>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</si>
  <si>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</si>
  <si>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</si>
  <si>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</si>
  <si>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</si>
  <si>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</si>
  <si>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</si>
  <si>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</si>
  <si>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</si>
  <si>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</si>
  <si>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</si>
  <si>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</si>
  <si>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</si>
  <si>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</si>
  <si>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</si>
  <si>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</si>
  <si>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</si>
  <si>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</si>
  <si>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</si>
  <si>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</si>
  <si>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</si>
  <si>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</si>
  <si>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</si>
  <si>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</si>
  <si>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</si>
  <si>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</si>
  <si>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</si>
  <si>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</si>
  <si>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</si>
  <si>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</si>
  <si>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</si>
  <si>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</si>
  <si>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</si>
  <si>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</si>
  <si>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</si>
  <si>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</si>
  <si>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</si>
  <si>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</si>
  <si>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</si>
  <si>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</si>
  <si>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</si>
  <si>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</si>
  <si>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</si>
  <si>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</si>
  <si>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</si>
  <si>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</si>
  <si>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</si>
  <si>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</si>
  <si>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</si>
  <si>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</si>
  <si>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</si>
  <si>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</si>
  <si>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</si>
  <si>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</si>
  <si>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</si>
  <si>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</si>
  <si>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</si>
  <si>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</si>
  <si>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</si>
  <si>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</si>
  <si>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</si>
  <si>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</si>
  <si>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</si>
  <si>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</si>
  <si>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</si>
  <si>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</si>
  <si>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</si>
  <si>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</si>
  <si>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</si>
  <si>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</si>
  <si>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</si>
  <si>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</si>
  <si>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</si>
  <si>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</si>
  <si>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</si>
  <si>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</si>
  <si>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</si>
  <si>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</si>
  <si>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</si>
  <si>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</si>
  <si>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</si>
  <si>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</si>
  <si>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</si>
  <si>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</si>
  <si>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</si>
  <si>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</si>
  <si>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</si>
  <si>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</si>
  <si>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</si>
  <si>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</si>
  <si>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</si>
  <si>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</si>
  <si>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</si>
  <si>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</si>
  <si>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</si>
  <si>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</si>
  <si>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</si>
  <si>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</si>
  <si>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</si>
  <si>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</si>
  <si>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</si>
  <si>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</si>
  <si>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</si>
  <si>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</si>
  <si>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</si>
  <si>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</si>
  <si>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</si>
  <si>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</si>
  <si>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</si>
  <si>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</si>
  <si>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</si>
  <si>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</si>
  <si>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</si>
  <si>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</si>
  <si>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</si>
  <si>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</si>
  <si>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</si>
  <si>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</si>
  <si>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</si>
  <si>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</si>
  <si>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</si>
  <si>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</si>
  <si>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</si>
  <si>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</si>
  <si>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</si>
  <si>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</si>
  <si>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</si>
  <si>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</si>
  <si>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</si>
  <si>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</si>
  <si>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</si>
  <si>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</si>
  <si>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</si>
  <si>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</si>
  <si>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</si>
  <si>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</si>
  <si>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</si>
  <si>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</si>
  <si>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</si>
  <si>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</si>
  <si>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</si>
  <si>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</si>
  <si>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</si>
  <si>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</si>
  <si>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</si>
  <si>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</si>
  <si>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</si>
  <si>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</si>
  <si>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</si>
  <si>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</si>
  <si>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</si>
  <si>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</si>
  <si>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</si>
  <si>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</si>
  <si>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</si>
  <si>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</si>
  <si>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</si>
  <si>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</si>
  <si>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</si>
  <si>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</si>
  <si>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</si>
  <si>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</si>
  <si>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</si>
  <si>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</si>
  <si>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</si>
  <si>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</si>
  <si>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</si>
  <si>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</si>
  <si>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</si>
  <si>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</si>
  <si>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</si>
  <si>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</si>
  <si>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</si>
  <si>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</si>
  <si>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</si>
  <si>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</si>
  <si>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</si>
  <si>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</si>
  <si>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</si>
  <si>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</si>
  <si>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</si>
  <si>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</si>
  <si>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</si>
  <si>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</si>
  <si>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</si>
  <si>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</si>
  <si>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</si>
  <si>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</si>
  <si>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</si>
  <si>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</si>
  <si>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</si>
  <si>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</si>
  <si>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</si>
  <si>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</si>
  <si>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</si>
  <si>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</si>
  <si>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</si>
  <si>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</si>
  <si>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</si>
  <si>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</si>
  <si>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</si>
  <si>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</si>
  <si>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</si>
  <si>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</si>
  <si>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</si>
  <si>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</si>
  <si>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</si>
  <si>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</si>
  <si>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</si>
  <si>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</si>
  <si>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</si>
  <si>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</si>
  <si>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</si>
  <si>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</si>
  <si>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</si>
  <si>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</si>
  <si>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</si>
  <si>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</si>
  <si>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</si>
  <si>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</si>
  <si>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</si>
  <si>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</si>
  <si>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</si>
  <si>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</si>
  <si>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</si>
  <si>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</si>
  <si>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</si>
  <si>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</si>
  <si>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</si>
  <si>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</si>
  <si>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</si>
  <si>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</si>
  <si>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</si>
  <si>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</si>
  <si>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</si>
  <si>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</si>
  <si>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</si>
  <si>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</si>
  <si>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</si>
  <si>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</si>
  <si>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</si>
  <si>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</si>
  <si>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</si>
  <si>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</si>
  <si>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</si>
  <si>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</si>
  <si>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</si>
  <si>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</si>
  <si>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</si>
  <si>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</si>
  <si>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</si>
  <si>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</si>
  <si>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</si>
  <si>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</si>
  <si>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</si>
  <si>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</si>
  <si>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</si>
  <si>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</si>
  <si>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</si>
  <si>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</si>
  <si>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</si>
  <si>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</si>
  <si>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</si>
  <si>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</si>
  <si>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</si>
  <si>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</si>
  <si>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</si>
  <si>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</si>
  <si>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</si>
  <si>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</si>
  <si>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</si>
  <si>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</si>
  <si>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</si>
  <si>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</si>
  <si>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</si>
  <si>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</si>
  <si>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</si>
  <si>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</si>
  <si>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</si>
  <si>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</si>
  <si>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</si>
  <si>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</si>
  <si>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</si>
  <si>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</si>
  <si>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</si>
  <si>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</si>
  <si>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</si>
  <si>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</si>
  <si>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</si>
  <si>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</si>
  <si>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</si>
  <si>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</si>
  <si>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</si>
  <si>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</si>
  <si>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</si>
  <si>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</si>
  <si>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</si>
  <si>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</si>
  <si>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</si>
  <si>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</si>
  <si>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</si>
  <si>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</si>
  <si>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</si>
  <si>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</si>
  <si>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</si>
  <si>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</si>
  <si>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</si>
  <si>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</si>
  <si>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</si>
  <si>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</si>
  <si>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</si>
  <si>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</si>
  <si>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</si>
  <si>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</si>
  <si>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</si>
  <si>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</si>
  <si>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</si>
  <si>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</si>
  <si>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</si>
  <si>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</si>
  <si>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</si>
  <si>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</si>
  <si>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</si>
  <si>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</si>
  <si>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</si>
  <si>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</si>
  <si>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</si>
  <si>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</si>
  <si>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</si>
  <si>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</si>
  <si>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</si>
  <si>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</si>
  <si>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</si>
  <si>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</si>
  <si>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</si>
  <si>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</si>
  <si>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</si>
  <si>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</si>
  <si>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</si>
  <si>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</si>
  <si>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</si>
  <si>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</si>
  <si>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</si>
  <si>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</si>
  <si>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</si>
  <si>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</si>
  <si>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</si>
  <si>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</si>
  <si>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</si>
  <si>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</si>
  <si>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</si>
  <si>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</si>
  <si>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</si>
  <si>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</si>
  <si>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</si>
  <si>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</si>
  <si>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</si>
  <si>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</si>
  <si>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</si>
  <si>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</si>
  <si>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</si>
  <si>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</si>
  <si>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</si>
  <si>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</si>
  <si>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</si>
  <si>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</si>
  <si>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</si>
  <si>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</si>
  <si>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</si>
  <si>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</si>
  <si>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</si>
  <si>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</si>
  <si>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</si>
  <si>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</si>
  <si>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</si>
  <si>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</si>
  <si>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</si>
  <si>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</si>
  <si>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</si>
  <si>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</si>
  <si>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</si>
  <si>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</si>
  <si>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</si>
  <si>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</si>
  <si>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</si>
  <si>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</si>
  <si>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</si>
  <si>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</si>
  <si>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</si>
  <si>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</si>
  <si>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</si>
  <si>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</si>
  <si>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</si>
  <si>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</si>
  <si>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</si>
  <si>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</si>
  <si>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</si>
  <si>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</si>
  <si>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</si>
  <si>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</si>
  <si>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</si>
  <si>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</si>
  <si>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</si>
  <si>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</si>
  <si>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</si>
  <si>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</si>
  <si>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</si>
  <si>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</si>
  <si>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</si>
  <si>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</si>
  <si>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</si>
  <si>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</si>
  <si>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</si>
  <si>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</si>
  <si>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</si>
  <si>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</si>
  <si>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</si>
  <si>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</si>
  <si>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</si>
  <si>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</si>
  <si>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</si>
  <si>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</si>
  <si>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</si>
  <si>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</si>
  <si>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</si>
  <si>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</si>
  <si>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</si>
  <si>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</si>
  <si>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</si>
  <si>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</si>
  <si>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</si>
  <si>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</si>
  <si>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</si>
  <si>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</si>
  <si>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</si>
  <si>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</si>
  <si>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</si>
  <si>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</si>
  <si>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</si>
  <si>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</si>
  <si>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</si>
  <si>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</si>
  <si>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</si>
  <si>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</si>
  <si>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</si>
  <si>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</si>
  <si>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</si>
  <si>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</si>
  <si>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</si>
  <si>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</si>
  <si>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</si>
  <si>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</si>
  <si>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</si>
  <si>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</si>
  <si>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</si>
  <si>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</si>
  <si>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</si>
  <si>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</si>
  <si>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</si>
  <si>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</si>
  <si>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</si>
  <si>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</si>
  <si>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</si>
  <si>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</si>
  <si>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</si>
  <si>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</si>
  <si>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</si>
  <si>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</si>
  <si>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</si>
  <si>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</si>
  <si>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</si>
  <si>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</si>
  <si>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</si>
  <si>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</si>
  <si>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</si>
  <si>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</si>
  <si>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</si>
  <si>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</si>
  <si>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</si>
  <si>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</si>
  <si>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</si>
  <si>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</si>
  <si>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</si>
  <si>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</si>
  <si>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</si>
  <si>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</si>
  <si>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</si>
  <si>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</si>
  <si>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</si>
  <si>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</si>
  <si>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</si>
  <si>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</si>
  <si>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</si>
  <si>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</si>
  <si>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</si>
  <si>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</si>
  <si>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</si>
  <si>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</si>
  <si>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</si>
  <si>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</si>
  <si>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</si>
  <si>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</si>
  <si>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</si>
  <si>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</si>
  <si>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</si>
  <si>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</si>
  <si>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</si>
  <si>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</si>
  <si>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</si>
  <si>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</si>
  <si>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</si>
  <si>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</si>
  <si>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</si>
  <si>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</si>
  <si>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</si>
  <si>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</si>
  <si>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</si>
  <si>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</si>
  <si>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</si>
  <si>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</si>
  <si>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</si>
  <si>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</si>
  <si>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</si>
  <si>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</si>
  <si>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</si>
  <si>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</si>
  <si>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</si>
  <si>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</si>
  <si>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</si>
  <si>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</si>
  <si>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</si>
  <si>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</si>
  <si>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</si>
  <si>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</si>
  <si>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</si>
  <si>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</si>
  <si>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</si>
  <si>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</si>
  <si>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</si>
  <si>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</si>
  <si>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</si>
  <si>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</si>
  <si>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</si>
  <si>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</si>
  <si>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</si>
  <si>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</si>
  <si>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</si>
  <si>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</si>
  <si>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</si>
  <si>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</si>
  <si>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</si>
  <si>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</si>
  <si>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</si>
  <si>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</si>
  <si>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</si>
  <si>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</si>
  <si>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</si>
  <si>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</si>
  <si>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</si>
  <si>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</si>
  <si>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</si>
  <si>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</si>
  <si>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</si>
  <si>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</si>
  <si>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</si>
  <si>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</si>
  <si>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</si>
  <si>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</si>
  <si>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</si>
  <si>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</si>
  <si>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</si>
  <si>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</si>
  <si>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</si>
  <si>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</si>
  <si>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</si>
  <si>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</si>
  <si>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</si>
  <si>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</si>
  <si>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</si>
  <si>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</si>
  <si>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</si>
  <si>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</si>
  <si>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</si>
  <si>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</si>
  <si>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</si>
  <si>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</si>
  <si>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</si>
  <si>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</si>
  <si>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</si>
  <si>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</si>
  <si>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</si>
  <si>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</si>
  <si>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</si>
  <si>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</si>
  <si>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</si>
  <si>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</si>
  <si>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</si>
  <si>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</si>
  <si>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</si>
  <si>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</si>
  <si>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</si>
  <si>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</si>
  <si>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</si>
  <si>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</si>
  <si>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</si>
  <si>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</si>
  <si>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</si>
  <si>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</si>
  <si>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</si>
  <si>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</si>
  <si>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</si>
  <si>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</si>
  <si>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</si>
  <si>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</si>
  <si>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</si>
  <si>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</si>
  <si>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</si>
  <si>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</si>
  <si>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</si>
  <si>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</si>
  <si>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</si>
  <si>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</si>
  <si>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</si>
  <si>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</si>
  <si>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</si>
  <si>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</si>
  <si>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</si>
  <si>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</si>
  <si>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</si>
  <si>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</si>
  <si>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</si>
  <si>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</si>
  <si>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</si>
  <si>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</si>
  <si>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</si>
  <si>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</si>
  <si>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</si>
  <si>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</si>
  <si>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</si>
  <si>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</si>
  <si>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</si>
  <si>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</si>
  <si>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</si>
  <si>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</si>
  <si>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</si>
  <si>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</si>
  <si>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</si>
  <si>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</si>
  <si>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</si>
  <si>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</si>
  <si>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</si>
  <si>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</si>
  <si>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</si>
  <si>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</si>
  <si>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</si>
  <si>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</si>
  <si>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</si>
  <si>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</si>
  <si>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</si>
  <si>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</si>
  <si>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</si>
  <si>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</si>
  <si>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</si>
  <si>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</si>
  <si>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</si>
  <si>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</si>
  <si>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</si>
  <si>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</si>
  <si>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</si>
  <si>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</si>
  <si>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</si>
  <si>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</si>
  <si>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</si>
  <si>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</si>
  <si>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</si>
  <si>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</si>
  <si>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</si>
  <si>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</si>
  <si>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</si>
  <si>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</si>
  <si>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</si>
  <si>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</si>
  <si>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</si>
  <si>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</si>
  <si>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</si>
  <si>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</si>
  <si>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</si>
  <si>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</si>
  <si>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</si>
  <si>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</si>
  <si>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</si>
  <si>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</si>
  <si>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</si>
  <si>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</si>
  <si>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</si>
  <si>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</si>
  <si>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</si>
  <si>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</si>
  <si>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</si>
  <si>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</si>
  <si>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</si>
  <si>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</si>
  <si>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</si>
  <si>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</si>
  <si>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</si>
  <si>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</si>
  <si>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</si>
  <si>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</si>
  <si>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</si>
  <si>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</si>
  <si>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</si>
  <si>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</si>
  <si>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</si>
  <si>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</si>
  <si>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</si>
  <si>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</si>
  <si>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</si>
  <si>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</si>
  <si>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</si>
  <si>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</si>
  <si>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</si>
  <si>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</si>
  <si>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</si>
  <si>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</si>
  <si>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</si>
  <si>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</si>
  <si>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</si>
  <si>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</si>
  <si>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</si>
  <si>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</si>
  <si>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</si>
  <si>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</si>
  <si>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</si>
  <si>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</si>
  <si>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</si>
  <si>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</si>
  <si>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</si>
  <si>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</si>
  <si>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</si>
  <si>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</si>
  <si>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</si>
  <si>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</si>
  <si>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</si>
  <si>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</si>
  <si>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</si>
  <si>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</si>
  <si>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</si>
  <si>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</si>
  <si>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</si>
  <si>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</si>
  <si>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</si>
  <si>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</si>
  <si>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</si>
  <si>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</si>
  <si>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</si>
  <si>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</si>
  <si>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</si>
  <si>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</si>
  <si>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</si>
  <si>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</si>
  <si>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</si>
  <si>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</si>
  <si>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</si>
  <si>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</si>
  <si>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</si>
  <si>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</si>
  <si>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</si>
  <si>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</si>
  <si>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</si>
  <si>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</si>
  <si>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</si>
  <si>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</si>
  <si>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</si>
  <si>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</si>
  <si>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</si>
  <si>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</si>
  <si>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</si>
  <si>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</si>
  <si>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</si>
  <si>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</si>
  <si>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</si>
  <si>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</si>
  <si>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</si>
  <si>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</si>
  <si>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</si>
  <si>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</si>
  <si>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</si>
  <si>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</si>
  <si>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</si>
  <si>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</si>
  <si>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</si>
  <si>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</si>
  <si>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</si>
  <si>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</si>
  <si>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</si>
  <si>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</si>
  <si>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</si>
  <si>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</si>
  <si>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</si>
  <si>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</si>
  <si>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</si>
  <si>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</si>
  <si>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</si>
  <si>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</si>
  <si>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</si>
  <si>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</si>
  <si>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</si>
  <si>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</si>
  <si>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</si>
  <si>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</si>
  <si>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</si>
  <si>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</si>
  <si>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</si>
  <si>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</si>
  <si>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</si>
  <si>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</si>
  <si>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</si>
  <si>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</si>
  <si>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</si>
  <si>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</si>
  <si>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</si>
  <si>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</si>
  <si>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</si>
  <si>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</si>
  <si>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</si>
  <si>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</si>
  <si>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</si>
  <si>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</si>
  <si>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</si>
  <si>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</si>
  <si>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</si>
  <si>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</si>
  <si>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</si>
  <si>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</si>
  <si>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</si>
  <si>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</si>
  <si>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</si>
  <si>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</si>
  <si>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</si>
  <si>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</si>
  <si>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</si>
  <si>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</si>
  <si>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</si>
  <si>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</si>
  <si>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</si>
  <si>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</si>
  <si>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</si>
  <si>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</si>
  <si>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</si>
  <si>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</si>
  <si>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</si>
  <si>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</si>
  <si>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</si>
  <si>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</si>
  <si>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</si>
  <si>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</si>
  <si>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</si>
  <si>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</si>
  <si>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</si>
  <si>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</si>
  <si>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</si>
  <si>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</si>
  <si>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</si>
  <si>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</si>
  <si>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</si>
  <si>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</si>
  <si>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</si>
  <si>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</si>
  <si>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</si>
  <si>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</si>
  <si>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</si>
  <si>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</si>
  <si>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</si>
  <si>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</si>
  <si>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</si>
  <si>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</si>
  <si>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</si>
  <si>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</si>
  <si>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</si>
  <si>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</si>
  <si>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</si>
  <si>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</si>
  <si>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</si>
  <si>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</si>
  <si>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</si>
  <si>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</si>
  <si>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</si>
  <si>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</si>
  <si>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</si>
  <si>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</si>
  <si>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</si>
  <si>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</si>
  <si>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</si>
  <si>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</si>
  <si>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</si>
  <si>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</si>
  <si>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</si>
  <si>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</si>
  <si>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</si>
  <si>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</si>
  <si>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</si>
  <si>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</si>
  <si>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</si>
  <si>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</si>
  <si>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</si>
  <si>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</si>
  <si>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</si>
  <si>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</si>
  <si>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</si>
  <si>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</si>
  <si>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</si>
  <si>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</si>
  <si>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</si>
  <si>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</si>
  <si>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</si>
  <si>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</si>
  <si>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</si>
  <si>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</si>
  <si>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</si>
  <si>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</si>
  <si>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</si>
  <si>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</si>
  <si>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</si>
  <si>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</si>
  <si>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</si>
  <si>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</si>
  <si>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</si>
  <si>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</si>
  <si>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</si>
  <si>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</si>
  <si>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</si>
  <si>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</si>
  <si>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</si>
  <si>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</si>
  <si>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</si>
  <si>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</si>
  <si>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</si>
  <si>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</si>
  <si>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</si>
  <si>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</si>
  <si>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</si>
  <si>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</si>
  <si>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</si>
  <si>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</si>
  <si>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</si>
  <si>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</si>
  <si>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</si>
  <si>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</si>
  <si>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</si>
  <si>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</si>
  <si>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</si>
  <si>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</si>
  <si>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</si>
  <si>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</si>
  <si>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</si>
  <si>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</si>
  <si>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</si>
  <si>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</si>
  <si>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</si>
  <si>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</si>
  <si>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</si>
  <si>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</si>
  <si>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</si>
  <si>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</si>
  <si>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</si>
  <si>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</si>
  <si>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</si>
  <si>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</si>
  <si>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</si>
  <si>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</si>
  <si>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</si>
  <si>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</si>
  <si>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</si>
  <si>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</si>
  <si>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</si>
  <si>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</si>
  <si>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</si>
  <si>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</si>
  <si>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</si>
  <si>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</si>
  <si>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</si>
  <si>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</si>
  <si>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</si>
  <si>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</si>
  <si>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</si>
  <si>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</si>
  <si>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</si>
  <si>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</si>
  <si>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</si>
  <si>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</si>
  <si>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</si>
  <si>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</si>
  <si>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</si>
  <si>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</si>
  <si>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</si>
  <si>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</si>
  <si>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</si>
  <si>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</si>
  <si>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</si>
  <si>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</si>
  <si>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</si>
  <si>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</si>
  <si>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</si>
  <si>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</si>
  <si>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</si>
  <si>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</si>
  <si>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</si>
  <si>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</si>
  <si>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</si>
  <si>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</si>
  <si>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</si>
  <si>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</si>
  <si>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</si>
  <si>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</si>
  <si>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</si>
  <si>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</si>
  <si>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</si>
  <si>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</si>
  <si>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</si>
  <si>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</si>
  <si>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</si>
  <si>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</si>
  <si>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</si>
  <si>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</si>
  <si>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</si>
  <si>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</si>
  <si>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</si>
  <si>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</si>
  <si>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</si>
  <si>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</si>
  <si>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</si>
  <si>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</si>
  <si>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</si>
  <si>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</si>
  <si>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</si>
  <si>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</si>
  <si>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</si>
  <si>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</si>
  <si>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</si>
  <si>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</si>
  <si>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</si>
  <si>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</si>
  <si>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</si>
  <si>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</si>
  <si>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</si>
  <si>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</si>
  <si>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</si>
  <si>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</si>
  <si>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</si>
  <si>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</si>
  <si>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</si>
  <si>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</si>
  <si>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</si>
  <si>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</si>
  <si>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</si>
  <si>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</si>
  <si>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</si>
  <si>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</si>
  <si>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</si>
  <si>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</si>
  <si>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</si>
  <si>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</si>
  <si>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</si>
  <si>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</si>
  <si>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</si>
  <si>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</si>
  <si>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</si>
  <si>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</si>
  <si>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</si>
  <si>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</si>
  <si>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</si>
  <si>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</si>
  <si>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</si>
  <si>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</si>
  <si>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</si>
  <si>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</si>
  <si>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</si>
  <si>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</si>
  <si>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</si>
  <si>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</si>
  <si>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</si>
  <si>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</si>
  <si>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</si>
  <si>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</si>
  <si>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</si>
  <si>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</si>
  <si>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</si>
  <si>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</si>
  <si>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</si>
  <si>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</si>
  <si>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</si>
  <si>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</si>
  <si>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</si>
  <si>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</si>
  <si>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</si>
  <si>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</si>
  <si>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</si>
  <si>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</si>
  <si>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</si>
  <si>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</si>
  <si>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</si>
  <si>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</si>
  <si>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</si>
  <si>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</si>
  <si>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</si>
  <si>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</si>
  <si>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</si>
  <si>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</si>
  <si>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</si>
  <si>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</si>
  <si>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</si>
  <si>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</si>
  <si>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</si>
  <si>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</si>
  <si>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</si>
  <si>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</si>
  <si>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</si>
  <si>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</si>
  <si>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</si>
  <si>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</si>
  <si>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</si>
  <si>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</si>
  <si>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</si>
  <si>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</si>
  <si>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</si>
  <si>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</si>
  <si>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</si>
  <si>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</si>
  <si>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</si>
  <si>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</si>
  <si>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</si>
  <si>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</si>
  <si>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</si>
  <si>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</si>
  <si>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</si>
  <si>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</si>
  <si>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</si>
  <si>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</si>
  <si>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</si>
  <si>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</si>
  <si>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</si>
  <si>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</si>
  <si>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</si>
  <si>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</si>
  <si>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</si>
  <si>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</si>
  <si>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</si>
  <si>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</si>
  <si>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</si>
  <si>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</si>
  <si>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</si>
  <si>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</si>
  <si>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</si>
  <si>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</si>
  <si>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</si>
  <si>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</si>
  <si>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</si>
  <si>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</si>
  <si>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</si>
  <si>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</si>
  <si>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</si>
  <si>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</si>
  <si>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</si>
  <si>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</si>
  <si>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</si>
  <si>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</si>
  <si>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</si>
  <si>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</si>
  <si>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</si>
  <si>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</si>
  <si>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</si>
  <si>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</si>
  <si>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</si>
  <si>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</si>
  <si>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</si>
  <si>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</si>
  <si>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</si>
  <si>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</si>
  <si>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</si>
  <si>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</si>
  <si>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</si>
  <si>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</si>
  <si>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</si>
  <si>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</si>
  <si>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</si>
  <si>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</si>
  <si>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</si>
  <si>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</si>
  <si>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</si>
  <si>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</si>
  <si>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</si>
  <si>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</si>
  <si>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</si>
  <si>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</si>
  <si>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</si>
  <si>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</si>
  <si>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</si>
  <si>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</si>
  <si>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</si>
  <si>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</si>
  <si>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</si>
  <si>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</si>
  <si>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</si>
  <si>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</si>
  <si>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</si>
  <si>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</si>
  <si>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</si>
  <si>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</si>
  <si>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</si>
  <si>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</si>
  <si>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</si>
  <si>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</si>
  <si>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</si>
  <si>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</si>
  <si>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</si>
  <si>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</si>
  <si>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</si>
  <si>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</si>
  <si>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</si>
  <si>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</si>
  <si>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</si>
  <si>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</si>
  <si>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</si>
  <si>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</si>
  <si>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</si>
  <si>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</si>
  <si>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</si>
  <si>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</si>
  <si>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</si>
  <si>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</si>
  <si>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</si>
  <si>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</si>
  <si>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</si>
  <si>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</si>
  <si>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</si>
  <si>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</si>
  <si>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</si>
  <si>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</si>
  <si>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</si>
  <si>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</si>
  <si>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</si>
  <si>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</si>
  <si>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</si>
  <si>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</si>
  <si>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</si>
  <si>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</si>
  <si>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</si>
  <si>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</si>
  <si>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</si>
  <si>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</si>
  <si>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</si>
  <si>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</si>
  <si>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</si>
  <si>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</si>
  <si>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</si>
  <si>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</si>
  <si>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</si>
  <si>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</si>
  <si>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</si>
  <si>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</si>
  <si>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</si>
  <si>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</si>
  <si>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</si>
  <si>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</si>
  <si>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</si>
  <si>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</si>
  <si>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</si>
  <si>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</si>
  <si>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</si>
  <si>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</si>
  <si>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</si>
  <si>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</si>
  <si>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</si>
  <si>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</si>
  <si>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</si>
  <si>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</si>
  <si>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</si>
  <si>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</si>
  <si>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</si>
  <si>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</si>
  <si>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</si>
  <si>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</si>
  <si>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</si>
  <si>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</si>
  <si>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</si>
  <si>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</si>
  <si>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</si>
  <si>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</si>
  <si>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</si>
  <si>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</si>
  <si>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</si>
  <si>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</si>
  <si>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</si>
  <si>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</si>
  <si>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</si>
  <si>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</si>
  <si>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</si>
  <si>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</si>
  <si>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</si>
  <si>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</si>
  <si>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</si>
  <si>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</si>
  <si>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</si>
  <si>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</si>
  <si>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</si>
  <si>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</si>
  <si>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</si>
  <si>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</si>
  <si>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</si>
  <si>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</si>
  <si>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</si>
  <si>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</si>
  <si>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</si>
  <si>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</si>
  <si>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</si>
  <si>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</si>
  <si>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</si>
  <si>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</si>
  <si>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</si>
  <si>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</si>
  <si>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</si>
  <si>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</si>
  <si>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</si>
  <si>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</si>
  <si>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</si>
  <si>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</si>
  <si>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</si>
  <si>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</si>
  <si>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</si>
  <si>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</si>
  <si>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</si>
  <si>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</si>
  <si>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</si>
  <si>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</si>
  <si>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</si>
  <si>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</si>
  <si>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</si>
  <si>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</si>
  <si>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</si>
  <si>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</si>
  <si>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</si>
  <si>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</si>
  <si>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</si>
  <si>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</si>
  <si>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</si>
  <si>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</si>
  <si>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</si>
  <si>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</si>
  <si>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</si>
  <si>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</si>
  <si>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</si>
  <si>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</si>
  <si>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</si>
  <si>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</si>
  <si>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</si>
  <si>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</si>
  <si>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</si>
  <si>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</si>
  <si>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</si>
  <si>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</si>
  <si>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</si>
  <si>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</si>
  <si>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</si>
  <si>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</si>
  <si>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</si>
  <si>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</si>
  <si>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</si>
  <si>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</si>
  <si>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</si>
  <si>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</si>
  <si>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</si>
  <si>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</si>
  <si>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</si>
  <si>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</si>
  <si>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</si>
  <si>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</si>
  <si>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</si>
  <si>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</si>
  <si>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</si>
  <si>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</si>
  <si>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</si>
  <si>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</si>
  <si>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</si>
  <si>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</si>
  <si>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</si>
  <si>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</si>
  <si>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</si>
  <si>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</si>
  <si>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</si>
  <si>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</si>
  <si>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</si>
  <si>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</si>
  <si>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</si>
  <si>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</si>
  <si>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</si>
  <si>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</si>
  <si>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</si>
  <si>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</si>
  <si>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</si>
  <si>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</si>
  <si>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</si>
  <si>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</si>
  <si>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</si>
  <si>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</si>
  <si>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</si>
  <si>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</si>
  <si>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</si>
  <si>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</si>
  <si>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</si>
  <si>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</si>
  <si>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</si>
  <si>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</si>
  <si>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</si>
  <si>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</si>
  <si>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</si>
  <si>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</si>
  <si>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</si>
  <si>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</si>
  <si>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</si>
  <si>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</si>
  <si>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</si>
  <si>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</si>
  <si>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</si>
  <si>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</si>
  <si>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</si>
  <si>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</si>
  <si>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</si>
  <si>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</si>
  <si>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</si>
  <si>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</si>
  <si>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</si>
  <si>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</si>
  <si>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</si>
  <si>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</si>
  <si>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</si>
  <si>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</si>
  <si>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</si>
  <si>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</si>
  <si>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</si>
  <si>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</si>
  <si>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</si>
  <si>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</si>
  <si>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</si>
  <si>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</si>
  <si>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</si>
  <si>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</si>
  <si>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</si>
  <si>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</si>
  <si>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</si>
  <si>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</si>
  <si>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</si>
  <si>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</si>
  <si>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</si>
  <si>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</si>
  <si>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</si>
  <si>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</si>
  <si>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</si>
  <si>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</si>
  <si>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</si>
  <si>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</si>
  <si>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</si>
  <si>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</si>
  <si>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</si>
  <si>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</si>
  <si>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</si>
  <si>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</si>
  <si>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</si>
  <si>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</si>
  <si>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</si>
  <si>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</si>
  <si>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</si>
  <si>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</si>
  <si>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</si>
  <si>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</si>
  <si>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</si>
  <si>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</si>
  <si>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</si>
  <si>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</si>
  <si>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</si>
  <si>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</si>
  <si>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</si>
  <si>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</si>
  <si>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</si>
  <si>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</si>
  <si>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</si>
  <si>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</si>
  <si>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</si>
  <si>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</si>
  <si>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</si>
  <si>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</si>
  <si>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</si>
  <si>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</si>
  <si>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</si>
  <si>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</si>
  <si>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</si>
  <si>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</si>
  <si>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</si>
  <si>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</si>
  <si>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</si>
  <si>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</si>
  <si>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</si>
  <si>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</si>
  <si>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</si>
  <si>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</si>
  <si>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</si>
  <si>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</si>
  <si>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</si>
  <si>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</si>
  <si>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</si>
  <si>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</si>
  <si>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</si>
  <si>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</si>
  <si>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</si>
  <si>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</si>
  <si>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</si>
  <si>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</si>
  <si>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</si>
  <si>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</si>
  <si>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</si>
  <si>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</si>
  <si>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</si>
  <si>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</si>
  <si>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</si>
  <si>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</si>
  <si>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</si>
  <si>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</si>
  <si>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</si>
  <si>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</si>
  <si>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</si>
  <si>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</si>
  <si>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</si>
  <si>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</si>
  <si>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</si>
  <si>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</si>
  <si>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</si>
  <si>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</si>
  <si>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</si>
  <si>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</si>
  <si>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</si>
  <si>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</si>
  <si>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</si>
  <si>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</si>
  <si>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ND</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</si>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</sst>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5</v>
      </c>
      <c r="F6" s="5" t="s">
        <v>213</v>
      </c>
      <c r="G6" s="15">
        <v>7</v>
      </c>
      <c r="H6" s="5" t="s">
        <v>213</v>
      </c>
      <c r="I6" s="95" t="s">
        <v>213</v>
      </c>
      <c r="J6" s="95" t="s">
        <v>213</v>
      </c>
      <c r="K6" s="111" t="s">
        <v>213</v>
      </c>
    </row>
    <row r="7" spans="1:11" x14ac:dyDescent="0.25">
      <c r="A7" s="130" t="s">
        <v>12</v>
      </c>
      <c r="B7" s="17" t="s">
        <v>213</v>
      </c>
      <c r="C7" s="67">
        <v>2759346</v>
      </c>
      <c r="D7" s="19" t="str">
        <f>IF($B7="N/A","N/A",IF(C7&gt;15,"No",IF(C7&lt;-15,"No","Yes")))</f>
        <v>N/A</v>
      </c>
      <c r="E7" s="18">
        <v>2631889</v>
      </c>
      <c r="F7" s="19" t="str">
        <f>IF($B7="N/A","N/A",IF(E7&gt;15,"No",IF(E7&lt;-15,"No","Yes")))</f>
        <v>N/A</v>
      </c>
      <c r="G7" s="18">
        <v>2746739</v>
      </c>
      <c r="H7" s="19" t="str">
        <f>IF($B7="N/A","N/A",IF(G7&gt;15,"No",IF(G7&lt;-15,"No","Yes")))</f>
        <v>N/A</v>
      </c>
      <c r="I7" s="20">
        <v>-4.62</v>
      </c>
      <c r="J7" s="20">
        <v>4.3639999999999999</v>
      </c>
      <c r="K7" s="112" t="str">
        <f t="shared" ref="K7:K54" si="0">IF(J7="Div by 0", "N/A", IF(J7="N/A","N/A", IF(J7&gt;30, "No", IF(J7&lt;-30, "No", "Yes"))))</f>
        <v>Yes</v>
      </c>
    </row>
    <row r="8" spans="1:11" x14ac:dyDescent="0.25">
      <c r="A8" s="130" t="s">
        <v>362</v>
      </c>
      <c r="B8" s="17" t="s">
        <v>213</v>
      </c>
      <c r="C8" s="105">
        <v>84.703186915000003</v>
      </c>
      <c r="D8" s="19" t="str">
        <f>IF($B8="N/A","N/A",IF(C8&gt;15,"No",IF(C8&lt;-15,"No","Yes")))</f>
        <v>N/A</v>
      </c>
      <c r="E8" s="21">
        <v>85.030561699000003</v>
      </c>
      <c r="F8" s="19" t="str">
        <f>IF($B8="N/A","N/A",IF(E8&gt;15,"No",IF(E8&lt;-15,"No","Yes")))</f>
        <v>N/A</v>
      </c>
      <c r="G8" s="21">
        <v>85.060102178999998</v>
      </c>
      <c r="H8" s="19" t="str">
        <f>IF($B8="N/A","N/A",IF(G8&gt;15,"No",IF(G8&lt;-15,"No","Yes")))</f>
        <v>N/A</v>
      </c>
      <c r="I8" s="20">
        <v>0.38650000000000001</v>
      </c>
      <c r="J8" s="20">
        <v>3.4700000000000002E-2</v>
      </c>
      <c r="K8" s="112" t="str">
        <f t="shared" si="0"/>
        <v>Yes</v>
      </c>
    </row>
    <row r="9" spans="1:11" x14ac:dyDescent="0.25">
      <c r="A9" s="130"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15.296813085</v>
      </c>
      <c r="D11" s="5" t="str">
        <f>IF($B11="N/A","N/A",IF(C11&gt;15,"No",IF(C11&lt;-15,"No","Yes")))</f>
        <v>N/A</v>
      </c>
      <c r="E11" s="5">
        <v>14.969438301</v>
      </c>
      <c r="F11" s="5" t="str">
        <f>IF($B11="N/A","N/A",IF(E11&gt;15,"No",IF(E11&lt;-15,"No","Yes")))</f>
        <v>N/A</v>
      </c>
      <c r="G11" s="5">
        <v>14.939897821000001</v>
      </c>
      <c r="H11" s="5" t="str">
        <f>IF($B11="N/A","N/A",IF(G11&gt;15,"No",IF(G11&lt;-15,"No","Yes")))</f>
        <v>N/A</v>
      </c>
      <c r="I11" s="6">
        <v>-2.14</v>
      </c>
      <c r="J11" s="6">
        <v>-0.19700000000000001</v>
      </c>
      <c r="K11" s="111" t="str">
        <f t="shared" si="0"/>
        <v>Yes</v>
      </c>
    </row>
    <row r="12" spans="1:11" x14ac:dyDescent="0.25">
      <c r="A12" s="130" t="s">
        <v>857</v>
      </c>
      <c r="B12" s="68" t="s">
        <v>214</v>
      </c>
      <c r="C12" s="66">
        <v>85.388408791000003</v>
      </c>
      <c r="D12" s="5" t="str">
        <f>IF(OR($B12="N/A",$C12="N/A"),"N/A",IF(C12&gt;100,"No",IF(C12&lt;95,"No","Yes")))</f>
        <v>No</v>
      </c>
      <c r="E12" s="66">
        <v>85.366748439000006</v>
      </c>
      <c r="F12" s="5" t="str">
        <f>IF(OR($B12="N/A",$E12="N/A"),"N/A",IF(E12&gt;100,"No",IF(E12&lt;95,"No","Yes")))</f>
        <v>No</v>
      </c>
      <c r="G12" s="66">
        <v>82.557239214999996</v>
      </c>
      <c r="H12" s="5" t="str">
        <f>IF($B12="N/A","N/A",IF(G12&gt;100,"No",IF(G12&lt;95,"No","Yes")))</f>
        <v>No</v>
      </c>
      <c r="I12" s="69">
        <v>-2.5000000000000001E-2</v>
      </c>
      <c r="J12" s="69">
        <v>-3.29</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85.140468259000002</v>
      </c>
      <c r="D15" s="5" t="str">
        <f>IF(OR($B15="N/A",$C15="N/A"),"N/A",IF(C15&gt;100,"No",IF(C15&lt;95,"No","Yes")))</f>
        <v>No</v>
      </c>
      <c r="E15" s="66">
        <v>84.974686203000005</v>
      </c>
      <c r="F15" s="5" t="str">
        <f>IF(OR($B15="N/A",$E15="N/A"),"N/A",IF(E15&gt;100,"No",IF(E15&lt;95,"No","Yes")))</f>
        <v>No</v>
      </c>
      <c r="G15" s="66">
        <v>76.678954912999998</v>
      </c>
      <c r="H15" s="5" t="str">
        <f>IF($B15="N/A","N/A",IF(G15&gt;100,"No",IF(G15&lt;95,"No","Yes")))</f>
        <v>No</v>
      </c>
      <c r="I15" s="69">
        <v>-0.19500000000000001</v>
      </c>
      <c r="J15" s="69">
        <v>-9.76</v>
      </c>
      <c r="K15" s="111" t="str">
        <f t="shared" si="0"/>
        <v>Yes</v>
      </c>
    </row>
    <row r="16" spans="1:11" x14ac:dyDescent="0.25">
      <c r="A16" s="130" t="s">
        <v>331</v>
      </c>
      <c r="B16" s="22" t="s">
        <v>213</v>
      </c>
      <c r="C16" s="56">
        <v>2337254</v>
      </c>
      <c r="D16" s="5" t="str">
        <f>IF($B16="N/A","N/A",IF(C16&gt;15,"No",IF(C16&lt;-15,"No","Yes")))</f>
        <v>N/A</v>
      </c>
      <c r="E16" s="23">
        <v>2237910</v>
      </c>
      <c r="F16" s="5" t="str">
        <f>IF($B16="N/A","N/A",IF(E16&gt;15,"No",IF(E16&lt;-15,"No","Yes")))</f>
        <v>N/A</v>
      </c>
      <c r="G16" s="23">
        <v>2336379</v>
      </c>
      <c r="H16" s="5" t="str">
        <f>IF($B16="N/A","N/A",IF(G16&gt;15,"No",IF(G16&lt;-15,"No","Yes")))</f>
        <v>N/A</v>
      </c>
      <c r="I16" s="6">
        <v>-4.25</v>
      </c>
      <c r="J16" s="6">
        <v>4.4000000000000004</v>
      </c>
      <c r="K16" s="111" t="str">
        <f t="shared" si="0"/>
        <v>Yes</v>
      </c>
    </row>
    <row r="17" spans="1:11" x14ac:dyDescent="0.25">
      <c r="A17" s="130" t="s">
        <v>440</v>
      </c>
      <c r="B17" s="22" t="s">
        <v>215</v>
      </c>
      <c r="C17" s="66">
        <v>11.109661166</v>
      </c>
      <c r="D17" s="5" t="str">
        <f>IF($B17="N/A","N/A",IF(C17&gt;20,"No",IF(C17&lt;5,"No","Yes")))</f>
        <v>Yes</v>
      </c>
      <c r="E17" s="5">
        <v>10.295588294</v>
      </c>
      <c r="F17" s="5" t="str">
        <f>IF($B17="N/A","N/A",IF(E17&gt;20,"No",IF(E17&lt;5,"No","Yes")))</f>
        <v>Yes</v>
      </c>
      <c r="G17" s="5">
        <v>11.604196066</v>
      </c>
      <c r="H17" s="5" t="str">
        <f>IF($B17="N/A","N/A",IF(G17&gt;20,"No",IF(G17&lt;5,"No","Yes")))</f>
        <v>Yes</v>
      </c>
      <c r="I17" s="6">
        <v>-7.33</v>
      </c>
      <c r="J17" s="6">
        <v>12.71</v>
      </c>
      <c r="K17" s="111" t="str">
        <f t="shared" si="0"/>
        <v>Yes</v>
      </c>
    </row>
    <row r="18" spans="1:11" x14ac:dyDescent="0.25">
      <c r="A18" s="130" t="s">
        <v>441</v>
      </c>
      <c r="B18" s="17" t="s">
        <v>213</v>
      </c>
      <c r="C18" s="66">
        <v>88.890338834000005</v>
      </c>
      <c r="D18" s="5" t="str">
        <f>IF($B18="N/A","N/A",IF(C18&gt;15,"No",IF(C18&lt;-15,"No","Yes")))</f>
        <v>N/A</v>
      </c>
      <c r="E18" s="5">
        <v>89.704411706000002</v>
      </c>
      <c r="F18" s="5" t="str">
        <f>IF($B18="N/A","N/A",IF(E18&gt;15,"No",IF(E18&lt;-15,"No","Yes")))</f>
        <v>N/A</v>
      </c>
      <c r="G18" s="5">
        <v>88.395803934</v>
      </c>
      <c r="H18" s="5" t="str">
        <f>IF($B18="N/A","N/A",IF(G18&gt;15,"No",IF(G18&lt;-15,"No","Yes")))</f>
        <v>N/A</v>
      </c>
      <c r="I18" s="6">
        <v>0.91579999999999995</v>
      </c>
      <c r="J18" s="6">
        <v>-1.46</v>
      </c>
      <c r="K18" s="111" t="str">
        <f t="shared" si="0"/>
        <v>Yes</v>
      </c>
    </row>
    <row r="19" spans="1:11" x14ac:dyDescent="0.25">
      <c r="A19" s="130" t="s">
        <v>442</v>
      </c>
      <c r="B19" s="22" t="s">
        <v>216</v>
      </c>
      <c r="C19" s="66">
        <v>3.2999836560000002</v>
      </c>
      <c r="D19" s="5" t="str">
        <f>IF($B19="N/A","N/A",IF(C19&gt;1,"Yes","No"))</f>
        <v>Yes</v>
      </c>
      <c r="E19" s="5">
        <v>3.6375904304</v>
      </c>
      <c r="F19" s="5" t="str">
        <f>IF($B19="N/A","N/A",IF(E19&gt;1,"Yes","No"))</f>
        <v>Yes</v>
      </c>
      <c r="G19" s="5">
        <v>2.5720998176999998</v>
      </c>
      <c r="H19" s="5" t="str">
        <f>IF($B19="N/A","N/A",IF(G19&gt;1,"Yes","No"))</f>
        <v>Yes</v>
      </c>
      <c r="I19" s="6">
        <v>10.23</v>
      </c>
      <c r="J19" s="6">
        <v>-29.3</v>
      </c>
      <c r="K19" s="111" t="str">
        <f t="shared" si="0"/>
        <v>Yes</v>
      </c>
    </row>
    <row r="20" spans="1:11" x14ac:dyDescent="0.25">
      <c r="A20" s="130" t="s">
        <v>859</v>
      </c>
      <c r="B20" s="22" t="s">
        <v>213</v>
      </c>
      <c r="C20" s="59">
        <v>301.17969894999999</v>
      </c>
      <c r="D20" s="5" t="str">
        <f>IF($B20="N/A","N/A",IF(C20&gt;15,"No",IF(C20&lt;-15,"No","Yes")))</f>
        <v>N/A</v>
      </c>
      <c r="E20" s="24">
        <v>261.75053436000002</v>
      </c>
      <c r="F20" s="5" t="str">
        <f>IF($B20="N/A","N/A",IF(E20&gt;15,"No",IF(E20&lt;-15,"No","Yes")))</f>
        <v>N/A</v>
      </c>
      <c r="G20" s="24">
        <v>258.70319832000001</v>
      </c>
      <c r="H20" s="5" t="str">
        <f>IF($B20="N/A","N/A",IF(G20&gt;15,"No",IF(G20&lt;-15,"No","Yes")))</f>
        <v>N/A</v>
      </c>
      <c r="I20" s="6">
        <v>-13.1</v>
      </c>
      <c r="J20" s="6">
        <v>-1.1599999999999999</v>
      </c>
      <c r="K20" s="111" t="str">
        <f t="shared" si="0"/>
        <v>Yes</v>
      </c>
    </row>
    <row r="21" spans="1:11" x14ac:dyDescent="0.25">
      <c r="A21" s="130" t="s">
        <v>34</v>
      </c>
      <c r="B21" s="22" t="s">
        <v>213</v>
      </c>
      <c r="C21" s="70">
        <v>2.4897203900000001E-2</v>
      </c>
      <c r="D21" s="5" t="str">
        <f>IF($B21="N/A","N/A",IF(C21&gt;15,"No",IF(C21&lt;-15,"No","Yes")))</f>
        <v>N/A</v>
      </c>
      <c r="E21" s="71">
        <v>2.7736732100000001E-2</v>
      </c>
      <c r="F21" s="5" t="str">
        <f>IF($B21="N/A","N/A",IF(E21&gt;15,"No",IF(E21&lt;-15,"No","Yes")))</f>
        <v>N/A</v>
      </c>
      <c r="G21" s="71">
        <v>5.29354992E-2</v>
      </c>
      <c r="H21" s="5" t="str">
        <f>IF($B21="N/A","N/A",IF(G21&gt;15,"No",IF(G21&lt;-15,"No","Yes")))</f>
        <v>N/A</v>
      </c>
      <c r="I21" s="6">
        <v>11.41</v>
      </c>
      <c r="J21" s="6">
        <v>90.85</v>
      </c>
      <c r="K21" s="111" t="str">
        <f t="shared" si="0"/>
        <v>No</v>
      </c>
    </row>
    <row r="22" spans="1:11" x14ac:dyDescent="0.25">
      <c r="A22" s="130" t="s">
        <v>1699</v>
      </c>
      <c r="B22" s="22" t="s">
        <v>213</v>
      </c>
      <c r="C22" s="70">
        <v>1.1106617293000001</v>
      </c>
      <c r="D22" s="5" t="str">
        <f>IF($B22="N/A","N/A",IF(C22&gt;15,"No",IF(C22&lt;-15,"No","Yes")))</f>
        <v>N/A</v>
      </c>
      <c r="E22" s="71">
        <v>0.19229534379999999</v>
      </c>
      <c r="F22" s="5" t="str">
        <f>IF($B22="N/A","N/A",IF(E22&gt;15,"No",IF(E22&lt;-15,"No","Yes")))</f>
        <v>N/A</v>
      </c>
      <c r="G22" s="71">
        <v>0.12553067470000001</v>
      </c>
      <c r="H22" s="5" t="str">
        <f>IF($B22="N/A","N/A",IF(G22&gt;15,"No",IF(G22&lt;-15,"No","Yes")))</f>
        <v>N/A</v>
      </c>
      <c r="I22" s="6">
        <v>-82.7</v>
      </c>
      <c r="J22" s="6">
        <v>-34.700000000000003</v>
      </c>
      <c r="K22" s="111" t="str">
        <f t="shared" si="0"/>
        <v>No</v>
      </c>
    </row>
    <row r="23" spans="1:11" x14ac:dyDescent="0.25">
      <c r="A23" s="130" t="s">
        <v>35</v>
      </c>
      <c r="B23" s="22" t="s">
        <v>213</v>
      </c>
      <c r="C23" s="70">
        <v>14.161254152</v>
      </c>
      <c r="D23" s="5" t="str">
        <f>IF($B23="N/A","N/A",IF(C23&gt;15,"No",IF(C23&lt;-15,"No","Yes")))</f>
        <v>N/A</v>
      </c>
      <c r="E23" s="71">
        <v>14.749406225</v>
      </c>
      <c r="F23" s="5" t="str">
        <f>IF($B23="N/A","N/A",IF(E23&gt;15,"No",IF(E23&lt;-15,"No","Yes")))</f>
        <v>N/A</v>
      </c>
      <c r="G23" s="71">
        <v>14.782511188999999</v>
      </c>
      <c r="H23" s="5" t="str">
        <f>IF($B23="N/A","N/A",IF(G23&gt;15,"No",IF(G23&lt;-15,"No","Yes")))</f>
        <v>N/A</v>
      </c>
      <c r="I23" s="6">
        <v>4.1529999999999996</v>
      </c>
      <c r="J23" s="6">
        <v>0.22439999999999999</v>
      </c>
      <c r="K23" s="111" t="str">
        <f t="shared" si="0"/>
        <v>Yes</v>
      </c>
    </row>
    <row r="24" spans="1:11" x14ac:dyDescent="0.25">
      <c r="A24" s="130" t="s">
        <v>860</v>
      </c>
      <c r="B24" s="22" t="s">
        <v>243</v>
      </c>
      <c r="C24" s="59">
        <v>4332.0946143000001</v>
      </c>
      <c r="D24" s="5" t="str">
        <f>IF($B24="N/A","N/A",IF(C24&gt;300,"No",IF(C24&lt;75,"No","Yes")))</f>
        <v>No</v>
      </c>
      <c r="E24" s="24">
        <v>4397.539726</v>
      </c>
      <c r="F24" s="5" t="str">
        <f>IF($B24="N/A","N/A",IF(E24&gt;300,"No",IF(E24&lt;75,"No","Yes")))</f>
        <v>No</v>
      </c>
      <c r="G24" s="24">
        <v>2792.607978</v>
      </c>
      <c r="H24" s="5" t="str">
        <f>IF($B24="N/A","N/A",IF(G24&gt;300,"No",IF(G24&lt;75,"No","Yes")))</f>
        <v>No</v>
      </c>
      <c r="I24" s="6">
        <v>1.5109999999999999</v>
      </c>
      <c r="J24" s="6">
        <v>-36.5</v>
      </c>
      <c r="K24" s="111" t="str">
        <f t="shared" si="0"/>
        <v>No</v>
      </c>
    </row>
    <row r="25" spans="1:11" x14ac:dyDescent="0.25">
      <c r="A25" s="130" t="s">
        <v>861</v>
      </c>
      <c r="B25" s="22" t="s">
        <v>244</v>
      </c>
      <c r="C25" s="59">
        <v>34.917186020999999</v>
      </c>
      <c r="D25" s="5" t="str">
        <f>IF($B25="N/A","N/A",IF(C25&gt;250,"No",IF(C25&lt;20,"No","Yes")))</f>
        <v>Yes</v>
      </c>
      <c r="E25" s="24">
        <v>132.98794705</v>
      </c>
      <c r="F25" s="5" t="str">
        <f>IF($B25="N/A","N/A",IF(E25&gt;250,"No",IF(E25&lt;20,"No","Yes")))</f>
        <v>Yes</v>
      </c>
      <c r="G25" s="24">
        <v>132.82975637999999</v>
      </c>
      <c r="H25" s="5" t="str">
        <f>IF($B25="N/A","N/A",IF(G25&gt;250,"No",IF(G25&lt;20,"No","Yes")))</f>
        <v>Yes</v>
      </c>
      <c r="I25" s="6">
        <v>280.89999999999998</v>
      </c>
      <c r="J25" s="6">
        <v>-0.11899999999999999</v>
      </c>
      <c r="K25" s="111" t="str">
        <f t="shared" si="0"/>
        <v>Yes</v>
      </c>
    </row>
    <row r="26" spans="1:11" x14ac:dyDescent="0.25">
      <c r="A26" s="130" t="s">
        <v>862</v>
      </c>
      <c r="B26" s="22" t="s">
        <v>245</v>
      </c>
      <c r="C26" s="59">
        <v>2</v>
      </c>
      <c r="D26" s="5" t="str">
        <f>IF($B26="N/A","N/A",IF(C26&gt;5,"No",IF(C26&lt;3,"No","Yes")))</f>
        <v>No</v>
      </c>
      <c r="E26" s="24">
        <v>2</v>
      </c>
      <c r="F26" s="5" t="str">
        <f>IF($B26="N/A","N/A",IF(E26&gt;5,"No",IF(E26&lt;3,"No","Yes")))</f>
        <v>No</v>
      </c>
      <c r="G26" s="24">
        <v>2</v>
      </c>
      <c r="H26" s="5" t="str">
        <f>IF($B26="N/A","N/A",IF(G26&gt;5,"No",IF(G26&lt;3,"No","Yes")))</f>
        <v>No</v>
      </c>
      <c r="I26" s="6">
        <v>0</v>
      </c>
      <c r="J26" s="6">
        <v>0</v>
      </c>
      <c r="K26" s="111" t="str">
        <f t="shared" si="0"/>
        <v>Yes</v>
      </c>
    </row>
    <row r="27" spans="1:11" x14ac:dyDescent="0.25">
      <c r="A27" s="130" t="s">
        <v>131</v>
      </c>
      <c r="B27" s="22" t="s">
        <v>213</v>
      </c>
      <c r="C27" s="56">
        <v>4263</v>
      </c>
      <c r="D27" s="22" t="s">
        <v>213</v>
      </c>
      <c r="E27" s="23">
        <v>2893</v>
      </c>
      <c r="F27" s="22" t="s">
        <v>213</v>
      </c>
      <c r="G27" s="23">
        <v>37953</v>
      </c>
      <c r="H27" s="5" t="str">
        <f>IF($B27="N/A","N/A",IF(G27&gt;15,"No",IF(G27&lt;-15,"No","Yes")))</f>
        <v>N/A</v>
      </c>
      <c r="I27" s="6">
        <v>-32.1</v>
      </c>
      <c r="J27" s="6">
        <v>1212</v>
      </c>
      <c r="K27" s="111" t="str">
        <f t="shared" si="0"/>
        <v>No</v>
      </c>
    </row>
    <row r="28" spans="1:11" x14ac:dyDescent="0.25">
      <c r="A28" s="130" t="s">
        <v>346</v>
      </c>
      <c r="B28" s="22" t="s">
        <v>213</v>
      </c>
      <c r="C28" s="57">
        <v>0.1544931299</v>
      </c>
      <c r="D28" s="22" t="s">
        <v>213</v>
      </c>
      <c r="E28" s="4">
        <v>0.1099210491</v>
      </c>
      <c r="F28" s="22" t="s">
        <v>213</v>
      </c>
      <c r="G28" s="4">
        <v>1.3817475923</v>
      </c>
      <c r="H28" s="5" t="str">
        <f>IF($B28="N/A","N/A",IF(G28&gt;15,"No",IF(G28&lt;-15,"No","Yes")))</f>
        <v>N/A</v>
      </c>
      <c r="I28" s="6">
        <v>-28.9</v>
      </c>
      <c r="J28" s="6">
        <v>1157</v>
      </c>
      <c r="K28" s="111" t="str">
        <f t="shared" si="0"/>
        <v>No</v>
      </c>
    </row>
    <row r="29" spans="1:11" ht="25" x14ac:dyDescent="0.25">
      <c r="A29" s="130" t="s">
        <v>838</v>
      </c>
      <c r="B29" s="22" t="s">
        <v>213</v>
      </c>
      <c r="C29" s="24">
        <v>68.717804362999999</v>
      </c>
      <c r="D29" s="22" t="s">
        <v>213</v>
      </c>
      <c r="E29" s="24">
        <v>45.429312133000003</v>
      </c>
      <c r="F29" s="22" t="s">
        <v>213</v>
      </c>
      <c r="G29" s="24">
        <v>107.22224857</v>
      </c>
      <c r="H29" s="22" t="s">
        <v>213</v>
      </c>
      <c r="I29" s="6">
        <v>-33.9</v>
      </c>
      <c r="J29" s="6">
        <v>136</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687</v>
      </c>
      <c r="D31" s="5" t="str">
        <f t="shared" ref="D31:F50" si="4">IF($B31="N/A","N/A",IF(C31&lt;0,"No","Yes"))</f>
        <v>N/A</v>
      </c>
      <c r="E31" s="56">
        <v>730</v>
      </c>
      <c r="F31" s="5" t="str">
        <f t="shared" si="4"/>
        <v>N/A</v>
      </c>
      <c r="G31" s="56">
        <v>875</v>
      </c>
      <c r="H31" s="5" t="str">
        <f t="shared" ref="H31:H50" si="5">IF($B31="N/A","N/A",IF(G31&lt;0,"No","Yes"))</f>
        <v>N/A</v>
      </c>
      <c r="I31" s="6">
        <v>6.2590000000000003</v>
      </c>
      <c r="J31" s="6">
        <v>19.86</v>
      </c>
      <c r="K31" s="111" t="str">
        <f t="shared" si="0"/>
        <v>Yes</v>
      </c>
    </row>
    <row r="32" spans="1:11" x14ac:dyDescent="0.25">
      <c r="A32" s="134" t="s">
        <v>656</v>
      </c>
      <c r="B32" s="72" t="s">
        <v>213</v>
      </c>
      <c r="C32" s="57">
        <v>0</v>
      </c>
      <c r="D32" s="5" t="str">
        <f t="shared" si="4"/>
        <v>N/A</v>
      </c>
      <c r="E32" s="57">
        <v>0</v>
      </c>
      <c r="F32" s="5" t="str">
        <f t="shared" si="4"/>
        <v>N/A</v>
      </c>
      <c r="G32" s="57">
        <v>0</v>
      </c>
      <c r="H32" s="5" t="str">
        <f t="shared" si="5"/>
        <v>N/A</v>
      </c>
      <c r="I32" s="6" t="s">
        <v>1748</v>
      </c>
      <c r="J32" s="6" t="s">
        <v>1748</v>
      </c>
      <c r="K32" s="111" t="str">
        <f t="shared" si="0"/>
        <v>N/A</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11.790393012999999</v>
      </c>
      <c r="D35" s="5" t="str">
        <f t="shared" si="4"/>
        <v>N/A</v>
      </c>
      <c r="E35" s="57">
        <v>12.602739725999999</v>
      </c>
      <c r="F35" s="5" t="str">
        <f t="shared" si="4"/>
        <v>N/A</v>
      </c>
      <c r="G35" s="57">
        <v>15.885714286000001</v>
      </c>
      <c r="H35" s="5" t="str">
        <f t="shared" si="5"/>
        <v>N/A</v>
      </c>
      <c r="I35" s="6">
        <v>6.89</v>
      </c>
      <c r="J35" s="6">
        <v>26.05</v>
      </c>
      <c r="K35" s="111" t="str">
        <f t="shared" si="0"/>
        <v>Yes</v>
      </c>
    </row>
    <row r="36" spans="1:11" x14ac:dyDescent="0.25">
      <c r="A36" s="134" t="s">
        <v>349</v>
      </c>
      <c r="B36" s="72" t="s">
        <v>213</v>
      </c>
      <c r="C36" s="56">
        <v>30647</v>
      </c>
      <c r="D36" s="5" t="str">
        <f t="shared" si="4"/>
        <v>N/A</v>
      </c>
      <c r="E36" s="56">
        <v>5061</v>
      </c>
      <c r="F36" s="5" t="str">
        <f t="shared" si="4"/>
        <v>N/A</v>
      </c>
      <c r="G36" s="56">
        <v>3448</v>
      </c>
      <c r="H36" s="5" t="str">
        <f t="shared" si="5"/>
        <v>N/A</v>
      </c>
      <c r="I36" s="6">
        <v>-83.5</v>
      </c>
      <c r="J36" s="6">
        <v>-31.9</v>
      </c>
      <c r="K36" s="111" t="str">
        <f t="shared" si="0"/>
        <v>No</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5.4785133945000002</v>
      </c>
      <c r="D41" s="5" t="str">
        <f t="shared" si="4"/>
        <v>N/A</v>
      </c>
      <c r="E41" s="57">
        <v>93.519067378000003</v>
      </c>
      <c r="F41" s="5" t="str">
        <f t="shared" si="4"/>
        <v>N/A</v>
      </c>
      <c r="G41" s="57">
        <v>99.970997679999996</v>
      </c>
      <c r="H41" s="5" t="str">
        <f t="shared" si="5"/>
        <v>N/A</v>
      </c>
      <c r="I41" s="6">
        <v>1607</v>
      </c>
      <c r="J41" s="6">
        <v>6.899</v>
      </c>
      <c r="K41" s="111" t="str">
        <f t="shared" si="0"/>
        <v>Yes</v>
      </c>
    </row>
    <row r="42" spans="1:11" x14ac:dyDescent="0.25">
      <c r="A42" s="134" t="s">
        <v>665</v>
      </c>
      <c r="B42" s="72" t="s">
        <v>213</v>
      </c>
      <c r="C42" s="57">
        <v>5.4785133945000002</v>
      </c>
      <c r="D42" s="5" t="str">
        <f t="shared" si="4"/>
        <v>N/A</v>
      </c>
      <c r="E42" s="57">
        <v>93.519067378000003</v>
      </c>
      <c r="F42" s="5" t="str">
        <f t="shared" si="4"/>
        <v>N/A</v>
      </c>
      <c r="G42" s="57">
        <v>99.970997679999996</v>
      </c>
      <c r="H42" s="5" t="str">
        <f t="shared" si="5"/>
        <v>N/A</v>
      </c>
      <c r="I42" s="6">
        <v>1607</v>
      </c>
      <c r="J42" s="6">
        <v>6.899</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9.1395568896999997</v>
      </c>
      <c r="D44" s="5" t="str">
        <f t="shared" si="4"/>
        <v>N/A</v>
      </c>
      <c r="E44" s="57">
        <v>0</v>
      </c>
      <c r="F44" s="5" t="str">
        <f t="shared" si="4"/>
        <v>N/A</v>
      </c>
      <c r="G44" s="57">
        <v>0</v>
      </c>
      <c r="H44" s="5" t="str">
        <f t="shared" si="5"/>
        <v>N/A</v>
      </c>
      <c r="I44" s="6">
        <v>-100</v>
      </c>
      <c r="J44" s="6" t="s">
        <v>1748</v>
      </c>
      <c r="K44" s="111" t="str">
        <f t="shared" si="0"/>
        <v>N/A</v>
      </c>
    </row>
    <row r="45" spans="1:11" x14ac:dyDescent="0.25">
      <c r="A45" s="134" t="s">
        <v>668</v>
      </c>
      <c r="B45" s="72" t="s">
        <v>213</v>
      </c>
      <c r="C45" s="57">
        <v>4.2973211081000002</v>
      </c>
      <c r="D45" s="5" t="str">
        <f t="shared" si="4"/>
        <v>N/A</v>
      </c>
      <c r="E45" s="57">
        <v>6.4809326220000001</v>
      </c>
      <c r="F45" s="5" t="str">
        <f t="shared" si="4"/>
        <v>N/A</v>
      </c>
      <c r="G45" s="57">
        <v>2.9002320200000001E-2</v>
      </c>
      <c r="H45" s="5" t="str">
        <f t="shared" si="5"/>
        <v>N/A</v>
      </c>
      <c r="I45" s="6">
        <v>50.81</v>
      </c>
      <c r="J45" s="6">
        <v>-99.6</v>
      </c>
      <c r="K45" s="111" t="str">
        <f t="shared" si="0"/>
        <v>No</v>
      </c>
    </row>
    <row r="46" spans="1:11" x14ac:dyDescent="0.25">
      <c r="A46" s="134" t="s">
        <v>350</v>
      </c>
      <c r="B46" s="72" t="s">
        <v>213</v>
      </c>
      <c r="C46" s="56">
        <v>390758</v>
      </c>
      <c r="D46" s="5" t="str">
        <f t="shared" si="4"/>
        <v>N/A</v>
      </c>
      <c r="E46" s="56">
        <v>388188</v>
      </c>
      <c r="F46" s="5" t="str">
        <f t="shared" si="4"/>
        <v>N/A</v>
      </c>
      <c r="G46" s="56">
        <v>406037</v>
      </c>
      <c r="H46" s="5" t="str">
        <f t="shared" si="5"/>
        <v>N/A</v>
      </c>
      <c r="I46" s="6">
        <v>-0.65800000000000003</v>
      </c>
      <c r="J46" s="6">
        <v>4.5979999999999999</v>
      </c>
      <c r="K46" s="111" t="str">
        <f t="shared" si="0"/>
        <v>Yes</v>
      </c>
    </row>
    <row r="47" spans="1:11" x14ac:dyDescent="0.25">
      <c r="A47" s="134" t="s">
        <v>669</v>
      </c>
      <c r="B47" s="72" t="s">
        <v>213</v>
      </c>
      <c r="C47" s="57">
        <v>99.318504035999993</v>
      </c>
      <c r="D47" s="5" t="str">
        <f t="shared" si="4"/>
        <v>N/A</v>
      </c>
      <c r="E47" s="57">
        <v>99.334085545999997</v>
      </c>
      <c r="F47" s="5" t="str">
        <f t="shared" si="4"/>
        <v>N/A</v>
      </c>
      <c r="G47" s="57">
        <v>99.038511268999997</v>
      </c>
      <c r="H47" s="5" t="str">
        <f t="shared" si="5"/>
        <v>N/A</v>
      </c>
      <c r="I47" s="6">
        <v>1.5699999999999999E-2</v>
      </c>
      <c r="J47" s="6">
        <v>-0.29799999999999999</v>
      </c>
      <c r="K47" s="111" t="str">
        <f t="shared" si="0"/>
        <v>Yes</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0.68149596430000003</v>
      </c>
      <c r="D50" s="5" t="str">
        <f t="shared" si="4"/>
        <v>N/A</v>
      </c>
      <c r="E50" s="57">
        <v>0.66591445380000003</v>
      </c>
      <c r="F50" s="5" t="str">
        <f t="shared" si="4"/>
        <v>N/A</v>
      </c>
      <c r="G50" s="57">
        <v>0.96148873130000001</v>
      </c>
      <c r="H50" s="5" t="str">
        <f t="shared" si="5"/>
        <v>N/A</v>
      </c>
      <c r="I50" s="6">
        <v>-2.29</v>
      </c>
      <c r="J50" s="6">
        <v>44.39</v>
      </c>
      <c r="K50" s="111" t="str">
        <f t="shared" si="0"/>
        <v>No</v>
      </c>
    </row>
    <row r="51" spans="1:11" x14ac:dyDescent="0.25">
      <c r="A51" s="134" t="s">
        <v>351</v>
      </c>
      <c r="B51" s="22" t="s">
        <v>213</v>
      </c>
      <c r="C51" s="56">
        <v>0</v>
      </c>
      <c r="D51" s="22" t="s">
        <v>213</v>
      </c>
      <c r="E51" s="23">
        <v>0</v>
      </c>
      <c r="F51" s="22" t="s">
        <v>213</v>
      </c>
      <c r="G51" s="23">
        <v>0</v>
      </c>
      <c r="H51" s="22" t="s">
        <v>213</v>
      </c>
      <c r="I51" s="6" t="s">
        <v>1748</v>
      </c>
      <c r="J51" s="6" t="s">
        <v>1748</v>
      </c>
      <c r="K51" s="111" t="str">
        <f t="shared" si="0"/>
        <v>N/A</v>
      </c>
    </row>
    <row r="52" spans="1:11" x14ac:dyDescent="0.25">
      <c r="A52" s="134"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11" t="str">
        <f t="shared" si="0"/>
        <v>N/A</v>
      </c>
    </row>
    <row r="53" spans="1:11" x14ac:dyDescent="0.25">
      <c r="A53" s="134" t="s">
        <v>353</v>
      </c>
      <c r="B53" s="22" t="s">
        <v>213</v>
      </c>
      <c r="C53" s="57" t="s">
        <v>1748</v>
      </c>
      <c r="D53" s="5" t="str">
        <f t="shared" si="6"/>
        <v>N/A</v>
      </c>
      <c r="E53" s="4" t="s">
        <v>1748</v>
      </c>
      <c r="F53" s="5" t="str">
        <f t="shared" si="7"/>
        <v>N/A</v>
      </c>
      <c r="G53" s="4" t="s">
        <v>1748</v>
      </c>
      <c r="H53" s="5" t="str">
        <f t="shared" si="8"/>
        <v>N/A</v>
      </c>
      <c r="I53" s="6" t="s">
        <v>1748</v>
      </c>
      <c r="J53" s="6" t="s">
        <v>1748</v>
      </c>
      <c r="K53" s="111" t="str">
        <f t="shared" si="0"/>
        <v>N/A</v>
      </c>
    </row>
    <row r="54" spans="1:11" x14ac:dyDescent="0.25">
      <c r="A54" s="135" t="s">
        <v>354</v>
      </c>
      <c r="B54" s="119" t="s">
        <v>213</v>
      </c>
      <c r="C54" s="136" t="s">
        <v>1748</v>
      </c>
      <c r="D54" s="120" t="str">
        <f t="shared" si="6"/>
        <v>N/A</v>
      </c>
      <c r="E54" s="124" t="s">
        <v>1748</v>
      </c>
      <c r="F54" s="120" t="str">
        <f t="shared" si="7"/>
        <v>N/A</v>
      </c>
      <c r="G54" s="124" t="s">
        <v>1748</v>
      </c>
      <c r="H54" s="120" t="str">
        <f t="shared" si="8"/>
        <v>N/A</v>
      </c>
      <c r="I54" s="121" t="s">
        <v>1748</v>
      </c>
      <c r="J54" s="121" t="s">
        <v>1748</v>
      </c>
      <c r="K54" s="122" t="str">
        <f t="shared" si="0"/>
        <v>N/A</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2077593</v>
      </c>
      <c r="D6" s="5" t="str">
        <f>IF($B6="N/A","N/A",IF(C6&gt;15,"No",IF(C6&lt;-15,"No","Yes")))</f>
        <v>N/A</v>
      </c>
      <c r="E6" s="23">
        <v>2007504</v>
      </c>
      <c r="F6" s="5" t="str">
        <f>IF($B6="N/A","N/A",IF(E6&gt;15,"No",IF(E6&lt;-15,"No","Yes")))</f>
        <v>N/A</v>
      </c>
      <c r="G6" s="23">
        <v>2065261</v>
      </c>
      <c r="H6" s="5" t="str">
        <f>IF($B6="N/A","N/A",IF(G6&gt;15,"No",IF(G6&lt;-15,"No","Yes")))</f>
        <v>N/A</v>
      </c>
      <c r="I6" s="6">
        <v>-3.37</v>
      </c>
      <c r="J6" s="6">
        <v>2.8769999999999998</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4.4991969072</v>
      </c>
      <c r="D9" s="5" t="str">
        <f t="shared" ref="D9:D15" si="1">IF($B9="N/A","N/A",IF(C9&gt;15,"No",IF(C9&lt;-15,"No","Yes")))</f>
        <v>N/A</v>
      </c>
      <c r="E9" s="4">
        <v>4.6071141079000002</v>
      </c>
      <c r="F9" s="5" t="str">
        <f t="shared" ref="F9:F15" si="2">IF($B9="N/A","N/A",IF(E9&gt;15,"No",IF(E9&lt;-15,"No","Yes")))</f>
        <v>N/A</v>
      </c>
      <c r="G9" s="4">
        <v>4.7288938298999996</v>
      </c>
      <c r="H9" s="5" t="str">
        <f t="shared" ref="H9:H15" si="3">IF($B9="N/A","N/A",IF(G9&gt;15,"No",IF(G9&lt;-15,"No","Yes")))</f>
        <v>N/A</v>
      </c>
      <c r="I9" s="6">
        <v>2.399</v>
      </c>
      <c r="J9" s="6">
        <v>2.6429999999999998</v>
      </c>
      <c r="K9" s="111" t="str">
        <f t="shared" si="0"/>
        <v>Yes</v>
      </c>
    </row>
    <row r="10" spans="1:11" x14ac:dyDescent="0.25">
      <c r="A10" s="130" t="s">
        <v>36</v>
      </c>
      <c r="B10" s="22" t="s">
        <v>213</v>
      </c>
      <c r="C10" s="57">
        <v>3.0404197000000001E-2</v>
      </c>
      <c r="D10" s="5" t="str">
        <f t="shared" si="1"/>
        <v>N/A</v>
      </c>
      <c r="E10" s="4">
        <v>2.7102107199999999E-2</v>
      </c>
      <c r="F10" s="5" t="str">
        <f t="shared" si="2"/>
        <v>N/A</v>
      </c>
      <c r="G10" s="4">
        <v>4.7683192999999997E-3</v>
      </c>
      <c r="H10" s="5" t="str">
        <f t="shared" si="3"/>
        <v>N/A</v>
      </c>
      <c r="I10" s="6">
        <v>-10.9</v>
      </c>
      <c r="J10" s="6">
        <v>-82.4</v>
      </c>
      <c r="K10" s="111" t="str">
        <f t="shared" si="0"/>
        <v>No</v>
      </c>
    </row>
    <row r="11" spans="1:11" x14ac:dyDescent="0.25">
      <c r="A11" s="130" t="s">
        <v>37</v>
      </c>
      <c r="B11" s="22" t="s">
        <v>213</v>
      </c>
      <c r="C11" s="57">
        <v>1.4750128422</v>
      </c>
      <c r="D11" s="5" t="str">
        <f t="shared" si="1"/>
        <v>N/A</v>
      </c>
      <c r="E11" s="4">
        <v>1.2940528633999999</v>
      </c>
      <c r="F11" s="5" t="str">
        <f t="shared" si="2"/>
        <v>N/A</v>
      </c>
      <c r="G11" s="4">
        <v>2.2997748472000001</v>
      </c>
      <c r="H11" s="5" t="str">
        <f t="shared" si="3"/>
        <v>N/A</v>
      </c>
      <c r="I11" s="6">
        <v>-12.3</v>
      </c>
      <c r="J11" s="6">
        <v>77.72</v>
      </c>
      <c r="K11" s="111" t="str">
        <f t="shared" si="0"/>
        <v>No</v>
      </c>
    </row>
    <row r="12" spans="1:11" x14ac:dyDescent="0.25">
      <c r="A12" s="130" t="s">
        <v>38</v>
      </c>
      <c r="B12" s="22" t="s">
        <v>213</v>
      </c>
      <c r="C12" s="57">
        <v>4.9162388870999996</v>
      </c>
      <c r="D12" s="5" t="str">
        <f t="shared" si="1"/>
        <v>N/A</v>
      </c>
      <c r="E12" s="4">
        <v>5.0395847979999999</v>
      </c>
      <c r="F12" s="5" t="str">
        <f t="shared" si="2"/>
        <v>N/A</v>
      </c>
      <c r="G12" s="4">
        <v>5.1653774884999999</v>
      </c>
      <c r="H12" s="5" t="str">
        <f t="shared" si="3"/>
        <v>N/A</v>
      </c>
      <c r="I12" s="6">
        <v>2.5089999999999999</v>
      </c>
      <c r="J12" s="6">
        <v>2.496</v>
      </c>
      <c r="K12" s="111" t="str">
        <f t="shared" si="0"/>
        <v>Yes</v>
      </c>
    </row>
    <row r="13" spans="1:11" x14ac:dyDescent="0.25">
      <c r="A13" s="130" t="s">
        <v>863</v>
      </c>
      <c r="B13" s="22" t="s">
        <v>213</v>
      </c>
      <c r="C13" s="57">
        <v>32.527023747000001</v>
      </c>
      <c r="D13" s="5" t="str">
        <f t="shared" si="1"/>
        <v>N/A</v>
      </c>
      <c r="E13" s="4">
        <v>47.053545130000003</v>
      </c>
      <c r="F13" s="5" t="str">
        <f t="shared" si="2"/>
        <v>N/A</v>
      </c>
      <c r="G13" s="4">
        <v>61.175659987000003</v>
      </c>
      <c r="H13" s="5" t="str">
        <f t="shared" si="3"/>
        <v>N/A</v>
      </c>
      <c r="I13" s="6">
        <v>44.66</v>
      </c>
      <c r="J13" s="6">
        <v>30.01</v>
      </c>
      <c r="K13" s="111" t="str">
        <f t="shared" si="0"/>
        <v>No</v>
      </c>
    </row>
    <row r="14" spans="1:11" x14ac:dyDescent="0.25">
      <c r="A14" s="130" t="s">
        <v>864</v>
      </c>
      <c r="B14" s="22" t="s">
        <v>213</v>
      </c>
      <c r="C14" s="57">
        <v>24.392920693000001</v>
      </c>
      <c r="D14" s="5" t="str">
        <f t="shared" si="1"/>
        <v>N/A</v>
      </c>
      <c r="E14" s="4">
        <v>24.313688320000001</v>
      </c>
      <c r="F14" s="5" t="str">
        <f t="shared" si="2"/>
        <v>N/A</v>
      </c>
      <c r="G14" s="4">
        <v>23.236675743999999</v>
      </c>
      <c r="H14" s="5" t="str">
        <f t="shared" si="3"/>
        <v>N/A</v>
      </c>
      <c r="I14" s="6">
        <v>-0.32500000000000001</v>
      </c>
      <c r="J14" s="6">
        <v>-4.43</v>
      </c>
      <c r="K14" s="111" t="str">
        <f t="shared" si="0"/>
        <v>Yes</v>
      </c>
    </row>
    <row r="15" spans="1:11" x14ac:dyDescent="0.25">
      <c r="A15" s="130" t="s">
        <v>161</v>
      </c>
      <c r="B15" s="22" t="s">
        <v>213</v>
      </c>
      <c r="C15" s="57">
        <v>41.612048172999998</v>
      </c>
      <c r="D15" s="5" t="str">
        <f t="shared" si="1"/>
        <v>N/A</v>
      </c>
      <c r="E15" s="4">
        <v>41.974362192999997</v>
      </c>
      <c r="F15" s="5" t="str">
        <f t="shared" si="2"/>
        <v>N/A</v>
      </c>
      <c r="G15" s="4">
        <v>37.941354627999999</v>
      </c>
      <c r="H15" s="5" t="str">
        <f t="shared" si="3"/>
        <v>N/A</v>
      </c>
      <c r="I15" s="6">
        <v>0.87070000000000003</v>
      </c>
      <c r="J15" s="6">
        <v>-9.61</v>
      </c>
      <c r="K15" s="111" t="str">
        <f t="shared" si="0"/>
        <v>Yes</v>
      </c>
    </row>
    <row r="16" spans="1:11" x14ac:dyDescent="0.25">
      <c r="A16" s="130" t="s">
        <v>162</v>
      </c>
      <c r="B16" s="22" t="s">
        <v>246</v>
      </c>
      <c r="C16" s="57">
        <v>99.999759337</v>
      </c>
      <c r="D16" s="5" t="str">
        <f>IF($B16="N/A","N/A",IF(C16&gt;95,"Yes","No"))</f>
        <v>Yes</v>
      </c>
      <c r="E16" s="4">
        <v>99.999053551000003</v>
      </c>
      <c r="F16" s="5" t="str">
        <f>IF($B16="N/A","N/A",IF(E16&gt;95,"Yes","No"))</f>
        <v>Yes</v>
      </c>
      <c r="G16" s="4">
        <v>96.984206838999995</v>
      </c>
      <c r="H16" s="5" t="str">
        <f>IF($B16="N/A","N/A",IF(G16&gt;95,"Yes","No"))</f>
        <v>Yes</v>
      </c>
      <c r="I16" s="6">
        <v>-1E-3</v>
      </c>
      <c r="J16" s="6">
        <v>-3.01</v>
      </c>
      <c r="K16" s="111" t="str">
        <f t="shared" ref="K16:K26" si="4">IF(J16="Div by 0", "N/A", IF(J16="N/A","N/A", IF(J16&gt;30, "No", IF(J16&lt;-30, "No", "Yes"))))</f>
        <v>Yes</v>
      </c>
    </row>
    <row r="17" spans="1:11" x14ac:dyDescent="0.25">
      <c r="A17" s="130" t="s">
        <v>865</v>
      </c>
      <c r="B17" s="38" t="s">
        <v>247</v>
      </c>
      <c r="C17" s="57">
        <v>44.230847908999998</v>
      </c>
      <c r="D17" s="5" t="str">
        <f>IF($B17="N/A","N/A",IF(C17&gt;90,"No",IF(C17&lt;50,"No","Yes")))</f>
        <v>No</v>
      </c>
      <c r="E17" s="4">
        <v>44.530521483000001</v>
      </c>
      <c r="F17" s="5" t="str">
        <f>IF($B17="N/A","N/A",IF(E17&gt;90,"No",IF(E17&lt;50,"No","Yes")))</f>
        <v>No</v>
      </c>
      <c r="G17" s="4">
        <v>43.370256834000003</v>
      </c>
      <c r="H17" s="5" t="str">
        <f>IF($B17="N/A","N/A",IF(G17&gt;90,"No",IF(G17&lt;50,"No","Yes")))</f>
        <v>No</v>
      </c>
      <c r="I17" s="6">
        <v>0.67749999999999999</v>
      </c>
      <c r="J17" s="6">
        <v>-2.61</v>
      </c>
      <c r="K17" s="111" t="str">
        <f t="shared" si="4"/>
        <v>Yes</v>
      </c>
    </row>
    <row r="18" spans="1:11" x14ac:dyDescent="0.25">
      <c r="A18" s="130" t="s">
        <v>866</v>
      </c>
      <c r="B18" s="38" t="s">
        <v>224</v>
      </c>
      <c r="C18" s="57">
        <v>25.334413429000001</v>
      </c>
      <c r="D18" s="5" t="str">
        <f t="shared" ref="D18:D23" si="5">IF($B18="N/A","N/A",IF(C18&gt;5,"No",IF(C18&lt;=0,"No","Yes")))</f>
        <v>No</v>
      </c>
      <c r="E18" s="4">
        <v>25.222614749000002</v>
      </c>
      <c r="F18" s="5" t="str">
        <f t="shared" ref="F18:F23" si="6">IF($B18="N/A","N/A",IF(E18&gt;5,"No",IF(E18&lt;=0,"No","Yes")))</f>
        <v>No</v>
      </c>
      <c r="G18" s="4">
        <v>22.449220703999998</v>
      </c>
      <c r="H18" s="5" t="str">
        <f t="shared" ref="H18:H23" si="7">IF($B18="N/A","N/A",IF(G18&gt;5,"No",IF(G18&lt;=0,"No","Yes")))</f>
        <v>No</v>
      </c>
      <c r="I18" s="6">
        <v>-0.441</v>
      </c>
      <c r="J18" s="6">
        <v>-11</v>
      </c>
      <c r="K18" s="111" t="str">
        <f t="shared" si="4"/>
        <v>Yes</v>
      </c>
    </row>
    <row r="19" spans="1:11" x14ac:dyDescent="0.25">
      <c r="A19" s="130" t="s">
        <v>867</v>
      </c>
      <c r="B19" s="38" t="s">
        <v>224</v>
      </c>
      <c r="C19" s="57">
        <v>3.8255327198</v>
      </c>
      <c r="D19" s="5" t="str">
        <f t="shared" si="5"/>
        <v>Yes</v>
      </c>
      <c r="E19" s="4">
        <v>3.6882616423000001</v>
      </c>
      <c r="F19" s="5" t="str">
        <f t="shared" si="6"/>
        <v>Yes</v>
      </c>
      <c r="G19" s="4">
        <v>4.4578385008000003</v>
      </c>
      <c r="H19" s="5" t="str">
        <f t="shared" si="7"/>
        <v>Yes</v>
      </c>
      <c r="I19" s="6">
        <v>-3.59</v>
      </c>
      <c r="J19" s="6">
        <v>20.87</v>
      </c>
      <c r="K19" s="111" t="str">
        <f t="shared" si="4"/>
        <v>Yes</v>
      </c>
    </row>
    <row r="20" spans="1:11" x14ac:dyDescent="0.25">
      <c r="A20" s="130" t="s">
        <v>868</v>
      </c>
      <c r="B20" s="38" t="s">
        <v>224</v>
      </c>
      <c r="C20" s="57">
        <v>0.18810228949999999</v>
      </c>
      <c r="D20" s="5" t="str">
        <f t="shared" si="5"/>
        <v>Yes</v>
      </c>
      <c r="E20" s="4">
        <v>0.1647817389</v>
      </c>
      <c r="F20" s="5" t="str">
        <f t="shared" si="6"/>
        <v>Yes</v>
      </c>
      <c r="G20" s="4">
        <v>0.17808887109999999</v>
      </c>
      <c r="H20" s="5" t="str">
        <f t="shared" si="7"/>
        <v>Yes</v>
      </c>
      <c r="I20" s="6">
        <v>-12.4</v>
      </c>
      <c r="J20" s="6">
        <v>8.0760000000000005</v>
      </c>
      <c r="K20" s="111" t="str">
        <f t="shared" si="4"/>
        <v>Yes</v>
      </c>
    </row>
    <row r="21" spans="1:11" x14ac:dyDescent="0.25">
      <c r="A21" s="130" t="s">
        <v>869</v>
      </c>
      <c r="B21" s="22" t="s">
        <v>213</v>
      </c>
      <c r="C21" s="57">
        <v>0</v>
      </c>
      <c r="D21" s="5" t="str">
        <f t="shared" si="5"/>
        <v>N/A</v>
      </c>
      <c r="E21" s="4">
        <v>0</v>
      </c>
      <c r="F21" s="5" t="str">
        <f t="shared" si="6"/>
        <v>N/A</v>
      </c>
      <c r="G21" s="4">
        <v>0</v>
      </c>
      <c r="H21" s="5" t="str">
        <f t="shared" si="7"/>
        <v>N/A</v>
      </c>
      <c r="I21" s="6" t="s">
        <v>1748</v>
      </c>
      <c r="J21" s="6" t="s">
        <v>1748</v>
      </c>
      <c r="K21" s="111" t="str">
        <f t="shared" si="4"/>
        <v>N/A</v>
      </c>
    </row>
    <row r="22" spans="1:11" x14ac:dyDescent="0.25">
      <c r="A22" s="130" t="s">
        <v>1717</v>
      </c>
      <c r="B22" s="22" t="s">
        <v>213</v>
      </c>
      <c r="C22" s="57">
        <v>0</v>
      </c>
      <c r="D22" s="5" t="str">
        <f t="shared" si="5"/>
        <v>N/A</v>
      </c>
      <c r="E22" s="4">
        <v>0</v>
      </c>
      <c r="F22" s="5" t="str">
        <f t="shared" si="6"/>
        <v>N/A</v>
      </c>
      <c r="G22" s="4">
        <v>4.8904231000000001E-3</v>
      </c>
      <c r="H22" s="5" t="str">
        <f t="shared" si="7"/>
        <v>N/A</v>
      </c>
      <c r="I22" s="6" t="s">
        <v>1748</v>
      </c>
      <c r="J22" s="6" t="s">
        <v>1748</v>
      </c>
      <c r="K22" s="111" t="str">
        <f t="shared" si="4"/>
        <v>N/A</v>
      </c>
    </row>
    <row r="23" spans="1:11" x14ac:dyDescent="0.25">
      <c r="A23" s="130" t="s">
        <v>870</v>
      </c>
      <c r="B23" s="22" t="s">
        <v>213</v>
      </c>
      <c r="C23" s="57">
        <v>0</v>
      </c>
      <c r="D23" s="5" t="str">
        <f t="shared" si="5"/>
        <v>N/A</v>
      </c>
      <c r="E23" s="4">
        <v>0</v>
      </c>
      <c r="F23" s="5" t="str">
        <f t="shared" si="6"/>
        <v>N/A</v>
      </c>
      <c r="G23" s="4">
        <v>0</v>
      </c>
      <c r="H23" s="5" t="str">
        <f t="shared" si="7"/>
        <v>N/A</v>
      </c>
      <c r="I23" s="6" t="s">
        <v>1748</v>
      </c>
      <c r="J23" s="6" t="s">
        <v>1748</v>
      </c>
      <c r="K23" s="111" t="str">
        <f t="shared" si="4"/>
        <v>N/A</v>
      </c>
    </row>
    <row r="24" spans="1:11" x14ac:dyDescent="0.25">
      <c r="A24" s="130" t="s">
        <v>871</v>
      </c>
      <c r="B24" s="22" t="s">
        <v>232</v>
      </c>
      <c r="C24" s="57">
        <v>2.7622830842999999</v>
      </c>
      <c r="D24" s="5" t="str">
        <f>IF($B24="N/A","N/A",IF(C24&gt;10,"No",IF(C24&lt;1,"No","Yes")))</f>
        <v>Yes</v>
      </c>
      <c r="E24" s="4">
        <v>2.6400445528000001</v>
      </c>
      <c r="F24" s="5" t="str">
        <f>IF($B24="N/A","N/A",IF(E24&gt;10,"No",IF(E24&lt;1,"No","Yes")))</f>
        <v>Yes</v>
      </c>
      <c r="G24" s="4">
        <v>2.6495924728000002</v>
      </c>
      <c r="H24" s="5" t="str">
        <f>IF($B24="N/A","N/A",IF(G24&gt;10,"No",IF(G24&lt;1,"No","Yes")))</f>
        <v>Yes</v>
      </c>
      <c r="I24" s="6">
        <v>-4.43</v>
      </c>
      <c r="J24" s="6">
        <v>0.36170000000000002</v>
      </c>
      <c r="K24" s="111" t="str">
        <f t="shared" si="4"/>
        <v>Yes</v>
      </c>
    </row>
    <row r="25" spans="1:11" x14ac:dyDescent="0.25">
      <c r="A25" s="130" t="s">
        <v>872</v>
      </c>
      <c r="B25" s="60" t="s">
        <v>239</v>
      </c>
      <c r="C25" s="57">
        <v>21.067889619999999</v>
      </c>
      <c r="D25" s="5" t="str">
        <f>IF($B25="N/A","N/A",IF(C25&gt;10,"No",IF(C25&lt;=0,"No","Yes")))</f>
        <v>No</v>
      </c>
      <c r="E25" s="4">
        <v>21.182523173</v>
      </c>
      <c r="F25" s="5" t="str">
        <f>IF($B25="N/A","N/A",IF(E25&gt;10,"No",IF(E25&lt;=0,"No","Yes")))</f>
        <v>No</v>
      </c>
      <c r="G25" s="4">
        <v>21.289803080999999</v>
      </c>
      <c r="H25" s="5" t="str">
        <f>IF($B25="N/A","N/A",IF(G25&gt;10,"No",IF(G25&lt;=0,"No","Yes")))</f>
        <v>No</v>
      </c>
      <c r="I25" s="6">
        <v>0.54410000000000003</v>
      </c>
      <c r="J25" s="6">
        <v>0.50649999999999995</v>
      </c>
      <c r="K25" s="111" t="str">
        <f t="shared" si="4"/>
        <v>Yes</v>
      </c>
    </row>
    <row r="26" spans="1:11" x14ac:dyDescent="0.25">
      <c r="A26" s="130" t="s">
        <v>873</v>
      </c>
      <c r="B26" s="38" t="s">
        <v>248</v>
      </c>
      <c r="C26" s="57">
        <v>2.4066309999999999E-4</v>
      </c>
      <c r="D26" s="5" t="str">
        <f>IF($B26="N/A","N/A",IF(C26&gt;=5,"No",IF(C26&lt;0,"No","Yes")))</f>
        <v>Yes</v>
      </c>
      <c r="E26" s="4">
        <v>9.464489E-4</v>
      </c>
      <c r="F26" s="5" t="str">
        <f>IF($B26="N/A","N/A",IF(E26&gt;=5,"No",IF(E26&lt;0,"No","Yes")))</f>
        <v>Yes</v>
      </c>
      <c r="G26" s="4">
        <v>3.0157931613</v>
      </c>
      <c r="H26" s="5" t="str">
        <f>IF($B26="N/A","N/A",IF(G26&gt;=5,"No",IF(G26&lt;0,"No","Yes")))</f>
        <v>Yes</v>
      </c>
      <c r="I26" s="6">
        <v>293.3</v>
      </c>
      <c r="J26" s="6">
        <v>319000</v>
      </c>
      <c r="K26" s="111" t="str">
        <f t="shared" si="4"/>
        <v>No</v>
      </c>
    </row>
    <row r="27" spans="1:11" x14ac:dyDescent="0.25">
      <c r="A27" s="130" t="s">
        <v>14</v>
      </c>
      <c r="B27" s="38" t="s">
        <v>249</v>
      </c>
      <c r="C27" s="57">
        <v>2.3093551046999998</v>
      </c>
      <c r="D27" s="5" t="str">
        <f>IF($B27="N/A","N/A",IF(C27&gt;15,"No",IF(C27&lt;=0,"No","Yes")))</f>
        <v>Yes</v>
      </c>
      <c r="E27" s="4">
        <v>2.0034331188999999</v>
      </c>
      <c r="F27" s="5" t="str">
        <f>IF($B27="N/A","N/A",IF(E27&gt;15,"No",IF(E27&lt;=0,"No","Yes")))</f>
        <v>Yes</v>
      </c>
      <c r="G27" s="4">
        <v>2.3493398655000002</v>
      </c>
      <c r="H27" s="5" t="str">
        <f>IF($B27="N/A","N/A",IF(G27&gt;15,"No",IF(G27&lt;=0,"No","Yes")))</f>
        <v>Yes</v>
      </c>
      <c r="I27" s="6">
        <v>-13.2</v>
      </c>
      <c r="J27" s="6">
        <v>17.27</v>
      </c>
      <c r="K27" s="111" t="str">
        <f>IF(J27="Div by 0", "N/A", IF(J27="N/A","N/A", IF(J27&gt;30, "No", IF(J27&lt;-30, "No", "Yes"))))</f>
        <v>Yes</v>
      </c>
    </row>
    <row r="28" spans="1:11" x14ac:dyDescent="0.25">
      <c r="A28" s="130" t="s">
        <v>874</v>
      </c>
      <c r="B28" s="22" t="s">
        <v>213</v>
      </c>
      <c r="C28" s="59">
        <v>104.77050376</v>
      </c>
      <c r="D28" s="5" t="str">
        <f>IF($B28="N/A","N/A",IF(C28&gt;15,"No",IF(C28&lt;-15,"No","Yes")))</f>
        <v>N/A</v>
      </c>
      <c r="E28" s="24">
        <v>109.94328551</v>
      </c>
      <c r="F28" s="5" t="str">
        <f>IF($B28="N/A","N/A",IF(E28&gt;15,"No",IF(E28&lt;-15,"No","Yes")))</f>
        <v>N/A</v>
      </c>
      <c r="G28" s="24">
        <v>96.041591096000005</v>
      </c>
      <c r="H28" s="5" t="str">
        <f>IF($B28="N/A","N/A",IF(G28&gt;15,"No",IF(G28&lt;-15,"No","Yes")))</f>
        <v>N/A</v>
      </c>
      <c r="I28" s="6">
        <v>4.9370000000000003</v>
      </c>
      <c r="J28" s="6">
        <v>-12.6</v>
      </c>
      <c r="K28" s="111" t="str">
        <f>IF(J28="Div by 0", "N/A", IF(J28="N/A","N/A", IF(J28&gt;30, "No", IF(J28&lt;-30, "No", "Yes"))))</f>
        <v>Yes</v>
      </c>
    </row>
    <row r="29" spans="1:11" x14ac:dyDescent="0.25">
      <c r="A29" s="130" t="s">
        <v>376</v>
      </c>
      <c r="B29" s="22" t="s">
        <v>250</v>
      </c>
      <c r="C29" s="57">
        <v>17.482538688000002</v>
      </c>
      <c r="D29" s="5" t="str">
        <f>IF($B29="N/A","N/A",IF(C29&gt;35,"No",IF(C29&lt;10,"No","Yes")))</f>
        <v>Yes</v>
      </c>
      <c r="E29" s="4">
        <v>16.865271500999999</v>
      </c>
      <c r="F29" s="5" t="str">
        <f>IF($B29="N/A","N/A",IF(E29&gt;35,"No",IF(E29&lt;10,"No","Yes")))</f>
        <v>Yes</v>
      </c>
      <c r="G29" s="4">
        <v>17.868853412</v>
      </c>
      <c r="H29" s="5" t="str">
        <f>IF($B29="N/A","N/A",IF(G29&gt;35,"No",IF(G29&lt;10,"No","Yes")))</f>
        <v>Yes</v>
      </c>
      <c r="I29" s="6">
        <v>-3.53</v>
      </c>
      <c r="J29" s="6">
        <v>5.9509999999999996</v>
      </c>
      <c r="K29" s="111" t="str">
        <f t="shared" ref="K29:K54" si="8">IF(J29="Div by 0", "N/A", IF(J29="N/A","N/A", IF(J29&gt;30, "No", IF(J29&lt;-30, "No", "Yes"))))</f>
        <v>Yes</v>
      </c>
    </row>
    <row r="30" spans="1:11" x14ac:dyDescent="0.25">
      <c r="A30" s="130" t="s">
        <v>377</v>
      </c>
      <c r="B30" s="22" t="s">
        <v>251</v>
      </c>
      <c r="C30" s="57">
        <v>7.9908336233000004</v>
      </c>
      <c r="D30" s="5" t="str">
        <f>IF($B30="N/A","N/A",IF(C30&gt;20,"No",IF(C30&lt;2,"No","Yes")))</f>
        <v>Yes</v>
      </c>
      <c r="E30" s="4">
        <v>8.2357494679999999</v>
      </c>
      <c r="F30" s="5" t="str">
        <f>IF($B30="N/A","N/A",IF(E30&gt;20,"No",IF(E30&lt;2,"No","Yes")))</f>
        <v>Yes</v>
      </c>
      <c r="G30" s="4">
        <v>7.6670886848000004</v>
      </c>
      <c r="H30" s="5" t="str">
        <f>IF($B30="N/A","N/A",IF(G30&gt;20,"No",IF(G30&lt;2,"No","Yes")))</f>
        <v>Yes</v>
      </c>
      <c r="I30" s="6">
        <v>3.0649999999999999</v>
      </c>
      <c r="J30" s="6">
        <v>-6.9</v>
      </c>
      <c r="K30" s="111" t="str">
        <f t="shared" si="8"/>
        <v>Yes</v>
      </c>
    </row>
    <row r="31" spans="1:11" x14ac:dyDescent="0.25">
      <c r="A31" s="130" t="s">
        <v>378</v>
      </c>
      <c r="B31" s="22" t="s">
        <v>252</v>
      </c>
      <c r="C31" s="57">
        <v>3.2142484114999998</v>
      </c>
      <c r="D31" s="5" t="str">
        <f>IF($B31="N/A","N/A",IF(C31&gt;8,"No",IF(C31&lt;0.5,"No","Yes")))</f>
        <v>Yes</v>
      </c>
      <c r="E31" s="4">
        <v>3.1947632483000001</v>
      </c>
      <c r="F31" s="5" t="str">
        <f>IF($B31="N/A","N/A",IF(E31&gt;8,"No",IF(E31&lt;0.5,"No","Yes")))</f>
        <v>Yes</v>
      </c>
      <c r="G31" s="4">
        <v>2.9235979197000002</v>
      </c>
      <c r="H31" s="5" t="str">
        <f>IF($B31="N/A","N/A",IF(G31&gt;8,"No",IF(G31&lt;0.5,"No","Yes")))</f>
        <v>Yes</v>
      </c>
      <c r="I31" s="6">
        <v>-0.60599999999999998</v>
      </c>
      <c r="J31" s="6">
        <v>-8.49</v>
      </c>
      <c r="K31" s="111" t="str">
        <f t="shared" si="8"/>
        <v>Yes</v>
      </c>
    </row>
    <row r="32" spans="1:11" x14ac:dyDescent="0.25">
      <c r="A32" s="130" t="s">
        <v>379</v>
      </c>
      <c r="B32" s="22" t="s">
        <v>253</v>
      </c>
      <c r="C32" s="57">
        <v>8.0737661322999994</v>
      </c>
      <c r="D32" s="5" t="str">
        <f>IF($B32="N/A","N/A",IF(C32&gt;25,"No",IF(C32&lt;3,"No","Yes")))</f>
        <v>Yes</v>
      </c>
      <c r="E32" s="4">
        <v>8.0871071738999998</v>
      </c>
      <c r="F32" s="5" t="str">
        <f>IF($B32="N/A","N/A",IF(E32&gt;25,"No",IF(E32&lt;3,"No","Yes")))</f>
        <v>Yes</v>
      </c>
      <c r="G32" s="4">
        <v>8.1259002596999999</v>
      </c>
      <c r="H32" s="5" t="str">
        <f>IF($B32="N/A","N/A",IF(G32&gt;25,"No",IF(G32&lt;3,"No","Yes")))</f>
        <v>Yes</v>
      </c>
      <c r="I32" s="6">
        <v>0.16520000000000001</v>
      </c>
      <c r="J32" s="6">
        <v>0.47970000000000002</v>
      </c>
      <c r="K32" s="111" t="str">
        <f t="shared" si="8"/>
        <v>Yes</v>
      </c>
    </row>
    <row r="33" spans="1:11" x14ac:dyDescent="0.25">
      <c r="A33" s="130" t="s">
        <v>380</v>
      </c>
      <c r="B33" s="22" t="s">
        <v>254</v>
      </c>
      <c r="C33" s="57">
        <v>5.0562838823999998</v>
      </c>
      <c r="D33" s="5" t="str">
        <f>IF($B33="N/A","N/A",IF(C33&gt;25,"No",IF(C33&lt;2,"No","Yes")))</f>
        <v>Yes</v>
      </c>
      <c r="E33" s="4">
        <v>5.1961042170000002</v>
      </c>
      <c r="F33" s="5" t="str">
        <f>IF($B33="N/A","N/A",IF(E33&gt;25,"No",IF(E33&lt;2,"No","Yes")))</f>
        <v>Yes</v>
      </c>
      <c r="G33" s="4">
        <v>5.3214974508999999</v>
      </c>
      <c r="H33" s="5" t="str">
        <f>IF($B33="N/A","N/A",IF(G33&gt;25,"No",IF(G33&lt;2,"No","Yes")))</f>
        <v>Yes</v>
      </c>
      <c r="I33" s="6">
        <v>2.7650000000000001</v>
      </c>
      <c r="J33" s="6">
        <v>2.4129999999999998</v>
      </c>
      <c r="K33" s="111" t="str">
        <f t="shared" si="8"/>
        <v>Yes</v>
      </c>
    </row>
    <row r="34" spans="1:11" x14ac:dyDescent="0.25">
      <c r="A34" s="130" t="s">
        <v>381</v>
      </c>
      <c r="B34" s="22" t="s">
        <v>255</v>
      </c>
      <c r="C34" s="57">
        <v>0.65590324960000002</v>
      </c>
      <c r="D34" s="5" t="str">
        <f>IF($B34="N/A","N/A",IF(C34&gt;25,"No",IF(C34&lt;=0,"No","Yes")))</f>
        <v>Yes</v>
      </c>
      <c r="E34" s="4">
        <v>0.72368473489999996</v>
      </c>
      <c r="F34" s="5" t="str">
        <f>IF($B34="N/A","N/A",IF(E34&gt;25,"No",IF(E34&lt;=0,"No","Yes")))</f>
        <v>Yes</v>
      </c>
      <c r="G34" s="4">
        <v>0.6023203573</v>
      </c>
      <c r="H34" s="5" t="str">
        <f>IF($B34="N/A","N/A",IF(G34&gt;25,"No",IF(G34&lt;=0,"No","Yes")))</f>
        <v>Yes</v>
      </c>
      <c r="I34" s="6">
        <v>10.33</v>
      </c>
      <c r="J34" s="6">
        <v>-16.8</v>
      </c>
      <c r="K34" s="111" t="str">
        <f t="shared" si="8"/>
        <v>Yes</v>
      </c>
    </row>
    <row r="35" spans="1:11" x14ac:dyDescent="0.25">
      <c r="A35" s="130" t="s">
        <v>382</v>
      </c>
      <c r="B35" s="22" t="s">
        <v>256</v>
      </c>
      <c r="C35" s="57">
        <v>19.563985824</v>
      </c>
      <c r="D35" s="5" t="str">
        <f>IF($B35="N/A","N/A",IF(C35&gt;20,"No",IF(C35&lt;4,"No","Yes")))</f>
        <v>Yes</v>
      </c>
      <c r="E35" s="4">
        <v>19.409625086999998</v>
      </c>
      <c r="F35" s="5" t="str">
        <f>IF($B35="N/A","N/A",IF(E35&gt;20,"No",IF(E35&lt;4,"No","Yes")))</f>
        <v>Yes</v>
      </c>
      <c r="G35" s="4">
        <v>19.303020998000001</v>
      </c>
      <c r="H35" s="5" t="str">
        <f>IF($B35="N/A","N/A",IF(G35&gt;20,"No",IF(G35&lt;4,"No","Yes")))</f>
        <v>Yes</v>
      </c>
      <c r="I35" s="6">
        <v>-0.78900000000000003</v>
      </c>
      <c r="J35" s="6">
        <v>-0.54900000000000004</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3.8325600827000001</v>
      </c>
      <c r="D37" s="5" t="str">
        <f>IF($B37="N/A","N/A",IF(C37&gt;=25,"No",IF(C37&lt;0,"No","Yes")))</f>
        <v>Yes</v>
      </c>
      <c r="E37" s="4">
        <v>4.0905024349000003</v>
      </c>
      <c r="F37" s="5" t="str">
        <f>IF($B37="N/A","N/A",IF(E37&gt;=25,"No",IF(E37&lt;0,"No","Yes")))</f>
        <v>Yes</v>
      </c>
      <c r="G37" s="4">
        <v>6.1964505913999997</v>
      </c>
      <c r="H37" s="5" t="str">
        <f>IF($B37="N/A","N/A",IF(G37&gt;=25,"No",IF(G37&lt;0,"No","Yes")))</f>
        <v>Yes</v>
      </c>
      <c r="I37" s="6">
        <v>6.73</v>
      </c>
      <c r="J37" s="6">
        <v>51.48</v>
      </c>
      <c r="K37" s="111" t="str">
        <f t="shared" si="8"/>
        <v>No</v>
      </c>
    </row>
    <row r="38" spans="1:11" x14ac:dyDescent="0.25">
      <c r="A38" s="130" t="s">
        <v>385</v>
      </c>
      <c r="B38" s="22" t="s">
        <v>221</v>
      </c>
      <c r="C38" s="57">
        <v>3.6172147288000001</v>
      </c>
      <c r="D38" s="5" t="str">
        <f>IF($B38="N/A","N/A",IF(C38&gt;3,"Yes","No"))</f>
        <v>Yes</v>
      </c>
      <c r="E38" s="4">
        <v>3.7010636092999998</v>
      </c>
      <c r="F38" s="5" t="str">
        <f>IF($B38="N/A","N/A",IF(E38&gt;3,"Yes","No"))</f>
        <v>Yes</v>
      </c>
      <c r="G38" s="4">
        <v>3.7404307297999999</v>
      </c>
      <c r="H38" s="5" t="str">
        <f>IF($B38="N/A","N/A",IF(G38&gt;3,"Yes","No"))</f>
        <v>Yes</v>
      </c>
      <c r="I38" s="6">
        <v>2.3180000000000001</v>
      </c>
      <c r="J38" s="6">
        <v>1.0640000000000001</v>
      </c>
      <c r="K38" s="111" t="str">
        <f t="shared" si="8"/>
        <v>Yes</v>
      </c>
    </row>
    <row r="39" spans="1:11" x14ac:dyDescent="0.25">
      <c r="A39" s="130" t="s">
        <v>386</v>
      </c>
      <c r="B39" s="22" t="s">
        <v>220</v>
      </c>
      <c r="C39" s="57">
        <v>1.5532397346</v>
      </c>
      <c r="D39" s="5" t="str">
        <f>IF($B39="N/A","N/A",IF(C39&gt;1,"Yes","No"))</f>
        <v>Yes</v>
      </c>
      <c r="E39" s="4">
        <v>1.4479672269999999</v>
      </c>
      <c r="F39" s="5" t="str">
        <f>IF($B39="N/A","N/A",IF(E39&gt;1,"Yes","No"))</f>
        <v>Yes</v>
      </c>
      <c r="G39" s="4">
        <v>1.4149394435</v>
      </c>
      <c r="H39" s="5" t="str">
        <f>IF($B39="N/A","N/A",IF(G39&gt;1,"Yes","No"))</f>
        <v>Yes</v>
      </c>
      <c r="I39" s="6">
        <v>-6.78</v>
      </c>
      <c r="J39" s="6">
        <v>-2.2799999999999998</v>
      </c>
      <c r="K39" s="111" t="str">
        <f t="shared" si="8"/>
        <v>Yes</v>
      </c>
    </row>
    <row r="40" spans="1:11" x14ac:dyDescent="0.25">
      <c r="A40" s="130" t="s">
        <v>387</v>
      </c>
      <c r="B40" s="22" t="s">
        <v>213</v>
      </c>
      <c r="C40" s="57">
        <v>3.5233079799999997E-2</v>
      </c>
      <c r="D40" s="5" t="str">
        <f>IF($B40="N/A","N/A",IF(C40&gt;15,"No",IF(C40&lt;-15,"No","Yes")))</f>
        <v>N/A</v>
      </c>
      <c r="E40" s="4">
        <v>2.6650009200000001E-2</v>
      </c>
      <c r="F40" s="5" t="str">
        <f>IF($B40="N/A","N/A",IF(E40&gt;15,"No",IF(E40&lt;-15,"No","Yes")))</f>
        <v>N/A</v>
      </c>
      <c r="G40" s="4">
        <v>1.9421877099999998E-2</v>
      </c>
      <c r="H40" s="5" t="str">
        <f>IF($B40="N/A","N/A",IF(G40&gt;15,"No",IF(G40&lt;-15,"No","Yes")))</f>
        <v>N/A</v>
      </c>
      <c r="I40" s="6">
        <v>-24.4</v>
      </c>
      <c r="J40" s="6">
        <v>-27.1</v>
      </c>
      <c r="K40" s="111" t="str">
        <f t="shared" si="8"/>
        <v>Yes</v>
      </c>
    </row>
    <row r="41" spans="1:11" x14ac:dyDescent="0.25">
      <c r="A41" s="130" t="s">
        <v>388</v>
      </c>
      <c r="B41" s="22" t="s">
        <v>213</v>
      </c>
      <c r="C41" s="57">
        <v>3.7543445999999999E-3</v>
      </c>
      <c r="D41" s="5" t="str">
        <f>IF($B41="N/A","N/A",IF(C41&gt;15,"No",IF(C41&lt;-15,"No","Yes")))</f>
        <v>N/A</v>
      </c>
      <c r="E41" s="4">
        <v>2.8891599E-3</v>
      </c>
      <c r="F41" s="5" t="str">
        <f>IF($B41="N/A","N/A",IF(E41&gt;15,"No",IF(E41&lt;-15,"No","Yes")))</f>
        <v>N/A</v>
      </c>
      <c r="G41" s="4">
        <v>1.5983091E-3</v>
      </c>
      <c r="H41" s="5" t="str">
        <f>IF($B41="N/A","N/A",IF(G41&gt;15,"No",IF(G41&lt;-15,"No","Yes")))</f>
        <v>N/A</v>
      </c>
      <c r="I41" s="6">
        <v>-23</v>
      </c>
      <c r="J41" s="6">
        <v>-44.7</v>
      </c>
      <c r="K41" s="111" t="str">
        <f t="shared" si="8"/>
        <v>No</v>
      </c>
    </row>
    <row r="42" spans="1:11" x14ac:dyDescent="0.25">
      <c r="A42" s="130" t="s">
        <v>389</v>
      </c>
      <c r="B42" s="22" t="s">
        <v>259</v>
      </c>
      <c r="C42" s="57">
        <v>8.0170659027000006</v>
      </c>
      <c r="D42" s="5" t="str">
        <f>IF($B42="N/A","N/A",IF(C42&gt;0,"Yes","No"))</f>
        <v>Yes</v>
      </c>
      <c r="E42" s="4">
        <v>8.3541552097</v>
      </c>
      <c r="F42" s="5" t="str">
        <f>IF($B42="N/A","N/A",IF(E42&gt;0,"Yes","No"))</f>
        <v>Yes</v>
      </c>
      <c r="G42" s="4">
        <v>8.3205549329000004</v>
      </c>
      <c r="H42" s="5" t="str">
        <f>IF($B42="N/A","N/A",IF(G42&gt;0,"Yes","No"))</f>
        <v>Yes</v>
      </c>
      <c r="I42" s="6">
        <v>4.2050000000000001</v>
      </c>
      <c r="J42" s="6">
        <v>-0.40200000000000002</v>
      </c>
      <c r="K42" s="111" t="str">
        <f t="shared" si="8"/>
        <v>Yes</v>
      </c>
    </row>
    <row r="43" spans="1:11" x14ac:dyDescent="0.25">
      <c r="A43" s="130" t="s">
        <v>390</v>
      </c>
      <c r="B43" s="22" t="s">
        <v>259</v>
      </c>
      <c r="C43" s="57">
        <v>0.34328186510000003</v>
      </c>
      <c r="D43" s="5" t="str">
        <f>IF($B43="N/A","N/A",IF(C43&gt;0,"Yes","No"))</f>
        <v>Yes</v>
      </c>
      <c r="E43" s="4">
        <v>0.16029855979999999</v>
      </c>
      <c r="F43" s="5" t="str">
        <f>IF($B43="N/A","N/A",IF(E43&gt;0,"Yes","No"))</f>
        <v>Yes</v>
      </c>
      <c r="G43" s="4">
        <v>0.49174642870000002</v>
      </c>
      <c r="H43" s="5" t="str">
        <f>IF($B43="N/A","N/A",IF(G43&gt;0,"Yes","No"))</f>
        <v>Yes</v>
      </c>
      <c r="I43" s="6">
        <v>-53.3</v>
      </c>
      <c r="J43" s="6">
        <v>206.8</v>
      </c>
      <c r="K43" s="111" t="str">
        <f t="shared" si="8"/>
        <v>No</v>
      </c>
    </row>
    <row r="44" spans="1:11" x14ac:dyDescent="0.25">
      <c r="A44" s="130" t="s">
        <v>391</v>
      </c>
      <c r="B44" s="22" t="s">
        <v>259</v>
      </c>
      <c r="C44" s="57">
        <v>8.0227936847999999</v>
      </c>
      <c r="D44" s="5" t="str">
        <f>IF($B44="N/A","N/A",IF(C44&gt;0,"Yes","No"))</f>
        <v>Yes</v>
      </c>
      <c r="E44" s="4">
        <v>7.8932843969000004</v>
      </c>
      <c r="F44" s="5" t="str">
        <f>IF($B44="N/A","N/A",IF(E44&gt;0,"Yes","No"))</f>
        <v>Yes</v>
      </c>
      <c r="G44" s="4">
        <v>5.7040260922000003</v>
      </c>
      <c r="H44" s="5" t="str">
        <f>IF($B44="N/A","N/A",IF(G44&gt;0,"Yes","No"))</f>
        <v>Yes</v>
      </c>
      <c r="I44" s="6">
        <v>-1.61</v>
      </c>
      <c r="J44" s="6">
        <v>-27.7</v>
      </c>
      <c r="K44" s="111" t="str">
        <f t="shared" si="8"/>
        <v>Yes</v>
      </c>
    </row>
    <row r="45" spans="1:11" x14ac:dyDescent="0.25">
      <c r="A45" s="130" t="s">
        <v>392</v>
      </c>
      <c r="B45" s="22" t="s">
        <v>220</v>
      </c>
      <c r="C45" s="57">
        <v>1.4197679719</v>
      </c>
      <c r="D45" s="5" t="str">
        <f>IF($B45="N/A","N/A",IF(C45&gt;1,"Yes","No"))</f>
        <v>Yes</v>
      </c>
      <c r="E45" s="4">
        <v>1.5201962238</v>
      </c>
      <c r="F45" s="5" t="str">
        <f>IF($B45="N/A","N/A",IF(E45&gt;1,"Yes","No"))</f>
        <v>Yes</v>
      </c>
      <c r="G45" s="4">
        <v>1.7356668</v>
      </c>
      <c r="H45" s="5" t="str">
        <f>IF($B45="N/A","N/A",IF(G45&gt;1,"Yes","No"))</f>
        <v>Yes</v>
      </c>
      <c r="I45" s="6">
        <v>7.0739999999999998</v>
      </c>
      <c r="J45" s="6">
        <v>14.17</v>
      </c>
      <c r="K45" s="111" t="str">
        <f t="shared" si="8"/>
        <v>Yes</v>
      </c>
    </row>
    <row r="46" spans="1:11" x14ac:dyDescent="0.25">
      <c r="A46" s="130" t="s">
        <v>393</v>
      </c>
      <c r="B46" s="22" t="s">
        <v>259</v>
      </c>
      <c r="C46" s="57">
        <v>5.3330945999999997E-2</v>
      </c>
      <c r="D46" s="5" t="str">
        <f>IF($B46="N/A","N/A",IF(C46&gt;0,"Yes","No"))</f>
        <v>Yes</v>
      </c>
      <c r="E46" s="4">
        <v>5.4146841100000002E-2</v>
      </c>
      <c r="F46" s="5" t="str">
        <f>IF($B46="N/A","N/A",IF(E46&gt;0,"Yes","No"))</f>
        <v>Yes</v>
      </c>
      <c r="G46" s="4">
        <v>6.9647529299999997E-2</v>
      </c>
      <c r="H46" s="5" t="str">
        <f>IF($B46="N/A","N/A",IF(G46&gt;0,"Yes","No"))</f>
        <v>Yes</v>
      </c>
      <c r="I46" s="6">
        <v>1.53</v>
      </c>
      <c r="J46" s="6">
        <v>28.63</v>
      </c>
      <c r="K46" s="111" t="str">
        <f t="shared" si="8"/>
        <v>Yes</v>
      </c>
    </row>
    <row r="47" spans="1:11" x14ac:dyDescent="0.25">
      <c r="A47" s="130" t="s">
        <v>394</v>
      </c>
      <c r="B47" s="22" t="s">
        <v>213</v>
      </c>
      <c r="C47" s="57">
        <v>0.16052229670000001</v>
      </c>
      <c r="D47" s="5" t="str">
        <f>IF($B47="N/A","N/A",IF(C47&gt;15,"No",IF(C47&lt;-15,"No","Yes")))</f>
        <v>N/A</v>
      </c>
      <c r="E47" s="4">
        <v>0.14849285479999999</v>
      </c>
      <c r="F47" s="5" t="str">
        <f>IF($B47="N/A","N/A",IF(E47&gt;15,"No",IF(E47&lt;-15,"No","Yes")))</f>
        <v>N/A</v>
      </c>
      <c r="G47" s="4">
        <v>0.1513065935</v>
      </c>
      <c r="H47" s="5" t="str">
        <f>IF($B47="N/A","N/A",IF(G47&gt;15,"No",IF(G47&lt;-15,"No","Yes")))</f>
        <v>N/A</v>
      </c>
      <c r="I47" s="6">
        <v>-7.49</v>
      </c>
      <c r="J47" s="6">
        <v>1.895</v>
      </c>
      <c r="K47" s="111" t="str">
        <f t="shared" si="8"/>
        <v>Yes</v>
      </c>
    </row>
    <row r="48" spans="1:11" x14ac:dyDescent="0.25">
      <c r="A48" s="130" t="s">
        <v>395</v>
      </c>
      <c r="B48" s="22" t="s">
        <v>213</v>
      </c>
      <c r="C48" s="57">
        <v>1.6622119924000001</v>
      </c>
      <c r="D48" s="5" t="str">
        <f>IF($B48="N/A","N/A",IF(C48&gt;15,"No",IF(C48&lt;-15,"No","Yes")))</f>
        <v>N/A</v>
      </c>
      <c r="E48" s="4">
        <v>1.8215156732</v>
      </c>
      <c r="F48" s="5" t="str">
        <f>IF($B48="N/A","N/A",IF(E48&gt;15,"No",IF(E48&lt;-15,"No","Yes")))</f>
        <v>N/A</v>
      </c>
      <c r="G48" s="4">
        <v>2.0346474663</v>
      </c>
      <c r="H48" s="5" t="str">
        <f>IF($B48="N/A","N/A",IF(G48&gt;15,"No",IF(G48&lt;-15,"No","Yes")))</f>
        <v>N/A</v>
      </c>
      <c r="I48" s="6">
        <v>9.5839999999999996</v>
      </c>
      <c r="J48" s="6">
        <v>11.7</v>
      </c>
      <c r="K48" s="111" t="str">
        <f t="shared" si="8"/>
        <v>Yes</v>
      </c>
    </row>
    <row r="49" spans="1:11" x14ac:dyDescent="0.25">
      <c r="A49" s="130" t="s">
        <v>396</v>
      </c>
      <c r="B49" s="22" t="s">
        <v>213</v>
      </c>
      <c r="C49" s="57">
        <v>0</v>
      </c>
      <c r="D49" s="5" t="str">
        <f>IF($B49="N/A","N/A",IF(C49&gt;15,"No",IF(C49&lt;-15,"No","Yes")))</f>
        <v>N/A</v>
      </c>
      <c r="E49" s="4">
        <v>0</v>
      </c>
      <c r="F49" s="5" t="str">
        <f>IF($B49="N/A","N/A",IF(E49&gt;15,"No",IF(E49&lt;-15,"No","Yes")))</f>
        <v>N/A</v>
      </c>
      <c r="G49" s="4">
        <v>4.9886616999999999E-3</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0.46192878009999999</v>
      </c>
      <c r="D51" s="5" t="str">
        <f>IF($B51="N/A","N/A",IF(C51&gt;15,"No",IF(C51&lt;-15,"No","Yes")))</f>
        <v>N/A</v>
      </c>
      <c r="E51" s="4">
        <v>0.48094549250000002</v>
      </c>
      <c r="F51" s="5" t="str">
        <f>IF($B51="N/A","N/A",IF(E51&gt;15,"No",IF(E51&lt;-15,"No","Yes")))</f>
        <v>N/A</v>
      </c>
      <c r="G51" s="4">
        <v>0.4168196361</v>
      </c>
      <c r="H51" s="5" t="str">
        <f>IF($B51="N/A","N/A",IF(G51&gt;15,"No",IF(G51&lt;-15,"No","Yes")))</f>
        <v>N/A</v>
      </c>
      <c r="I51" s="6">
        <v>4.117</v>
      </c>
      <c r="J51" s="6">
        <v>-13.3</v>
      </c>
      <c r="K51" s="111" t="str">
        <f t="shared" si="8"/>
        <v>Yes</v>
      </c>
    </row>
    <row r="52" spans="1:11" x14ac:dyDescent="0.25">
      <c r="A52" s="130" t="s">
        <v>399</v>
      </c>
      <c r="B52" s="22" t="s">
        <v>220</v>
      </c>
      <c r="C52" s="57">
        <v>7.6234854469000002</v>
      </c>
      <c r="D52" s="5" t="str">
        <f>IF($B52="N/A","N/A",IF(C52&gt;1,"Yes","No"))</f>
        <v>Yes</v>
      </c>
      <c r="E52" s="4">
        <v>7.3654647761999996</v>
      </c>
      <c r="F52" s="5" t="str">
        <f>IF($B52="N/A","N/A",IF(E52&gt;1,"Yes","No"))</f>
        <v>Yes</v>
      </c>
      <c r="G52" s="4">
        <v>6.7876796523999996</v>
      </c>
      <c r="H52" s="5" t="str">
        <f>IF($B52="N/A","N/A",IF(G52&gt;1,"Yes","No"))</f>
        <v>Yes</v>
      </c>
      <c r="I52" s="6">
        <v>-3.38</v>
      </c>
      <c r="J52" s="6">
        <v>-7.84</v>
      </c>
      <c r="K52" s="111" t="str">
        <f t="shared" si="8"/>
        <v>Yes</v>
      </c>
    </row>
    <row r="53" spans="1:11" x14ac:dyDescent="0.25">
      <c r="A53" s="130" t="s">
        <v>400</v>
      </c>
      <c r="B53" s="22" t="s">
        <v>259</v>
      </c>
      <c r="C53" s="57">
        <v>1.1560493321</v>
      </c>
      <c r="D53" s="5" t="str">
        <f>IF($B53="N/A","N/A",IF(C53&gt;0,"Yes","No"))</f>
        <v>Yes</v>
      </c>
      <c r="E53" s="4">
        <v>1.2201221018999999</v>
      </c>
      <c r="F53" s="5" t="str">
        <f>IF($B53="N/A","N/A",IF(E53&gt;0,"Yes","No"))</f>
        <v>Yes</v>
      </c>
      <c r="G53" s="4">
        <v>1.0961494312</v>
      </c>
      <c r="H53" s="5" t="str">
        <f>IF($B53="N/A","N/A",IF(G53&gt;0,"Yes","No"))</f>
        <v>Yes</v>
      </c>
      <c r="I53" s="6">
        <v>5.5419999999999998</v>
      </c>
      <c r="J53" s="6">
        <v>-10.199999999999999</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1.6467427000000001E-3</v>
      </c>
      <c r="H54" s="5" t="str">
        <f>IF($B54="N/A","N/A",IF(G54&gt;=1,"No",IF(G54&lt;0,"No","Yes")))</f>
        <v>Yes</v>
      </c>
      <c r="I54" s="6" t="s">
        <v>1748</v>
      </c>
      <c r="J54" s="6" t="s">
        <v>1748</v>
      </c>
      <c r="K54" s="111" t="str">
        <f t="shared" si="8"/>
        <v>N/A</v>
      </c>
    </row>
    <row r="55" spans="1:11" x14ac:dyDescent="0.25">
      <c r="A55" s="130" t="s">
        <v>875</v>
      </c>
      <c r="B55" s="22" t="s">
        <v>213</v>
      </c>
      <c r="C55" s="59">
        <v>151.31274171999999</v>
      </c>
      <c r="D55" s="5" t="str">
        <f>IF($B55="N/A","N/A",IF(C55&gt;15,"No",IF(C55&lt;-15,"No","Yes")))</f>
        <v>N/A</v>
      </c>
      <c r="E55" s="24">
        <v>160.16249630999999</v>
      </c>
      <c r="F55" s="5" t="str">
        <f>IF($B55="N/A","N/A",IF(E55&gt;15,"No",IF(E55&lt;-15,"No","Yes")))</f>
        <v>N/A</v>
      </c>
      <c r="G55" s="24">
        <v>167.92822554</v>
      </c>
      <c r="H55" s="5" t="str">
        <f>IF($B55="N/A","N/A",IF(G55&gt;15,"No",IF(G55&lt;-15,"No","Yes")))</f>
        <v>N/A</v>
      </c>
      <c r="I55" s="6">
        <v>5.8490000000000002</v>
      </c>
      <c r="J55" s="6">
        <v>4.8490000000000002</v>
      </c>
      <c r="K55" s="111" t="str">
        <f t="shared" ref="K55:K74" si="9">IF(J55="Div by 0", "N/A", IF(J55="N/A","N/A", IF(J55&gt;30, "No", IF(J55&lt;-30, "No", "Yes"))))</f>
        <v>Yes</v>
      </c>
    </row>
    <row r="56" spans="1:11" x14ac:dyDescent="0.25">
      <c r="A56" s="130" t="s">
        <v>876</v>
      </c>
      <c r="B56" s="22" t="s">
        <v>261</v>
      </c>
      <c r="C56" s="59">
        <v>112.48796858999999</v>
      </c>
      <c r="D56" s="5" t="str">
        <f>IF($B56="N/A","N/A",IF(C56&gt;90,"No",IF(C56&lt;20,"No","Yes")))</f>
        <v>No</v>
      </c>
      <c r="E56" s="24">
        <v>114.66710084</v>
      </c>
      <c r="F56" s="5" t="str">
        <f>IF($B56="N/A","N/A",IF(E56&gt;90,"No",IF(E56&lt;20,"No","Yes")))</f>
        <v>No</v>
      </c>
      <c r="G56" s="24">
        <v>116.13063548</v>
      </c>
      <c r="H56" s="5" t="str">
        <f>IF($B56="N/A","N/A",IF(G56&gt;90,"No",IF(G56&lt;20,"No","Yes")))</f>
        <v>No</v>
      </c>
      <c r="I56" s="6">
        <v>1.9370000000000001</v>
      </c>
      <c r="J56" s="6">
        <v>1.276</v>
      </c>
      <c r="K56" s="111" t="str">
        <f t="shared" si="9"/>
        <v>Yes</v>
      </c>
    </row>
    <row r="57" spans="1:11" x14ac:dyDescent="0.25">
      <c r="A57" s="130" t="s">
        <v>877</v>
      </c>
      <c r="B57" s="22" t="s">
        <v>262</v>
      </c>
      <c r="C57" s="59">
        <v>70.17209081</v>
      </c>
      <c r="D57" s="5" t="str">
        <f>IF($B57="N/A","N/A",IF(C57&gt;60,"No",IF(C57&lt;10,"No","Yes")))</f>
        <v>No</v>
      </c>
      <c r="E57" s="24">
        <v>70.549345865999996</v>
      </c>
      <c r="F57" s="5" t="str">
        <f>IF($B57="N/A","N/A",IF(E57&gt;60,"No",IF(E57&lt;10,"No","Yes")))</f>
        <v>No</v>
      </c>
      <c r="G57" s="24">
        <v>72.384653287000006</v>
      </c>
      <c r="H57" s="5" t="str">
        <f>IF($B57="N/A","N/A",IF(G57&gt;60,"No",IF(G57&lt;10,"No","Yes")))</f>
        <v>No</v>
      </c>
      <c r="I57" s="6">
        <v>0.53759999999999997</v>
      </c>
      <c r="J57" s="6">
        <v>2.601</v>
      </c>
      <c r="K57" s="111" t="str">
        <f t="shared" si="9"/>
        <v>Yes</v>
      </c>
    </row>
    <row r="58" spans="1:11" ht="25" x14ac:dyDescent="0.25">
      <c r="A58" s="130" t="s">
        <v>878</v>
      </c>
      <c r="B58" s="22" t="s">
        <v>263</v>
      </c>
      <c r="C58" s="59">
        <v>63.285823387999997</v>
      </c>
      <c r="D58" s="5" t="str">
        <f>IF($B58="N/A","N/A",IF(C58&gt;100,"No",IF(C58&lt;10,"No","Yes")))</f>
        <v>Yes</v>
      </c>
      <c r="E58" s="24">
        <v>64.027083496000003</v>
      </c>
      <c r="F58" s="5" t="str">
        <f>IF($B58="N/A","N/A",IF(E58&gt;100,"No",IF(E58&lt;10,"No","Yes")))</f>
        <v>Yes</v>
      </c>
      <c r="G58" s="24">
        <v>61.040736875</v>
      </c>
      <c r="H58" s="5" t="str">
        <f>IF($B58="N/A","N/A",IF(G58&gt;100,"No",IF(G58&lt;10,"No","Yes")))</f>
        <v>Yes</v>
      </c>
      <c r="I58" s="6">
        <v>1.171</v>
      </c>
      <c r="J58" s="6">
        <v>-4.66</v>
      </c>
      <c r="K58" s="111" t="str">
        <f t="shared" si="9"/>
        <v>Yes</v>
      </c>
    </row>
    <row r="59" spans="1:11" x14ac:dyDescent="0.25">
      <c r="A59" s="130" t="s">
        <v>879</v>
      </c>
      <c r="B59" s="22" t="s">
        <v>264</v>
      </c>
      <c r="C59" s="59">
        <v>113.27603434</v>
      </c>
      <c r="D59" s="5" t="str">
        <f>IF($B59="N/A","N/A",IF(C59&gt;100,"No",IF(C59&lt;20,"No","Yes")))</f>
        <v>No</v>
      </c>
      <c r="E59" s="24">
        <v>114.27841256000001</v>
      </c>
      <c r="F59" s="5" t="str">
        <f>IF($B59="N/A","N/A",IF(E59&gt;100,"No",IF(E59&lt;20,"No","Yes")))</f>
        <v>No</v>
      </c>
      <c r="G59" s="24">
        <v>125.97338086000001</v>
      </c>
      <c r="H59" s="5" t="str">
        <f>IF($B59="N/A","N/A",IF(G59&gt;100,"No",IF(G59&lt;20,"No","Yes")))</f>
        <v>No</v>
      </c>
      <c r="I59" s="6">
        <v>0.88490000000000002</v>
      </c>
      <c r="J59" s="6">
        <v>10.23</v>
      </c>
      <c r="K59" s="111" t="str">
        <f t="shared" si="9"/>
        <v>Yes</v>
      </c>
    </row>
    <row r="60" spans="1:11" x14ac:dyDescent="0.25">
      <c r="A60" s="130" t="s">
        <v>880</v>
      </c>
      <c r="B60" s="22" t="s">
        <v>264</v>
      </c>
      <c r="C60" s="59">
        <v>75.654047159000001</v>
      </c>
      <c r="D60" s="5" t="str">
        <f>IF($B60="N/A","N/A",IF(C60&gt;100,"No",IF(C60&lt;20,"No","Yes")))</f>
        <v>Yes</v>
      </c>
      <c r="E60" s="24">
        <v>81.533265588000006</v>
      </c>
      <c r="F60" s="5" t="str">
        <f>IF($B60="N/A","N/A",IF(E60&gt;100,"No",IF(E60&lt;20,"No","Yes")))</f>
        <v>Yes</v>
      </c>
      <c r="G60" s="24">
        <v>92.305546453999995</v>
      </c>
      <c r="H60" s="5" t="str">
        <f>IF($B60="N/A","N/A",IF(G60&gt;100,"No",IF(G60&lt;20,"No","Yes")))</f>
        <v>Yes</v>
      </c>
      <c r="I60" s="6">
        <v>7.7709999999999999</v>
      </c>
      <c r="J60" s="6">
        <v>13.21</v>
      </c>
      <c r="K60" s="111" t="str">
        <f t="shared" si="9"/>
        <v>Yes</v>
      </c>
    </row>
    <row r="61" spans="1:11" x14ac:dyDescent="0.25">
      <c r="A61" s="130" t="s">
        <v>881</v>
      </c>
      <c r="B61" s="22" t="s">
        <v>213</v>
      </c>
      <c r="C61" s="59">
        <v>135.78469215999999</v>
      </c>
      <c r="D61" s="5" t="str">
        <f>IF($B61="N/A","N/A",IF(C61&gt;15,"No",IF(C61&lt;-15,"No","Yes")))</f>
        <v>N/A</v>
      </c>
      <c r="E61" s="24">
        <v>154.05245044</v>
      </c>
      <c r="F61" s="5" t="str">
        <f>IF($B61="N/A","N/A",IF(E61&gt;15,"No",IF(E61&lt;-15,"No","Yes")))</f>
        <v>N/A</v>
      </c>
      <c r="G61" s="24">
        <v>212.99195882999999</v>
      </c>
      <c r="H61" s="5" t="str">
        <f>IF($B61="N/A","N/A",IF(G61&gt;15,"No",IF(G61&lt;-15,"No","Yes")))</f>
        <v>N/A</v>
      </c>
      <c r="I61" s="6">
        <v>13.45</v>
      </c>
      <c r="J61" s="6">
        <v>38.26</v>
      </c>
      <c r="K61" s="111" t="str">
        <f t="shared" si="9"/>
        <v>No</v>
      </c>
    </row>
    <row r="62" spans="1:11" x14ac:dyDescent="0.25">
      <c r="A62" s="130" t="s">
        <v>882</v>
      </c>
      <c r="B62" s="22" t="s">
        <v>265</v>
      </c>
      <c r="C62" s="59">
        <v>44.787410815000001</v>
      </c>
      <c r="D62" s="5" t="str">
        <f>IF($B62="N/A","N/A",IF(C62&gt;60,"No",IF(C62&lt;10,"No","Yes")))</f>
        <v>Yes</v>
      </c>
      <c r="E62" s="24">
        <v>45.516067024000002</v>
      </c>
      <c r="F62" s="5" t="str">
        <f>IF($B62="N/A","N/A",IF(E62&gt;60,"No",IF(E62&lt;10,"No","Yes")))</f>
        <v>Yes</v>
      </c>
      <c r="G62" s="24">
        <v>44.955884640999997</v>
      </c>
      <c r="H62" s="5" t="str">
        <f>IF($B62="N/A","N/A",IF(G62&gt;60,"No",IF(G62&lt;10,"No","Yes")))</f>
        <v>Yes</v>
      </c>
      <c r="I62" s="6">
        <v>1.627</v>
      </c>
      <c r="J62" s="6">
        <v>-1.23</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977.30922449000002</v>
      </c>
      <c r="D64" s="5" t="str">
        <f t="shared" ref="D64:D74" si="10">IF($B64="N/A","N/A",IF(C64&gt;15,"No",IF(C64&lt;-15,"No","Yes")))</f>
        <v>N/A</v>
      </c>
      <c r="E64" s="24">
        <v>1024.8278067000001</v>
      </c>
      <c r="F64" s="5" t="str">
        <f>IF($B64="N/A","N/A",IF(E64&gt;15,"No",IF(E64&lt;-15,"No","Yes")))</f>
        <v>N/A</v>
      </c>
      <c r="G64" s="24">
        <v>786.09074779000002</v>
      </c>
      <c r="H64" s="5" t="str">
        <f>IF($B64="N/A","N/A",IF(G64&gt;15,"No",IF(G64&lt;-15,"No","Yes")))</f>
        <v>N/A</v>
      </c>
      <c r="I64" s="6">
        <v>4.8620000000000001</v>
      </c>
      <c r="J64" s="6">
        <v>-23.3</v>
      </c>
      <c r="K64" s="111" t="str">
        <f t="shared" si="9"/>
        <v>Yes</v>
      </c>
    </row>
    <row r="65" spans="1:11" ht="25" customHeight="1" x14ac:dyDescent="0.25">
      <c r="A65" s="130" t="s">
        <v>885</v>
      </c>
      <c r="B65" s="22" t="s">
        <v>213</v>
      </c>
      <c r="C65" s="59">
        <v>66.753110403999997</v>
      </c>
      <c r="D65" s="5" t="str">
        <f t="shared" si="10"/>
        <v>N/A</v>
      </c>
      <c r="E65" s="24">
        <v>61.745164807000002</v>
      </c>
      <c r="F65" s="5" t="str">
        <f t="shared" ref="F65:F73" si="11">IF($B65="N/A","N/A",IF(E65&gt;15,"No",IF(E65&lt;-15,"No","Yes")))</f>
        <v>N/A</v>
      </c>
      <c r="G65" s="24">
        <v>70.858911276000001</v>
      </c>
      <c r="H65" s="5" t="str">
        <f t="shared" ref="H65:H86" si="12">IF($B65="N/A","N/A",IF(G65&gt;15,"No",IF(G65&lt;-15,"No","Yes")))</f>
        <v>N/A</v>
      </c>
      <c r="I65" s="6">
        <v>-7.5</v>
      </c>
      <c r="J65" s="6">
        <v>14.76</v>
      </c>
      <c r="K65" s="111" t="str">
        <f t="shared" si="9"/>
        <v>Yes</v>
      </c>
    </row>
    <row r="66" spans="1:11" x14ac:dyDescent="0.25">
      <c r="A66" s="130" t="s">
        <v>886</v>
      </c>
      <c r="B66" s="22" t="s">
        <v>213</v>
      </c>
      <c r="C66" s="59">
        <v>121.48577625999999</v>
      </c>
      <c r="D66" s="5" t="str">
        <f t="shared" si="10"/>
        <v>N/A</v>
      </c>
      <c r="E66" s="24">
        <v>137.37663409999999</v>
      </c>
      <c r="F66" s="5" t="str">
        <f t="shared" si="11"/>
        <v>N/A</v>
      </c>
      <c r="G66" s="24">
        <v>126.36602314</v>
      </c>
      <c r="H66" s="5" t="str">
        <f t="shared" si="12"/>
        <v>N/A</v>
      </c>
      <c r="I66" s="6">
        <v>13.08</v>
      </c>
      <c r="J66" s="6">
        <v>-8.01</v>
      </c>
      <c r="K66" s="111" t="str">
        <f t="shared" si="9"/>
        <v>Yes</v>
      </c>
    </row>
    <row r="67" spans="1:11" x14ac:dyDescent="0.25">
      <c r="A67" s="130" t="s">
        <v>887</v>
      </c>
      <c r="B67" s="22" t="s">
        <v>213</v>
      </c>
      <c r="C67" s="59">
        <v>69.466949244000006</v>
      </c>
      <c r="D67" s="5" t="str">
        <f t="shared" si="10"/>
        <v>N/A</v>
      </c>
      <c r="E67" s="24">
        <v>71.954248405000001</v>
      </c>
      <c r="F67" s="5" t="str">
        <f t="shared" si="11"/>
        <v>N/A</v>
      </c>
      <c r="G67" s="24">
        <v>82.518822071000002</v>
      </c>
      <c r="H67" s="5" t="str">
        <f t="shared" si="12"/>
        <v>N/A</v>
      </c>
      <c r="I67" s="6">
        <v>3.581</v>
      </c>
      <c r="J67" s="6">
        <v>14.68</v>
      </c>
      <c r="K67" s="111" t="str">
        <f t="shared" si="9"/>
        <v>Yes</v>
      </c>
    </row>
    <row r="68" spans="1:11" ht="25" x14ac:dyDescent="0.25">
      <c r="A68" s="130" t="s">
        <v>888</v>
      </c>
      <c r="B68" s="22" t="s">
        <v>213</v>
      </c>
      <c r="C68" s="59">
        <v>44.611189007</v>
      </c>
      <c r="D68" s="5" t="str">
        <f t="shared" si="10"/>
        <v>N/A</v>
      </c>
      <c r="E68" s="24">
        <v>57.813238036000001</v>
      </c>
      <c r="F68" s="5" t="str">
        <f t="shared" si="11"/>
        <v>N/A</v>
      </c>
      <c r="G68" s="24">
        <v>81.091500049000004</v>
      </c>
      <c r="H68" s="5" t="str">
        <f t="shared" si="12"/>
        <v>N/A</v>
      </c>
      <c r="I68" s="6">
        <v>29.59</v>
      </c>
      <c r="J68" s="6">
        <v>40.26</v>
      </c>
      <c r="K68" s="111" t="str">
        <f t="shared" si="9"/>
        <v>No</v>
      </c>
    </row>
    <row r="69" spans="1:11" x14ac:dyDescent="0.25">
      <c r="A69" s="130" t="s">
        <v>889</v>
      </c>
      <c r="B69" s="22" t="s">
        <v>213</v>
      </c>
      <c r="C69" s="59">
        <v>100.00420564</v>
      </c>
      <c r="D69" s="5" t="str">
        <f t="shared" si="10"/>
        <v>N/A</v>
      </c>
      <c r="E69" s="24">
        <v>100.15674816000001</v>
      </c>
      <c r="F69" s="5" t="str">
        <f t="shared" si="11"/>
        <v>N/A</v>
      </c>
      <c r="G69" s="24">
        <v>119.63213890999999</v>
      </c>
      <c r="H69" s="5" t="str">
        <f t="shared" si="12"/>
        <v>N/A</v>
      </c>
      <c r="I69" s="6">
        <v>0.1525</v>
      </c>
      <c r="J69" s="6">
        <v>19.440000000000001</v>
      </c>
      <c r="K69" s="111" t="str">
        <f t="shared" si="9"/>
        <v>Yes</v>
      </c>
    </row>
    <row r="70" spans="1:11" ht="25" x14ac:dyDescent="0.25">
      <c r="A70" s="130" t="s">
        <v>890</v>
      </c>
      <c r="B70" s="22" t="s">
        <v>213</v>
      </c>
      <c r="C70" s="59">
        <v>39.556497270999998</v>
      </c>
      <c r="D70" s="5" t="str">
        <f t="shared" si="10"/>
        <v>N/A</v>
      </c>
      <c r="E70" s="24">
        <v>40.845566550999997</v>
      </c>
      <c r="F70" s="5" t="str">
        <f t="shared" si="11"/>
        <v>N/A</v>
      </c>
      <c r="G70" s="24">
        <v>42.320459872999997</v>
      </c>
      <c r="H70" s="5" t="str">
        <f t="shared" si="12"/>
        <v>N/A</v>
      </c>
      <c r="I70" s="6">
        <v>3.2589999999999999</v>
      </c>
      <c r="J70" s="6">
        <v>3.6110000000000002</v>
      </c>
      <c r="K70" s="111" t="str">
        <f t="shared" si="9"/>
        <v>Yes</v>
      </c>
    </row>
    <row r="71" spans="1:11" x14ac:dyDescent="0.25">
      <c r="A71" s="130" t="s">
        <v>891</v>
      </c>
      <c r="B71" s="22" t="s">
        <v>213</v>
      </c>
      <c r="C71" s="59">
        <v>4290.0514439999997</v>
      </c>
      <c r="D71" s="5" t="str">
        <f t="shared" si="10"/>
        <v>N/A</v>
      </c>
      <c r="E71" s="24">
        <v>4471.8040478000003</v>
      </c>
      <c r="F71" s="5" t="str">
        <f t="shared" si="11"/>
        <v>N/A</v>
      </c>
      <c r="G71" s="24">
        <v>4575.3546592000002</v>
      </c>
      <c r="H71" s="5" t="str">
        <f t="shared" si="12"/>
        <v>N/A</v>
      </c>
      <c r="I71" s="6">
        <v>4.2370000000000001</v>
      </c>
      <c r="J71" s="6">
        <v>2.3159999999999998</v>
      </c>
      <c r="K71" s="111" t="str">
        <f t="shared" si="9"/>
        <v>Yes</v>
      </c>
    </row>
    <row r="72" spans="1:11" ht="25" x14ac:dyDescent="0.25">
      <c r="A72" s="130" t="s">
        <v>892</v>
      </c>
      <c r="B72" s="22" t="s">
        <v>213</v>
      </c>
      <c r="C72" s="59">
        <v>3451.5081795999999</v>
      </c>
      <c r="D72" s="5" t="str">
        <f t="shared" si="10"/>
        <v>N/A</v>
      </c>
      <c r="E72" s="24">
        <v>3604.1324702000002</v>
      </c>
      <c r="F72" s="5" t="str">
        <f t="shared" si="11"/>
        <v>N/A</v>
      </c>
      <c r="G72" s="24">
        <v>3834.1586103</v>
      </c>
      <c r="H72" s="5" t="str">
        <f t="shared" si="12"/>
        <v>N/A</v>
      </c>
      <c r="I72" s="6">
        <v>4.4219999999999997</v>
      </c>
      <c r="J72" s="6">
        <v>6.3819999999999997</v>
      </c>
      <c r="K72" s="111" t="str">
        <f t="shared" si="9"/>
        <v>Yes</v>
      </c>
    </row>
    <row r="73" spans="1:11" x14ac:dyDescent="0.25">
      <c r="A73" s="130" t="s">
        <v>893</v>
      </c>
      <c r="B73" s="22" t="s">
        <v>213</v>
      </c>
      <c r="C73" s="59">
        <v>120.04850207</v>
      </c>
      <c r="D73" s="5" t="str">
        <f t="shared" si="10"/>
        <v>N/A</v>
      </c>
      <c r="E73" s="24">
        <v>121.72030676999999</v>
      </c>
      <c r="F73" s="5" t="str">
        <f t="shared" si="11"/>
        <v>N/A</v>
      </c>
      <c r="G73" s="24">
        <v>120.81835826</v>
      </c>
      <c r="H73" s="5" t="str">
        <f t="shared" si="12"/>
        <v>N/A</v>
      </c>
      <c r="I73" s="6">
        <v>1.393</v>
      </c>
      <c r="J73" s="6">
        <v>-0.74099999999999999</v>
      </c>
      <c r="K73" s="111" t="str">
        <f t="shared" si="9"/>
        <v>Yes</v>
      </c>
    </row>
    <row r="74" spans="1:11" x14ac:dyDescent="0.25">
      <c r="A74" s="130" t="s">
        <v>894</v>
      </c>
      <c r="B74" s="22" t="s">
        <v>213</v>
      </c>
      <c r="C74" s="59">
        <v>1433.1612124000001</v>
      </c>
      <c r="D74" s="5" t="str">
        <f t="shared" si="10"/>
        <v>N/A</v>
      </c>
      <c r="E74" s="24">
        <v>1518.7611251999999</v>
      </c>
      <c r="F74" s="5" t="str">
        <f>IF($B74="N/A","N/A",IF(E74&gt;15,"No",IF(E74&lt;-15,"No","Yes")))</f>
        <v>N/A</v>
      </c>
      <c r="G74" s="24">
        <v>1617.456831</v>
      </c>
      <c r="H74" s="5" t="str">
        <f t="shared" si="12"/>
        <v>N/A</v>
      </c>
      <c r="I74" s="6">
        <v>5.9729999999999999</v>
      </c>
      <c r="J74" s="6">
        <v>6.4980000000000002</v>
      </c>
      <c r="K74" s="111" t="str">
        <f t="shared" si="9"/>
        <v>Yes</v>
      </c>
    </row>
    <row r="75" spans="1:11" x14ac:dyDescent="0.25">
      <c r="A75" s="130" t="s">
        <v>895</v>
      </c>
      <c r="B75" s="22" t="s">
        <v>213</v>
      </c>
      <c r="C75" s="57">
        <v>0.11402618320000001</v>
      </c>
      <c r="D75" s="5" t="str">
        <f t="shared" ref="D75:D80" si="13">IF($B75="N/A","N/A",IF(C75&gt;15,"No",IF(C75&lt;-15,"No","Yes")))</f>
        <v>N/A</v>
      </c>
      <c r="E75" s="4">
        <v>0.11437088049999999</v>
      </c>
      <c r="F75" s="5" t="str">
        <f>IF($B75="N/A","N/A",IF(E75&gt;15,"No",IF(E75&lt;-15,"No","Yes")))</f>
        <v>N/A</v>
      </c>
      <c r="G75" s="4">
        <v>0.13722236560000001</v>
      </c>
      <c r="H75" s="5" t="str">
        <f t="shared" si="12"/>
        <v>N/A</v>
      </c>
      <c r="I75" s="6">
        <v>0.30230000000000001</v>
      </c>
      <c r="J75" s="6">
        <v>19.98</v>
      </c>
      <c r="K75" s="111" t="str">
        <f t="shared" ref="K75:K80" si="14">IF(J75="Div by 0", "N/A", IF(J75="N/A","N/A", IF(J75&gt;30, "No", IF(J75&lt;-30, "No", "Yes"))))</f>
        <v>Yes</v>
      </c>
    </row>
    <row r="76" spans="1:11" x14ac:dyDescent="0.25">
      <c r="A76" s="130" t="s">
        <v>896</v>
      </c>
      <c r="B76" s="22" t="s">
        <v>213</v>
      </c>
      <c r="C76" s="57">
        <v>0.78042234450000003</v>
      </c>
      <c r="D76" s="5" t="str">
        <f t="shared" si="13"/>
        <v>N/A</v>
      </c>
      <c r="E76" s="4">
        <v>0.71730865789999998</v>
      </c>
      <c r="F76" s="5" t="str">
        <f t="shared" ref="F76:F86" si="15">IF($B76="N/A","N/A",IF(E76&gt;15,"No",IF(E76&lt;-15,"No","Yes")))</f>
        <v>N/A</v>
      </c>
      <c r="G76" s="4">
        <v>0.89877260069999998</v>
      </c>
      <c r="H76" s="5" t="str">
        <f t="shared" si="12"/>
        <v>N/A</v>
      </c>
      <c r="I76" s="6">
        <v>-8.09</v>
      </c>
      <c r="J76" s="6">
        <v>25.3</v>
      </c>
      <c r="K76" s="111" t="str">
        <f t="shared" si="14"/>
        <v>Yes</v>
      </c>
    </row>
    <row r="77" spans="1:11" x14ac:dyDescent="0.25">
      <c r="A77" s="130" t="s">
        <v>897</v>
      </c>
      <c r="B77" s="22" t="s">
        <v>213</v>
      </c>
      <c r="C77" s="57">
        <v>0.91750405400000001</v>
      </c>
      <c r="D77" s="5" t="str">
        <f t="shared" si="13"/>
        <v>N/A</v>
      </c>
      <c r="E77" s="4">
        <v>0.90052124430000002</v>
      </c>
      <c r="F77" s="5" t="str">
        <f t="shared" si="15"/>
        <v>N/A</v>
      </c>
      <c r="G77" s="4">
        <v>0.91417017030000003</v>
      </c>
      <c r="H77" s="5" t="str">
        <f t="shared" si="12"/>
        <v>N/A</v>
      </c>
      <c r="I77" s="6">
        <v>-1.85</v>
      </c>
      <c r="J77" s="6">
        <v>1.516</v>
      </c>
      <c r="K77" s="111" t="str">
        <f t="shared" si="14"/>
        <v>Yes</v>
      </c>
    </row>
    <row r="78" spans="1:11" x14ac:dyDescent="0.25">
      <c r="A78" s="130" t="s">
        <v>898</v>
      </c>
      <c r="B78" s="22" t="s">
        <v>213</v>
      </c>
      <c r="C78" s="57">
        <v>1.1748691875999999</v>
      </c>
      <c r="D78" s="5" t="str">
        <f t="shared" si="13"/>
        <v>N/A</v>
      </c>
      <c r="E78" s="4">
        <v>1.0574325132</v>
      </c>
      <c r="F78" s="5" t="str">
        <f t="shared" si="15"/>
        <v>N/A</v>
      </c>
      <c r="G78" s="4">
        <v>1.0943895227</v>
      </c>
      <c r="H78" s="5" t="str">
        <f t="shared" si="12"/>
        <v>N/A</v>
      </c>
      <c r="I78" s="6">
        <v>-10</v>
      </c>
      <c r="J78" s="6">
        <v>3.4950000000000001</v>
      </c>
      <c r="K78" s="111" t="str">
        <f t="shared" si="14"/>
        <v>Yes</v>
      </c>
    </row>
    <row r="79" spans="1:11" x14ac:dyDescent="0.25">
      <c r="A79" s="130" t="s">
        <v>899</v>
      </c>
      <c r="B79" s="22" t="s">
        <v>213</v>
      </c>
      <c r="C79" s="57">
        <v>10.112327102</v>
      </c>
      <c r="D79" s="5" t="str">
        <f t="shared" si="13"/>
        <v>N/A</v>
      </c>
      <c r="E79" s="4">
        <v>7.2721648375000001</v>
      </c>
      <c r="F79" s="5" t="str">
        <f t="shared" si="15"/>
        <v>N/A</v>
      </c>
      <c r="G79" s="4">
        <v>5.1300537800999999</v>
      </c>
      <c r="H79" s="5" t="str">
        <f t="shared" si="12"/>
        <v>N/A</v>
      </c>
      <c r="I79" s="6">
        <v>-28.1</v>
      </c>
      <c r="J79" s="6">
        <v>-29.5</v>
      </c>
      <c r="K79" s="111" t="str">
        <f t="shared" si="14"/>
        <v>Yes</v>
      </c>
    </row>
    <row r="80" spans="1:11" ht="25" x14ac:dyDescent="0.25">
      <c r="A80" s="130" t="s">
        <v>900</v>
      </c>
      <c r="B80" s="22" t="s">
        <v>213</v>
      </c>
      <c r="C80" s="61">
        <v>9.7052213787999992</v>
      </c>
      <c r="D80" s="5" t="str">
        <f t="shared" si="13"/>
        <v>N/A</v>
      </c>
      <c r="E80" s="61">
        <v>6.8677820815999997</v>
      </c>
      <c r="F80" s="5" t="str">
        <f t="shared" si="15"/>
        <v>N/A</v>
      </c>
      <c r="G80" s="61">
        <v>4.7099131779999999</v>
      </c>
      <c r="H80" s="5" t="str">
        <f t="shared" si="12"/>
        <v>N/A</v>
      </c>
      <c r="I80" s="6">
        <v>-29.2</v>
      </c>
      <c r="J80" s="62">
        <v>-31.4</v>
      </c>
      <c r="K80" s="111" t="str">
        <f t="shared" si="14"/>
        <v>No</v>
      </c>
    </row>
    <row r="81" spans="1:11" x14ac:dyDescent="0.25">
      <c r="A81" s="130" t="s">
        <v>901</v>
      </c>
      <c r="B81" s="22" t="s">
        <v>213</v>
      </c>
      <c r="C81" s="63">
        <v>123.74883917</v>
      </c>
      <c r="D81" s="5" t="str">
        <f t="shared" ref="D81:D86" si="16">IF($B81="N/A","N/A",IF(C81&gt;15,"No",IF(C81&lt;-15,"No","Yes")))</f>
        <v>N/A</v>
      </c>
      <c r="E81" s="64">
        <v>141.92334495</v>
      </c>
      <c r="F81" s="5" t="str">
        <f t="shared" si="15"/>
        <v>N/A</v>
      </c>
      <c r="G81" s="64">
        <v>141.95306987000001</v>
      </c>
      <c r="H81" s="5" t="str">
        <f>IF($B81="N/A","N/A",IF(G81&gt;15,"No",IF(G81&lt;-15,"No","Yes")))</f>
        <v>N/A</v>
      </c>
      <c r="I81" s="6">
        <v>14.69</v>
      </c>
      <c r="J81" s="6">
        <v>2.0899999999999998E-2</v>
      </c>
      <c r="K81" s="111" t="str">
        <f t="shared" ref="K81:K86" si="17">IF(J81="Div by 0", "N/A", IF(J81="N/A","N/A", IF(J81&gt;30, "No", IF(J81&lt;-30, "No", "Yes"))))</f>
        <v>Yes</v>
      </c>
    </row>
    <row r="82" spans="1:11" x14ac:dyDescent="0.25">
      <c r="A82" s="130" t="s">
        <v>902</v>
      </c>
      <c r="B82" s="22" t="s">
        <v>213</v>
      </c>
      <c r="C82" s="63">
        <v>71.426544961000005</v>
      </c>
      <c r="D82" s="5" t="str">
        <f t="shared" si="16"/>
        <v>N/A</v>
      </c>
      <c r="E82" s="64">
        <v>74.969722222000001</v>
      </c>
      <c r="F82" s="5" t="str">
        <f t="shared" si="15"/>
        <v>N/A</v>
      </c>
      <c r="G82" s="64">
        <v>97.588999029999997</v>
      </c>
      <c r="H82" s="5" t="str">
        <f t="shared" si="12"/>
        <v>N/A</v>
      </c>
      <c r="I82" s="6">
        <v>4.9610000000000003</v>
      </c>
      <c r="J82" s="6">
        <v>30.17</v>
      </c>
      <c r="K82" s="111" t="str">
        <f t="shared" si="17"/>
        <v>No</v>
      </c>
    </row>
    <row r="83" spans="1:11" x14ac:dyDescent="0.25">
      <c r="A83" s="130" t="s">
        <v>903</v>
      </c>
      <c r="B83" s="22" t="s">
        <v>213</v>
      </c>
      <c r="C83" s="63">
        <v>118.31565418</v>
      </c>
      <c r="D83" s="5" t="str">
        <f t="shared" si="16"/>
        <v>N/A</v>
      </c>
      <c r="E83" s="64">
        <v>156.49507689000001</v>
      </c>
      <c r="F83" s="5" t="str">
        <f t="shared" si="15"/>
        <v>N/A</v>
      </c>
      <c r="G83" s="64">
        <v>178.58003178000001</v>
      </c>
      <c r="H83" s="5" t="str">
        <f t="shared" si="12"/>
        <v>N/A</v>
      </c>
      <c r="I83" s="6">
        <v>32.270000000000003</v>
      </c>
      <c r="J83" s="6">
        <v>14.11</v>
      </c>
      <c r="K83" s="111" t="str">
        <f t="shared" si="17"/>
        <v>Yes</v>
      </c>
    </row>
    <row r="84" spans="1:11" x14ac:dyDescent="0.25">
      <c r="A84" s="130" t="s">
        <v>904</v>
      </c>
      <c r="B84" s="22" t="s">
        <v>213</v>
      </c>
      <c r="C84" s="63">
        <v>286.71260601</v>
      </c>
      <c r="D84" s="5" t="str">
        <f t="shared" si="16"/>
        <v>N/A</v>
      </c>
      <c r="E84" s="64">
        <v>306.81284153000001</v>
      </c>
      <c r="F84" s="5" t="str">
        <f t="shared" si="15"/>
        <v>N/A</v>
      </c>
      <c r="G84" s="64">
        <v>322.34505796000002</v>
      </c>
      <c r="H84" s="5" t="str">
        <f t="shared" si="12"/>
        <v>N/A</v>
      </c>
      <c r="I84" s="6">
        <v>7.0110000000000001</v>
      </c>
      <c r="J84" s="6">
        <v>5.0620000000000003</v>
      </c>
      <c r="K84" s="111" t="str">
        <f t="shared" si="17"/>
        <v>Yes</v>
      </c>
    </row>
    <row r="85" spans="1:11" x14ac:dyDescent="0.25">
      <c r="A85" s="130" t="s">
        <v>905</v>
      </c>
      <c r="B85" s="22" t="s">
        <v>213</v>
      </c>
      <c r="C85" s="63">
        <v>686.08759454000005</v>
      </c>
      <c r="D85" s="5" t="str">
        <f t="shared" si="16"/>
        <v>N/A</v>
      </c>
      <c r="E85" s="64">
        <v>1029.4599936</v>
      </c>
      <c r="F85" s="5" t="str">
        <f t="shared" si="15"/>
        <v>N/A</v>
      </c>
      <c r="G85" s="64">
        <v>1499.724962</v>
      </c>
      <c r="H85" s="5" t="str">
        <f t="shared" si="12"/>
        <v>N/A</v>
      </c>
      <c r="I85" s="6">
        <v>50.05</v>
      </c>
      <c r="J85" s="6">
        <v>45.68</v>
      </c>
      <c r="K85" s="111" t="str">
        <f t="shared" si="17"/>
        <v>No</v>
      </c>
    </row>
    <row r="86" spans="1:11" ht="25" x14ac:dyDescent="0.25">
      <c r="A86" s="130" t="s">
        <v>906</v>
      </c>
      <c r="B86" s="22" t="s">
        <v>213</v>
      </c>
      <c r="C86" s="65">
        <v>684.18521090000002</v>
      </c>
      <c r="D86" s="5" t="str">
        <f t="shared" si="16"/>
        <v>N/A</v>
      </c>
      <c r="E86" s="65">
        <v>1047.3352482</v>
      </c>
      <c r="F86" s="5" t="str">
        <f t="shared" si="15"/>
        <v>N/A</v>
      </c>
      <c r="G86" s="65">
        <v>1607.1199523</v>
      </c>
      <c r="H86" s="5" t="str">
        <f t="shared" si="12"/>
        <v>N/A</v>
      </c>
      <c r="I86" s="6">
        <v>53.08</v>
      </c>
      <c r="J86" s="6">
        <v>53.45</v>
      </c>
      <c r="K86" s="111" t="str">
        <f t="shared" si="17"/>
        <v>No</v>
      </c>
    </row>
    <row r="87" spans="1:11" x14ac:dyDescent="0.25">
      <c r="A87" s="130" t="s">
        <v>32</v>
      </c>
      <c r="B87" s="22" t="s">
        <v>266</v>
      </c>
      <c r="C87" s="57">
        <v>91.468348227999996</v>
      </c>
      <c r="D87" s="5" t="str">
        <f>IF($B87="N/A","N/A",IF(C87&gt;60,"Yes","No"))</f>
        <v>Yes</v>
      </c>
      <c r="E87" s="4">
        <v>91.222881748000006</v>
      </c>
      <c r="F87" s="5" t="str">
        <f>IF($B87="N/A","N/A",IF(E87&gt;60,"Yes","No"))</f>
        <v>Yes</v>
      </c>
      <c r="G87" s="4">
        <v>91.326423148999993</v>
      </c>
      <c r="H87" s="5" t="str">
        <f>IF($B87="N/A","N/A",IF(G87&gt;60,"Yes","No"))</f>
        <v>Yes</v>
      </c>
      <c r="I87" s="6">
        <v>-0.26800000000000002</v>
      </c>
      <c r="J87" s="6">
        <v>0.1135</v>
      </c>
      <c r="K87" s="111" t="str">
        <f t="shared" ref="K87:K105" si="18">IF(J87="Div by 0", "N/A", IF(J87="N/A","N/A", IF(J87&gt;30, "No", IF(J87&lt;-30, "No", "Yes"))))</f>
        <v>Yes</v>
      </c>
    </row>
    <row r="88" spans="1:11" x14ac:dyDescent="0.25">
      <c r="A88" s="130" t="s">
        <v>39</v>
      </c>
      <c r="B88" s="22" t="s">
        <v>267</v>
      </c>
      <c r="C88" s="57">
        <v>99.467299784999994</v>
      </c>
      <c r="D88" s="5" t="str">
        <f>IF($B88="N/A","N/A",IF(C88&gt;100,"No",IF(C88&lt;85,"No","Yes")))</f>
        <v>Yes</v>
      </c>
      <c r="E88" s="4">
        <v>99.480199329000001</v>
      </c>
      <c r="F88" s="5" t="str">
        <f>IF($B88="N/A","N/A",IF(E88&gt;100,"No",IF(E88&lt;85,"No","Yes")))</f>
        <v>Yes</v>
      </c>
      <c r="G88" s="4">
        <v>99.505398396000004</v>
      </c>
      <c r="H88" s="5" t="str">
        <f>IF($B88="N/A","N/A",IF(G88&gt;100,"No",IF(G88&lt;85,"No","Yes")))</f>
        <v>Yes</v>
      </c>
      <c r="I88" s="6">
        <v>1.2999999999999999E-2</v>
      </c>
      <c r="J88" s="6">
        <v>2.53E-2</v>
      </c>
      <c r="K88" s="111" t="str">
        <f t="shared" si="18"/>
        <v>Yes</v>
      </c>
    </row>
    <row r="89" spans="1:11" x14ac:dyDescent="0.25">
      <c r="A89" s="130" t="s">
        <v>907</v>
      </c>
      <c r="B89" s="22" t="s">
        <v>213</v>
      </c>
      <c r="C89" s="57">
        <v>48.105391666999999</v>
      </c>
      <c r="D89" s="5" t="str">
        <f>IF($B89="N/A","N/A",IF(C89&gt;15,"No",IF(C89&lt;-15,"No","Yes")))</f>
        <v>N/A</v>
      </c>
      <c r="E89" s="4">
        <v>48.235764371000002</v>
      </c>
      <c r="F89" s="5" t="str">
        <f>IF($B89="N/A","N/A",IF(E89&gt;15,"No",IF(E89&lt;-15,"No","Yes")))</f>
        <v>N/A</v>
      </c>
      <c r="G89" s="4">
        <v>48.749263704000001</v>
      </c>
      <c r="H89" s="5" t="str">
        <f>IF($B89="N/A","N/A",IF(G89&gt;15,"No",IF(G89&lt;-15,"No","Yes")))</f>
        <v>N/A</v>
      </c>
      <c r="I89" s="6">
        <v>0.27100000000000002</v>
      </c>
      <c r="J89" s="6">
        <v>1.0649999999999999</v>
      </c>
      <c r="K89" s="111" t="str">
        <f t="shared" si="18"/>
        <v>Yes</v>
      </c>
    </row>
    <row r="90" spans="1:11" x14ac:dyDescent="0.25">
      <c r="A90" s="130" t="s">
        <v>848</v>
      </c>
      <c r="B90" s="22" t="s">
        <v>268</v>
      </c>
      <c r="C90" s="57">
        <v>4.9161202731999998</v>
      </c>
      <c r="D90" s="5" t="str">
        <f>IF($B90="N/A","N/A",IF(C90&gt;25,"No",IF(C90&lt;5,"No","Yes")))</f>
        <v>No</v>
      </c>
      <c r="E90" s="4">
        <v>4.1590059100000003</v>
      </c>
      <c r="F90" s="5" t="str">
        <f>IF($B90="N/A","N/A",IF(E90&gt;25,"No",IF(E90&lt;5,"No","Yes")))</f>
        <v>No</v>
      </c>
      <c r="G90" s="4">
        <v>3.3320096344999999</v>
      </c>
      <c r="H90" s="5" t="str">
        <f>IF($B90="N/A","N/A",IF(G90&gt;25,"No",IF(G90&lt;5,"No","Yes")))</f>
        <v>No</v>
      </c>
      <c r="I90" s="6">
        <v>-15.4</v>
      </c>
      <c r="J90" s="6">
        <v>-19.899999999999999</v>
      </c>
      <c r="K90" s="111" t="str">
        <f t="shared" si="18"/>
        <v>Yes</v>
      </c>
    </row>
    <row r="91" spans="1:11" x14ac:dyDescent="0.25">
      <c r="A91" s="130" t="s">
        <v>849</v>
      </c>
      <c r="B91" s="22" t="s">
        <v>269</v>
      </c>
      <c r="C91" s="57">
        <v>41.944915119999997</v>
      </c>
      <c r="D91" s="5" t="str">
        <f>IF($B91="N/A","N/A",IF(C91&gt;70,"No",IF(C91&lt;40,"No","Yes")))</f>
        <v>Yes</v>
      </c>
      <c r="E91" s="4">
        <v>41.836441047999998</v>
      </c>
      <c r="F91" s="5" t="str">
        <f>IF($B91="N/A","N/A",IF(E91&gt;70,"No",IF(E91&lt;40,"No","Yes")))</f>
        <v>Yes</v>
      </c>
      <c r="G91" s="4">
        <v>43.057712383000002</v>
      </c>
      <c r="H91" s="5" t="str">
        <f>IF($B91="N/A","N/A",IF(G91&gt;70,"No",IF(G91&lt;40,"No","Yes")))</f>
        <v>Yes</v>
      </c>
      <c r="I91" s="6">
        <v>-0.25900000000000001</v>
      </c>
      <c r="J91" s="6">
        <v>2.919</v>
      </c>
      <c r="K91" s="111" t="str">
        <f t="shared" si="18"/>
        <v>Yes</v>
      </c>
    </row>
    <row r="92" spans="1:11" x14ac:dyDescent="0.25">
      <c r="A92" s="130" t="s">
        <v>850</v>
      </c>
      <c r="B92" s="22" t="s">
        <v>270</v>
      </c>
      <c r="C92" s="57">
        <v>53.138964606000002</v>
      </c>
      <c r="D92" s="5" t="str">
        <f>IF($B92="N/A","N/A",IF(C92&gt;55,"No",IF(C92&lt;20,"No","Yes")))</f>
        <v>Yes</v>
      </c>
      <c r="E92" s="4">
        <v>54.004553041999998</v>
      </c>
      <c r="F92" s="5" t="str">
        <f>IF($B92="N/A","N/A",IF(E92&gt;55,"No",IF(E92&lt;20,"No","Yes")))</f>
        <v>Yes</v>
      </c>
      <c r="G92" s="4">
        <v>53.610277981999999</v>
      </c>
      <c r="H92" s="5" t="str">
        <f>IF($B92="N/A","N/A",IF(G92&gt;55,"No",IF(G92&lt;20,"No","Yes")))</f>
        <v>Yes</v>
      </c>
      <c r="I92" s="6">
        <v>1.629</v>
      </c>
      <c r="J92" s="6">
        <v>-0.73</v>
      </c>
      <c r="K92" s="111" t="str">
        <f t="shared" si="18"/>
        <v>Yes</v>
      </c>
    </row>
    <row r="93" spans="1:11" x14ac:dyDescent="0.25">
      <c r="A93" s="130" t="s">
        <v>163</v>
      </c>
      <c r="B93" s="22" t="s">
        <v>246</v>
      </c>
      <c r="C93" s="57">
        <v>96.900451627999999</v>
      </c>
      <c r="D93" s="5" t="str">
        <f>IF($B93="N/A","N/A",IF(C93&gt;95,"Yes","No"))</f>
        <v>Yes</v>
      </c>
      <c r="E93" s="4">
        <v>97.115522558999999</v>
      </c>
      <c r="F93" s="5" t="str">
        <f>IF($B93="N/A","N/A",IF(E93&gt;95,"Yes","No"))</f>
        <v>Yes</v>
      </c>
      <c r="G93" s="4">
        <v>96.775564928999998</v>
      </c>
      <c r="H93" s="5" t="str">
        <f>IF($B93="N/A","N/A",IF(G93&gt;95,"Yes","No"))</f>
        <v>Yes</v>
      </c>
      <c r="I93" s="6">
        <v>0.222</v>
      </c>
      <c r="J93" s="6">
        <v>-0.35</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99.851892894000002</v>
      </c>
      <c r="D97" s="5" t="str">
        <f>IF($B97="N/A","N/A",IF(C97&gt;15,"No",IF(C97&lt;-15,"No","Yes")))</f>
        <v>N/A</v>
      </c>
      <c r="E97" s="4">
        <v>99.960330834000004</v>
      </c>
      <c r="F97" s="5" t="str">
        <f>IF($B97="N/A","N/A",IF(E97&gt;15,"No",IF(E97&lt;-15,"No","Yes")))</f>
        <v>N/A</v>
      </c>
      <c r="G97" s="4">
        <v>99.426635210000001</v>
      </c>
      <c r="H97" s="5" t="str">
        <f>IF($B97="N/A","N/A",IF(G97&gt;15,"No",IF(G97&lt;-15,"No","Yes")))</f>
        <v>N/A</v>
      </c>
      <c r="I97" s="6">
        <v>0.1086</v>
      </c>
      <c r="J97" s="6">
        <v>-0.53400000000000003</v>
      </c>
      <c r="K97" s="111" t="str">
        <f t="shared" si="18"/>
        <v>Yes</v>
      </c>
    </row>
    <row r="98" spans="1:11" x14ac:dyDescent="0.25">
      <c r="A98" s="130" t="s">
        <v>43</v>
      </c>
      <c r="B98" s="22" t="s">
        <v>223</v>
      </c>
      <c r="C98" s="57">
        <v>97.417871077000001</v>
      </c>
      <c r="D98" s="5" t="str">
        <f>IF($B98="N/A","N/A",IF(C98&gt;100,"No",IF(C98&lt;98,"No","Yes")))</f>
        <v>No</v>
      </c>
      <c r="E98" s="4">
        <v>97.639005651999994</v>
      </c>
      <c r="F98" s="5" t="str">
        <f>IF($B98="N/A","N/A",IF(E98&gt;100,"No",IF(E98&lt;98,"No","Yes")))</f>
        <v>No</v>
      </c>
      <c r="G98" s="4">
        <v>97.472694372999996</v>
      </c>
      <c r="H98" s="5" t="str">
        <f>IF($B98="N/A","N/A",IF(G98&gt;100,"No",IF(G98&lt;98,"No","Yes")))</f>
        <v>No</v>
      </c>
      <c r="I98" s="6">
        <v>0.22700000000000001</v>
      </c>
      <c r="J98" s="6">
        <v>-0.17</v>
      </c>
      <c r="K98" s="111" t="str">
        <f t="shared" si="18"/>
        <v>Yes</v>
      </c>
    </row>
    <row r="99" spans="1:11" x14ac:dyDescent="0.25">
      <c r="A99" s="130" t="s">
        <v>44</v>
      </c>
      <c r="B99" s="22" t="s">
        <v>213</v>
      </c>
      <c r="C99" s="57">
        <v>57.324593669000002</v>
      </c>
      <c r="D99" s="5" t="str">
        <f>IF($B99="N/A","N/A",IF(C99&gt;15,"No",IF(C99&lt;-15,"No","Yes")))</f>
        <v>N/A</v>
      </c>
      <c r="E99" s="4">
        <v>56.583511061999999</v>
      </c>
      <c r="F99" s="5" t="str">
        <f>IF($B99="N/A","N/A",IF(E99&gt;15,"No",IF(E99&lt;-15,"No","Yes")))</f>
        <v>N/A</v>
      </c>
      <c r="G99" s="4">
        <v>58.288920421</v>
      </c>
      <c r="H99" s="5" t="str">
        <f>IF($B99="N/A","N/A",IF(G99&gt;15,"No",IF(G99&lt;-15,"No","Yes")))</f>
        <v>N/A</v>
      </c>
      <c r="I99" s="6">
        <v>-1.29</v>
      </c>
      <c r="J99" s="6">
        <v>3.0139999999999998</v>
      </c>
      <c r="K99" s="111" t="str">
        <f t="shared" si="18"/>
        <v>Yes</v>
      </c>
    </row>
    <row r="100" spans="1:11" x14ac:dyDescent="0.25">
      <c r="A100" s="130" t="s">
        <v>45</v>
      </c>
      <c r="B100" s="22" t="s">
        <v>213</v>
      </c>
      <c r="C100" s="57">
        <v>28.930849788</v>
      </c>
      <c r="D100" s="5" t="str">
        <f>IF($B100="N/A","N/A",IF(C100&gt;15,"No",IF(C100&lt;-15,"No","Yes")))</f>
        <v>N/A</v>
      </c>
      <c r="E100" s="4">
        <v>29.259262678999999</v>
      </c>
      <c r="F100" s="5" t="str">
        <f>IF($B100="N/A","N/A",IF(E100&gt;15,"No",IF(E100&lt;-15,"No","Yes")))</f>
        <v>N/A</v>
      </c>
      <c r="G100" s="4">
        <v>27.205719008999999</v>
      </c>
      <c r="H100" s="5" t="str">
        <f>IF($B100="N/A","N/A",IF(G100&gt;15,"No",IF(G100&lt;-15,"No","Yes")))</f>
        <v>N/A</v>
      </c>
      <c r="I100" s="6">
        <v>1.135</v>
      </c>
      <c r="J100" s="6">
        <v>-7.02</v>
      </c>
      <c r="K100" s="111" t="str">
        <f t="shared" si="18"/>
        <v>Yes</v>
      </c>
    </row>
    <row r="101" spans="1:11" x14ac:dyDescent="0.25">
      <c r="A101" s="130" t="s">
        <v>355</v>
      </c>
      <c r="B101" s="22" t="s">
        <v>213</v>
      </c>
      <c r="C101" s="57">
        <v>86.255443455999995</v>
      </c>
      <c r="D101" s="5" t="str">
        <f>IF($B101="N/A","N/A",IF(C101&gt;15,"No",IF(C101&lt;-15,"No","Yes")))</f>
        <v>N/A</v>
      </c>
      <c r="E101" s="4">
        <v>85.842773741000002</v>
      </c>
      <c r="F101" s="5" t="str">
        <f>IF($B101="N/A","N/A",IF(E101&gt;15,"No",IF(E101&lt;-15,"No","Yes")))</f>
        <v>N/A</v>
      </c>
      <c r="G101" s="4">
        <v>85.494639430000007</v>
      </c>
      <c r="H101" s="5" t="str">
        <f>IF($B101="N/A","N/A",IF(G101&gt;15,"No",IF(G101&lt;-15,"No","Yes")))</f>
        <v>N/A</v>
      </c>
      <c r="I101" s="6">
        <v>-0.47799999999999998</v>
      </c>
      <c r="J101" s="6">
        <v>-0.40600000000000003</v>
      </c>
      <c r="K101" s="111" t="str">
        <f t="shared" si="18"/>
        <v>Yes</v>
      </c>
    </row>
    <row r="102" spans="1:11" x14ac:dyDescent="0.25">
      <c r="A102" s="130" t="s">
        <v>46</v>
      </c>
      <c r="B102" s="22" t="s">
        <v>213</v>
      </c>
      <c r="C102" s="57">
        <v>8.3896409500000005E-2</v>
      </c>
      <c r="D102" s="5" t="str">
        <f>IF($B102="N/A","N/A",IF(C102&gt;15,"No",IF(C102&lt;-15,"No","Yes")))</f>
        <v>N/A</v>
      </c>
      <c r="E102" s="4">
        <v>7.0886408400000003E-2</v>
      </c>
      <c r="F102" s="5" t="str">
        <f>IF($B102="N/A","N/A",IF(E102&gt;15,"No",IF(E102&lt;-15,"No","Yes")))</f>
        <v>N/A</v>
      </c>
      <c r="G102" s="4">
        <v>5.4136054599999997E-2</v>
      </c>
      <c r="H102" s="5" t="str">
        <f>IF($B102="N/A","N/A",IF(G102&gt;15,"No",IF(G102&lt;-15,"No","Yes")))</f>
        <v>N/A</v>
      </c>
      <c r="I102" s="6">
        <v>-15.5</v>
      </c>
      <c r="J102" s="6">
        <v>-23.6</v>
      </c>
      <c r="K102" s="111" t="str">
        <f t="shared" si="18"/>
        <v>Yes</v>
      </c>
    </row>
    <row r="103" spans="1:11" x14ac:dyDescent="0.25">
      <c r="A103" s="130" t="s">
        <v>47</v>
      </c>
      <c r="B103" s="22" t="s">
        <v>213</v>
      </c>
      <c r="C103" s="57">
        <v>13.660660134</v>
      </c>
      <c r="D103" s="5" t="str">
        <f>IF($B103="N/A","N/A",IF(C103&gt;15,"No",IF(C103&lt;-15,"No","Yes")))</f>
        <v>N/A</v>
      </c>
      <c r="E103" s="4">
        <v>14.086339851</v>
      </c>
      <c r="F103" s="5" t="str">
        <f>IF($B103="N/A","N/A",IF(E103&gt;15,"No",IF(E103&lt;-15,"No","Yes")))</f>
        <v>N/A</v>
      </c>
      <c r="G103" s="4">
        <v>14.451224516</v>
      </c>
      <c r="H103" s="5" t="str">
        <f>IF($B103="N/A","N/A",IF(G103&gt;15,"No",IF(G103&lt;-15,"No","Yes")))</f>
        <v>N/A</v>
      </c>
      <c r="I103" s="6">
        <v>3.1160000000000001</v>
      </c>
      <c r="J103" s="6">
        <v>2.59</v>
      </c>
      <c r="K103" s="111" t="str">
        <f t="shared" si="18"/>
        <v>Yes</v>
      </c>
    </row>
    <row r="104" spans="1:11" x14ac:dyDescent="0.25">
      <c r="A104" s="130" t="s">
        <v>33</v>
      </c>
      <c r="B104" s="22" t="s">
        <v>223</v>
      </c>
      <c r="C104" s="57">
        <v>100</v>
      </c>
      <c r="D104" s="5" t="str">
        <f>IF($B104="N/A","N/A",IF(C104&gt;100,"No",IF(C104&lt;98,"No","Yes")))</f>
        <v>Yes</v>
      </c>
      <c r="E104" s="4">
        <v>100</v>
      </c>
      <c r="F104" s="5" t="str">
        <f>IF($B104="N/A","N/A",IF(E104&gt;100,"No",IF(E104&lt;98,"No","Yes")))</f>
        <v>Yes</v>
      </c>
      <c r="G104" s="4">
        <v>99.980858401999996</v>
      </c>
      <c r="H104" s="5" t="str">
        <f>IF($B104="N/A","N/A",IF(G104&gt;100,"No",IF(G104&lt;98,"No","Yes")))</f>
        <v>Yes</v>
      </c>
      <c r="I104" s="6">
        <v>0</v>
      </c>
      <c r="J104" s="6">
        <v>-1.9E-2</v>
      </c>
      <c r="K104" s="111" t="str">
        <f t="shared" si="18"/>
        <v>Yes</v>
      </c>
    </row>
    <row r="105" spans="1:11" ht="25" x14ac:dyDescent="0.25">
      <c r="A105" s="130" t="s">
        <v>48</v>
      </c>
      <c r="B105" s="38" t="s">
        <v>223</v>
      </c>
      <c r="C105" s="57">
        <v>99.989355035000003</v>
      </c>
      <c r="D105" s="5" t="str">
        <f>IF($B105="N/A","N/A",IF(C105&gt;100,"No",IF(C105&lt;98,"No","Yes")))</f>
        <v>Yes</v>
      </c>
      <c r="E105" s="4">
        <v>99.998071656999997</v>
      </c>
      <c r="F105" s="5" t="str">
        <f>IF($B105="N/A","N/A",IF(E105&gt;100,"No",IF(E105&lt;98,"No","Yes")))</f>
        <v>Yes</v>
      </c>
      <c r="G105" s="4">
        <v>99.993747149000001</v>
      </c>
      <c r="H105" s="5" t="str">
        <f>IF($B105="N/A","N/A",IF(G105&gt;100,"No",IF(G105&lt;98,"No","Yes")))</f>
        <v>Yes</v>
      </c>
      <c r="I105" s="6">
        <v>8.6999999999999994E-3</v>
      </c>
      <c r="J105" s="6">
        <v>-4.0000000000000001E-3</v>
      </c>
      <c r="K105" s="111" t="str">
        <f t="shared" si="18"/>
        <v>Yes</v>
      </c>
    </row>
    <row r="106" spans="1:11" x14ac:dyDescent="0.25">
      <c r="A106" s="130" t="s">
        <v>49</v>
      </c>
      <c r="B106" s="38" t="s">
        <v>213</v>
      </c>
      <c r="C106" s="57">
        <v>96.642493723000001</v>
      </c>
      <c r="D106" s="5" t="str">
        <f>IF($B106="N/A","N/A",IF(C106&gt;15,"No",IF(C106&lt;-15,"No","Yes")))</f>
        <v>N/A</v>
      </c>
      <c r="E106" s="4">
        <v>97.328772990000004</v>
      </c>
      <c r="F106" s="5" t="str">
        <f>IF($B106="N/A","N/A",IF(E106&gt;15,"No",IF(E106&lt;-15,"No","Yes")))</f>
        <v>N/A</v>
      </c>
      <c r="G106" s="4">
        <v>96.315340101000004</v>
      </c>
      <c r="H106" s="5" t="str">
        <f>IF($B106="N/A","N/A",IF(G106&gt;15,"No",IF(G106&lt;-15,"No","Yes")))</f>
        <v>N/A</v>
      </c>
      <c r="I106" s="6">
        <v>0.71009999999999995</v>
      </c>
      <c r="J106" s="6">
        <v>-1.04</v>
      </c>
      <c r="K106" s="111" t="str">
        <f>IF(J106="Div by 0", "N/A", IF(J106="N/A","N/A", IF(J106&gt;30, "No", IF(J106&lt;-30, "No", "Yes"))))</f>
        <v>Yes</v>
      </c>
    </row>
    <row r="107" spans="1:11" x14ac:dyDescent="0.25">
      <c r="A107" s="130" t="s">
        <v>910</v>
      </c>
      <c r="B107" s="22" t="s">
        <v>213</v>
      </c>
      <c r="C107" s="66">
        <v>79.320299981999995</v>
      </c>
      <c r="D107" s="5" t="str">
        <f t="shared" ref="D107:D130" si="19">IF($B107="N/A","N/A",IF(C107&gt;15,"No",IF(C107&lt;-15,"No","Yes")))</f>
        <v>N/A</v>
      </c>
      <c r="E107" s="5">
        <v>78.576929360999998</v>
      </c>
      <c r="F107" s="5" t="str">
        <f t="shared" ref="F107:F130" si="20">IF($B107="N/A","N/A",IF(E107&gt;15,"No",IF(E107&lt;-15,"No","Yes")))</f>
        <v>N/A</v>
      </c>
      <c r="G107" s="4">
        <v>80.054094857999999</v>
      </c>
      <c r="H107" s="5" t="str">
        <f t="shared" ref="H107:H130" si="21">IF($B107="N/A","N/A",IF(G107&gt;15,"No",IF(G107&lt;-15,"No","Yes")))</f>
        <v>N/A</v>
      </c>
      <c r="I107" s="6">
        <v>-0.93700000000000006</v>
      </c>
      <c r="J107" s="6">
        <v>1.88</v>
      </c>
      <c r="K107" s="111" t="str">
        <f t="shared" ref="K107:K130" si="22">IF(J107="Div by 0", "N/A", IF(J107="N/A","N/A", IF(J107&gt;30, "No", IF(J107&lt;-30, "No", "Yes"))))</f>
        <v>Yes</v>
      </c>
    </row>
    <row r="108" spans="1:11" x14ac:dyDescent="0.25">
      <c r="A108" s="130" t="s">
        <v>911</v>
      </c>
      <c r="B108" s="22" t="s">
        <v>213</v>
      </c>
      <c r="C108" s="66">
        <v>10.573052565999999</v>
      </c>
      <c r="D108" s="22" t="s">
        <v>213</v>
      </c>
      <c r="E108" s="5">
        <v>14.153147390999999</v>
      </c>
      <c r="F108" s="22" t="s">
        <v>213</v>
      </c>
      <c r="G108" s="4">
        <v>14.850035903</v>
      </c>
      <c r="H108" s="22" t="s">
        <v>213</v>
      </c>
      <c r="I108" s="6">
        <v>33.86</v>
      </c>
      <c r="J108" s="6">
        <v>4.9240000000000004</v>
      </c>
      <c r="K108" s="111" t="str">
        <f t="shared" si="22"/>
        <v>Yes</v>
      </c>
    </row>
    <row r="109" spans="1:11" x14ac:dyDescent="0.25">
      <c r="A109" s="130" t="s">
        <v>912</v>
      </c>
      <c r="B109" s="22" t="s">
        <v>213</v>
      </c>
      <c r="C109" s="66">
        <v>2.7894298835</v>
      </c>
      <c r="D109" s="5" t="str">
        <f t="shared" si="19"/>
        <v>N/A</v>
      </c>
      <c r="E109" s="5">
        <v>6.1959527852000003</v>
      </c>
      <c r="F109" s="5" t="str">
        <f t="shared" si="20"/>
        <v>N/A</v>
      </c>
      <c r="G109" s="4">
        <v>8.1299167513999997</v>
      </c>
      <c r="H109" s="5" t="str">
        <f t="shared" si="21"/>
        <v>N/A</v>
      </c>
      <c r="I109" s="6">
        <v>122.1</v>
      </c>
      <c r="J109" s="6">
        <v>31.21</v>
      </c>
      <c r="K109" s="111" t="str">
        <f t="shared" si="22"/>
        <v>No</v>
      </c>
    </row>
    <row r="110" spans="1:11" x14ac:dyDescent="0.25">
      <c r="A110" s="130" t="s">
        <v>913</v>
      </c>
      <c r="B110" s="22" t="s">
        <v>213</v>
      </c>
      <c r="C110" s="66">
        <v>0</v>
      </c>
      <c r="D110" s="5" t="str">
        <f t="shared" si="19"/>
        <v>N/A</v>
      </c>
      <c r="E110" s="5">
        <v>0</v>
      </c>
      <c r="F110" s="5" t="str">
        <f t="shared" si="20"/>
        <v>N/A</v>
      </c>
      <c r="G110" s="4">
        <v>4.3578026999999998E-3</v>
      </c>
      <c r="H110" s="5" t="str">
        <f t="shared" si="21"/>
        <v>N/A</v>
      </c>
      <c r="I110" s="6" t="s">
        <v>1748</v>
      </c>
      <c r="J110" s="6" t="s">
        <v>1748</v>
      </c>
      <c r="K110" s="111" t="str">
        <f t="shared" si="22"/>
        <v>N/A</v>
      </c>
    </row>
    <row r="111" spans="1:11" x14ac:dyDescent="0.25">
      <c r="A111" s="130" t="s">
        <v>914</v>
      </c>
      <c r="B111" s="22" t="s">
        <v>213</v>
      </c>
      <c r="C111" s="66">
        <v>0</v>
      </c>
      <c r="D111" s="5" t="str">
        <f t="shared" si="19"/>
        <v>N/A</v>
      </c>
      <c r="E111" s="5">
        <v>0</v>
      </c>
      <c r="F111" s="5" t="str">
        <f t="shared" si="20"/>
        <v>N/A</v>
      </c>
      <c r="G111" s="4">
        <v>1.6462810000000001E-3</v>
      </c>
      <c r="H111" s="5" t="str">
        <f t="shared" si="21"/>
        <v>N/A</v>
      </c>
      <c r="I111" s="6" t="s">
        <v>1748</v>
      </c>
      <c r="J111" s="6" t="s">
        <v>1748</v>
      </c>
      <c r="K111" s="111" t="str">
        <f t="shared" si="22"/>
        <v>N/A</v>
      </c>
    </row>
    <row r="112" spans="1:11" x14ac:dyDescent="0.25">
      <c r="A112" s="130" t="s">
        <v>915</v>
      </c>
      <c r="B112" s="22" t="s">
        <v>213</v>
      </c>
      <c r="C112" s="66">
        <v>0.65580698429999995</v>
      </c>
      <c r="D112" s="5" t="str">
        <f t="shared" si="19"/>
        <v>N/A</v>
      </c>
      <c r="E112" s="5">
        <v>0.72368473489999996</v>
      </c>
      <c r="F112" s="5" t="str">
        <f t="shared" si="20"/>
        <v>N/A</v>
      </c>
      <c r="G112" s="4">
        <v>0.59813263309999998</v>
      </c>
      <c r="H112" s="5" t="str">
        <f t="shared" si="21"/>
        <v>N/A</v>
      </c>
      <c r="I112" s="6">
        <v>10.35</v>
      </c>
      <c r="J112" s="6">
        <v>-17.3</v>
      </c>
      <c r="K112" s="111" t="str">
        <f t="shared" si="22"/>
        <v>Yes</v>
      </c>
    </row>
    <row r="113" spans="1:11" x14ac:dyDescent="0.25">
      <c r="A113" s="130" t="s">
        <v>916</v>
      </c>
      <c r="B113" s="22" t="s">
        <v>213</v>
      </c>
      <c r="C113" s="66">
        <v>0</v>
      </c>
      <c r="D113" s="5" t="str">
        <f t="shared" si="19"/>
        <v>N/A</v>
      </c>
      <c r="E113" s="5">
        <v>0</v>
      </c>
      <c r="F113" s="5" t="str">
        <f t="shared" si="20"/>
        <v>N/A</v>
      </c>
      <c r="G113" s="4">
        <v>2.8083617999999999E-3</v>
      </c>
      <c r="H113" s="5" t="str">
        <f t="shared" si="21"/>
        <v>N/A</v>
      </c>
      <c r="I113" s="6" t="s">
        <v>1748</v>
      </c>
      <c r="J113" s="6" t="s">
        <v>1748</v>
      </c>
      <c r="K113" s="111" t="str">
        <f t="shared" si="22"/>
        <v>N/A</v>
      </c>
    </row>
    <row r="114" spans="1:11" x14ac:dyDescent="0.25">
      <c r="A114" s="130" t="s">
        <v>917</v>
      </c>
      <c r="B114" s="22" t="s">
        <v>213</v>
      </c>
      <c r="C114" s="66">
        <v>4.3993217151000001</v>
      </c>
      <c r="D114" s="5" t="str">
        <f t="shared" si="19"/>
        <v>N/A</v>
      </c>
      <c r="E114" s="5">
        <v>4.6979732045000002</v>
      </c>
      <c r="F114" s="5" t="str">
        <f t="shared" si="20"/>
        <v>N/A</v>
      </c>
      <c r="G114" s="4">
        <v>3.5231866578000002</v>
      </c>
      <c r="H114" s="5" t="str">
        <f t="shared" si="21"/>
        <v>N/A</v>
      </c>
      <c r="I114" s="6">
        <v>6.7889999999999997</v>
      </c>
      <c r="J114" s="6">
        <v>-25</v>
      </c>
      <c r="K114" s="111" t="str">
        <f t="shared" si="22"/>
        <v>Yes</v>
      </c>
    </row>
    <row r="115" spans="1:11" x14ac:dyDescent="0.25">
      <c r="A115" s="130" t="s">
        <v>918</v>
      </c>
      <c r="B115" s="22" t="s">
        <v>213</v>
      </c>
      <c r="C115" s="66">
        <v>0.2889882667</v>
      </c>
      <c r="D115" s="5" t="str">
        <f t="shared" si="19"/>
        <v>N/A</v>
      </c>
      <c r="E115" s="5">
        <v>0.1061517188</v>
      </c>
      <c r="F115" s="5" t="str">
        <f t="shared" si="20"/>
        <v>N/A</v>
      </c>
      <c r="G115" s="4">
        <v>0.11785435349999999</v>
      </c>
      <c r="H115" s="5" t="str">
        <f t="shared" si="21"/>
        <v>N/A</v>
      </c>
      <c r="I115" s="6">
        <v>-63.3</v>
      </c>
      <c r="J115" s="6">
        <v>11.02</v>
      </c>
      <c r="K115" s="111" t="str">
        <f t="shared" si="22"/>
        <v>Yes</v>
      </c>
    </row>
    <row r="116" spans="1:11" x14ac:dyDescent="0.25">
      <c r="A116" s="130" t="s">
        <v>919</v>
      </c>
      <c r="B116" s="22" t="s">
        <v>213</v>
      </c>
      <c r="C116" s="66">
        <v>1.0432264645</v>
      </c>
      <c r="D116" s="5" t="str">
        <f t="shared" si="19"/>
        <v>N/A</v>
      </c>
      <c r="E116" s="5">
        <v>0.96169173259999996</v>
      </c>
      <c r="F116" s="5" t="str">
        <f t="shared" si="20"/>
        <v>N/A</v>
      </c>
      <c r="G116" s="4">
        <v>0.92550045729999997</v>
      </c>
      <c r="H116" s="5" t="str">
        <f t="shared" si="21"/>
        <v>N/A</v>
      </c>
      <c r="I116" s="6">
        <v>-7.82</v>
      </c>
      <c r="J116" s="6">
        <v>-3.76</v>
      </c>
      <c r="K116" s="111" t="str">
        <f t="shared" si="22"/>
        <v>Yes</v>
      </c>
    </row>
    <row r="117" spans="1:11" x14ac:dyDescent="0.25">
      <c r="A117" s="130" t="s">
        <v>920</v>
      </c>
      <c r="B117" s="22" t="s">
        <v>213</v>
      </c>
      <c r="C117" s="66">
        <v>5.2464558699999997E-2</v>
      </c>
      <c r="D117" s="5" t="str">
        <f t="shared" si="19"/>
        <v>N/A</v>
      </c>
      <c r="E117" s="5">
        <v>5.3698523099999999E-2</v>
      </c>
      <c r="F117" s="5" t="str">
        <f t="shared" si="20"/>
        <v>N/A</v>
      </c>
      <c r="G117" s="4">
        <v>6.4689160400000001E-2</v>
      </c>
      <c r="H117" s="5" t="str">
        <f t="shared" si="21"/>
        <v>N/A</v>
      </c>
      <c r="I117" s="6">
        <v>2.3519999999999999</v>
      </c>
      <c r="J117" s="6">
        <v>20.47</v>
      </c>
      <c r="K117" s="111" t="str">
        <f t="shared" si="22"/>
        <v>Yes</v>
      </c>
    </row>
    <row r="118" spans="1:11" x14ac:dyDescent="0.25">
      <c r="A118" s="130" t="s">
        <v>921</v>
      </c>
      <c r="B118" s="22" t="s">
        <v>213</v>
      </c>
      <c r="C118" s="66">
        <v>1.3438146932999999</v>
      </c>
      <c r="D118" s="5" t="str">
        <f t="shared" si="19"/>
        <v>N/A</v>
      </c>
      <c r="E118" s="5">
        <v>1.4139946918999999</v>
      </c>
      <c r="F118" s="5" t="str">
        <f t="shared" si="20"/>
        <v>N/A</v>
      </c>
      <c r="G118" s="4">
        <v>1.4819434443999999</v>
      </c>
      <c r="H118" s="5" t="str">
        <f t="shared" si="21"/>
        <v>N/A</v>
      </c>
      <c r="I118" s="6">
        <v>5.2220000000000004</v>
      </c>
      <c r="J118" s="6">
        <v>4.8049999999999997</v>
      </c>
      <c r="K118" s="111" t="str">
        <f t="shared" si="22"/>
        <v>Yes</v>
      </c>
    </row>
    <row r="119" spans="1:11" x14ac:dyDescent="0.25">
      <c r="A119" s="130" t="s">
        <v>922</v>
      </c>
      <c r="B119" s="22" t="s">
        <v>213</v>
      </c>
      <c r="C119" s="66">
        <v>10.106647452000001</v>
      </c>
      <c r="D119" s="5" t="str">
        <f t="shared" si="19"/>
        <v>N/A</v>
      </c>
      <c r="E119" s="5">
        <v>7.2699232479999996</v>
      </c>
      <c r="F119" s="5" t="str">
        <f t="shared" si="20"/>
        <v>N/A</v>
      </c>
      <c r="G119" s="4">
        <v>5.0958692387999998</v>
      </c>
      <c r="H119" s="5" t="str">
        <f t="shared" si="21"/>
        <v>N/A</v>
      </c>
      <c r="I119" s="6">
        <v>-28.1</v>
      </c>
      <c r="J119" s="6">
        <v>-29.9</v>
      </c>
      <c r="K119" s="111" t="str">
        <f t="shared" si="22"/>
        <v>Yes</v>
      </c>
    </row>
    <row r="120" spans="1:11" x14ac:dyDescent="0.25">
      <c r="A120" s="130" t="s">
        <v>923</v>
      </c>
      <c r="B120" s="22" t="s">
        <v>213</v>
      </c>
      <c r="C120" s="66">
        <v>3.2577603023999999</v>
      </c>
      <c r="D120" s="5" t="str">
        <f t="shared" si="19"/>
        <v>N/A</v>
      </c>
      <c r="E120" s="5">
        <v>3.4081625739999999</v>
      </c>
      <c r="F120" s="5" t="str">
        <f t="shared" si="20"/>
        <v>N/A</v>
      </c>
      <c r="G120" s="4">
        <v>3.3870295328000002</v>
      </c>
      <c r="H120" s="5" t="str">
        <f t="shared" si="21"/>
        <v>N/A</v>
      </c>
      <c r="I120" s="6">
        <v>4.617</v>
      </c>
      <c r="J120" s="6">
        <v>-0.62</v>
      </c>
      <c r="K120" s="111" t="str">
        <f t="shared" si="22"/>
        <v>Yes</v>
      </c>
    </row>
    <row r="121" spans="1:11" x14ac:dyDescent="0.25">
      <c r="A121" s="130" t="s">
        <v>924</v>
      </c>
      <c r="B121" s="22" t="s">
        <v>213</v>
      </c>
      <c r="C121" s="66">
        <v>5.2253256532999997</v>
      </c>
      <c r="D121" s="5" t="str">
        <f t="shared" si="19"/>
        <v>N/A</v>
      </c>
      <c r="E121" s="5">
        <v>2.1582024245000002</v>
      </c>
      <c r="F121" s="5" t="str">
        <f t="shared" si="20"/>
        <v>N/A</v>
      </c>
      <c r="G121" s="4">
        <v>0.1685501251</v>
      </c>
      <c r="H121" s="5" t="str">
        <f t="shared" si="21"/>
        <v>N/A</v>
      </c>
      <c r="I121" s="6">
        <v>-58.7</v>
      </c>
      <c r="J121" s="6">
        <v>-92.2</v>
      </c>
      <c r="K121" s="111" t="str">
        <f t="shared" si="22"/>
        <v>No</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1.1560493321</v>
      </c>
      <c r="D123" s="5" t="str">
        <f t="shared" si="19"/>
        <v>N/A</v>
      </c>
      <c r="E123" s="5">
        <v>1.2201221018999999</v>
      </c>
      <c r="F123" s="5" t="str">
        <f t="shared" si="20"/>
        <v>N/A</v>
      </c>
      <c r="G123" s="4">
        <v>1.0941958426</v>
      </c>
      <c r="H123" s="5" t="str">
        <f t="shared" si="21"/>
        <v>N/A</v>
      </c>
      <c r="I123" s="6">
        <v>5.5419999999999998</v>
      </c>
      <c r="J123" s="6">
        <v>-10.3</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0.46192878009999999</v>
      </c>
      <c r="D125" s="5" t="str">
        <f t="shared" si="19"/>
        <v>N/A</v>
      </c>
      <c r="E125" s="5">
        <v>0.48094549250000002</v>
      </c>
      <c r="F125" s="5" t="str">
        <f t="shared" si="20"/>
        <v>N/A</v>
      </c>
      <c r="G125" s="4">
        <v>0.41321653780000001</v>
      </c>
      <c r="H125" s="5" t="str">
        <f t="shared" si="21"/>
        <v>N/A</v>
      </c>
      <c r="I125" s="6">
        <v>4.117</v>
      </c>
      <c r="J125" s="6">
        <v>-14.1</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3.3692836E-3</v>
      </c>
      <c r="D127" s="5" t="str">
        <f t="shared" si="19"/>
        <v>N/A</v>
      </c>
      <c r="E127" s="5">
        <v>3.4869170000000001E-4</v>
      </c>
      <c r="F127" s="5" t="str">
        <f t="shared" si="20"/>
        <v>N/A</v>
      </c>
      <c r="G127" s="4">
        <v>7.5535246999999996E-3</v>
      </c>
      <c r="H127" s="5" t="str">
        <f t="shared" si="21"/>
        <v>N/A</v>
      </c>
      <c r="I127" s="6">
        <v>-89.7</v>
      </c>
      <c r="J127" s="6">
        <v>2066</v>
      </c>
      <c r="K127" s="111" t="str">
        <f t="shared" si="22"/>
        <v>No</v>
      </c>
    </row>
    <row r="128" spans="1:11" x14ac:dyDescent="0.25">
      <c r="A128" s="130" t="s">
        <v>931</v>
      </c>
      <c r="B128" s="22" t="s">
        <v>213</v>
      </c>
      <c r="C128" s="66">
        <v>0</v>
      </c>
      <c r="D128" s="5" t="str">
        <f t="shared" si="19"/>
        <v>N/A</v>
      </c>
      <c r="E128" s="5">
        <v>0</v>
      </c>
      <c r="F128" s="5" t="str">
        <f t="shared" si="20"/>
        <v>N/A</v>
      </c>
      <c r="G128" s="4">
        <v>2.3338454599999999E-2</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2.2141005999999999E-3</v>
      </c>
      <c r="D130" s="120" t="str">
        <f t="shared" si="19"/>
        <v>N/A</v>
      </c>
      <c r="E130" s="120">
        <v>2.1419633999999999E-3</v>
      </c>
      <c r="F130" s="120" t="str">
        <f t="shared" si="20"/>
        <v>N/A</v>
      </c>
      <c r="G130" s="124">
        <v>1.9852212000000002E-3</v>
      </c>
      <c r="H130" s="120" t="str">
        <f t="shared" si="21"/>
        <v>N/A</v>
      </c>
      <c r="I130" s="121">
        <v>-3.26</v>
      </c>
      <c r="J130" s="121">
        <v>-7.32</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259661</v>
      </c>
      <c r="D6" s="5" t="str">
        <f>IF($B6="N/A","N/A",IF(C6&gt;15,"No",IF(C6&lt;-15,"No","Yes")))</f>
        <v>N/A</v>
      </c>
      <c r="E6" s="23">
        <v>230406</v>
      </c>
      <c r="F6" s="5" t="str">
        <f>IF($B6="N/A","N/A",IF(E6&gt;15,"No",IF(E6&lt;-15,"No","Yes")))</f>
        <v>N/A</v>
      </c>
      <c r="G6" s="23">
        <v>271118</v>
      </c>
      <c r="H6" s="5" t="str">
        <f>IF($B6="N/A","N/A",IF(G6&gt;15,"No",IF(G6&lt;-15,"No","Yes")))</f>
        <v>N/A</v>
      </c>
      <c r="I6" s="6">
        <v>-11.3</v>
      </c>
      <c r="J6" s="6">
        <v>17.670000000000002</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33.973704175999998</v>
      </c>
      <c r="D9" s="5" t="str">
        <f t="shared" ref="D9:D17" si="1">IF($B9="N/A","N/A",IF(C9&gt;15,"No",IF(C9&lt;-15,"No","Yes")))</f>
        <v>N/A</v>
      </c>
      <c r="E9" s="24">
        <v>32.926542712</v>
      </c>
      <c r="F9" s="5" t="str">
        <f>IF($B9="N/A","N/A",IF(E9&gt;15,"No",IF(E9&lt;-15,"No","Yes")))</f>
        <v>N/A</v>
      </c>
      <c r="G9" s="24">
        <v>31.841906475999998</v>
      </c>
      <c r="H9" s="5" t="str">
        <f>IF($B9="N/A","N/A",IF(G9&gt;15,"No",IF(G9&lt;-15,"No","Yes")))</f>
        <v>N/A</v>
      </c>
      <c r="I9" s="6">
        <v>-3.08</v>
      </c>
      <c r="J9" s="6">
        <v>-3.29</v>
      </c>
      <c r="K9" s="111" t="str">
        <f t="shared" si="0"/>
        <v>Yes</v>
      </c>
    </row>
    <row r="10" spans="1:11" x14ac:dyDescent="0.25">
      <c r="A10" s="130" t="s">
        <v>16</v>
      </c>
      <c r="B10" s="22" t="s">
        <v>213</v>
      </c>
      <c r="C10" s="57">
        <v>3.9008553460000002</v>
      </c>
      <c r="D10" s="5" t="str">
        <f t="shared" si="1"/>
        <v>N/A</v>
      </c>
      <c r="E10" s="4">
        <v>3.9669105838999998</v>
      </c>
      <c r="F10" s="5" t="str">
        <f>IF($B10="N/A","N/A",IF(E10&gt;15,"No",IF(E10&lt;-15,"No","Yes")))</f>
        <v>N/A</v>
      </c>
      <c r="G10" s="4">
        <v>4.2789486497000002</v>
      </c>
      <c r="H10" s="5" t="str">
        <f>IF($B10="N/A","N/A",IF(G10&gt;15,"No",IF(G10&lt;-15,"No","Yes")))</f>
        <v>N/A</v>
      </c>
      <c r="I10" s="6">
        <v>1.6930000000000001</v>
      </c>
      <c r="J10" s="6">
        <v>7.8659999999999997</v>
      </c>
      <c r="K10" s="111" t="str">
        <f t="shared" si="0"/>
        <v>Yes</v>
      </c>
    </row>
    <row r="11" spans="1:11" x14ac:dyDescent="0.25">
      <c r="A11" s="130" t="s">
        <v>36</v>
      </c>
      <c r="B11" s="22" t="s">
        <v>213</v>
      </c>
      <c r="C11" s="57">
        <v>6.2159675800000001E-2</v>
      </c>
      <c r="D11" s="5" t="str">
        <f t="shared" si="1"/>
        <v>N/A</v>
      </c>
      <c r="E11" s="4">
        <v>2.3273404300000002E-2</v>
      </c>
      <c r="F11" s="5" t="str">
        <f>IF($B11="N/A","N/A",IF(E11&gt;15,"No",IF(E11&lt;-15,"No","Yes")))</f>
        <v>N/A</v>
      </c>
      <c r="G11" s="4">
        <v>1.6111213400000001E-2</v>
      </c>
      <c r="H11" s="5" t="str">
        <f>IF($B11="N/A","N/A",IF(G11&gt;15,"No",IF(G11&lt;-15,"No","Yes")))</f>
        <v>N/A</v>
      </c>
      <c r="I11" s="6">
        <v>-62.6</v>
      </c>
      <c r="J11" s="6">
        <v>-30.8</v>
      </c>
      <c r="K11" s="111" t="str">
        <f t="shared" si="0"/>
        <v>No</v>
      </c>
    </row>
    <row r="12" spans="1:11" x14ac:dyDescent="0.25">
      <c r="A12" s="130" t="s">
        <v>37</v>
      </c>
      <c r="B12" s="22" t="s">
        <v>213</v>
      </c>
      <c r="C12" s="57">
        <v>9.0909090909000003</v>
      </c>
      <c r="D12" s="5" t="str">
        <f t="shared" si="1"/>
        <v>N/A</v>
      </c>
      <c r="E12" s="4">
        <v>0</v>
      </c>
      <c r="F12" s="5" t="str">
        <f>IF($B12="N/A","N/A",IF(E12&gt;15,"No",IF(E12&lt;-15,"No","Yes")))</f>
        <v>N/A</v>
      </c>
      <c r="G12" s="4">
        <v>0</v>
      </c>
      <c r="H12" s="5" t="str">
        <f>IF($B12="N/A","N/A",IF(G12&gt;15,"No",IF(G12&lt;-15,"No","Yes")))</f>
        <v>N/A</v>
      </c>
      <c r="I12" s="6">
        <v>-100</v>
      </c>
      <c r="J12" s="6" t="s">
        <v>1748</v>
      </c>
      <c r="K12" s="111" t="str">
        <f t="shared" si="0"/>
        <v>N/A</v>
      </c>
    </row>
    <row r="13" spans="1:11" x14ac:dyDescent="0.25">
      <c r="A13" s="130" t="s">
        <v>38</v>
      </c>
      <c r="B13" s="22" t="s">
        <v>213</v>
      </c>
      <c r="C13" s="57">
        <v>4.6039558837000003</v>
      </c>
      <c r="D13" s="5" t="str">
        <f t="shared" si="1"/>
        <v>N/A</v>
      </c>
      <c r="E13" s="4">
        <v>4.6589697412</v>
      </c>
      <c r="F13" s="5" t="str">
        <f>IF($B13="N/A","N/A",IF(E13&gt;15,"No",IF(E13&lt;-15,"No","Yes")))</f>
        <v>N/A</v>
      </c>
      <c r="G13" s="4">
        <v>5.0924807506000001</v>
      </c>
      <c r="H13" s="5" t="str">
        <f>IF($B13="N/A","N/A",IF(G13&gt;15,"No",IF(G13&lt;-15,"No","Yes")))</f>
        <v>N/A</v>
      </c>
      <c r="I13" s="6">
        <v>1.1950000000000001</v>
      </c>
      <c r="J13" s="6">
        <v>9.3049999999999997</v>
      </c>
      <c r="K13" s="111" t="str">
        <f t="shared" si="0"/>
        <v>Yes</v>
      </c>
    </row>
    <row r="14" spans="1:11" x14ac:dyDescent="0.25">
      <c r="A14" s="130" t="s">
        <v>673</v>
      </c>
      <c r="B14" s="22" t="s">
        <v>213</v>
      </c>
      <c r="C14" s="57">
        <v>34.758011406999998</v>
      </c>
      <c r="D14" s="5" t="str">
        <f t="shared" si="1"/>
        <v>N/A</v>
      </c>
      <c r="E14" s="4">
        <v>33.549907554000001</v>
      </c>
      <c r="F14" s="5" t="str">
        <f t="shared" ref="F14:F33" si="2">IF($B14="N/A","N/A",IF(E14&gt;15,"No",IF(E14&lt;-15,"No","Yes")))</f>
        <v>N/A</v>
      </c>
      <c r="G14" s="4">
        <v>34.575350954000001</v>
      </c>
      <c r="H14" s="5" t="str">
        <f t="shared" ref="H14:H33" si="3">IF($B14="N/A","N/A",IF(G14&gt;15,"No",IF(G14&lt;-15,"No","Yes")))</f>
        <v>N/A</v>
      </c>
      <c r="I14" s="6">
        <v>-3.48</v>
      </c>
      <c r="J14" s="6">
        <v>3.056</v>
      </c>
      <c r="K14" s="111" t="str">
        <f t="shared" ref="K14:K30" si="4">IF(J14="Div by 0", "N/A", IF(J14="N/A","N/A", IF(J14&gt;30, "No", IF(J14&lt;-30, "No", "Yes"))))</f>
        <v>Yes</v>
      </c>
    </row>
    <row r="15" spans="1:11" x14ac:dyDescent="0.25">
      <c r="A15" s="130" t="s">
        <v>674</v>
      </c>
      <c r="B15" s="22" t="s">
        <v>213</v>
      </c>
      <c r="C15" s="57">
        <v>4.8128136301</v>
      </c>
      <c r="D15" s="5" t="str">
        <f t="shared" si="1"/>
        <v>N/A</v>
      </c>
      <c r="E15" s="4">
        <v>5.0684443980999996</v>
      </c>
      <c r="F15" s="5" t="str">
        <f t="shared" si="2"/>
        <v>N/A</v>
      </c>
      <c r="G15" s="4">
        <v>4.5024675603000004</v>
      </c>
      <c r="H15" s="5" t="str">
        <f t="shared" si="3"/>
        <v>N/A</v>
      </c>
      <c r="I15" s="6">
        <v>5.3109999999999999</v>
      </c>
      <c r="J15" s="6">
        <v>-11.2</v>
      </c>
      <c r="K15" s="111" t="str">
        <f t="shared" si="4"/>
        <v>Yes</v>
      </c>
    </row>
    <row r="16" spans="1:11" x14ac:dyDescent="0.25">
      <c r="A16" s="130" t="s">
        <v>379</v>
      </c>
      <c r="B16" s="22" t="s">
        <v>213</v>
      </c>
      <c r="C16" s="57">
        <v>15.489041480999999</v>
      </c>
      <c r="D16" s="5" t="str">
        <f t="shared" si="1"/>
        <v>N/A</v>
      </c>
      <c r="E16" s="4">
        <v>14.918882321</v>
      </c>
      <c r="F16" s="5" t="str">
        <f t="shared" si="2"/>
        <v>N/A</v>
      </c>
      <c r="G16" s="4">
        <v>16.025494433999999</v>
      </c>
      <c r="H16" s="5" t="str">
        <f t="shared" si="3"/>
        <v>N/A</v>
      </c>
      <c r="I16" s="6">
        <v>-3.68</v>
      </c>
      <c r="J16" s="6">
        <v>7.4180000000000001</v>
      </c>
      <c r="K16" s="111" t="str">
        <f t="shared" si="4"/>
        <v>Yes</v>
      </c>
    </row>
    <row r="17" spans="1:11" x14ac:dyDescent="0.25">
      <c r="A17" s="130" t="s">
        <v>380</v>
      </c>
      <c r="B17" s="22" t="s">
        <v>213</v>
      </c>
      <c r="C17" s="57">
        <v>2.6931268076000001</v>
      </c>
      <c r="D17" s="5" t="str">
        <f t="shared" si="1"/>
        <v>N/A</v>
      </c>
      <c r="E17" s="4">
        <v>2.5728496654000002</v>
      </c>
      <c r="F17" s="5" t="str">
        <f t="shared" si="2"/>
        <v>N/A</v>
      </c>
      <c r="G17" s="4">
        <v>4.0074801378</v>
      </c>
      <c r="H17" s="5" t="str">
        <f t="shared" si="3"/>
        <v>N/A</v>
      </c>
      <c r="I17" s="6">
        <v>-4.47</v>
      </c>
      <c r="J17" s="6">
        <v>55.76</v>
      </c>
      <c r="K17" s="111" t="str">
        <f t="shared" si="4"/>
        <v>No</v>
      </c>
    </row>
    <row r="18" spans="1:11" x14ac:dyDescent="0.25">
      <c r="A18" s="130" t="s">
        <v>381</v>
      </c>
      <c r="B18" s="22" t="s">
        <v>213</v>
      </c>
      <c r="C18" s="57">
        <v>8.4725853999999996E-3</v>
      </c>
      <c r="D18" s="5" t="str">
        <f t="shared" ref="D18:D33" si="5">IF($B18="N/A","N/A",IF(C18&gt;15,"No",IF(C18&lt;-15,"No","Yes")))</f>
        <v>N/A</v>
      </c>
      <c r="E18" s="4">
        <v>9.9823789E-3</v>
      </c>
      <c r="F18" s="5" t="str">
        <f t="shared" si="2"/>
        <v>N/A</v>
      </c>
      <c r="G18" s="4">
        <v>3.6884310000000003E-4</v>
      </c>
      <c r="H18" s="5" t="str">
        <f t="shared" si="3"/>
        <v>N/A</v>
      </c>
      <c r="I18" s="6">
        <v>17.82</v>
      </c>
      <c r="J18" s="6">
        <v>-96.3</v>
      </c>
      <c r="K18" s="111" t="str">
        <f t="shared" si="4"/>
        <v>No</v>
      </c>
    </row>
    <row r="19" spans="1:11" x14ac:dyDescent="0.25">
      <c r="A19" s="130" t="s">
        <v>382</v>
      </c>
      <c r="B19" s="22" t="s">
        <v>213</v>
      </c>
      <c r="C19" s="57">
        <v>17.864061218</v>
      </c>
      <c r="D19" s="5" t="str">
        <f t="shared" si="5"/>
        <v>N/A</v>
      </c>
      <c r="E19" s="4">
        <v>18.207425153999999</v>
      </c>
      <c r="F19" s="5" t="str">
        <f t="shared" si="2"/>
        <v>N/A</v>
      </c>
      <c r="G19" s="4">
        <v>17.58311879</v>
      </c>
      <c r="H19" s="5" t="str">
        <f t="shared" si="3"/>
        <v>N/A</v>
      </c>
      <c r="I19" s="6">
        <v>1.9219999999999999</v>
      </c>
      <c r="J19" s="6">
        <v>-3.43</v>
      </c>
      <c r="K19" s="111" t="str">
        <f t="shared" si="4"/>
        <v>Yes</v>
      </c>
    </row>
    <row r="20" spans="1:11" x14ac:dyDescent="0.25">
      <c r="A20" s="130" t="s">
        <v>384</v>
      </c>
      <c r="B20" s="22" t="s">
        <v>213</v>
      </c>
      <c r="C20" s="57">
        <v>1.7861750513000001</v>
      </c>
      <c r="D20" s="5" t="str">
        <f t="shared" si="5"/>
        <v>N/A</v>
      </c>
      <c r="E20" s="4">
        <v>2.2603578031999998</v>
      </c>
      <c r="F20" s="5" t="str">
        <f t="shared" si="2"/>
        <v>N/A</v>
      </c>
      <c r="G20" s="4">
        <v>3.4114297096000001</v>
      </c>
      <c r="H20" s="5" t="str">
        <f t="shared" si="3"/>
        <v>N/A</v>
      </c>
      <c r="I20" s="6">
        <v>26.55</v>
      </c>
      <c r="J20" s="6">
        <v>50.92</v>
      </c>
      <c r="K20" s="111" t="str">
        <f t="shared" si="4"/>
        <v>No</v>
      </c>
    </row>
    <row r="21" spans="1:11" x14ac:dyDescent="0.25">
      <c r="A21" s="130" t="s">
        <v>385</v>
      </c>
      <c r="B21" s="22" t="s">
        <v>213</v>
      </c>
      <c r="C21" s="57">
        <v>8.4879901102000002</v>
      </c>
      <c r="D21" s="5" t="str">
        <f t="shared" si="5"/>
        <v>N/A</v>
      </c>
      <c r="E21" s="4">
        <v>8.1638498997000006</v>
      </c>
      <c r="F21" s="5" t="str">
        <f t="shared" si="2"/>
        <v>N/A</v>
      </c>
      <c r="G21" s="4">
        <v>9.2675513983000002</v>
      </c>
      <c r="H21" s="5" t="str">
        <f t="shared" si="3"/>
        <v>N/A</v>
      </c>
      <c r="I21" s="6">
        <v>-3.82</v>
      </c>
      <c r="J21" s="6">
        <v>13.52</v>
      </c>
      <c r="K21" s="111" t="str">
        <f t="shared" si="4"/>
        <v>Yes</v>
      </c>
    </row>
    <row r="22" spans="1:11" x14ac:dyDescent="0.25">
      <c r="A22" s="130" t="s">
        <v>386</v>
      </c>
      <c r="B22" s="22" t="s">
        <v>213</v>
      </c>
      <c r="C22" s="57">
        <v>1.509660673</v>
      </c>
      <c r="D22" s="5" t="str">
        <f t="shared" si="5"/>
        <v>N/A</v>
      </c>
      <c r="E22" s="4">
        <v>1.3853805889999999</v>
      </c>
      <c r="F22" s="5" t="str">
        <f t="shared" si="2"/>
        <v>N/A</v>
      </c>
      <c r="G22" s="4">
        <v>1.2146002846999999</v>
      </c>
      <c r="H22" s="5" t="str">
        <f t="shared" si="3"/>
        <v>N/A</v>
      </c>
      <c r="I22" s="6">
        <v>-8.23</v>
      </c>
      <c r="J22" s="6">
        <v>-12.3</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3.4660577000000001E-3</v>
      </c>
      <c r="D24" s="5" t="str">
        <f t="shared" si="5"/>
        <v>N/A</v>
      </c>
      <c r="E24" s="4">
        <v>8.6803300000000004E-4</v>
      </c>
      <c r="F24" s="5" t="str">
        <f t="shared" si="2"/>
        <v>N/A</v>
      </c>
      <c r="G24" s="4">
        <v>1.1065293000000001E-3</v>
      </c>
      <c r="H24" s="5" t="str">
        <f t="shared" si="3"/>
        <v>N/A</v>
      </c>
      <c r="I24" s="6">
        <v>-75</v>
      </c>
      <c r="J24" s="6">
        <v>27.48</v>
      </c>
      <c r="K24" s="111" t="str">
        <f t="shared" si="4"/>
        <v>Yes</v>
      </c>
    </row>
    <row r="25" spans="1:11" x14ac:dyDescent="0.25">
      <c r="A25" s="130" t="s">
        <v>391</v>
      </c>
      <c r="B25" s="22" t="s">
        <v>213</v>
      </c>
      <c r="C25" s="57">
        <v>0.7486684562</v>
      </c>
      <c r="D25" s="5" t="str">
        <f t="shared" si="5"/>
        <v>N/A</v>
      </c>
      <c r="E25" s="4">
        <v>0.7660390788</v>
      </c>
      <c r="F25" s="5" t="str">
        <f t="shared" si="2"/>
        <v>N/A</v>
      </c>
      <c r="G25" s="4">
        <v>0.67387631950000004</v>
      </c>
      <c r="H25" s="5" t="str">
        <f t="shared" si="3"/>
        <v>N/A</v>
      </c>
      <c r="I25" s="6">
        <v>2.3199999999999998</v>
      </c>
      <c r="J25" s="6">
        <v>-12</v>
      </c>
      <c r="K25" s="111" t="str">
        <f t="shared" si="4"/>
        <v>Yes</v>
      </c>
    </row>
    <row r="26" spans="1:11" x14ac:dyDescent="0.25">
      <c r="A26" s="130" t="s">
        <v>392</v>
      </c>
      <c r="B26" s="22" t="s">
        <v>213</v>
      </c>
      <c r="C26" s="57">
        <v>1.0594582937000001</v>
      </c>
      <c r="D26" s="5" t="str">
        <f t="shared" si="5"/>
        <v>N/A</v>
      </c>
      <c r="E26" s="4">
        <v>1.210037933</v>
      </c>
      <c r="F26" s="5" t="str">
        <f t="shared" si="2"/>
        <v>N/A</v>
      </c>
      <c r="G26" s="4">
        <v>0.90624746420000002</v>
      </c>
      <c r="H26" s="5" t="str">
        <f t="shared" si="3"/>
        <v>N/A</v>
      </c>
      <c r="I26" s="6">
        <v>14.21</v>
      </c>
      <c r="J26" s="6">
        <v>-25.1</v>
      </c>
      <c r="K26" s="111" t="str">
        <f t="shared" si="4"/>
        <v>Yes</v>
      </c>
    </row>
    <row r="27" spans="1:11" x14ac:dyDescent="0.25">
      <c r="A27" s="130" t="s">
        <v>393</v>
      </c>
      <c r="B27" s="22" t="s">
        <v>213</v>
      </c>
      <c r="C27" s="57">
        <v>0.1255483111</v>
      </c>
      <c r="D27" s="5" t="str">
        <f t="shared" si="5"/>
        <v>N/A</v>
      </c>
      <c r="E27" s="4">
        <v>0.10155985519999999</v>
      </c>
      <c r="F27" s="5" t="str">
        <f t="shared" si="2"/>
        <v>N/A</v>
      </c>
      <c r="G27" s="4">
        <v>7.2662088099999994E-2</v>
      </c>
      <c r="H27" s="5" t="str">
        <f t="shared" si="3"/>
        <v>N/A</v>
      </c>
      <c r="I27" s="6">
        <v>-19.100000000000001</v>
      </c>
      <c r="J27" s="6">
        <v>-28.5</v>
      </c>
      <c r="K27" s="111" t="str">
        <f t="shared" si="4"/>
        <v>Yes</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7.1308359746000001</v>
      </c>
      <c r="D29" s="5" t="str">
        <f t="shared" si="5"/>
        <v>N/A</v>
      </c>
      <c r="E29" s="4">
        <v>7.9333871513999998</v>
      </c>
      <c r="F29" s="5" t="str">
        <f t="shared" si="2"/>
        <v>N/A</v>
      </c>
      <c r="G29" s="4">
        <v>3.328440015</v>
      </c>
      <c r="H29" s="5" t="str">
        <f t="shared" si="3"/>
        <v>N/A</v>
      </c>
      <c r="I29" s="6">
        <v>11.25</v>
      </c>
      <c r="J29" s="6">
        <v>-58</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100</v>
      </c>
      <c r="F31" s="5" t="str">
        <f t="shared" si="2"/>
        <v>N/A</v>
      </c>
      <c r="G31" s="4">
        <v>99.993360824000007</v>
      </c>
      <c r="H31" s="5" t="str">
        <f t="shared" si="3"/>
        <v>N/A</v>
      </c>
      <c r="I31" s="6">
        <v>0</v>
      </c>
      <c r="J31" s="6">
        <v>-7.0000000000000001E-3</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11" t="str">
        <f t="shared" si="6"/>
        <v>Yes</v>
      </c>
    </row>
    <row r="33" spans="1:11" x14ac:dyDescent="0.25">
      <c r="A33" s="130" t="s">
        <v>907</v>
      </c>
      <c r="B33" s="22" t="s">
        <v>213</v>
      </c>
      <c r="C33" s="57">
        <v>65.600147884999998</v>
      </c>
      <c r="D33" s="5" t="str">
        <f t="shared" si="5"/>
        <v>N/A</v>
      </c>
      <c r="E33" s="4">
        <v>63.835577198999999</v>
      </c>
      <c r="F33" s="5" t="str">
        <f t="shared" si="2"/>
        <v>N/A</v>
      </c>
      <c r="G33" s="4">
        <v>66.227222427000001</v>
      </c>
      <c r="H33" s="5" t="str">
        <f t="shared" si="3"/>
        <v>N/A</v>
      </c>
      <c r="I33" s="6">
        <v>-2.69</v>
      </c>
      <c r="J33" s="6">
        <v>3.7469999999999999</v>
      </c>
      <c r="K33" s="111" t="str">
        <f t="shared" si="6"/>
        <v>Yes</v>
      </c>
    </row>
    <row r="34" spans="1:11" x14ac:dyDescent="0.25">
      <c r="A34" s="130" t="s">
        <v>848</v>
      </c>
      <c r="B34" s="22" t="s">
        <v>268</v>
      </c>
      <c r="C34" s="57">
        <v>5.9335056092</v>
      </c>
      <c r="D34" s="5" t="str">
        <f>IF($B34="N/A","N/A",IF(C34&gt;25,"No",IF(C34&lt;5,"No","Yes")))</f>
        <v>Yes</v>
      </c>
      <c r="E34" s="4">
        <v>5.9486298099999999</v>
      </c>
      <c r="F34" s="5" t="str">
        <f>IF($B34="N/A","N/A",IF(E34&gt;25,"No",IF(E34&lt;5,"No","Yes")))</f>
        <v>Yes</v>
      </c>
      <c r="G34" s="4">
        <v>6.2080413131999999</v>
      </c>
      <c r="H34" s="5" t="str">
        <f>IF($B34="N/A","N/A",IF(G34&gt;25,"No",IF(G34&lt;5,"No","Yes")))</f>
        <v>Yes</v>
      </c>
      <c r="I34" s="6">
        <v>0.25490000000000002</v>
      </c>
      <c r="J34" s="6">
        <v>4.3609999999999998</v>
      </c>
      <c r="K34" s="111" t="str">
        <f t="shared" si="6"/>
        <v>Yes</v>
      </c>
    </row>
    <row r="35" spans="1:11" x14ac:dyDescent="0.25">
      <c r="A35" s="130" t="s">
        <v>849</v>
      </c>
      <c r="B35" s="22" t="s">
        <v>269</v>
      </c>
      <c r="C35" s="57">
        <v>41.621575823999997</v>
      </c>
      <c r="D35" s="5" t="str">
        <f>IF($B35="N/A","N/A",IF(C35&gt;70,"No",IF(C35&lt;40,"No","Yes")))</f>
        <v>Yes</v>
      </c>
      <c r="E35" s="4">
        <v>39.976823520000003</v>
      </c>
      <c r="F35" s="5" t="str">
        <f>IF($B35="N/A","N/A",IF(E35&gt;70,"No",IF(E35&lt;40,"No","Yes")))</f>
        <v>No</v>
      </c>
      <c r="G35" s="4">
        <v>39.616746587999998</v>
      </c>
      <c r="H35" s="5" t="str">
        <f>IF($B35="N/A","N/A",IF(G35&gt;70,"No",IF(G35&lt;40,"No","Yes")))</f>
        <v>No</v>
      </c>
      <c r="I35" s="6">
        <v>-3.95</v>
      </c>
      <c r="J35" s="6">
        <v>-0.90100000000000002</v>
      </c>
      <c r="K35" s="111" t="str">
        <f t="shared" si="6"/>
        <v>Yes</v>
      </c>
    </row>
    <row r="36" spans="1:11" x14ac:dyDescent="0.25">
      <c r="A36" s="130" t="s">
        <v>850</v>
      </c>
      <c r="B36" s="22" t="s">
        <v>270</v>
      </c>
      <c r="C36" s="57">
        <v>52.444918567000002</v>
      </c>
      <c r="D36" s="5" t="str">
        <f>IF($B36="N/A","N/A",IF(C36&gt;55,"No",IF(C36&lt;20,"No","Yes")))</f>
        <v>Yes</v>
      </c>
      <c r="E36" s="4">
        <v>54.074546669999997</v>
      </c>
      <c r="F36" s="5" t="str">
        <f>IF($B36="N/A","N/A",IF(E36&gt;55,"No",IF(E36&lt;20,"No","Yes")))</f>
        <v>Yes</v>
      </c>
      <c r="G36" s="4">
        <v>54.175212098999999</v>
      </c>
      <c r="H36" s="5" t="str">
        <f>IF($B36="N/A","N/A",IF(G36&gt;55,"No",IF(G36&lt;20,"No","Yes")))</f>
        <v>Yes</v>
      </c>
      <c r="I36" s="6">
        <v>3.1070000000000002</v>
      </c>
      <c r="J36" s="6">
        <v>0.1862</v>
      </c>
      <c r="K36" s="111" t="str">
        <f t="shared" si="6"/>
        <v>Yes</v>
      </c>
    </row>
    <row r="37" spans="1:11" x14ac:dyDescent="0.25">
      <c r="A37" s="130" t="s">
        <v>163</v>
      </c>
      <c r="B37" s="22" t="s">
        <v>246</v>
      </c>
      <c r="C37" s="57">
        <v>97.455913671999994</v>
      </c>
      <c r="D37" s="5" t="str">
        <f>IF($B37="N/A","N/A",IF(C37&gt;95,"Yes","No"))</f>
        <v>Yes</v>
      </c>
      <c r="E37" s="4">
        <v>97.496158953999995</v>
      </c>
      <c r="F37" s="5" t="str">
        <f>IF($B37="N/A","N/A",IF(E37&gt;95,"Yes","No"))</f>
        <v>Yes</v>
      </c>
      <c r="G37" s="4">
        <v>96.976962060999995</v>
      </c>
      <c r="H37" s="5" t="str">
        <f>IF($B37="N/A","N/A",IF(G37&gt;95,"Yes","No"))</f>
        <v>Yes</v>
      </c>
      <c r="I37" s="6">
        <v>4.1300000000000003E-2</v>
      </c>
      <c r="J37" s="6">
        <v>-0.53300000000000003</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97.539877860000004</v>
      </c>
      <c r="D40" s="5" t="str">
        <f>IF($B40="N/A","N/A",IF(C40&gt;100,"No",IF(C40&lt;98,"No","Yes")))</f>
        <v>No</v>
      </c>
      <c r="E40" s="4">
        <v>97.742450602000005</v>
      </c>
      <c r="F40" s="5" t="str">
        <f>IF($B40="N/A","N/A",IF(E40&gt;100,"No",IF(E40&lt;98,"No","Yes")))</f>
        <v>No</v>
      </c>
      <c r="G40" s="4">
        <v>97.777035960000006</v>
      </c>
      <c r="H40" s="5" t="str">
        <f>IF($B40="N/A","N/A",IF(G40&gt;100,"No",IF(G40&lt;98,"No","Yes")))</f>
        <v>No</v>
      </c>
      <c r="I40" s="6">
        <v>0.2077</v>
      </c>
      <c r="J40" s="6">
        <v>3.5400000000000001E-2</v>
      </c>
      <c r="K40" s="111" t="str">
        <f t="shared" si="6"/>
        <v>Yes</v>
      </c>
    </row>
    <row r="41" spans="1:11" x14ac:dyDescent="0.25">
      <c r="A41" s="130" t="s">
        <v>44</v>
      </c>
      <c r="B41" s="22" t="s">
        <v>213</v>
      </c>
      <c r="C41" s="57">
        <v>85.190571219999995</v>
      </c>
      <c r="D41" s="5" t="str">
        <f t="shared" si="7"/>
        <v>N/A</v>
      </c>
      <c r="E41" s="4">
        <v>85.803763404999998</v>
      </c>
      <c r="F41" s="5" t="str">
        <f t="shared" ref="F41:F47" si="8">IF($B41="N/A","N/A",IF(E41&gt;15,"No",IF(E41&lt;-15,"No","Yes")))</f>
        <v>N/A</v>
      </c>
      <c r="G41" s="4">
        <v>84.842652954000002</v>
      </c>
      <c r="H41" s="5" t="str">
        <f t="shared" ref="H41:H47" si="9">IF($B41="N/A","N/A",IF(G41&gt;15,"No",IF(G41&lt;-15,"No","Yes")))</f>
        <v>N/A</v>
      </c>
      <c r="I41" s="6">
        <v>0.7198</v>
      </c>
      <c r="J41" s="6">
        <v>-1.1200000000000001</v>
      </c>
      <c r="K41" s="111" t="str">
        <f t="shared" si="6"/>
        <v>Yes</v>
      </c>
    </row>
    <row r="42" spans="1:11" x14ac:dyDescent="0.25">
      <c r="A42" s="130" t="s">
        <v>45</v>
      </c>
      <c r="B42" s="22" t="s">
        <v>213</v>
      </c>
      <c r="C42" s="57">
        <v>14.800735017999999</v>
      </c>
      <c r="D42" s="5" t="str">
        <f t="shared" si="7"/>
        <v>N/A</v>
      </c>
      <c r="E42" s="4">
        <v>14.19534627</v>
      </c>
      <c r="F42" s="5" t="str">
        <f t="shared" si="8"/>
        <v>N/A</v>
      </c>
      <c r="G42" s="4">
        <v>15.156586364000001</v>
      </c>
      <c r="H42" s="5" t="str">
        <f t="shared" si="9"/>
        <v>N/A</v>
      </c>
      <c r="I42" s="6">
        <v>-4.09</v>
      </c>
      <c r="J42" s="6">
        <v>6.7720000000000002</v>
      </c>
      <c r="K42" s="111" t="str">
        <f t="shared" si="6"/>
        <v>Yes</v>
      </c>
    </row>
    <row r="43" spans="1:11" x14ac:dyDescent="0.25">
      <c r="A43" s="130" t="s">
        <v>50</v>
      </c>
      <c r="B43" s="22" t="s">
        <v>213</v>
      </c>
      <c r="C43" s="57">
        <v>8.6937621999999999E-3</v>
      </c>
      <c r="D43" s="5" t="str">
        <f t="shared" si="7"/>
        <v>N/A</v>
      </c>
      <c r="E43" s="4">
        <v>8.9032529999999996E-4</v>
      </c>
      <c r="F43" s="5" t="str">
        <f t="shared" si="8"/>
        <v>N/A</v>
      </c>
      <c r="G43" s="4">
        <v>7.6068190000000001E-4</v>
      </c>
      <c r="H43" s="5" t="str">
        <f t="shared" si="9"/>
        <v>N/A</v>
      </c>
      <c r="I43" s="6">
        <v>-89.8</v>
      </c>
      <c r="J43" s="6">
        <v>-14.6</v>
      </c>
      <c r="K43" s="111" t="str">
        <f t="shared" si="6"/>
        <v>Yes</v>
      </c>
    </row>
    <row r="44" spans="1:11" x14ac:dyDescent="0.25">
      <c r="A44" s="130" t="s">
        <v>910</v>
      </c>
      <c r="B44" s="22" t="s">
        <v>213</v>
      </c>
      <c r="C44" s="57">
        <v>89.181278667000001</v>
      </c>
      <c r="D44" s="5" t="str">
        <f t="shared" si="7"/>
        <v>N/A</v>
      </c>
      <c r="E44" s="4">
        <v>89.620930010999999</v>
      </c>
      <c r="F44" s="5" t="str">
        <f t="shared" si="8"/>
        <v>N/A</v>
      </c>
      <c r="G44" s="4">
        <v>88.985976586000007</v>
      </c>
      <c r="H44" s="5" t="str">
        <f t="shared" si="9"/>
        <v>N/A</v>
      </c>
      <c r="I44" s="6">
        <v>0.49299999999999999</v>
      </c>
      <c r="J44" s="6">
        <v>-0.70799999999999996</v>
      </c>
      <c r="K44" s="111" t="str">
        <f>IF(J44="Div by 0", "N/A", IF(J44="N/A","N/A", IF(J44&gt;30, "No", IF(J44&lt;-30, "No", "Yes"))))</f>
        <v>Yes</v>
      </c>
    </row>
    <row r="45" spans="1:11" x14ac:dyDescent="0.25">
      <c r="A45" s="130" t="s">
        <v>911</v>
      </c>
      <c r="B45" s="22" t="s">
        <v>213</v>
      </c>
      <c r="C45" s="57">
        <v>10.818721332999999</v>
      </c>
      <c r="D45" s="5" t="str">
        <f t="shared" si="7"/>
        <v>N/A</v>
      </c>
      <c r="E45" s="4">
        <v>10.379069989</v>
      </c>
      <c r="F45" s="5" t="str">
        <f t="shared" si="8"/>
        <v>N/A</v>
      </c>
      <c r="G45" s="4">
        <v>11.014023414</v>
      </c>
      <c r="H45" s="5" t="str">
        <f t="shared" si="9"/>
        <v>N/A</v>
      </c>
      <c r="I45" s="6">
        <v>-4.0599999999999996</v>
      </c>
      <c r="J45" s="6">
        <v>6.1180000000000003</v>
      </c>
      <c r="K45" s="111" t="str">
        <f>IF(J45="Div by 0", "N/A", IF(J45="N/A","N/A", IF(J45&gt;30, "No", IF(J45&lt;-30, "No", "Yes"))))</f>
        <v>Yes</v>
      </c>
    </row>
    <row r="46" spans="1:11" x14ac:dyDescent="0.25">
      <c r="A46" s="130" t="s">
        <v>934</v>
      </c>
      <c r="B46" s="22" t="s">
        <v>213</v>
      </c>
      <c r="C46" s="57">
        <v>8.4725853999999996E-3</v>
      </c>
      <c r="D46" s="5" t="str">
        <f t="shared" si="7"/>
        <v>N/A</v>
      </c>
      <c r="E46" s="4">
        <v>9.9823789E-3</v>
      </c>
      <c r="F46" s="5" t="str">
        <f t="shared" si="8"/>
        <v>N/A</v>
      </c>
      <c r="G46" s="4">
        <v>8.8522341000000001E-3</v>
      </c>
      <c r="H46" s="5" t="str">
        <f t="shared" si="9"/>
        <v>N/A</v>
      </c>
      <c r="I46" s="6">
        <v>17.82</v>
      </c>
      <c r="J46" s="6">
        <v>-11.3</v>
      </c>
      <c r="K46" s="111" t="str">
        <f>IF(J46="Div by 0", "N/A", IF(J46="N/A","N/A", IF(J46&gt;30, "No", IF(J46&lt;-30, "No", "Yes"))))</f>
        <v>Yes</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11" t="str">
        <f t="shared" ref="K6:K15" si="3">IF(J6="Div by 0", "N/A", IF(J6="N/A","N/A", IF(J6&gt;30, "No", IF(J6&lt;-30, "No", "Yes"))))</f>
        <v>N/A</v>
      </c>
    </row>
    <row r="7" spans="1:11" x14ac:dyDescent="0.25">
      <c r="A7" s="131" t="s">
        <v>443</v>
      </c>
      <c r="B7" s="3" t="s">
        <v>213</v>
      </c>
      <c r="C7" s="57" t="s">
        <v>1748</v>
      </c>
      <c r="D7" s="5" t="str">
        <f t="shared" si="0"/>
        <v>N/A</v>
      </c>
      <c r="E7" s="57" t="s">
        <v>1748</v>
      </c>
      <c r="F7" s="5" t="str">
        <f t="shared" si="1"/>
        <v>N/A</v>
      </c>
      <c r="G7" s="57" t="s">
        <v>1748</v>
      </c>
      <c r="H7" s="5" t="str">
        <f t="shared" si="2"/>
        <v>N/A</v>
      </c>
      <c r="I7" s="6" t="s">
        <v>1748</v>
      </c>
      <c r="J7" s="6" t="s">
        <v>1748</v>
      </c>
      <c r="K7" s="111" t="str">
        <f t="shared" si="3"/>
        <v>N/A</v>
      </c>
    </row>
    <row r="8" spans="1:11" x14ac:dyDescent="0.25">
      <c r="A8" s="131" t="s">
        <v>444</v>
      </c>
      <c r="B8" s="3" t="s">
        <v>213</v>
      </c>
      <c r="C8" s="57" t="s">
        <v>1748</v>
      </c>
      <c r="D8" s="5" t="str">
        <f t="shared" si="0"/>
        <v>N/A</v>
      </c>
      <c r="E8" s="57" t="s">
        <v>1748</v>
      </c>
      <c r="F8" s="5" t="str">
        <f t="shared" si="1"/>
        <v>N/A</v>
      </c>
      <c r="G8" s="57" t="s">
        <v>1748</v>
      </c>
      <c r="H8" s="5" t="str">
        <f t="shared" si="2"/>
        <v>N/A</v>
      </c>
      <c r="I8" s="6" t="s">
        <v>1748</v>
      </c>
      <c r="J8" s="6" t="s">
        <v>1748</v>
      </c>
      <c r="K8" s="111" t="str">
        <f t="shared" si="3"/>
        <v>N/A</v>
      </c>
    </row>
    <row r="9" spans="1:11" x14ac:dyDescent="0.25">
      <c r="A9" s="131" t="s">
        <v>445</v>
      </c>
      <c r="B9" s="3" t="s">
        <v>213</v>
      </c>
      <c r="C9" s="57" t="s">
        <v>1748</v>
      </c>
      <c r="D9" s="5" t="str">
        <f t="shared" si="0"/>
        <v>N/A</v>
      </c>
      <c r="E9" s="57" t="s">
        <v>1748</v>
      </c>
      <c r="F9" s="5" t="str">
        <f t="shared" si="1"/>
        <v>N/A</v>
      </c>
      <c r="G9" s="57" t="s">
        <v>1748</v>
      </c>
      <c r="H9" s="5" t="str">
        <f t="shared" si="2"/>
        <v>N/A</v>
      </c>
      <c r="I9" s="6" t="s">
        <v>1748</v>
      </c>
      <c r="J9" s="6" t="s">
        <v>1748</v>
      </c>
      <c r="K9" s="111" t="str">
        <f t="shared" si="3"/>
        <v>N/A</v>
      </c>
    </row>
    <row r="10" spans="1:11" x14ac:dyDescent="0.25">
      <c r="A10" s="131" t="s">
        <v>446</v>
      </c>
      <c r="B10" s="3" t="s">
        <v>213</v>
      </c>
      <c r="C10" s="57" t="s">
        <v>1748</v>
      </c>
      <c r="D10" s="5" t="str">
        <f t="shared" si="0"/>
        <v>N/A</v>
      </c>
      <c r="E10" s="57" t="s">
        <v>1748</v>
      </c>
      <c r="F10" s="5" t="str">
        <f t="shared" si="1"/>
        <v>N/A</v>
      </c>
      <c r="G10" s="57" t="s">
        <v>1748</v>
      </c>
      <c r="H10" s="5" t="str">
        <f t="shared" si="2"/>
        <v>N/A</v>
      </c>
      <c r="I10" s="6" t="s">
        <v>1748</v>
      </c>
      <c r="J10" s="6" t="s">
        <v>1748</v>
      </c>
      <c r="K10" s="111" t="str">
        <f t="shared" si="3"/>
        <v>N/A</v>
      </c>
    </row>
    <row r="11" spans="1:11" ht="13" x14ac:dyDescent="0.3">
      <c r="A11" s="131" t="s">
        <v>1628</v>
      </c>
      <c r="B11" s="3" t="s">
        <v>213</v>
      </c>
      <c r="C11" s="57" t="s">
        <v>1748</v>
      </c>
      <c r="D11" s="5" t="str">
        <f t="shared" si="0"/>
        <v>N/A</v>
      </c>
      <c r="E11" s="57" t="s">
        <v>1748</v>
      </c>
      <c r="F11" s="5" t="str">
        <f t="shared" si="1"/>
        <v>N/A</v>
      </c>
      <c r="G11" s="57" t="s">
        <v>1748</v>
      </c>
      <c r="H11" s="5" t="str">
        <f t="shared" si="2"/>
        <v>N/A</v>
      </c>
      <c r="I11" s="6" t="s">
        <v>1748</v>
      </c>
      <c r="J11" s="6" t="s">
        <v>1748</v>
      </c>
      <c r="K11" s="111" t="str">
        <f t="shared" si="3"/>
        <v>N/A</v>
      </c>
    </row>
    <row r="12" spans="1:11" x14ac:dyDescent="0.25">
      <c r="A12" s="131" t="s">
        <v>16</v>
      </c>
      <c r="B12" s="3" t="s">
        <v>213</v>
      </c>
      <c r="C12" s="57" t="s">
        <v>1748</v>
      </c>
      <c r="D12" s="5" t="str">
        <f t="shared" si="0"/>
        <v>N/A</v>
      </c>
      <c r="E12" s="57" t="s">
        <v>1748</v>
      </c>
      <c r="F12" s="5" t="str">
        <f t="shared" si="1"/>
        <v>N/A</v>
      </c>
      <c r="G12" s="57" t="s">
        <v>1748</v>
      </c>
      <c r="H12" s="5" t="str">
        <f t="shared" si="2"/>
        <v>N/A</v>
      </c>
      <c r="I12" s="6" t="s">
        <v>1748</v>
      </c>
      <c r="J12" s="6" t="s">
        <v>1748</v>
      </c>
      <c r="K12" s="111" t="str">
        <f t="shared" si="3"/>
        <v>N/A</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t="s">
        <v>1748</v>
      </c>
      <c r="D15" s="5" t="str">
        <f t="shared" si="0"/>
        <v>N/A</v>
      </c>
      <c r="E15" s="57" t="s">
        <v>1748</v>
      </c>
      <c r="F15" s="5" t="str">
        <f t="shared" si="1"/>
        <v>N/A</v>
      </c>
      <c r="G15" s="57" t="s">
        <v>1748</v>
      </c>
      <c r="H15" s="5" t="str">
        <f t="shared" si="2"/>
        <v>N/A</v>
      </c>
      <c r="I15" s="6" t="s">
        <v>1748</v>
      </c>
      <c r="J15" s="6" t="s">
        <v>1748</v>
      </c>
      <c r="K15" s="111" t="str">
        <f t="shared" si="3"/>
        <v>N/A</v>
      </c>
    </row>
    <row r="16" spans="1:11" x14ac:dyDescent="0.25">
      <c r="A16" s="131"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t="s">
        <v>1748</v>
      </c>
      <c r="D17" s="5" t="str">
        <f t="shared" si="4"/>
        <v>N/A</v>
      </c>
      <c r="E17" s="4" t="s">
        <v>1748</v>
      </c>
      <c r="F17" s="5" t="str">
        <f t="shared" si="5"/>
        <v>N/A</v>
      </c>
      <c r="G17" s="4" t="s">
        <v>1748</v>
      </c>
      <c r="H17" s="5" t="str">
        <f t="shared" si="6"/>
        <v>N/A</v>
      </c>
      <c r="I17" s="6" t="s">
        <v>1748</v>
      </c>
      <c r="J17" s="6" t="s">
        <v>1748</v>
      </c>
      <c r="K17" s="111" t="str">
        <f t="shared" si="7"/>
        <v>N/A</v>
      </c>
    </row>
    <row r="18" spans="1:11" x14ac:dyDescent="0.25">
      <c r="A18" s="131" t="s">
        <v>378</v>
      </c>
      <c r="B18" s="3" t="s">
        <v>213</v>
      </c>
      <c r="C18" s="4" t="s">
        <v>1748</v>
      </c>
      <c r="D18" s="5" t="str">
        <f t="shared" si="4"/>
        <v>N/A</v>
      </c>
      <c r="E18" s="4" t="s">
        <v>1748</v>
      </c>
      <c r="F18" s="5" t="str">
        <f t="shared" si="5"/>
        <v>N/A</v>
      </c>
      <c r="G18" s="4" t="s">
        <v>1748</v>
      </c>
      <c r="H18" s="5" t="str">
        <f t="shared" si="6"/>
        <v>N/A</v>
      </c>
      <c r="I18" s="6" t="s">
        <v>1748</v>
      </c>
      <c r="J18" s="6" t="s">
        <v>1748</v>
      </c>
      <c r="K18" s="111" t="str">
        <f t="shared" si="7"/>
        <v>N/A</v>
      </c>
    </row>
    <row r="19" spans="1:11" x14ac:dyDescent="0.25">
      <c r="A19" s="131" t="s">
        <v>379</v>
      </c>
      <c r="B19" s="3" t="s">
        <v>213</v>
      </c>
      <c r="C19" s="4" t="s">
        <v>1748</v>
      </c>
      <c r="D19" s="5" t="str">
        <f t="shared" si="4"/>
        <v>N/A</v>
      </c>
      <c r="E19" s="4" t="s">
        <v>1748</v>
      </c>
      <c r="F19" s="5" t="str">
        <f t="shared" si="5"/>
        <v>N/A</v>
      </c>
      <c r="G19" s="4" t="s">
        <v>1748</v>
      </c>
      <c r="H19" s="5" t="str">
        <f t="shared" si="6"/>
        <v>N/A</v>
      </c>
      <c r="I19" s="6" t="s">
        <v>1748</v>
      </c>
      <c r="J19" s="6" t="s">
        <v>1748</v>
      </c>
      <c r="K19" s="111" t="str">
        <f t="shared" si="7"/>
        <v>N/A</v>
      </c>
    </row>
    <row r="20" spans="1:11" x14ac:dyDescent="0.25">
      <c r="A20" s="131" t="s">
        <v>380</v>
      </c>
      <c r="B20" s="3" t="s">
        <v>213</v>
      </c>
      <c r="C20" s="4" t="s">
        <v>1748</v>
      </c>
      <c r="D20" s="5" t="str">
        <f t="shared" si="4"/>
        <v>N/A</v>
      </c>
      <c r="E20" s="4" t="s">
        <v>1748</v>
      </c>
      <c r="F20" s="5" t="str">
        <f t="shared" si="5"/>
        <v>N/A</v>
      </c>
      <c r="G20" s="4" t="s">
        <v>1748</v>
      </c>
      <c r="H20" s="5" t="str">
        <f t="shared" si="6"/>
        <v>N/A</v>
      </c>
      <c r="I20" s="6" t="s">
        <v>1748</v>
      </c>
      <c r="J20" s="6" t="s">
        <v>1748</v>
      </c>
      <c r="K20" s="111" t="str">
        <f t="shared" si="7"/>
        <v>N/A</v>
      </c>
    </row>
    <row r="21" spans="1:11" x14ac:dyDescent="0.25">
      <c r="A21" s="131" t="s">
        <v>381</v>
      </c>
      <c r="B21" s="3" t="s">
        <v>213</v>
      </c>
      <c r="C21" s="4" t="s">
        <v>1748</v>
      </c>
      <c r="D21" s="5" t="str">
        <f t="shared" si="4"/>
        <v>N/A</v>
      </c>
      <c r="E21" s="4" t="s">
        <v>1748</v>
      </c>
      <c r="F21" s="5" t="str">
        <f t="shared" si="5"/>
        <v>N/A</v>
      </c>
      <c r="G21" s="4" t="s">
        <v>1748</v>
      </c>
      <c r="H21" s="5" t="str">
        <f t="shared" si="6"/>
        <v>N/A</v>
      </c>
      <c r="I21" s="6" t="s">
        <v>1748</v>
      </c>
      <c r="J21" s="6" t="s">
        <v>1748</v>
      </c>
      <c r="K21" s="111" t="str">
        <f t="shared" si="7"/>
        <v>N/A</v>
      </c>
    </row>
    <row r="22" spans="1:11" x14ac:dyDescent="0.25">
      <c r="A22" s="131" t="s">
        <v>382</v>
      </c>
      <c r="B22" s="3" t="s">
        <v>213</v>
      </c>
      <c r="C22" s="4" t="s">
        <v>1748</v>
      </c>
      <c r="D22" s="5" t="str">
        <f t="shared" si="4"/>
        <v>N/A</v>
      </c>
      <c r="E22" s="4" t="s">
        <v>1748</v>
      </c>
      <c r="F22" s="5" t="str">
        <f t="shared" si="5"/>
        <v>N/A</v>
      </c>
      <c r="G22" s="4" t="s">
        <v>1748</v>
      </c>
      <c r="H22" s="5" t="str">
        <f t="shared" si="6"/>
        <v>N/A</v>
      </c>
      <c r="I22" s="6" t="s">
        <v>1748</v>
      </c>
      <c r="J22" s="6" t="s">
        <v>1748</v>
      </c>
      <c r="K22" s="111" t="str">
        <f t="shared" si="7"/>
        <v>N/A</v>
      </c>
    </row>
    <row r="23" spans="1:11" x14ac:dyDescent="0.25">
      <c r="A23" s="131" t="s">
        <v>383</v>
      </c>
      <c r="B23" s="3" t="s">
        <v>213</v>
      </c>
      <c r="C23" s="4" t="s">
        <v>1748</v>
      </c>
      <c r="D23" s="5" t="str">
        <f t="shared" si="4"/>
        <v>N/A</v>
      </c>
      <c r="E23" s="4" t="s">
        <v>1748</v>
      </c>
      <c r="F23" s="5" t="str">
        <f t="shared" si="5"/>
        <v>N/A</v>
      </c>
      <c r="G23" s="4" t="s">
        <v>1748</v>
      </c>
      <c r="H23" s="5" t="str">
        <f t="shared" si="6"/>
        <v>N/A</v>
      </c>
      <c r="I23" s="6" t="s">
        <v>1748</v>
      </c>
      <c r="J23" s="6" t="s">
        <v>1748</v>
      </c>
      <c r="K23" s="111" t="str">
        <f t="shared" si="7"/>
        <v>N/A</v>
      </c>
    </row>
    <row r="24" spans="1:11" x14ac:dyDescent="0.25">
      <c r="A24" s="131" t="s">
        <v>384</v>
      </c>
      <c r="B24" s="3" t="s">
        <v>213</v>
      </c>
      <c r="C24" s="4" t="s">
        <v>1748</v>
      </c>
      <c r="D24" s="5" t="str">
        <f t="shared" si="4"/>
        <v>N/A</v>
      </c>
      <c r="E24" s="4" t="s">
        <v>1748</v>
      </c>
      <c r="F24" s="5" t="str">
        <f t="shared" si="5"/>
        <v>N/A</v>
      </c>
      <c r="G24" s="4" t="s">
        <v>1748</v>
      </c>
      <c r="H24" s="5" t="str">
        <f t="shared" si="6"/>
        <v>N/A</v>
      </c>
      <c r="I24" s="6" t="s">
        <v>1748</v>
      </c>
      <c r="J24" s="6" t="s">
        <v>1748</v>
      </c>
      <c r="K24" s="111" t="str">
        <f t="shared" si="7"/>
        <v>N/A</v>
      </c>
    </row>
    <row r="25" spans="1:11" x14ac:dyDescent="0.25">
      <c r="A25" s="131" t="s">
        <v>385</v>
      </c>
      <c r="B25" s="3" t="s">
        <v>213</v>
      </c>
      <c r="C25" s="4" t="s">
        <v>1748</v>
      </c>
      <c r="D25" s="5" t="str">
        <f t="shared" si="4"/>
        <v>N/A</v>
      </c>
      <c r="E25" s="4" t="s">
        <v>1748</v>
      </c>
      <c r="F25" s="5" t="str">
        <f t="shared" si="5"/>
        <v>N/A</v>
      </c>
      <c r="G25" s="4" t="s">
        <v>1748</v>
      </c>
      <c r="H25" s="5" t="str">
        <f t="shared" si="6"/>
        <v>N/A</v>
      </c>
      <c r="I25" s="6" t="s">
        <v>1748</v>
      </c>
      <c r="J25" s="6" t="s">
        <v>1748</v>
      </c>
      <c r="K25" s="111" t="str">
        <f t="shared" si="7"/>
        <v>N/A</v>
      </c>
    </row>
    <row r="26" spans="1:11" x14ac:dyDescent="0.25">
      <c r="A26" s="131" t="s">
        <v>386</v>
      </c>
      <c r="B26" s="3" t="s">
        <v>213</v>
      </c>
      <c r="C26" s="4" t="s">
        <v>1748</v>
      </c>
      <c r="D26" s="5" t="str">
        <f t="shared" si="4"/>
        <v>N/A</v>
      </c>
      <c r="E26" s="4" t="s">
        <v>1748</v>
      </c>
      <c r="F26" s="5" t="str">
        <f t="shared" si="5"/>
        <v>N/A</v>
      </c>
      <c r="G26" s="4" t="s">
        <v>1748</v>
      </c>
      <c r="H26" s="5" t="str">
        <f t="shared" si="6"/>
        <v>N/A</v>
      </c>
      <c r="I26" s="6" t="s">
        <v>1748</v>
      </c>
      <c r="J26" s="6" t="s">
        <v>1748</v>
      </c>
      <c r="K26" s="111" t="str">
        <f t="shared" si="7"/>
        <v>N/A</v>
      </c>
    </row>
    <row r="27" spans="1:11" x14ac:dyDescent="0.25">
      <c r="A27" s="131" t="s">
        <v>387</v>
      </c>
      <c r="B27" s="3" t="s">
        <v>213</v>
      </c>
      <c r="C27" s="4" t="s">
        <v>1748</v>
      </c>
      <c r="D27" s="5" t="str">
        <f t="shared" si="4"/>
        <v>N/A</v>
      </c>
      <c r="E27" s="4" t="s">
        <v>1748</v>
      </c>
      <c r="F27" s="5" t="str">
        <f t="shared" si="5"/>
        <v>N/A</v>
      </c>
      <c r="G27" s="4" t="s">
        <v>1748</v>
      </c>
      <c r="H27" s="5" t="str">
        <f t="shared" si="6"/>
        <v>N/A</v>
      </c>
      <c r="I27" s="6" t="s">
        <v>1748</v>
      </c>
      <c r="J27" s="6" t="s">
        <v>1748</v>
      </c>
      <c r="K27" s="111" t="str">
        <f t="shared" si="7"/>
        <v>N/A</v>
      </c>
    </row>
    <row r="28" spans="1:11" x14ac:dyDescent="0.25">
      <c r="A28" s="131" t="s">
        <v>388</v>
      </c>
      <c r="B28" s="3" t="s">
        <v>213</v>
      </c>
      <c r="C28" s="4" t="s">
        <v>1748</v>
      </c>
      <c r="D28" s="5" t="str">
        <f t="shared" si="4"/>
        <v>N/A</v>
      </c>
      <c r="E28" s="4" t="s">
        <v>1748</v>
      </c>
      <c r="F28" s="5" t="str">
        <f t="shared" si="5"/>
        <v>N/A</v>
      </c>
      <c r="G28" s="4" t="s">
        <v>1748</v>
      </c>
      <c r="H28" s="5" t="str">
        <f t="shared" si="6"/>
        <v>N/A</v>
      </c>
      <c r="I28" s="6" t="s">
        <v>1748</v>
      </c>
      <c r="J28" s="6" t="s">
        <v>1748</v>
      </c>
      <c r="K28" s="111" t="str">
        <f t="shared" si="7"/>
        <v>N/A</v>
      </c>
    </row>
    <row r="29" spans="1:11" x14ac:dyDescent="0.25">
      <c r="A29" s="131" t="s">
        <v>389</v>
      </c>
      <c r="B29" s="3" t="s">
        <v>213</v>
      </c>
      <c r="C29" s="4" t="s">
        <v>1748</v>
      </c>
      <c r="D29" s="5" t="str">
        <f t="shared" si="4"/>
        <v>N/A</v>
      </c>
      <c r="E29" s="4" t="s">
        <v>1748</v>
      </c>
      <c r="F29" s="5" t="str">
        <f t="shared" si="5"/>
        <v>N/A</v>
      </c>
      <c r="G29" s="4" t="s">
        <v>1748</v>
      </c>
      <c r="H29" s="5" t="str">
        <f t="shared" si="6"/>
        <v>N/A</v>
      </c>
      <c r="I29" s="6" t="s">
        <v>1748</v>
      </c>
      <c r="J29" s="6" t="s">
        <v>1748</v>
      </c>
      <c r="K29" s="111" t="str">
        <f t="shared" si="7"/>
        <v>N/A</v>
      </c>
    </row>
    <row r="30" spans="1:11" x14ac:dyDescent="0.25">
      <c r="A30" s="131" t="s">
        <v>390</v>
      </c>
      <c r="B30" s="3" t="s">
        <v>213</v>
      </c>
      <c r="C30" s="4" t="s">
        <v>1748</v>
      </c>
      <c r="D30" s="5" t="str">
        <f t="shared" si="4"/>
        <v>N/A</v>
      </c>
      <c r="E30" s="4" t="s">
        <v>1748</v>
      </c>
      <c r="F30" s="5" t="str">
        <f t="shared" si="5"/>
        <v>N/A</v>
      </c>
      <c r="G30" s="4" t="s">
        <v>1748</v>
      </c>
      <c r="H30" s="5" t="str">
        <f t="shared" si="6"/>
        <v>N/A</v>
      </c>
      <c r="I30" s="6" t="s">
        <v>1748</v>
      </c>
      <c r="J30" s="6" t="s">
        <v>1748</v>
      </c>
      <c r="K30" s="111" t="str">
        <f t="shared" si="7"/>
        <v>N/A</v>
      </c>
    </row>
    <row r="31" spans="1:11" x14ac:dyDescent="0.25">
      <c r="A31" s="131" t="s">
        <v>391</v>
      </c>
      <c r="B31" s="3" t="s">
        <v>213</v>
      </c>
      <c r="C31" s="4" t="s">
        <v>1748</v>
      </c>
      <c r="D31" s="5" t="str">
        <f t="shared" si="4"/>
        <v>N/A</v>
      </c>
      <c r="E31" s="4" t="s">
        <v>1748</v>
      </c>
      <c r="F31" s="5" t="str">
        <f t="shared" si="5"/>
        <v>N/A</v>
      </c>
      <c r="G31" s="4" t="s">
        <v>1748</v>
      </c>
      <c r="H31" s="5" t="str">
        <f t="shared" si="6"/>
        <v>N/A</v>
      </c>
      <c r="I31" s="6" t="s">
        <v>1748</v>
      </c>
      <c r="J31" s="6" t="s">
        <v>1748</v>
      </c>
      <c r="K31" s="111" t="str">
        <f t="shared" si="7"/>
        <v>N/A</v>
      </c>
    </row>
    <row r="32" spans="1:11" x14ac:dyDescent="0.25">
      <c r="A32" s="131" t="s">
        <v>392</v>
      </c>
      <c r="B32" s="3" t="s">
        <v>213</v>
      </c>
      <c r="C32" s="4" t="s">
        <v>1748</v>
      </c>
      <c r="D32" s="5" t="str">
        <f t="shared" si="4"/>
        <v>N/A</v>
      </c>
      <c r="E32" s="4" t="s">
        <v>1748</v>
      </c>
      <c r="F32" s="5" t="str">
        <f t="shared" si="5"/>
        <v>N/A</v>
      </c>
      <c r="G32" s="4" t="s">
        <v>1748</v>
      </c>
      <c r="H32" s="5" t="str">
        <f t="shared" si="6"/>
        <v>N/A</v>
      </c>
      <c r="I32" s="6" t="s">
        <v>1748</v>
      </c>
      <c r="J32" s="6" t="s">
        <v>1748</v>
      </c>
      <c r="K32" s="111" t="str">
        <f t="shared" si="7"/>
        <v>N/A</v>
      </c>
    </row>
    <row r="33" spans="1:11" x14ac:dyDescent="0.25">
      <c r="A33" s="131" t="s">
        <v>393</v>
      </c>
      <c r="B33" s="3" t="s">
        <v>213</v>
      </c>
      <c r="C33" s="4" t="s">
        <v>1748</v>
      </c>
      <c r="D33" s="5" t="str">
        <f t="shared" si="4"/>
        <v>N/A</v>
      </c>
      <c r="E33" s="4" t="s">
        <v>1748</v>
      </c>
      <c r="F33" s="5" t="str">
        <f t="shared" si="5"/>
        <v>N/A</v>
      </c>
      <c r="G33" s="4" t="s">
        <v>1748</v>
      </c>
      <c r="H33" s="5" t="str">
        <f t="shared" si="6"/>
        <v>N/A</v>
      </c>
      <c r="I33" s="6" t="s">
        <v>1748</v>
      </c>
      <c r="J33" s="6" t="s">
        <v>1748</v>
      </c>
      <c r="K33" s="111" t="str">
        <f t="shared" si="7"/>
        <v>N/A</v>
      </c>
    </row>
    <row r="34" spans="1:11" x14ac:dyDescent="0.25">
      <c r="A34" s="131" t="s">
        <v>394</v>
      </c>
      <c r="B34" s="3" t="s">
        <v>213</v>
      </c>
      <c r="C34" s="4" t="s">
        <v>1748</v>
      </c>
      <c r="D34" s="5" t="str">
        <f t="shared" si="4"/>
        <v>N/A</v>
      </c>
      <c r="E34" s="4" t="s">
        <v>1748</v>
      </c>
      <c r="F34" s="5" t="str">
        <f t="shared" si="5"/>
        <v>N/A</v>
      </c>
      <c r="G34" s="4" t="s">
        <v>1748</v>
      </c>
      <c r="H34" s="5" t="str">
        <f t="shared" si="6"/>
        <v>N/A</v>
      </c>
      <c r="I34" s="6" t="s">
        <v>1748</v>
      </c>
      <c r="J34" s="6" t="s">
        <v>1748</v>
      </c>
      <c r="K34" s="111" t="str">
        <f t="shared" si="7"/>
        <v>N/A</v>
      </c>
    </row>
    <row r="35" spans="1:11" x14ac:dyDescent="0.25">
      <c r="A35" s="131" t="s">
        <v>395</v>
      </c>
      <c r="B35" s="3" t="s">
        <v>213</v>
      </c>
      <c r="C35" s="4" t="s">
        <v>1748</v>
      </c>
      <c r="D35" s="5" t="str">
        <f t="shared" si="4"/>
        <v>N/A</v>
      </c>
      <c r="E35" s="4" t="s">
        <v>1748</v>
      </c>
      <c r="F35" s="5" t="str">
        <f t="shared" si="5"/>
        <v>N/A</v>
      </c>
      <c r="G35" s="4" t="s">
        <v>1748</v>
      </c>
      <c r="H35" s="5" t="str">
        <f t="shared" si="6"/>
        <v>N/A</v>
      </c>
      <c r="I35" s="6" t="s">
        <v>1748</v>
      </c>
      <c r="J35" s="6" t="s">
        <v>1748</v>
      </c>
      <c r="K35" s="111" t="str">
        <f t="shared" si="7"/>
        <v>N/A</v>
      </c>
    </row>
    <row r="36" spans="1:11" x14ac:dyDescent="0.25">
      <c r="A36" s="131" t="s">
        <v>396</v>
      </c>
      <c r="B36" s="3" t="s">
        <v>213</v>
      </c>
      <c r="C36" s="4" t="s">
        <v>1748</v>
      </c>
      <c r="D36" s="5" t="str">
        <f t="shared" si="4"/>
        <v>N/A</v>
      </c>
      <c r="E36" s="4" t="s">
        <v>1748</v>
      </c>
      <c r="F36" s="5" t="str">
        <f t="shared" si="5"/>
        <v>N/A</v>
      </c>
      <c r="G36" s="4" t="s">
        <v>1748</v>
      </c>
      <c r="H36" s="5" t="str">
        <f t="shared" si="6"/>
        <v>N/A</v>
      </c>
      <c r="I36" s="6" t="s">
        <v>1748</v>
      </c>
      <c r="J36" s="6" t="s">
        <v>1748</v>
      </c>
      <c r="K36" s="111" t="str">
        <f t="shared" si="7"/>
        <v>N/A</v>
      </c>
    </row>
    <row r="37" spans="1:11" x14ac:dyDescent="0.25">
      <c r="A37" s="131" t="s">
        <v>397</v>
      </c>
      <c r="B37" s="3" t="s">
        <v>213</v>
      </c>
      <c r="C37" s="4" t="s">
        <v>1748</v>
      </c>
      <c r="D37" s="5" t="str">
        <f t="shared" si="4"/>
        <v>N/A</v>
      </c>
      <c r="E37" s="4" t="s">
        <v>1748</v>
      </c>
      <c r="F37" s="5" t="str">
        <f t="shared" si="5"/>
        <v>N/A</v>
      </c>
      <c r="G37" s="4" t="s">
        <v>1748</v>
      </c>
      <c r="H37" s="5" t="str">
        <f t="shared" si="6"/>
        <v>N/A</v>
      </c>
      <c r="I37" s="6" t="s">
        <v>1748</v>
      </c>
      <c r="J37" s="6" t="s">
        <v>1748</v>
      </c>
      <c r="K37" s="111" t="str">
        <f t="shared" si="7"/>
        <v>N/A</v>
      </c>
    </row>
    <row r="38" spans="1:11" x14ac:dyDescent="0.25">
      <c r="A38" s="131" t="s">
        <v>398</v>
      </c>
      <c r="B38" s="3" t="s">
        <v>213</v>
      </c>
      <c r="C38" s="4" t="s">
        <v>1748</v>
      </c>
      <c r="D38" s="5" t="str">
        <f t="shared" si="4"/>
        <v>N/A</v>
      </c>
      <c r="E38" s="4" t="s">
        <v>1748</v>
      </c>
      <c r="F38" s="5" t="str">
        <f t="shared" si="5"/>
        <v>N/A</v>
      </c>
      <c r="G38" s="4" t="s">
        <v>1748</v>
      </c>
      <c r="H38" s="5" t="str">
        <f t="shared" si="6"/>
        <v>N/A</v>
      </c>
      <c r="I38" s="6" t="s">
        <v>1748</v>
      </c>
      <c r="J38" s="6" t="s">
        <v>1748</v>
      </c>
      <c r="K38" s="111" t="str">
        <f t="shared" si="7"/>
        <v>N/A</v>
      </c>
    </row>
    <row r="39" spans="1:11" x14ac:dyDescent="0.25">
      <c r="A39" s="131" t="s">
        <v>399</v>
      </c>
      <c r="B39" s="3" t="s">
        <v>213</v>
      </c>
      <c r="C39" s="4" t="s">
        <v>1748</v>
      </c>
      <c r="D39" s="5" t="str">
        <f t="shared" si="4"/>
        <v>N/A</v>
      </c>
      <c r="E39" s="4" t="s">
        <v>1748</v>
      </c>
      <c r="F39" s="5" t="str">
        <f t="shared" si="5"/>
        <v>N/A</v>
      </c>
      <c r="G39" s="4" t="s">
        <v>1748</v>
      </c>
      <c r="H39" s="5" t="str">
        <f t="shared" si="6"/>
        <v>N/A</v>
      </c>
      <c r="I39" s="6" t="s">
        <v>1748</v>
      </c>
      <c r="J39" s="6" t="s">
        <v>1748</v>
      </c>
      <c r="K39" s="111" t="str">
        <f t="shared" si="7"/>
        <v>N/A</v>
      </c>
    </row>
    <row r="40" spans="1:11" x14ac:dyDescent="0.25">
      <c r="A40" s="131" t="s">
        <v>400</v>
      </c>
      <c r="B40" s="3" t="s">
        <v>213</v>
      </c>
      <c r="C40" s="4" t="s">
        <v>1748</v>
      </c>
      <c r="D40" s="5" t="str">
        <f t="shared" si="4"/>
        <v>N/A</v>
      </c>
      <c r="E40" s="4" t="s">
        <v>1748</v>
      </c>
      <c r="F40" s="5" t="str">
        <f t="shared" si="5"/>
        <v>N/A</v>
      </c>
      <c r="G40" s="4" t="s">
        <v>1748</v>
      </c>
      <c r="H40" s="5" t="str">
        <f t="shared" si="6"/>
        <v>N/A</v>
      </c>
      <c r="I40" s="6" t="s">
        <v>1748</v>
      </c>
      <c r="J40" s="6" t="s">
        <v>1748</v>
      </c>
      <c r="K40" s="111" t="str">
        <f t="shared" si="7"/>
        <v>N/A</v>
      </c>
    </row>
    <row r="41" spans="1:11" x14ac:dyDescent="0.25">
      <c r="A41" s="131" t="s">
        <v>401</v>
      </c>
      <c r="B41" s="3" t="s">
        <v>213</v>
      </c>
      <c r="C41" s="4" t="s">
        <v>1748</v>
      </c>
      <c r="D41" s="5" t="str">
        <f t="shared" si="4"/>
        <v>N/A</v>
      </c>
      <c r="E41" s="4" t="s">
        <v>1748</v>
      </c>
      <c r="F41" s="5" t="str">
        <f t="shared" si="5"/>
        <v>N/A</v>
      </c>
      <c r="G41" s="4" t="s">
        <v>1748</v>
      </c>
      <c r="H41" s="5" t="str">
        <f t="shared" si="6"/>
        <v>N/A</v>
      </c>
      <c r="I41" s="6" t="s">
        <v>1748</v>
      </c>
      <c r="J41" s="6" t="s">
        <v>1748</v>
      </c>
      <c r="K41" s="111" t="str">
        <f t="shared" si="7"/>
        <v>N/A</v>
      </c>
    </row>
    <row r="42" spans="1:11" x14ac:dyDescent="0.25">
      <c r="A42" s="131"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11" t="str">
        <f t="shared" ref="K42:K51" si="11">IF(J42="Div by 0", "N/A", IF(J42="N/A","N/A", IF(J42&gt;30, "No", IF(J42&lt;-30, "No", "Yes"))))</f>
        <v>N/A</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t="s">
        <v>1748</v>
      </c>
      <c r="D44" s="5" t="str">
        <f t="shared" si="8"/>
        <v>N/A</v>
      </c>
      <c r="E44" s="4" t="s">
        <v>1748</v>
      </c>
      <c r="F44" s="5" t="str">
        <f t="shared" si="9"/>
        <v>N/A</v>
      </c>
      <c r="G44" s="4" t="s">
        <v>1748</v>
      </c>
      <c r="H44" s="5" t="str">
        <f t="shared" si="10"/>
        <v>N/A</v>
      </c>
      <c r="I44" s="6" t="s">
        <v>1748</v>
      </c>
      <c r="J44" s="6" t="s">
        <v>1748</v>
      </c>
      <c r="K44" s="111" t="str">
        <f t="shared" si="11"/>
        <v>N/A</v>
      </c>
    </row>
    <row r="45" spans="1:11" x14ac:dyDescent="0.25">
      <c r="A45" s="131" t="s">
        <v>163</v>
      </c>
      <c r="B45" s="3" t="s">
        <v>213</v>
      </c>
      <c r="C45" s="4" t="s">
        <v>1748</v>
      </c>
      <c r="D45" s="5" t="str">
        <f t="shared" si="8"/>
        <v>N/A</v>
      </c>
      <c r="E45" s="4" t="s">
        <v>1748</v>
      </c>
      <c r="F45" s="5" t="str">
        <f t="shared" si="9"/>
        <v>N/A</v>
      </c>
      <c r="G45" s="4" t="s">
        <v>1748</v>
      </c>
      <c r="H45" s="5" t="str">
        <f t="shared" si="10"/>
        <v>N/A</v>
      </c>
      <c r="I45" s="6" t="s">
        <v>1748</v>
      </c>
      <c r="J45" s="6" t="s">
        <v>1748</v>
      </c>
      <c r="K45" s="111" t="str">
        <f t="shared" si="11"/>
        <v>N/A</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t="s">
        <v>1748</v>
      </c>
      <c r="D48" s="5" t="str">
        <f t="shared" si="8"/>
        <v>N/A</v>
      </c>
      <c r="E48" s="4" t="s">
        <v>1748</v>
      </c>
      <c r="F48" s="5" t="str">
        <f t="shared" si="9"/>
        <v>N/A</v>
      </c>
      <c r="G48" s="4" t="s">
        <v>1748</v>
      </c>
      <c r="H48" s="5" t="str">
        <f t="shared" si="10"/>
        <v>N/A</v>
      </c>
      <c r="I48" s="6" t="s">
        <v>1748</v>
      </c>
      <c r="J48" s="6" t="s">
        <v>1748</v>
      </c>
      <c r="K48" s="111" t="str">
        <f t="shared" si="11"/>
        <v>N/A</v>
      </c>
    </row>
    <row r="49" spans="1:12" x14ac:dyDescent="0.25">
      <c r="A49" s="131" t="s">
        <v>44</v>
      </c>
      <c r="B49" s="3" t="s">
        <v>213</v>
      </c>
      <c r="C49" s="4" t="s">
        <v>1748</v>
      </c>
      <c r="D49" s="5" t="str">
        <f t="shared" si="8"/>
        <v>N/A</v>
      </c>
      <c r="E49" s="4" t="s">
        <v>1748</v>
      </c>
      <c r="F49" s="5" t="str">
        <f t="shared" si="9"/>
        <v>N/A</v>
      </c>
      <c r="G49" s="4" t="s">
        <v>1748</v>
      </c>
      <c r="H49" s="5" t="str">
        <f t="shared" si="10"/>
        <v>N/A</v>
      </c>
      <c r="I49" s="6" t="s">
        <v>1748</v>
      </c>
      <c r="J49" s="6" t="s">
        <v>1748</v>
      </c>
      <c r="K49" s="111" t="str">
        <f t="shared" si="11"/>
        <v>N/A</v>
      </c>
    </row>
    <row r="50" spans="1:12" x14ac:dyDescent="0.25">
      <c r="A50" s="131" t="s">
        <v>45</v>
      </c>
      <c r="B50" s="3" t="s">
        <v>213</v>
      </c>
      <c r="C50" s="4" t="s">
        <v>1748</v>
      </c>
      <c r="D50" s="5" t="str">
        <f t="shared" si="8"/>
        <v>N/A</v>
      </c>
      <c r="E50" s="4" t="s">
        <v>1748</v>
      </c>
      <c r="F50" s="5" t="str">
        <f t="shared" si="9"/>
        <v>N/A</v>
      </c>
      <c r="G50" s="4" t="s">
        <v>1748</v>
      </c>
      <c r="H50" s="5" t="str">
        <f t="shared" si="10"/>
        <v>N/A</v>
      </c>
      <c r="I50" s="6" t="s">
        <v>1748</v>
      </c>
      <c r="J50" s="6" t="s">
        <v>1748</v>
      </c>
      <c r="K50" s="111" t="str">
        <f t="shared" si="11"/>
        <v>N/A</v>
      </c>
    </row>
    <row r="51" spans="1:12" x14ac:dyDescent="0.25">
      <c r="A51" s="131" t="s">
        <v>50</v>
      </c>
      <c r="B51" s="3" t="s">
        <v>213</v>
      </c>
      <c r="C51" s="4" t="s">
        <v>1748</v>
      </c>
      <c r="D51" s="5" t="str">
        <f t="shared" si="8"/>
        <v>N/A</v>
      </c>
      <c r="E51" s="4" t="s">
        <v>1748</v>
      </c>
      <c r="F51" s="5" t="str">
        <f t="shared" si="9"/>
        <v>N/A</v>
      </c>
      <c r="G51" s="4" t="s">
        <v>1748</v>
      </c>
      <c r="H51" s="5" t="str">
        <f t="shared" si="10"/>
        <v>N/A</v>
      </c>
      <c r="I51" s="6" t="s">
        <v>1748</v>
      </c>
      <c r="J51" s="6" t="s">
        <v>1748</v>
      </c>
      <c r="K51" s="111" t="str">
        <f t="shared" si="11"/>
        <v>N/A</v>
      </c>
      <c r="L51" s="38"/>
    </row>
    <row r="52" spans="1:12" s="38" customFormat="1" x14ac:dyDescent="0.25">
      <c r="A52" s="130" t="s">
        <v>895</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t="s">
        <v>1748</v>
      </c>
      <c r="D53" s="5" t="str">
        <f t="shared" si="12"/>
        <v>N/A</v>
      </c>
      <c r="E53" s="4" t="s">
        <v>1748</v>
      </c>
      <c r="F53" s="5" t="str">
        <f t="shared" si="13"/>
        <v>N/A</v>
      </c>
      <c r="G53" s="4" t="s">
        <v>1748</v>
      </c>
      <c r="H53" s="5" t="str">
        <f t="shared" si="14"/>
        <v>N/A</v>
      </c>
      <c r="I53" s="6" t="s">
        <v>1748</v>
      </c>
      <c r="J53" s="6" t="s">
        <v>1748</v>
      </c>
      <c r="K53" s="111" t="str">
        <f t="shared" si="15"/>
        <v>N/A</v>
      </c>
    </row>
    <row r="54" spans="1:12" s="38" customFormat="1" x14ac:dyDescent="0.25">
      <c r="A54" s="130" t="s">
        <v>897</v>
      </c>
      <c r="B54" s="3" t="s">
        <v>213</v>
      </c>
      <c r="C54" s="4" t="s">
        <v>1748</v>
      </c>
      <c r="D54" s="5" t="str">
        <f t="shared" si="12"/>
        <v>N/A</v>
      </c>
      <c r="E54" s="4" t="s">
        <v>1748</v>
      </c>
      <c r="F54" s="5" t="str">
        <f t="shared" si="13"/>
        <v>N/A</v>
      </c>
      <c r="G54" s="4" t="s">
        <v>1748</v>
      </c>
      <c r="H54" s="5" t="str">
        <f t="shared" si="14"/>
        <v>N/A</v>
      </c>
      <c r="I54" s="6" t="s">
        <v>1748</v>
      </c>
      <c r="J54" s="6" t="s">
        <v>1748</v>
      </c>
      <c r="K54" s="111" t="str">
        <f t="shared" si="15"/>
        <v>N/A</v>
      </c>
    </row>
    <row r="55" spans="1:12" s="38" customFormat="1" x14ac:dyDescent="0.25">
      <c r="A55" s="130" t="s">
        <v>898</v>
      </c>
      <c r="B55" s="3" t="s">
        <v>213</v>
      </c>
      <c r="C55" s="4" t="s">
        <v>1748</v>
      </c>
      <c r="D55" s="5" t="str">
        <f t="shared" si="12"/>
        <v>N/A</v>
      </c>
      <c r="E55" s="4" t="s">
        <v>1748</v>
      </c>
      <c r="F55" s="5" t="str">
        <f t="shared" si="13"/>
        <v>N/A</v>
      </c>
      <c r="G55" s="4" t="s">
        <v>1748</v>
      </c>
      <c r="H55" s="5" t="str">
        <f t="shared" si="14"/>
        <v>N/A</v>
      </c>
      <c r="I55" s="6" t="s">
        <v>1748</v>
      </c>
      <c r="J55" s="6" t="s">
        <v>1748</v>
      </c>
      <c r="K55" s="111" t="str">
        <f t="shared" si="15"/>
        <v>N/A</v>
      </c>
    </row>
    <row r="56" spans="1:12" s="38" customFormat="1" x14ac:dyDescent="0.25">
      <c r="A56" s="130" t="s">
        <v>899</v>
      </c>
      <c r="B56" s="3" t="s">
        <v>213</v>
      </c>
      <c r="C56" s="4" t="s">
        <v>1748</v>
      </c>
      <c r="D56" s="5" t="str">
        <f t="shared" si="12"/>
        <v>N/A</v>
      </c>
      <c r="E56" s="4" t="s">
        <v>1748</v>
      </c>
      <c r="F56" s="5" t="str">
        <f t="shared" si="13"/>
        <v>N/A</v>
      </c>
      <c r="G56" s="4" t="s">
        <v>1748</v>
      </c>
      <c r="H56" s="5" t="str">
        <f t="shared" si="14"/>
        <v>N/A</v>
      </c>
      <c r="I56" s="6" t="s">
        <v>1748</v>
      </c>
      <c r="J56" s="6" t="s">
        <v>1748</v>
      </c>
      <c r="K56" s="111" t="str">
        <f t="shared" si="15"/>
        <v>N/A</v>
      </c>
    </row>
    <row r="57" spans="1:12" s="38" customFormat="1" ht="25" x14ac:dyDescent="0.25">
      <c r="A57" s="137" t="s">
        <v>935</v>
      </c>
      <c r="B57" s="139" t="s">
        <v>213</v>
      </c>
      <c r="C57" s="124" t="s">
        <v>1748</v>
      </c>
      <c r="D57" s="120" t="str">
        <f t="shared" si="12"/>
        <v>N/A</v>
      </c>
      <c r="E57" s="124" t="s">
        <v>1748</v>
      </c>
      <c r="F57" s="120" t="str">
        <f t="shared" si="13"/>
        <v>N/A</v>
      </c>
      <c r="G57" s="124" t="s">
        <v>1748</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644130</v>
      </c>
      <c r="D7" s="19" t="str">
        <f>IF($B7="N/A","N/A",IF(C7&gt;15,"No",IF(C7&lt;-15,"No","Yes")))</f>
        <v>N/A</v>
      </c>
      <c r="E7" s="18">
        <v>642129</v>
      </c>
      <c r="F7" s="19" t="str">
        <f>IF($B7="N/A","N/A",IF(E7&gt;15,"No",IF(E7&lt;-15,"No","Yes")))</f>
        <v>N/A</v>
      </c>
      <c r="G7" s="18">
        <v>593985</v>
      </c>
      <c r="H7" s="19" t="str">
        <f>IF($B7="N/A","N/A",IF(G7&gt;15,"No",IF(G7&lt;-15,"No","Yes")))</f>
        <v>N/A</v>
      </c>
      <c r="I7" s="20">
        <v>-0.311</v>
      </c>
      <c r="J7" s="20">
        <v>-7.5</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99.173769269999994</v>
      </c>
      <c r="D11" s="5" t="str">
        <f>IF(OR($B11="N/A",$C11="N/A"),"N/A",IF(C11&gt;100,"No",IF(C11&lt;95,"No","Yes")))</f>
        <v>Yes</v>
      </c>
      <c r="E11" s="5">
        <v>99.999065607999995</v>
      </c>
      <c r="F11" s="5" t="str">
        <f>IF(OR($B11="N/A",$E11="N/A"),"N/A",IF(E11&gt;100,"No",IF(E11&lt;95,"No","Yes")))</f>
        <v>Yes</v>
      </c>
      <c r="G11" s="5">
        <v>99.697130399000002</v>
      </c>
      <c r="H11" s="5" t="str">
        <f>IF($B11="N/A","N/A",IF(G11&gt;100,"No",IF(G11&lt;95,"No","Yes")))</f>
        <v>Yes</v>
      </c>
      <c r="I11" s="6">
        <v>0.83220000000000005</v>
      </c>
      <c r="J11" s="6">
        <v>-0.30199999999999999</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99.173769269999994</v>
      </c>
      <c r="D13" s="5" t="str">
        <f t="shared" si="1"/>
        <v>Yes</v>
      </c>
      <c r="E13" s="5">
        <v>99.999065607999995</v>
      </c>
      <c r="F13" s="5" t="str">
        <f t="shared" si="2"/>
        <v>Yes</v>
      </c>
      <c r="G13" s="5">
        <v>98.994755760000004</v>
      </c>
      <c r="H13" s="5" t="str">
        <f t="shared" si="3"/>
        <v>Yes</v>
      </c>
      <c r="I13" s="6">
        <v>0.83220000000000005</v>
      </c>
      <c r="J13" s="6">
        <v>-1</v>
      </c>
      <c r="K13" s="111" t="str">
        <f t="shared" si="0"/>
        <v>Yes</v>
      </c>
    </row>
    <row r="14" spans="1:11" x14ac:dyDescent="0.25">
      <c r="A14" s="110" t="s">
        <v>13</v>
      </c>
      <c r="B14" s="22" t="s">
        <v>213</v>
      </c>
      <c r="C14" s="23">
        <v>644130</v>
      </c>
      <c r="D14" s="5" t="str">
        <f>IF($B14="N/A","N/A",IF(C14&gt;15,"No",IF(C14&lt;-15,"No","Yes")))</f>
        <v>N/A</v>
      </c>
      <c r="E14" s="23">
        <v>642129</v>
      </c>
      <c r="F14" s="5" t="str">
        <f>IF($B14="N/A","N/A",IF(E14&gt;15,"No",IF(E14&lt;-15,"No","Yes")))</f>
        <v>N/A</v>
      </c>
      <c r="G14" s="23">
        <v>593985</v>
      </c>
      <c r="H14" s="5" t="str">
        <f>IF($B14="N/A","N/A",IF(G14&gt;15,"No",IF(G14&lt;-15,"No","Yes")))</f>
        <v>N/A</v>
      </c>
      <c r="I14" s="6">
        <v>-0.311</v>
      </c>
      <c r="J14" s="6">
        <v>-7.5</v>
      </c>
      <c r="K14" s="111" t="str">
        <f t="shared" si="0"/>
        <v>Yes</v>
      </c>
    </row>
    <row r="15" spans="1:11" ht="14.25" customHeight="1" x14ac:dyDescent="0.25">
      <c r="A15" s="110" t="s">
        <v>442</v>
      </c>
      <c r="B15" s="22" t="s">
        <v>213</v>
      </c>
      <c r="C15" s="5">
        <v>1.7519755329</v>
      </c>
      <c r="D15" s="5" t="str">
        <f>IF($B15="N/A","N/A",IF(C15&gt;15,"No",IF(C15&lt;-15,"No","Yes")))</f>
        <v>N/A</v>
      </c>
      <c r="E15" s="5">
        <v>1.7012157993000001</v>
      </c>
      <c r="F15" s="5" t="str">
        <f>IF($B15="N/A","N/A",IF(E15&gt;15,"No",IF(E15&lt;-15,"No","Yes")))</f>
        <v>N/A</v>
      </c>
      <c r="G15" s="5">
        <v>1.6692340716</v>
      </c>
      <c r="H15" s="5" t="str">
        <f>IF($B15="N/A","N/A",IF(G15&gt;15,"No",IF(G15&lt;-15,"No","Yes")))</f>
        <v>N/A</v>
      </c>
      <c r="I15" s="6">
        <v>-2.9</v>
      </c>
      <c r="J15" s="6">
        <v>-1.88</v>
      </c>
      <c r="K15" s="111" t="str">
        <f t="shared" si="0"/>
        <v>Yes</v>
      </c>
    </row>
    <row r="16" spans="1:11" ht="12.75" customHeight="1" x14ac:dyDescent="0.25">
      <c r="A16" s="110" t="s">
        <v>859</v>
      </c>
      <c r="B16" s="22" t="s">
        <v>213</v>
      </c>
      <c r="C16" s="24">
        <v>265.10163934000002</v>
      </c>
      <c r="D16" s="5" t="str">
        <f>IF($B16="N/A","N/A",IF(C16&gt;15,"No",IF(C16&lt;-15,"No","Yes")))</f>
        <v>N/A</v>
      </c>
      <c r="E16" s="24">
        <v>273.65708532000002</v>
      </c>
      <c r="F16" s="5" t="str">
        <f>IF($B16="N/A","N/A",IF(E16&gt;15,"No",IF(E16&lt;-15,"No","Yes")))</f>
        <v>N/A</v>
      </c>
      <c r="G16" s="24">
        <v>268.73736761999999</v>
      </c>
      <c r="H16" s="5" t="str">
        <f>IF($B16="N/A","N/A",IF(G16&gt;15,"No",IF(G16&lt;-15,"No","Yes")))</f>
        <v>N/A</v>
      </c>
      <c r="I16" s="6">
        <v>3.2269999999999999</v>
      </c>
      <c r="J16" s="6">
        <v>-1.8</v>
      </c>
      <c r="K16" s="111" t="str">
        <f t="shared" si="0"/>
        <v>Yes</v>
      </c>
    </row>
    <row r="17" spans="1:11" x14ac:dyDescent="0.25">
      <c r="A17" s="110" t="s">
        <v>131</v>
      </c>
      <c r="B17" s="22" t="s">
        <v>213</v>
      </c>
      <c r="C17" s="23">
        <v>111</v>
      </c>
      <c r="D17" s="5" t="str">
        <f>IF($B17="N/A","N/A",IF(C17&gt;15,"No",IF(C17&lt;-15,"No","Yes")))</f>
        <v>N/A</v>
      </c>
      <c r="E17" s="23">
        <v>105</v>
      </c>
      <c r="F17" s="5" t="str">
        <f>IF($B17="N/A","N/A",IF(E17&gt;15,"No",IF(E17&lt;-15,"No","Yes")))</f>
        <v>N/A</v>
      </c>
      <c r="G17" s="23">
        <v>678</v>
      </c>
      <c r="H17" s="5" t="str">
        <f>IF($B17="N/A","N/A",IF(G17&gt;15,"No",IF(G17&lt;-15,"No","Yes")))</f>
        <v>N/A</v>
      </c>
      <c r="I17" s="6">
        <v>-5.41</v>
      </c>
      <c r="J17" s="6">
        <v>545.70000000000005</v>
      </c>
      <c r="K17" s="111" t="str">
        <f t="shared" si="0"/>
        <v>No</v>
      </c>
    </row>
    <row r="18" spans="1:11" x14ac:dyDescent="0.25">
      <c r="A18" s="110" t="s">
        <v>346</v>
      </c>
      <c r="B18" s="22" t="s">
        <v>213</v>
      </c>
      <c r="C18" s="4">
        <v>1.7232546200000001E-2</v>
      </c>
      <c r="D18" s="5" t="str">
        <f>IF($B18="N/A","N/A",IF(C18&gt;15,"No",IF(C18&lt;-15,"No","Yes")))</f>
        <v>N/A</v>
      </c>
      <c r="E18" s="4">
        <v>1.6351854499999999E-2</v>
      </c>
      <c r="F18" s="5" t="str">
        <f>IF($B18="N/A","N/A",IF(E18&gt;15,"No",IF(E18&lt;-15,"No","Yes")))</f>
        <v>N/A</v>
      </c>
      <c r="G18" s="4">
        <v>0.1141442966</v>
      </c>
      <c r="H18" s="5" t="str">
        <f>IF($B18="N/A","N/A",IF(G18&gt;15,"No",IF(G18&lt;-15,"No","Yes")))</f>
        <v>N/A</v>
      </c>
      <c r="I18" s="6">
        <v>-5.1100000000000003</v>
      </c>
      <c r="J18" s="6">
        <v>598.1</v>
      </c>
      <c r="K18" s="111" t="str">
        <f t="shared" si="0"/>
        <v>No</v>
      </c>
    </row>
    <row r="19" spans="1:11" ht="27.75" customHeight="1" x14ac:dyDescent="0.25">
      <c r="A19" s="110" t="s">
        <v>838</v>
      </c>
      <c r="B19" s="22" t="s">
        <v>213</v>
      </c>
      <c r="C19" s="24">
        <v>103.55855855999999</v>
      </c>
      <c r="D19" s="5" t="str">
        <f>IF($B19="N/A","N/A",IF(C19&gt;60,"No",IF(C19&lt;15,"No","Yes")))</f>
        <v>N/A</v>
      </c>
      <c r="E19" s="24">
        <v>37.514285714000003</v>
      </c>
      <c r="F19" s="5" t="str">
        <f>IF($B19="N/A","N/A",IF(E19&gt;60,"No",IF(E19&lt;15,"No","Yes")))</f>
        <v>N/A</v>
      </c>
      <c r="G19" s="24">
        <v>83.557522124000002</v>
      </c>
      <c r="H19" s="5" t="str">
        <f>IF($B19="N/A","N/A",IF(G19&gt;60,"No",IF(G19&lt;15,"No","Yes")))</f>
        <v>N/A</v>
      </c>
      <c r="I19" s="6">
        <v>-63.8</v>
      </c>
      <c r="J19" s="6">
        <v>122.7</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644130</v>
      </c>
      <c r="D6" s="5" t="str">
        <f>IF($B6="N/A","N/A",IF(C6&gt;15,"No",IF(C6&lt;-15,"No","Yes")))</f>
        <v>N/A</v>
      </c>
      <c r="E6" s="23">
        <v>642129</v>
      </c>
      <c r="F6" s="5" t="str">
        <f>IF($B6="N/A","N/A",IF(E6&gt;15,"No",IF(E6&lt;-15,"No","Yes")))</f>
        <v>N/A</v>
      </c>
      <c r="G6" s="23">
        <v>593985</v>
      </c>
      <c r="H6" s="5" t="str">
        <f>IF($B6="N/A","N/A",IF(G6&gt;15,"No",IF(G6&lt;-15,"No","Yes")))</f>
        <v>N/A</v>
      </c>
      <c r="I6" s="6">
        <v>-0.311</v>
      </c>
      <c r="J6" s="6">
        <v>-7.5</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67.636168165000001</v>
      </c>
      <c r="D9" s="5" t="str">
        <f>IF($B9="N/A","N/A",IF(C9&gt;60,"No",IF(C9&lt;15,"No","Yes")))</f>
        <v>No</v>
      </c>
      <c r="E9" s="24">
        <v>66.996510047000001</v>
      </c>
      <c r="F9" s="5" t="str">
        <f>IF($B9="N/A","N/A",IF(E9&gt;60,"No",IF(E9&lt;15,"No","Yes")))</f>
        <v>No</v>
      </c>
      <c r="G9" s="24">
        <v>72.912268827999995</v>
      </c>
      <c r="H9" s="5" t="str">
        <f>IF($B9="N/A","N/A",IF(G9&gt;60,"No",IF(G9&lt;15,"No","Yes")))</f>
        <v>No</v>
      </c>
      <c r="I9" s="6">
        <v>-0.94599999999999995</v>
      </c>
      <c r="J9" s="6">
        <v>8.83</v>
      </c>
      <c r="K9" s="111" t="str">
        <f t="shared" si="0"/>
        <v>Yes</v>
      </c>
    </row>
    <row r="10" spans="1:11" x14ac:dyDescent="0.25">
      <c r="A10" s="110" t="s">
        <v>14</v>
      </c>
      <c r="B10" s="22" t="s">
        <v>272</v>
      </c>
      <c r="C10" s="5">
        <v>6.1968857218000002</v>
      </c>
      <c r="D10" s="5" t="str">
        <f>IF($B10="N/A","N/A",IF(C10&gt;15,"No",IF(C10&lt;=0,"No","Yes")))</f>
        <v>Yes</v>
      </c>
      <c r="E10" s="5">
        <v>5.7926055355999999</v>
      </c>
      <c r="F10" s="5" t="str">
        <f>IF($B10="N/A","N/A",IF(E10&gt;15,"No",IF(E10&lt;=0,"No","Yes")))</f>
        <v>Yes</v>
      </c>
      <c r="G10" s="5">
        <v>5.9065464615999996</v>
      </c>
      <c r="H10" s="5" t="str">
        <f>IF($B10="N/A","N/A",IF(G10&gt;15,"No",IF(G10&lt;=0,"No","Yes")))</f>
        <v>Yes</v>
      </c>
      <c r="I10" s="6">
        <v>-6.52</v>
      </c>
      <c r="J10" s="6">
        <v>1.9670000000000001</v>
      </c>
      <c r="K10" s="111" t="str">
        <f t="shared" si="0"/>
        <v>Yes</v>
      </c>
    </row>
    <row r="11" spans="1:11" x14ac:dyDescent="0.25">
      <c r="A11" s="110" t="s">
        <v>874</v>
      </c>
      <c r="B11" s="22" t="s">
        <v>213</v>
      </c>
      <c r="C11" s="24">
        <v>79.988726325000002</v>
      </c>
      <c r="D11" s="5" t="str">
        <f>IF($B11="N/A","N/A",IF(C11&gt;15,"No",IF(C11&lt;-15,"No","Yes")))</f>
        <v>N/A</v>
      </c>
      <c r="E11" s="24">
        <v>76.230938811000001</v>
      </c>
      <c r="F11" s="5" t="str">
        <f>IF($B11="N/A","N/A",IF(E11&gt;15,"No",IF(E11&lt;-15,"No","Yes")))</f>
        <v>N/A</v>
      </c>
      <c r="G11" s="24">
        <v>82.818093718</v>
      </c>
      <c r="H11" s="5" t="str">
        <f>IF($B11="N/A","N/A",IF(G11&gt;15,"No",IF(G11&lt;-15,"No","Yes")))</f>
        <v>N/A</v>
      </c>
      <c r="I11" s="6">
        <v>-4.7</v>
      </c>
      <c r="J11" s="6">
        <v>8.641</v>
      </c>
      <c r="K11" s="111" t="str">
        <f t="shared" si="0"/>
        <v>Yes</v>
      </c>
    </row>
    <row r="12" spans="1:11" x14ac:dyDescent="0.25">
      <c r="A12" s="110" t="s">
        <v>936</v>
      </c>
      <c r="B12" s="22" t="s">
        <v>213</v>
      </c>
      <c r="C12" s="5">
        <v>2.0447735705999999</v>
      </c>
      <c r="D12" s="5" t="str">
        <f>IF($B12="N/A","N/A",IF(C12&gt;15,"No",IF(C12&lt;-15,"No","Yes")))</f>
        <v>N/A</v>
      </c>
      <c r="E12" s="5">
        <v>1.9335678655999999</v>
      </c>
      <c r="F12" s="5" t="str">
        <f>IF($B12="N/A","N/A",IF(E12&gt;15,"No",IF(E12&lt;-15,"No","Yes")))</f>
        <v>N/A</v>
      </c>
      <c r="G12" s="5">
        <v>1.8086315311000001</v>
      </c>
      <c r="H12" s="5" t="str">
        <f>IF($B12="N/A","N/A",IF(G12&gt;15,"No",IF(G12&lt;-15,"No","Yes")))</f>
        <v>N/A</v>
      </c>
      <c r="I12" s="6">
        <v>-5.44</v>
      </c>
      <c r="J12" s="6">
        <v>-6.46</v>
      </c>
      <c r="K12" s="111" t="str">
        <f t="shared" si="0"/>
        <v>Yes</v>
      </c>
    </row>
    <row r="13" spans="1:11" x14ac:dyDescent="0.25">
      <c r="A13" s="110" t="s">
        <v>51</v>
      </c>
      <c r="B13" s="22" t="s">
        <v>273</v>
      </c>
      <c r="C13" s="5">
        <v>97.872168662000007</v>
      </c>
      <c r="D13" s="5" t="str">
        <f>IF($B13="N/A","N/A",IF(C13&gt;99,"No",IF(C13&lt;95,"No","Yes")))</f>
        <v>Yes</v>
      </c>
      <c r="E13" s="5">
        <v>97.839219221999997</v>
      </c>
      <c r="F13" s="5" t="str">
        <f>IF($B13="N/A","N/A",IF(E13&gt;99,"No",IF(E13&lt;95,"No","Yes")))</f>
        <v>Yes</v>
      </c>
      <c r="G13" s="5">
        <v>97.621657112999998</v>
      </c>
      <c r="H13" s="5" t="str">
        <f>IF($B13="N/A","N/A",IF(G13&gt;99,"No",IF(G13&lt;95,"No","Yes")))</f>
        <v>Yes</v>
      </c>
      <c r="I13" s="6">
        <v>-3.4000000000000002E-2</v>
      </c>
      <c r="J13" s="6">
        <v>-0.222</v>
      </c>
      <c r="K13" s="111" t="str">
        <f t="shared" si="0"/>
        <v>Yes</v>
      </c>
    </row>
    <row r="14" spans="1:11" x14ac:dyDescent="0.25">
      <c r="A14" s="110" t="s">
        <v>52</v>
      </c>
      <c r="B14" s="22" t="s">
        <v>274</v>
      </c>
      <c r="C14" s="5">
        <v>2.1278313384</v>
      </c>
      <c r="D14" s="5" t="str">
        <f>IF($B14="N/A","N/A",IF(C14&gt;6,"No",IF(C14&lt;=0,"No","Yes")))</f>
        <v>Yes</v>
      </c>
      <c r="E14" s="5">
        <v>2.1607807776999999</v>
      </c>
      <c r="F14" s="5" t="str">
        <f>IF($B14="N/A","N/A",IF(E14&gt;6,"No",IF(E14&lt;=0,"No","Yes")))</f>
        <v>Yes</v>
      </c>
      <c r="G14" s="5">
        <v>2.3783428874000001</v>
      </c>
      <c r="H14" s="5" t="str">
        <f>IF($B14="N/A","N/A",IF(G14&gt;6,"No",IF(G14&lt;=0,"No","Yes")))</f>
        <v>Yes</v>
      </c>
      <c r="I14" s="6">
        <v>1.548</v>
      </c>
      <c r="J14" s="6">
        <v>10.07</v>
      </c>
      <c r="K14" s="111" t="str">
        <f t="shared" si="0"/>
        <v>Yes</v>
      </c>
    </row>
    <row r="15" spans="1:11" x14ac:dyDescent="0.25">
      <c r="A15" s="110" t="s">
        <v>164</v>
      </c>
      <c r="B15" s="22" t="s">
        <v>213</v>
      </c>
      <c r="C15" s="5">
        <v>99.873577147999995</v>
      </c>
      <c r="D15" s="5" t="str">
        <f>IF($B15="N/A","N/A",IF(C15&gt;15,"No",IF(C15&lt;-15,"No","Yes")))</f>
        <v>N/A</v>
      </c>
      <c r="E15" s="5">
        <v>99.898448716999994</v>
      </c>
      <c r="F15" s="5" t="str">
        <f>IF($B15="N/A","N/A",IF(E15&gt;15,"No",IF(E15&lt;-15,"No","Yes")))</f>
        <v>N/A</v>
      </c>
      <c r="G15" s="5">
        <v>99.971027389</v>
      </c>
      <c r="H15" s="5" t="str">
        <f>IF($B15="N/A","N/A",IF(G15&gt;15,"No",IF(G15&lt;-15,"No","Yes")))</f>
        <v>N/A</v>
      </c>
      <c r="I15" s="6">
        <v>2.4899999999999999E-2</v>
      </c>
      <c r="J15" s="6">
        <v>7.2700000000000001E-2</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99.975096125999997</v>
      </c>
      <c r="D17" s="5" t="str">
        <f>IF($B17="N/A","N/A",IF(C17&gt;98,"Yes","No"))</f>
        <v>Yes</v>
      </c>
      <c r="E17" s="5">
        <v>99.991245578999994</v>
      </c>
      <c r="F17" s="5" t="str">
        <f>IF($B17="N/A","N/A",IF(E17&gt;98,"Yes","No"))</f>
        <v>Yes</v>
      </c>
      <c r="G17" s="5">
        <v>99.994136495000006</v>
      </c>
      <c r="H17" s="5" t="str">
        <f>IF($B17="N/A","N/A",IF(G17&gt;98,"Yes","No"))</f>
        <v>Yes</v>
      </c>
      <c r="I17" s="6">
        <v>1.6199999999999999E-2</v>
      </c>
      <c r="J17" s="6">
        <v>2.8999999999999998E-3</v>
      </c>
      <c r="K17" s="111" t="str">
        <f t="shared" si="0"/>
        <v>Yes</v>
      </c>
    </row>
    <row r="18" spans="1:11" x14ac:dyDescent="0.25">
      <c r="A18" s="110" t="s">
        <v>53</v>
      </c>
      <c r="B18" s="22" t="s">
        <v>275</v>
      </c>
      <c r="C18" s="5">
        <v>100</v>
      </c>
      <c r="D18" s="5" t="str">
        <f>IF($B18="N/A","N/A",IF(C18&gt;98,"Yes","No"))</f>
        <v>Yes</v>
      </c>
      <c r="E18" s="5">
        <v>100</v>
      </c>
      <c r="F18" s="5" t="str">
        <f>IF($B18="N/A","N/A",IF(E18&gt;98,"Yes","No"))</f>
        <v>Yes</v>
      </c>
      <c r="G18" s="5">
        <v>99.999827543999999</v>
      </c>
      <c r="H18" s="5" t="str">
        <f>IF($B18="N/A","N/A",IF(G18&gt;98,"Yes","No"))</f>
        <v>Yes</v>
      </c>
      <c r="I18" s="6">
        <v>0</v>
      </c>
      <c r="J18" s="6">
        <v>0</v>
      </c>
      <c r="K18" s="111" t="str">
        <f t="shared" si="0"/>
        <v>Yes</v>
      </c>
    </row>
    <row r="19" spans="1:11" ht="12.75" customHeight="1" x14ac:dyDescent="0.25">
      <c r="A19" s="110" t="s">
        <v>675</v>
      </c>
      <c r="B19" s="22" t="s">
        <v>223</v>
      </c>
      <c r="C19" s="5">
        <v>99.810131494999993</v>
      </c>
      <c r="D19" s="5" t="str">
        <f>IF($B19="N/A","N/A",IF(C19&gt;100,"No",IF(C19&lt;98,"No","Yes")))</f>
        <v>Yes</v>
      </c>
      <c r="E19" s="5">
        <v>99.609424274999995</v>
      </c>
      <c r="F19" s="5" t="str">
        <f>IF($B19="N/A","N/A",IF(E19&gt;100,"No",IF(E19&lt;98,"No","Yes")))</f>
        <v>Yes</v>
      </c>
      <c r="G19" s="5">
        <v>99.705211410999993</v>
      </c>
      <c r="H19" s="5" t="str">
        <f>IF($B19="N/A","N/A",IF(G19&gt;100,"No",IF(G19&lt;98,"No","Yes")))</f>
        <v>Yes</v>
      </c>
      <c r="I19" s="6">
        <v>-0.20100000000000001</v>
      </c>
      <c r="J19" s="6">
        <v>9.6199999999999994E-2</v>
      </c>
      <c r="K19" s="111" t="str">
        <f>IF(J19="Div by 0", "N/A", IF(J19="N/A","N/A", IF(J19&gt;30, "No", IF(J19&lt;-30, "No", "Yes"))))</f>
        <v>Yes</v>
      </c>
    </row>
    <row r="20" spans="1:11" x14ac:dyDescent="0.25">
      <c r="A20" s="110" t="s">
        <v>676</v>
      </c>
      <c r="B20" s="22" t="s">
        <v>223</v>
      </c>
      <c r="C20" s="5">
        <v>100</v>
      </c>
      <c r="D20" s="5" t="str">
        <f>IF($B20="N/A","N/A",IF(C20&gt;100,"No",IF(C20&lt;98,"No","Yes")))</f>
        <v>Yes</v>
      </c>
      <c r="E20" s="5">
        <v>99.999844268000004</v>
      </c>
      <c r="F20" s="5" t="str">
        <f>IF($B20="N/A","N/A",IF(E20&gt;100,"No",IF(E20&lt;98,"No","Yes")))</f>
        <v>Yes</v>
      </c>
      <c r="G20" s="5">
        <v>99.991077215999994</v>
      </c>
      <c r="H20" s="5" t="str">
        <f>IF($B20="N/A","N/A",IF(G20&gt;100,"No",IF(G20&lt;98,"No","Yes")))</f>
        <v>Yes</v>
      </c>
      <c r="I20" s="6">
        <v>0</v>
      </c>
      <c r="J20" s="6">
        <v>-8.9999999999999993E-3</v>
      </c>
      <c r="K20" s="111" t="str">
        <f>IF(J20="Div by 0", "N/A", IF(J20="N/A","N/A", IF(J20&gt;30, "No", IF(J20&lt;-30, "No", "Yes"))))</f>
        <v>Yes</v>
      </c>
    </row>
    <row r="21" spans="1:11" x14ac:dyDescent="0.25">
      <c r="A21" s="110" t="s">
        <v>677</v>
      </c>
      <c r="B21" s="22" t="s">
        <v>223</v>
      </c>
      <c r="C21" s="5">
        <v>100</v>
      </c>
      <c r="D21" s="5" t="str">
        <f>IF($B21="N/A","N/A",IF(C21&gt;100,"No",IF(C21&lt;98,"No","Yes")))</f>
        <v>Yes</v>
      </c>
      <c r="E21" s="5">
        <v>99.999844268000004</v>
      </c>
      <c r="F21" s="5" t="str">
        <f>IF($B21="N/A","N/A",IF(E21&gt;100,"No",IF(E21&lt;98,"No","Yes")))</f>
        <v>Yes</v>
      </c>
      <c r="G21" s="5">
        <v>99.991077215999994</v>
      </c>
      <c r="H21" s="5" t="str">
        <f>IF($B21="N/A","N/A",IF(G21&gt;100,"No",IF(G21&lt;98,"No","Yes")))</f>
        <v>Yes</v>
      </c>
      <c r="I21" s="6">
        <v>0</v>
      </c>
      <c r="J21" s="6">
        <v>-8.9999999999999993E-3</v>
      </c>
      <c r="K21" s="111" t="str">
        <f>IF(J21="Div by 0", "N/A", IF(J21="N/A","N/A", IF(J21&gt;30, "No", IF(J21&lt;-30, "No", "Yes"))))</f>
        <v>Yes</v>
      </c>
    </row>
    <row r="22" spans="1:11" ht="15" customHeight="1" x14ac:dyDescent="0.25">
      <c r="A22" s="110" t="s">
        <v>1701</v>
      </c>
      <c r="B22" s="22" t="s">
        <v>213</v>
      </c>
      <c r="C22" s="5">
        <v>64.338099451999994</v>
      </c>
      <c r="D22" s="5" t="str">
        <f>IF($B22="N/A","N/A",IF(C22&gt;15,"No",IF(C22&lt;-15,"No","Yes")))</f>
        <v>N/A</v>
      </c>
      <c r="E22" s="5">
        <v>61.526422261</v>
      </c>
      <c r="F22" s="5" t="str">
        <f>IF($B22="N/A","N/A",IF(E22&gt;15,"No",IF(E22&lt;-15,"No","Yes")))</f>
        <v>N/A</v>
      </c>
      <c r="G22" s="5">
        <v>58.351641876000002</v>
      </c>
      <c r="H22" s="5" t="str">
        <f>IF($B22="N/A","N/A",IF(G22&gt;15,"No",IF(G22&lt;-15,"No","Yes")))</f>
        <v>N/A</v>
      </c>
      <c r="I22" s="6">
        <v>-4.37</v>
      </c>
      <c r="J22" s="6">
        <v>-5.16</v>
      </c>
      <c r="K22" s="111" t="str">
        <f t="shared" ref="K22:K31" si="1">IF(J22="Div by 0", "N/A", IF(J22="N/A","N/A", IF(J22&gt;30, "No", IF(J22&lt;-30, "No", "Yes"))))</f>
        <v>Yes</v>
      </c>
    </row>
    <row r="23" spans="1:11" x14ac:dyDescent="0.25">
      <c r="A23" s="110" t="s">
        <v>937</v>
      </c>
      <c r="B23" s="22" t="s">
        <v>213</v>
      </c>
      <c r="C23" s="5">
        <v>34.695014981</v>
      </c>
      <c r="D23" s="5" t="str">
        <f>IF($B23="N/A","N/A",IF(C23&gt;15,"No",IF(C23&lt;-15,"No","Yes")))</f>
        <v>N/A</v>
      </c>
      <c r="E23" s="5">
        <v>37.501498920000003</v>
      </c>
      <c r="F23" s="5" t="str">
        <f>IF($B23="N/A","N/A",IF(E23&gt;15,"No",IF(E23&lt;-15,"No","Yes")))</f>
        <v>N/A</v>
      </c>
      <c r="G23" s="5">
        <v>40.476611362</v>
      </c>
      <c r="H23" s="5" t="str">
        <f>IF($B23="N/A","N/A",IF(G23&gt;15,"No",IF(G23&lt;-15,"No","Yes")))</f>
        <v>N/A</v>
      </c>
      <c r="I23" s="6">
        <v>8.0890000000000004</v>
      </c>
      <c r="J23" s="6">
        <v>7.9329999999999998</v>
      </c>
      <c r="K23" s="111" t="str">
        <f t="shared" si="1"/>
        <v>Yes</v>
      </c>
    </row>
    <row r="24" spans="1:11" ht="25" x14ac:dyDescent="0.25">
      <c r="A24" s="110" t="s">
        <v>938</v>
      </c>
      <c r="B24" s="22" t="s">
        <v>213</v>
      </c>
      <c r="C24" s="5">
        <v>3.104963E-4</v>
      </c>
      <c r="D24" s="5" t="str">
        <f>IF($B24="N/A","N/A",IF(C24&gt;15,"No",IF(C24&lt;-15,"No","Yes")))</f>
        <v>N/A</v>
      </c>
      <c r="E24" s="5">
        <v>2.5695771400000001E-2</v>
      </c>
      <c r="F24" s="5" t="str">
        <f>IF($B24="N/A","N/A",IF(E24&gt;15,"No",IF(E24&lt;-15,"No","Yes")))</f>
        <v>N/A</v>
      </c>
      <c r="G24" s="5">
        <v>0.1306430297</v>
      </c>
      <c r="H24" s="5" t="str">
        <f>IF($B24="N/A","N/A",IF(G24&gt;15,"No",IF(G24&lt;-15,"No","Yes")))</f>
        <v>N/A</v>
      </c>
      <c r="I24" s="6">
        <v>8176</v>
      </c>
      <c r="J24" s="6">
        <v>408.4</v>
      </c>
      <c r="K24" s="111" t="str">
        <f t="shared" si="1"/>
        <v>No</v>
      </c>
    </row>
    <row r="25" spans="1:11" x14ac:dyDescent="0.25">
      <c r="A25" s="110" t="s">
        <v>166</v>
      </c>
      <c r="B25" s="22" t="s">
        <v>213</v>
      </c>
      <c r="C25" s="5">
        <v>100</v>
      </c>
      <c r="D25" s="5" t="str">
        <f t="shared" ref="D25:D27" si="2">IF($B25="N/A","N/A",IF(C25&gt;15,"No",IF(C25&lt;-15,"No","Yes")))</f>
        <v>N/A</v>
      </c>
      <c r="E25" s="5">
        <v>99.999844268000004</v>
      </c>
      <c r="F25" s="5" t="str">
        <f t="shared" ref="F25:F27" si="3">IF($B25="N/A","N/A",IF(E25&gt;15,"No",IF(E25&lt;-15,"No","Yes")))</f>
        <v>N/A</v>
      </c>
      <c r="G25" s="5">
        <v>99.991077215999994</v>
      </c>
      <c r="H25" s="5" t="str">
        <f t="shared" ref="H25:H27" si="4">IF($B25="N/A","N/A",IF(G25&gt;15,"No",IF(G25&lt;-15,"No","Yes")))</f>
        <v>N/A</v>
      </c>
      <c r="I25" s="6">
        <v>0</v>
      </c>
      <c r="J25" s="6">
        <v>-8.9999999999999993E-3</v>
      </c>
      <c r="K25" s="111" t="str">
        <f t="shared" si="1"/>
        <v>Yes</v>
      </c>
    </row>
    <row r="26" spans="1:11" x14ac:dyDescent="0.25">
      <c r="A26" s="110" t="s">
        <v>167</v>
      </c>
      <c r="B26" s="22" t="s">
        <v>213</v>
      </c>
      <c r="C26" s="5">
        <v>100</v>
      </c>
      <c r="D26" s="5" t="str">
        <f t="shared" si="2"/>
        <v>N/A</v>
      </c>
      <c r="E26" s="5">
        <v>99.999844268000004</v>
      </c>
      <c r="F26" s="5" t="str">
        <f t="shared" si="3"/>
        <v>N/A</v>
      </c>
      <c r="G26" s="5">
        <v>99.991077215999994</v>
      </c>
      <c r="H26" s="5" t="str">
        <f t="shared" si="4"/>
        <v>N/A</v>
      </c>
      <c r="I26" s="6">
        <v>0</v>
      </c>
      <c r="J26" s="6">
        <v>-8.9999999999999993E-3</v>
      </c>
      <c r="K26" s="111" t="str">
        <f t="shared" si="1"/>
        <v>Yes</v>
      </c>
    </row>
    <row r="27" spans="1:11" x14ac:dyDescent="0.25">
      <c r="A27" s="110" t="s">
        <v>168</v>
      </c>
      <c r="B27" s="22" t="s">
        <v>213</v>
      </c>
      <c r="C27" s="5">
        <v>100</v>
      </c>
      <c r="D27" s="5" t="str">
        <f t="shared" si="2"/>
        <v>N/A</v>
      </c>
      <c r="E27" s="5">
        <v>99.999844268000004</v>
      </c>
      <c r="F27" s="5" t="str">
        <f t="shared" si="3"/>
        <v>N/A</v>
      </c>
      <c r="G27" s="5">
        <v>99.991077215999994</v>
      </c>
      <c r="H27" s="5" t="str">
        <f t="shared" si="4"/>
        <v>N/A</v>
      </c>
      <c r="I27" s="6">
        <v>0</v>
      </c>
      <c r="J27" s="6">
        <v>-8.9999999999999993E-3</v>
      </c>
      <c r="K27" s="111" t="str">
        <f t="shared" si="1"/>
        <v>Yes</v>
      </c>
    </row>
    <row r="28" spans="1:11" x14ac:dyDescent="0.25">
      <c r="A28" s="110" t="s">
        <v>54</v>
      </c>
      <c r="B28" s="22" t="s">
        <v>213</v>
      </c>
      <c r="C28" s="5">
        <v>5.5234191855999999</v>
      </c>
      <c r="D28" s="5" t="str">
        <f>IF($B28="N/A","N/A",IF(C28&gt;15,"No",IF(C28&lt;-15,"No","Yes")))</f>
        <v>N/A</v>
      </c>
      <c r="E28" s="5">
        <v>5.6107106204999999</v>
      </c>
      <c r="F28" s="5" t="str">
        <f>IF($B28="N/A","N/A",IF(E28&gt;15,"No",IF(E28&lt;-15,"No","Yes")))</f>
        <v>N/A</v>
      </c>
      <c r="G28" s="5">
        <v>6.1178312583999999</v>
      </c>
      <c r="H28" s="5" t="str">
        <f>IF($B28="N/A","N/A",IF(G28&gt;15,"No",IF(G28&lt;-15,"No","Yes")))</f>
        <v>N/A</v>
      </c>
      <c r="I28" s="6">
        <v>1.58</v>
      </c>
      <c r="J28" s="6">
        <v>9.0380000000000003</v>
      </c>
      <c r="K28" s="111" t="str">
        <f t="shared" si="1"/>
        <v>Yes</v>
      </c>
    </row>
    <row r="29" spans="1:11" x14ac:dyDescent="0.25">
      <c r="A29" s="110" t="s">
        <v>55</v>
      </c>
      <c r="B29" s="22" t="s">
        <v>213</v>
      </c>
      <c r="C29" s="5">
        <v>94.476580814000002</v>
      </c>
      <c r="D29" s="5" t="str">
        <f>IF($B29="N/A","N/A",IF(C29&gt;15,"No",IF(C29&lt;-15,"No","Yes")))</f>
        <v>N/A</v>
      </c>
      <c r="E29" s="5">
        <v>94.389133647999998</v>
      </c>
      <c r="F29" s="5" t="str">
        <f>IF($B29="N/A","N/A",IF(E29&gt;15,"No",IF(E29&lt;-15,"No","Yes")))</f>
        <v>N/A</v>
      </c>
      <c r="G29" s="5">
        <v>93.873245956999995</v>
      </c>
      <c r="H29" s="5" t="str">
        <f>IF($B29="N/A","N/A",IF(G29&gt;15,"No",IF(G29&lt;-15,"No","Yes")))</f>
        <v>N/A</v>
      </c>
      <c r="I29" s="6">
        <v>-9.2999999999999999E-2</v>
      </c>
      <c r="J29" s="6">
        <v>-0.54700000000000004</v>
      </c>
      <c r="K29" s="111" t="str">
        <f t="shared" si="1"/>
        <v>Yes</v>
      </c>
    </row>
    <row r="30" spans="1:11" x14ac:dyDescent="0.25">
      <c r="A30" s="110" t="s">
        <v>56</v>
      </c>
      <c r="B30" s="22" t="s">
        <v>213</v>
      </c>
      <c r="C30" s="5">
        <v>76.591371307000003</v>
      </c>
      <c r="D30" s="5" t="str">
        <f>IF($B30="N/A","N/A",IF(C30&gt;15,"No",IF(C30&lt;-15,"No","Yes")))</f>
        <v>N/A</v>
      </c>
      <c r="E30" s="5">
        <v>80.794668983999998</v>
      </c>
      <c r="F30" s="5" t="str">
        <f>IF($B30="N/A","N/A",IF(E30&gt;15,"No",IF(E30&lt;-15,"No","Yes")))</f>
        <v>N/A</v>
      </c>
      <c r="G30" s="5">
        <v>81.503741676999994</v>
      </c>
      <c r="H30" s="5" t="str">
        <f>IF($B30="N/A","N/A",IF(G30&gt;15,"No",IF(G30&lt;-15,"No","Yes")))</f>
        <v>N/A</v>
      </c>
      <c r="I30" s="6">
        <v>5.4880000000000004</v>
      </c>
      <c r="J30" s="6">
        <v>0.87760000000000005</v>
      </c>
      <c r="K30" s="111" t="str">
        <f t="shared" si="1"/>
        <v>Yes</v>
      </c>
    </row>
    <row r="31" spans="1:11" x14ac:dyDescent="0.25">
      <c r="A31" s="118" t="s">
        <v>57</v>
      </c>
      <c r="B31" s="119" t="s">
        <v>213</v>
      </c>
      <c r="C31" s="120">
        <v>16.208995079000001</v>
      </c>
      <c r="D31" s="120" t="str">
        <f>IF($B31="N/A","N/A",IF(C31&gt;15,"No",IF(C31&lt;-15,"No","Yes")))</f>
        <v>N/A</v>
      </c>
      <c r="E31" s="120">
        <v>14.348674488</v>
      </c>
      <c r="F31" s="120" t="str">
        <f>IF($B31="N/A","N/A",IF(E31&gt;15,"No",IF(E31&lt;-15,"No","Yes")))</f>
        <v>N/A</v>
      </c>
      <c r="G31" s="120">
        <v>14.268542135000001</v>
      </c>
      <c r="H31" s="120" t="str">
        <f>IF($B31="N/A","N/A",IF(G31&gt;15,"No",IF(G31&lt;-15,"No","Yes")))</f>
        <v>N/A</v>
      </c>
      <c r="I31" s="121">
        <v>-11.5</v>
      </c>
      <c r="J31" s="121">
        <v>-0.55800000000000005</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93036</v>
      </c>
      <c r="D7" s="52" t="str">
        <f>IF($B7="N/A","N/A",IF(C7&gt;10,"No",IF(C7&lt;-10,"No","Yes")))</f>
        <v>N/A</v>
      </c>
      <c r="E7" s="18">
        <v>94380</v>
      </c>
      <c r="F7" s="52" t="str">
        <f>IF($B7="N/A","N/A",IF(E7&gt;10,"No",IF(E7&lt;-10,"No","Yes")))</f>
        <v>N/A</v>
      </c>
      <c r="G7" s="18">
        <v>97824</v>
      </c>
      <c r="H7" s="52" t="str">
        <f>IF($B7="N/A","N/A",IF(G7&gt;10,"No",IF(G7&lt;-10,"No","Yes")))</f>
        <v>N/A</v>
      </c>
      <c r="I7" s="53">
        <v>1.4450000000000001</v>
      </c>
      <c r="J7" s="53">
        <v>3.649</v>
      </c>
      <c r="K7" s="54" t="s">
        <v>736</v>
      </c>
      <c r="L7" s="112" t="str">
        <f>IF(J7="Div by 0", "N/A", IF(K7="N/A","N/A", IF(J7&gt;VALUE(MID(K7,1,2)), "No", IF(J7&lt;-1*VALUE(MID(K7,1,2)), "No", "Yes"))))</f>
        <v>Yes</v>
      </c>
    </row>
    <row r="8" spans="1:12" x14ac:dyDescent="0.25">
      <c r="A8" s="110" t="s">
        <v>58</v>
      </c>
      <c r="B8" s="22" t="s">
        <v>213</v>
      </c>
      <c r="C8" s="29">
        <v>751612689</v>
      </c>
      <c r="D8" s="27" t="str">
        <f>IF($B8="N/A","N/A",IF(C8&gt;10,"No",IF(C8&lt;-10,"No","Yes")))</f>
        <v>N/A</v>
      </c>
      <c r="E8" s="29">
        <v>774345451</v>
      </c>
      <c r="F8" s="27" t="str">
        <f>IF($B8="N/A","N/A",IF(E8&gt;10,"No",IF(E8&lt;-10,"No","Yes")))</f>
        <v>N/A</v>
      </c>
      <c r="G8" s="29">
        <v>825158928</v>
      </c>
      <c r="H8" s="27" t="str">
        <f>IF($B8="N/A","N/A",IF(G8&gt;10,"No",IF(G8&lt;-10,"No","Yes")))</f>
        <v>N/A</v>
      </c>
      <c r="I8" s="8">
        <v>3.0249999999999999</v>
      </c>
      <c r="J8" s="8">
        <v>6.5620000000000003</v>
      </c>
      <c r="K8" s="28" t="s">
        <v>736</v>
      </c>
      <c r="L8" s="111" t="str">
        <f>IF(J8="Div by 0", "N/A", IF(K8="N/A","N/A", IF(J8&gt;VALUE(MID(K8,1,2)), "No", IF(J8&lt;-1*VALUE(MID(K8,1,2)), "No", "Yes"))))</f>
        <v>Yes</v>
      </c>
    </row>
    <row r="9" spans="1:12" x14ac:dyDescent="0.25">
      <c r="A9" s="142" t="s">
        <v>941</v>
      </c>
      <c r="B9" s="5" t="s">
        <v>213</v>
      </c>
      <c r="C9" s="4">
        <v>10.248720925000001</v>
      </c>
      <c r="D9" s="27" t="str">
        <f>IF($B9="N/A","N/A",IF(C9&gt;10,"No",IF(C9&lt;-10,"No","Yes")))</f>
        <v>N/A</v>
      </c>
      <c r="E9" s="4">
        <v>11.323373596</v>
      </c>
      <c r="F9" s="27" t="str">
        <f>IF($B9="N/A","N/A",IF(E9&gt;10,"No",IF(E9&lt;-10,"No","Yes")))</f>
        <v>N/A</v>
      </c>
      <c r="G9" s="4">
        <v>10.098748773000001</v>
      </c>
      <c r="H9" s="27" t="str">
        <f>IF($B9="N/A","N/A",IF(G9&gt;10,"No",IF(G9&lt;-10,"No","Yes")))</f>
        <v>N/A</v>
      </c>
      <c r="I9" s="8">
        <v>10.49</v>
      </c>
      <c r="J9" s="8">
        <v>-10.8</v>
      </c>
      <c r="K9" s="5" t="s">
        <v>213</v>
      </c>
      <c r="L9" s="111" t="str">
        <f>IF(J9="Div by 0", "N/A", IF(K9="N/A","N/A", IF(J9&gt;VALUE(MID(K9,1,2)), "No", IF(J9&lt;-1*VALUE(MID(K9,1,2)), "No", "Yes"))))</f>
        <v>N/A</v>
      </c>
    </row>
    <row r="10" spans="1:12" x14ac:dyDescent="0.25">
      <c r="A10" s="142" t="s">
        <v>942</v>
      </c>
      <c r="B10" s="5" t="s">
        <v>213</v>
      </c>
      <c r="C10" s="4">
        <v>34.921965690999997</v>
      </c>
      <c r="D10" s="27" t="str">
        <f t="shared" ref="D10:D20" si="0">IF($B10="N/A","N/A",IF(C10&gt;10,"No",IF(C10&lt;-10,"No","Yes")))</f>
        <v>N/A</v>
      </c>
      <c r="E10" s="4">
        <v>35.785123966999997</v>
      </c>
      <c r="F10" s="27" t="str">
        <f t="shared" ref="F10:F20" si="1">IF($B10="N/A","N/A",IF(E10&gt;10,"No",IF(E10&lt;-10,"No","Yes")))</f>
        <v>N/A</v>
      </c>
      <c r="G10" s="4">
        <v>38.827894995000001</v>
      </c>
      <c r="H10" s="27" t="str">
        <f t="shared" ref="H10:H20" si="2">IF($B10="N/A","N/A",IF(G10&gt;10,"No",IF(G10&lt;-10,"No","Yes")))</f>
        <v>N/A</v>
      </c>
      <c r="I10" s="8">
        <v>2.472</v>
      </c>
      <c r="J10" s="8">
        <v>8.5030000000000001</v>
      </c>
      <c r="K10" s="5" t="s">
        <v>213</v>
      </c>
      <c r="L10" s="111" t="str">
        <f t="shared" ref="L10:L27" si="3">IF(J10="Div by 0", "N/A", IF(K10="N/A","N/A", IF(J10&gt;VALUE(MID(K10,1,2)), "No", IF(J10&lt;-1*VALUE(MID(K10,1,2)), "No", "Yes"))))</f>
        <v>N/A</v>
      </c>
    </row>
    <row r="11" spans="1:12" x14ac:dyDescent="0.25">
      <c r="A11" s="142" t="s">
        <v>943</v>
      </c>
      <c r="B11" s="5" t="s">
        <v>213</v>
      </c>
      <c r="C11" s="4">
        <v>7.4756008426999996</v>
      </c>
      <c r="D11" s="27" t="str">
        <f t="shared" si="0"/>
        <v>N/A</v>
      </c>
      <c r="E11" s="4">
        <v>8.0472557745</v>
      </c>
      <c r="F11" s="27" t="str">
        <f t="shared" si="1"/>
        <v>N/A</v>
      </c>
      <c r="G11" s="4">
        <v>8.3445780177</v>
      </c>
      <c r="H11" s="27" t="str">
        <f t="shared" si="2"/>
        <v>N/A</v>
      </c>
      <c r="I11" s="8">
        <v>7.6470000000000002</v>
      </c>
      <c r="J11" s="8">
        <v>3.6949999999999998</v>
      </c>
      <c r="K11" s="5" t="s">
        <v>213</v>
      </c>
      <c r="L11" s="111" t="str">
        <f t="shared" si="3"/>
        <v>N/A</v>
      </c>
    </row>
    <row r="12" spans="1:12" x14ac:dyDescent="0.25">
      <c r="A12" s="142" t="s">
        <v>944</v>
      </c>
      <c r="B12" s="5" t="s">
        <v>213</v>
      </c>
      <c r="C12" s="4">
        <v>0</v>
      </c>
      <c r="D12" s="27" t="str">
        <f t="shared" si="0"/>
        <v>N/A</v>
      </c>
      <c r="E12" s="4">
        <v>0</v>
      </c>
      <c r="F12" s="27" t="str">
        <f t="shared" si="1"/>
        <v>N/A</v>
      </c>
      <c r="G12" s="4">
        <v>0</v>
      </c>
      <c r="H12" s="27" t="str">
        <f t="shared" si="2"/>
        <v>N/A</v>
      </c>
      <c r="I12" s="8" t="s">
        <v>1748</v>
      </c>
      <c r="J12" s="8" t="s">
        <v>1748</v>
      </c>
      <c r="K12" s="5" t="s">
        <v>213</v>
      </c>
      <c r="L12" s="111" t="str">
        <f t="shared" si="3"/>
        <v>N/A</v>
      </c>
    </row>
    <row r="13" spans="1:12" x14ac:dyDescent="0.25">
      <c r="A13" s="142" t="s">
        <v>945</v>
      </c>
      <c r="B13" s="7" t="s">
        <v>213</v>
      </c>
      <c r="C13" s="4">
        <v>47.353712541</v>
      </c>
      <c r="D13" s="27" t="str">
        <f t="shared" si="0"/>
        <v>N/A</v>
      </c>
      <c r="E13" s="4">
        <v>44.844246662000003</v>
      </c>
      <c r="F13" s="27" t="str">
        <f t="shared" si="1"/>
        <v>N/A</v>
      </c>
      <c r="G13" s="4">
        <v>42.728778214000002</v>
      </c>
      <c r="H13" s="27" t="str">
        <f t="shared" si="2"/>
        <v>N/A</v>
      </c>
      <c r="I13" s="8">
        <v>-5.3</v>
      </c>
      <c r="J13" s="8">
        <v>-4.72</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0</v>
      </c>
      <c r="H14" s="27" t="str">
        <f t="shared" si="2"/>
        <v>N/A</v>
      </c>
      <c r="I14" s="8" t="s">
        <v>1748</v>
      </c>
      <c r="J14" s="8" t="s">
        <v>1748</v>
      </c>
      <c r="K14" s="5" t="s">
        <v>213</v>
      </c>
      <c r="L14" s="111" t="str">
        <f t="shared" si="3"/>
        <v>N/A</v>
      </c>
    </row>
    <row r="15" spans="1:12" x14ac:dyDescent="0.25">
      <c r="A15" s="142" t="s">
        <v>947</v>
      </c>
      <c r="B15" s="7" t="s">
        <v>213</v>
      </c>
      <c r="C15" s="4">
        <v>0</v>
      </c>
      <c r="D15" s="27" t="str">
        <f t="shared" si="0"/>
        <v>N/A</v>
      </c>
      <c r="E15" s="4">
        <v>0</v>
      </c>
      <c r="F15" s="27" t="str">
        <f t="shared" si="1"/>
        <v>N/A</v>
      </c>
      <c r="G15" s="4">
        <v>0</v>
      </c>
      <c r="H15" s="27" t="str">
        <f t="shared" si="2"/>
        <v>N/A</v>
      </c>
      <c r="I15" s="8" t="s">
        <v>1748</v>
      </c>
      <c r="J15" s="8" t="s">
        <v>1748</v>
      </c>
      <c r="K15" s="5" t="s">
        <v>213</v>
      </c>
      <c r="L15" s="111" t="str">
        <f t="shared" si="3"/>
        <v>N/A</v>
      </c>
    </row>
    <row r="16" spans="1:12" ht="12.75" customHeight="1" x14ac:dyDescent="0.25">
      <c r="A16" s="142" t="s">
        <v>948</v>
      </c>
      <c r="B16" s="7" t="s">
        <v>213</v>
      </c>
      <c r="C16" s="4">
        <v>0</v>
      </c>
      <c r="D16" s="27" t="str">
        <f t="shared" si="0"/>
        <v>N/A</v>
      </c>
      <c r="E16" s="4">
        <v>0</v>
      </c>
      <c r="F16" s="27" t="str">
        <f t="shared" si="1"/>
        <v>N/A</v>
      </c>
      <c r="G16" s="4">
        <v>0</v>
      </c>
      <c r="H16" s="27" t="str">
        <f t="shared" si="2"/>
        <v>N/A</v>
      </c>
      <c r="I16" s="8" t="s">
        <v>1748</v>
      </c>
      <c r="J16" s="8" t="s">
        <v>1748</v>
      </c>
      <c r="K16" s="5" t="s">
        <v>213</v>
      </c>
      <c r="L16" s="111" t="str">
        <f t="shared" si="3"/>
        <v>N/A</v>
      </c>
    </row>
    <row r="17" spans="1:12" ht="12.75" customHeight="1" x14ac:dyDescent="0.25">
      <c r="A17" s="143" t="s">
        <v>949</v>
      </c>
      <c r="B17" s="7" t="s">
        <v>213</v>
      </c>
      <c r="C17" s="4">
        <v>82.275678232000004</v>
      </c>
      <c r="D17" s="27" t="str">
        <f t="shared" si="0"/>
        <v>N/A</v>
      </c>
      <c r="E17" s="4">
        <v>80.629370628999993</v>
      </c>
      <c r="F17" s="27" t="str">
        <f t="shared" si="1"/>
        <v>N/A</v>
      </c>
      <c r="G17" s="4">
        <v>81.556673208999996</v>
      </c>
      <c r="H17" s="27" t="str">
        <f t="shared" si="2"/>
        <v>N/A</v>
      </c>
      <c r="I17" s="8">
        <v>-2</v>
      </c>
      <c r="J17" s="8">
        <v>1.1499999999999999</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42.728778214000002</v>
      </c>
      <c r="H18" s="27" t="str">
        <f t="shared" si="2"/>
        <v>N/A</v>
      </c>
      <c r="I18" s="8" t="s">
        <v>213</v>
      </c>
      <c r="J18" s="8" t="s">
        <v>213</v>
      </c>
      <c r="K18" s="5" t="s">
        <v>213</v>
      </c>
      <c r="L18" s="111" t="str">
        <f t="shared" si="3"/>
        <v>N/A</v>
      </c>
    </row>
    <row r="19" spans="1:12" ht="12.75" customHeight="1" x14ac:dyDescent="0.25">
      <c r="A19" s="143" t="s">
        <v>950</v>
      </c>
      <c r="B19" s="7" t="s">
        <v>213</v>
      </c>
      <c r="C19" s="4">
        <v>7.4756008426999996</v>
      </c>
      <c r="D19" s="27" t="str">
        <f t="shared" si="0"/>
        <v>N/A</v>
      </c>
      <c r="E19" s="4">
        <v>8.0472557745</v>
      </c>
      <c r="F19" s="27" t="str">
        <f t="shared" si="1"/>
        <v>N/A</v>
      </c>
      <c r="G19" s="4">
        <v>8.3445780177</v>
      </c>
      <c r="H19" s="27" t="str">
        <f t="shared" si="2"/>
        <v>N/A</v>
      </c>
      <c r="I19" s="8">
        <v>7.6470000000000002</v>
      </c>
      <c r="J19" s="8">
        <v>3.6949999999999998</v>
      </c>
      <c r="K19" s="5" t="s">
        <v>213</v>
      </c>
      <c r="L19" s="111" t="str">
        <f t="shared" si="3"/>
        <v>N/A</v>
      </c>
    </row>
    <row r="20" spans="1:12" ht="12.75" customHeight="1" x14ac:dyDescent="0.25">
      <c r="A20" s="144" t="s">
        <v>132</v>
      </c>
      <c r="B20" s="1" t="s">
        <v>213</v>
      </c>
      <c r="C20" s="23">
        <v>825</v>
      </c>
      <c r="D20" s="27" t="str">
        <f t="shared" si="0"/>
        <v>N/A</v>
      </c>
      <c r="E20" s="23">
        <v>850</v>
      </c>
      <c r="F20" s="27" t="str">
        <f t="shared" si="1"/>
        <v>N/A</v>
      </c>
      <c r="G20" s="23">
        <v>6355</v>
      </c>
      <c r="H20" s="27" t="str">
        <f t="shared" si="2"/>
        <v>N/A</v>
      </c>
      <c r="I20" s="8">
        <v>3.03</v>
      </c>
      <c r="J20" s="8">
        <v>647.6</v>
      </c>
      <c r="K20" s="23" t="s">
        <v>213</v>
      </c>
      <c r="L20" s="111" t="str">
        <f t="shared" si="3"/>
        <v>N/A</v>
      </c>
    </row>
    <row r="21" spans="1:12" ht="12.75" customHeight="1" x14ac:dyDescent="0.25">
      <c r="A21" s="144" t="s">
        <v>133</v>
      </c>
      <c r="B21" s="30" t="s">
        <v>276</v>
      </c>
      <c r="C21" s="4">
        <v>0.88675351479999998</v>
      </c>
      <c r="D21" s="27" t="str">
        <f>IF($B21="N/A","N/A",IF(C21&gt;=2,"No",IF(C21&lt;0,"No","Yes")))</f>
        <v>Yes</v>
      </c>
      <c r="E21" s="4">
        <v>0.90061453700000005</v>
      </c>
      <c r="F21" s="27" t="str">
        <f>IF($B21="N/A","N/A",IF(E21&gt;=2,"No",IF(E21&lt;0,"No","Yes")))</f>
        <v>Yes</v>
      </c>
      <c r="G21" s="4">
        <v>6.4963608112999998</v>
      </c>
      <c r="H21" s="27" t="str">
        <f>IF($B21="N/A","N/A",IF(G21&gt;=2,"No",IF(G21&lt;0,"No","Yes")))</f>
        <v>No</v>
      </c>
      <c r="I21" s="8">
        <v>1.5629999999999999</v>
      </c>
      <c r="J21" s="8">
        <v>621.29999999999995</v>
      </c>
      <c r="K21" s="5" t="s">
        <v>213</v>
      </c>
      <c r="L21" s="111" t="str">
        <f t="shared" si="3"/>
        <v>N/A</v>
      </c>
    </row>
    <row r="22" spans="1:12" x14ac:dyDescent="0.25">
      <c r="A22" s="134" t="s">
        <v>134</v>
      </c>
      <c r="B22" s="30" t="s">
        <v>213</v>
      </c>
      <c r="C22" s="29">
        <v>414303</v>
      </c>
      <c r="D22" s="27" t="str">
        <f t="shared" ref="D22:D27" si="4">IF($B22="N/A","N/A",IF(C22&gt;10,"No",IF(C22&lt;-10,"No","Yes")))</f>
        <v>N/A</v>
      </c>
      <c r="E22" s="29">
        <v>224825</v>
      </c>
      <c r="F22" s="27" t="str">
        <f t="shared" ref="F22:F27" si="5">IF($B22="N/A","N/A",IF(E22&gt;10,"No",IF(E22&lt;-10,"No","Yes")))</f>
        <v>N/A</v>
      </c>
      <c r="G22" s="29">
        <v>12739599</v>
      </c>
      <c r="H22" s="27" t="str">
        <f t="shared" ref="H22:H27" si="6">IF($B22="N/A","N/A",IF(G22&gt;10,"No",IF(G22&lt;-10,"No","Yes")))</f>
        <v>N/A</v>
      </c>
      <c r="I22" s="8">
        <v>-45.7</v>
      </c>
      <c r="J22" s="8">
        <v>5566</v>
      </c>
      <c r="K22" s="5" t="s">
        <v>213</v>
      </c>
      <c r="L22" s="111" t="str">
        <f t="shared" si="3"/>
        <v>N/A</v>
      </c>
    </row>
    <row r="23" spans="1:12" x14ac:dyDescent="0.25">
      <c r="A23" s="134" t="s">
        <v>1695</v>
      </c>
      <c r="B23" s="30" t="s">
        <v>213</v>
      </c>
      <c r="C23" s="29">
        <v>502.18545454999997</v>
      </c>
      <c r="D23" s="27" t="str">
        <f t="shared" si="4"/>
        <v>N/A</v>
      </c>
      <c r="E23" s="29">
        <v>264.5</v>
      </c>
      <c r="F23" s="27" t="str">
        <f t="shared" si="5"/>
        <v>N/A</v>
      </c>
      <c r="G23" s="29">
        <v>2004.6575924000001</v>
      </c>
      <c r="H23" s="27" t="str">
        <f t="shared" si="6"/>
        <v>N/A</v>
      </c>
      <c r="I23" s="8">
        <v>-47.3</v>
      </c>
      <c r="J23" s="8">
        <v>657.9</v>
      </c>
      <c r="K23" s="5" t="s">
        <v>213</v>
      </c>
      <c r="L23" s="111" t="str">
        <f t="shared" si="3"/>
        <v>N/A</v>
      </c>
    </row>
    <row r="24" spans="1:12" ht="12.75" customHeight="1" x14ac:dyDescent="0.25">
      <c r="A24" s="144" t="s">
        <v>135</v>
      </c>
      <c r="B24" s="22" t="s">
        <v>213</v>
      </c>
      <c r="C24" s="1">
        <v>177</v>
      </c>
      <c r="D24" s="27" t="str">
        <f t="shared" si="4"/>
        <v>N/A</v>
      </c>
      <c r="E24" s="1">
        <v>164</v>
      </c>
      <c r="F24" s="27" t="str">
        <f t="shared" si="5"/>
        <v>N/A</v>
      </c>
      <c r="G24" s="1">
        <v>4878</v>
      </c>
      <c r="H24" s="27" t="str">
        <f t="shared" si="6"/>
        <v>N/A</v>
      </c>
      <c r="I24" s="8">
        <v>-7.34</v>
      </c>
      <c r="J24" s="8">
        <v>2874</v>
      </c>
      <c r="K24" s="23" t="s">
        <v>213</v>
      </c>
      <c r="L24" s="111" t="str">
        <f t="shared" si="3"/>
        <v>N/A</v>
      </c>
    </row>
    <row r="25" spans="1:12" ht="12.75" customHeight="1" x14ac:dyDescent="0.25">
      <c r="A25" s="144" t="s">
        <v>136</v>
      </c>
      <c r="B25" s="22" t="s">
        <v>213</v>
      </c>
      <c r="C25" s="9">
        <v>0.1902489359</v>
      </c>
      <c r="D25" s="27" t="str">
        <f t="shared" si="4"/>
        <v>N/A</v>
      </c>
      <c r="E25" s="9">
        <v>0.1737656283</v>
      </c>
      <c r="F25" s="27" t="str">
        <f t="shared" si="5"/>
        <v>N/A</v>
      </c>
      <c r="G25" s="9">
        <v>4.9865063787999997</v>
      </c>
      <c r="H25" s="27" t="str">
        <f t="shared" si="6"/>
        <v>N/A</v>
      </c>
      <c r="I25" s="8">
        <v>-8.66</v>
      </c>
      <c r="J25" s="8">
        <v>2770</v>
      </c>
      <c r="K25" s="5" t="s">
        <v>213</v>
      </c>
      <c r="L25" s="111" t="str">
        <f t="shared" si="3"/>
        <v>N/A</v>
      </c>
    </row>
    <row r="26" spans="1:12" ht="25" x14ac:dyDescent="0.25">
      <c r="A26" s="134" t="s">
        <v>137</v>
      </c>
      <c r="B26" s="22" t="s">
        <v>213</v>
      </c>
      <c r="C26" s="10">
        <v>407221</v>
      </c>
      <c r="D26" s="27" t="str">
        <f t="shared" si="4"/>
        <v>N/A</v>
      </c>
      <c r="E26" s="10">
        <v>221751</v>
      </c>
      <c r="F26" s="27" t="str">
        <f t="shared" si="5"/>
        <v>N/A</v>
      </c>
      <c r="G26" s="10">
        <v>12732803</v>
      </c>
      <c r="H26" s="27" t="str">
        <f t="shared" si="6"/>
        <v>N/A</v>
      </c>
      <c r="I26" s="8">
        <v>-45.5</v>
      </c>
      <c r="J26" s="8">
        <v>5642</v>
      </c>
      <c r="K26" s="5" t="s">
        <v>213</v>
      </c>
      <c r="L26" s="111" t="str">
        <f t="shared" si="3"/>
        <v>N/A</v>
      </c>
    </row>
    <row r="27" spans="1:12" ht="25" x14ac:dyDescent="0.25">
      <c r="A27" s="134" t="s">
        <v>951</v>
      </c>
      <c r="B27" s="22" t="s">
        <v>213</v>
      </c>
      <c r="C27" s="10">
        <v>2300.6836158000001</v>
      </c>
      <c r="D27" s="27" t="str">
        <f t="shared" si="4"/>
        <v>N/A</v>
      </c>
      <c r="E27" s="10">
        <v>1352.1402439000001</v>
      </c>
      <c r="F27" s="27" t="str">
        <f t="shared" si="5"/>
        <v>N/A</v>
      </c>
      <c r="G27" s="10">
        <v>2610.2507175000001</v>
      </c>
      <c r="H27" s="27" t="str">
        <f t="shared" si="6"/>
        <v>N/A</v>
      </c>
      <c r="I27" s="8">
        <v>-41.2</v>
      </c>
      <c r="J27" s="8">
        <v>93.05</v>
      </c>
      <c r="K27" s="5" t="s">
        <v>213</v>
      </c>
      <c r="L27" s="111" t="str">
        <f t="shared" si="3"/>
        <v>N/A</v>
      </c>
    </row>
    <row r="28" spans="1:12" x14ac:dyDescent="0.25">
      <c r="A28" s="144" t="s">
        <v>138</v>
      </c>
      <c r="B28" s="1" t="s">
        <v>213</v>
      </c>
      <c r="C28" s="23">
        <v>3729</v>
      </c>
      <c r="D28" s="27" t="str">
        <f>IF($B28="N/A","N/A",IF(C28&gt;10,"No",IF(C28&lt;-10,"No","Yes")))</f>
        <v>N/A</v>
      </c>
      <c r="E28" s="23">
        <v>3945</v>
      </c>
      <c r="F28" s="27" t="str">
        <f>IF($B28="N/A","N/A",IF(E28&gt;10,"No",IF(E28&lt;-10,"No","Yes")))</f>
        <v>N/A</v>
      </c>
      <c r="G28" s="23">
        <v>3993</v>
      </c>
      <c r="H28" s="27" t="str">
        <f>IF($B28="N/A","N/A",IF(G28&gt;10,"No",IF(G28&lt;-10,"No","Yes")))</f>
        <v>N/A</v>
      </c>
      <c r="I28" s="8">
        <v>5.7919999999999998</v>
      </c>
      <c r="J28" s="8">
        <v>1.2170000000000001</v>
      </c>
      <c r="K28" s="23" t="s">
        <v>213</v>
      </c>
      <c r="L28" s="111" t="str">
        <f>IF(J28="Div by 0", "N/A", IF(K28="N/A","N/A", IF(J28&gt;VALUE(MID(K28,1,2)), "No", IF(J28&lt;-1*VALUE(MID(K28,1,2)), "No", "Yes"))))</f>
        <v>N/A</v>
      </c>
    </row>
    <row r="29" spans="1:12" x14ac:dyDescent="0.25">
      <c r="A29" s="134" t="s">
        <v>139</v>
      </c>
      <c r="B29" s="30" t="s">
        <v>213</v>
      </c>
      <c r="C29" s="4">
        <v>4.0081258868000003</v>
      </c>
      <c r="D29" s="27" t="str">
        <f>IF($B29="N/A","N/A",IF(C29&gt;10,"No",IF(C29&lt;-10,"No","Yes")))</f>
        <v>N/A</v>
      </c>
      <c r="E29" s="4">
        <v>4.1799109981000004</v>
      </c>
      <c r="F29" s="27" t="str">
        <f>IF($B29="N/A","N/A",IF(E29&gt;10,"No",IF(E29&lt;-10,"No","Yes")))</f>
        <v>N/A</v>
      </c>
      <c r="G29" s="4">
        <v>4.0818204121999999</v>
      </c>
      <c r="H29" s="27" t="str">
        <f>IF($B29="N/A","N/A",IF(G29&gt;10,"No",IF(G29&lt;-10,"No","Yes")))</f>
        <v>N/A</v>
      </c>
      <c r="I29" s="8">
        <v>4.2859999999999996</v>
      </c>
      <c r="J29" s="8">
        <v>-2.35</v>
      </c>
      <c r="K29" s="5" t="s">
        <v>213</v>
      </c>
      <c r="L29" s="111" t="str">
        <f>IF(J29="Div by 0", "N/A", IF(K29="N/A","N/A", IF(J29&gt;VALUE(MID(K29,1,2)), "No", IF(J29&lt;-1*VALUE(MID(K29,1,2)), "No", "Yes"))))</f>
        <v>N/A</v>
      </c>
    </row>
    <row r="30" spans="1:12" x14ac:dyDescent="0.25">
      <c r="A30" s="144" t="s">
        <v>140</v>
      </c>
      <c r="B30" s="23" t="s">
        <v>213</v>
      </c>
      <c r="C30" s="23">
        <v>5795</v>
      </c>
      <c r="D30" s="27" t="str">
        <f>IF($B30="N/A","N/A",IF(C30&gt;10,"No",IF(C30&lt;-10,"No","Yes")))</f>
        <v>N/A</v>
      </c>
      <c r="E30" s="23">
        <v>6185</v>
      </c>
      <c r="F30" s="27" t="str">
        <f>IF($B30="N/A","N/A",IF(E30&gt;10,"No",IF(E30&lt;-10,"No","Yes")))</f>
        <v>N/A</v>
      </c>
      <c r="G30" s="23">
        <v>6367</v>
      </c>
      <c r="H30" s="27" t="str">
        <f>IF($B30="N/A","N/A",IF(G30&gt;10,"No",IF(G30&lt;-10,"No","Yes")))</f>
        <v>N/A</v>
      </c>
      <c r="I30" s="8">
        <v>6.73</v>
      </c>
      <c r="J30" s="8">
        <v>2.9430000000000001</v>
      </c>
      <c r="K30" s="23" t="s">
        <v>213</v>
      </c>
      <c r="L30" s="111" t="str">
        <f>IF(J30="Div by 0", "N/A", IF(K30="N/A","N/A", IF(J30&gt;VALUE(MID(K30,1,2)), "No", IF(J30&lt;-1*VALUE(MID(K30,1,2)), "No", "Yes"))))</f>
        <v>N/A</v>
      </c>
    </row>
    <row r="31" spans="1:12" x14ac:dyDescent="0.25">
      <c r="A31" s="134" t="s">
        <v>141</v>
      </c>
      <c r="B31" s="22" t="s">
        <v>213</v>
      </c>
      <c r="C31" s="4">
        <v>6.2287716583000003</v>
      </c>
      <c r="D31" s="27" t="str">
        <f>IF($B31="N/A","N/A",IF(C31&gt;10,"No",IF(C31&lt;-10,"No","Yes")))</f>
        <v>N/A</v>
      </c>
      <c r="E31" s="4">
        <v>6.5532951897</v>
      </c>
      <c r="F31" s="27" t="str">
        <f>IF($B31="N/A","N/A",IF(E31&gt;10,"No",IF(E31&lt;-10,"No","Yes")))</f>
        <v>N/A</v>
      </c>
      <c r="G31" s="4">
        <v>6.5086277395999996</v>
      </c>
      <c r="H31" s="27" t="str">
        <f>IF($B31="N/A","N/A",IF(G31&gt;10,"No",IF(G31&lt;-10,"No","Yes")))</f>
        <v>N/A</v>
      </c>
      <c r="I31" s="8">
        <v>5.21</v>
      </c>
      <c r="J31" s="8">
        <v>-0.68200000000000005</v>
      </c>
      <c r="K31" s="5" t="s">
        <v>213</v>
      </c>
      <c r="L31" s="111" t="str">
        <f>IF(J31="Div by 0", "N/A", IF(K31="N/A","N/A", IF(J31&gt;VALUE(MID(K31,1,2)), "No", IF(J31&lt;-1*VALUE(MID(K31,1,2)), "No", "Yes"))))</f>
        <v>N/A</v>
      </c>
    </row>
    <row r="32" spans="1:12" ht="12.75" customHeight="1" x14ac:dyDescent="0.25">
      <c r="A32" s="150" t="s">
        <v>142</v>
      </c>
      <c r="B32" s="127" t="s">
        <v>213</v>
      </c>
      <c r="C32" s="127">
        <v>3777.4166667</v>
      </c>
      <c r="D32" s="151" t="str">
        <f>IF($B32="N/A","N/A",IF(C32&gt;10,"No",IF(C32&lt;-10,"No","Yes")))</f>
        <v>N/A</v>
      </c>
      <c r="E32" s="127">
        <v>3925.9166667</v>
      </c>
      <c r="F32" s="151" t="str">
        <f>IF($B32="N/A","N/A",IF(E32&gt;10,"No",IF(E32&lt;-10,"No","Yes")))</f>
        <v>N/A</v>
      </c>
      <c r="G32" s="127">
        <v>4016.1666667</v>
      </c>
      <c r="H32" s="151" t="str">
        <f>IF($B32="N/A","N/A",IF(G32&gt;10,"No",IF(G32&lt;-10,"No","Yes")))</f>
        <v>N/A</v>
      </c>
      <c r="I32" s="152">
        <v>3.931</v>
      </c>
      <c r="J32" s="152">
        <v>2.2989999999999999</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88482</v>
      </c>
      <c r="D6" s="27" t="str">
        <f>IF($B6="N/A","N/A",IF(C6&gt;10,"No",IF(C6&lt;-10,"No","Yes")))</f>
        <v>N/A</v>
      </c>
      <c r="E6" s="23">
        <v>89585</v>
      </c>
      <c r="F6" s="27" t="str">
        <f>IF($B6="N/A","N/A",IF(E6&gt;10,"No",IF(E6&lt;-10,"No","Yes")))</f>
        <v>N/A</v>
      </c>
      <c r="G6" s="23">
        <v>87476</v>
      </c>
      <c r="H6" s="27" t="str">
        <f>IF($B6="N/A","N/A",IF(G6&gt;10,"No",IF(G6&lt;-10,"No","Yes")))</f>
        <v>N/A</v>
      </c>
      <c r="I6" s="8">
        <v>1.2470000000000001</v>
      </c>
      <c r="J6" s="8">
        <v>-2.35</v>
      </c>
      <c r="K6" s="31" t="s">
        <v>736</v>
      </c>
      <c r="L6" s="111" t="str">
        <f>IF(J6="Div by 0", "N/A", IF(K6="N/A","N/A", IF(J6&gt;VALUE(MID(K6,1,2)), "No", IF(J6&lt;-1*VALUE(MID(K6,1,2)), "No", "Yes"))))</f>
        <v>Yes</v>
      </c>
    </row>
    <row r="7" spans="1:14" x14ac:dyDescent="0.25">
      <c r="A7" s="144" t="s">
        <v>59</v>
      </c>
      <c r="B7" s="23" t="s">
        <v>213</v>
      </c>
      <c r="C7" s="23">
        <v>66726.31</v>
      </c>
      <c r="D7" s="27" t="str">
        <f>IF($B7="N/A","N/A",IF(C7&gt;10,"No",IF(C7&lt;-10,"No","Yes")))</f>
        <v>N/A</v>
      </c>
      <c r="E7" s="23">
        <v>66924.58</v>
      </c>
      <c r="F7" s="27" t="str">
        <f>IF($B7="N/A","N/A",IF(E7&gt;10,"No",IF(E7&lt;-10,"No","Yes")))</f>
        <v>N/A</v>
      </c>
      <c r="G7" s="23">
        <v>66100.990000000005</v>
      </c>
      <c r="H7" s="27" t="str">
        <f>IF($B7="N/A","N/A",IF(G7&gt;10,"No",IF(G7&lt;-10,"No","Yes")))</f>
        <v>N/A</v>
      </c>
      <c r="I7" s="8">
        <v>0.29709999999999998</v>
      </c>
      <c r="J7" s="8">
        <v>-1.23</v>
      </c>
      <c r="K7" s="31" t="s">
        <v>737</v>
      </c>
      <c r="L7" s="111" t="str">
        <f>IF(J7="Div by 0", "N/A", IF(K7="N/A","N/A", IF(J7&gt;VALUE(MID(K7,1,2)), "No", IF(J7&lt;-1*VALUE(MID(K7,1,2)), "No", "Yes"))))</f>
        <v>Yes</v>
      </c>
    </row>
    <row r="8" spans="1:14" x14ac:dyDescent="0.25">
      <c r="A8" s="154" t="s">
        <v>143</v>
      </c>
      <c r="B8" s="23" t="s">
        <v>213</v>
      </c>
      <c r="C8" s="23">
        <v>2386</v>
      </c>
      <c r="D8" s="27" t="str">
        <f>IF($B8="N/A","N/A",IF(C8&gt;10,"No",IF(C8&lt;-10,"No","Yes")))</f>
        <v>N/A</v>
      </c>
      <c r="E8" s="23">
        <v>2529</v>
      </c>
      <c r="F8" s="27" t="str">
        <f>IF($B8="N/A","N/A",IF(E8&gt;10,"No",IF(E8&lt;-10,"No","Yes")))</f>
        <v>N/A</v>
      </c>
      <c r="G8" s="23">
        <v>2375</v>
      </c>
      <c r="H8" s="27" t="str">
        <f>IF($B8="N/A","N/A",IF(G8&gt;10,"No",IF(G8&lt;-10,"No","Yes")))</f>
        <v>N/A</v>
      </c>
      <c r="I8" s="8">
        <v>5.9930000000000003</v>
      </c>
      <c r="J8" s="8">
        <v>-6.09</v>
      </c>
      <c r="K8" s="23" t="s">
        <v>213</v>
      </c>
      <c r="L8" s="111" t="str">
        <f>IF(J8="Div by 0", "N/A", IF(K8="N/A","N/A", IF(J8&gt;VALUE(MID(K8,1,2)), "No", IF(J8&lt;-1*VALUE(MID(K8,1,2)), "No", "Yes"))))</f>
        <v>N/A</v>
      </c>
    </row>
    <row r="9" spans="1:14" x14ac:dyDescent="0.25">
      <c r="A9" s="144" t="s">
        <v>678</v>
      </c>
      <c r="B9" s="23" t="s">
        <v>213</v>
      </c>
      <c r="C9" s="23">
        <v>2341</v>
      </c>
      <c r="D9" s="27" t="str">
        <f t="shared" ref="D9:D11" si="0">IF($B9="N/A","N/A",IF(C9&gt;10,"No",IF(C9&lt;-10,"No","Yes")))</f>
        <v>N/A</v>
      </c>
      <c r="E9" s="23">
        <v>2478</v>
      </c>
      <c r="F9" s="27" t="str">
        <f t="shared" ref="F9:F11" si="1">IF($B9="N/A","N/A",IF(E9&gt;10,"No",IF(E9&lt;-10,"No","Yes")))</f>
        <v>N/A</v>
      </c>
      <c r="G9" s="23">
        <v>2328</v>
      </c>
      <c r="H9" s="27" t="str">
        <f t="shared" ref="H9:H11" si="2">IF($B9="N/A","N/A",IF(G9&gt;10,"No",IF(G9&lt;-10,"No","Yes")))</f>
        <v>N/A</v>
      </c>
      <c r="I9" s="8">
        <v>5.8520000000000003</v>
      </c>
      <c r="J9" s="8">
        <v>-6.05</v>
      </c>
      <c r="K9" s="23" t="s">
        <v>213</v>
      </c>
      <c r="L9" s="111" t="str">
        <f t="shared" ref="L9:L11" si="3">IF(J9="Div by 0", "N/A", IF(K9="N/A","N/A", IF(J9&gt;VALUE(MID(K9,1,2)), "No", IF(J9&lt;-1*VALUE(MID(K9,1,2)), "No", "Yes"))))</f>
        <v>N/A</v>
      </c>
    </row>
    <row r="10" spans="1:14" x14ac:dyDescent="0.25">
      <c r="A10" s="144" t="s">
        <v>423</v>
      </c>
      <c r="B10" s="23" t="s">
        <v>213</v>
      </c>
      <c r="C10" s="23">
        <v>45</v>
      </c>
      <c r="D10" s="27" t="str">
        <f t="shared" si="0"/>
        <v>N/A</v>
      </c>
      <c r="E10" s="23">
        <v>51</v>
      </c>
      <c r="F10" s="27" t="str">
        <f t="shared" si="1"/>
        <v>N/A</v>
      </c>
      <c r="G10" s="23">
        <v>47</v>
      </c>
      <c r="H10" s="27" t="str">
        <f t="shared" si="2"/>
        <v>N/A</v>
      </c>
      <c r="I10" s="8">
        <v>13.33</v>
      </c>
      <c r="J10" s="8">
        <v>-7.84</v>
      </c>
      <c r="K10" s="23" t="s">
        <v>213</v>
      </c>
      <c r="L10" s="111" t="str">
        <f t="shared" si="3"/>
        <v>N/A</v>
      </c>
    </row>
    <row r="11" spans="1:14" x14ac:dyDescent="0.25">
      <c r="A11" s="144" t="s">
        <v>169</v>
      </c>
      <c r="B11" s="23" t="s">
        <v>213</v>
      </c>
      <c r="C11" s="4">
        <v>2.6965936574999998</v>
      </c>
      <c r="D11" s="27" t="str">
        <f t="shared" si="0"/>
        <v>N/A</v>
      </c>
      <c r="E11" s="4">
        <v>2.8230172462000001</v>
      </c>
      <c r="F11" s="27" t="str">
        <f t="shared" si="1"/>
        <v>N/A</v>
      </c>
      <c r="G11" s="4">
        <v>2.7150304083000001</v>
      </c>
      <c r="H11" s="27" t="str">
        <f t="shared" si="2"/>
        <v>N/A</v>
      </c>
      <c r="I11" s="8">
        <v>4.6879999999999997</v>
      </c>
      <c r="J11" s="8">
        <v>-3.83</v>
      </c>
      <c r="K11" s="23" t="s">
        <v>213</v>
      </c>
      <c r="L11" s="111" t="str">
        <f t="shared" si="3"/>
        <v>N/A</v>
      </c>
    </row>
    <row r="12" spans="1:14" x14ac:dyDescent="0.25">
      <c r="A12" s="144" t="s">
        <v>144</v>
      </c>
      <c r="B12" s="23" t="s">
        <v>213</v>
      </c>
      <c r="C12" s="23">
        <v>1623.5833333</v>
      </c>
      <c r="D12" s="27" t="str">
        <f>IF($B12="N/A","N/A",IF(C12&gt;10,"No",IF(C12&lt;-10,"No","Yes")))</f>
        <v>N/A</v>
      </c>
      <c r="E12" s="23">
        <v>1681.6666667</v>
      </c>
      <c r="F12" s="27" t="str">
        <f>IF($B12="N/A","N/A",IF(E12&gt;10,"No",IF(E12&lt;-10,"No","Yes")))</f>
        <v>N/A</v>
      </c>
      <c r="G12" s="23">
        <v>1612.4166667</v>
      </c>
      <c r="H12" s="27" t="str">
        <f>IF($B12="N/A","N/A",IF(G12&gt;10,"No",IF(G12&lt;-10,"No","Yes")))</f>
        <v>N/A</v>
      </c>
      <c r="I12" s="8">
        <v>3.577</v>
      </c>
      <c r="J12" s="8">
        <v>-4.12</v>
      </c>
      <c r="K12" s="23" t="s">
        <v>213</v>
      </c>
      <c r="L12" s="111" t="str">
        <f>IF(J12="Div by 0", "N/A", IF(K12="N/A","N/A", IF(J12&gt;VALUE(MID(K12,1,2)), "No", IF(J12&lt;-1*VALUE(MID(K12,1,2)), "No", "Yes"))))</f>
        <v>N/A</v>
      </c>
    </row>
    <row r="13" spans="1:14" x14ac:dyDescent="0.25">
      <c r="A13" s="110" t="s">
        <v>364</v>
      </c>
      <c r="B13" s="43" t="s">
        <v>213</v>
      </c>
      <c r="C13" s="4">
        <v>99.540019439000005</v>
      </c>
      <c r="D13" s="40" t="str">
        <f>IF($B13="N/A","N/A",IF(C13&gt;=95,"Yes","No"))</f>
        <v>N/A</v>
      </c>
      <c r="E13" s="4">
        <v>99.509962604999998</v>
      </c>
      <c r="F13" s="40" t="str">
        <f>IF($B13="N/A","N/A",IF(E13&gt;=95,"Yes","No"))</f>
        <v>N/A</v>
      </c>
      <c r="G13" s="4">
        <v>99.471855137000006</v>
      </c>
      <c r="H13" s="27" t="str">
        <f>IF($B13="N/A","N/A",IF(G13&gt;=95,"Yes","No"))</f>
        <v>N/A</v>
      </c>
      <c r="I13" s="8">
        <v>-0.03</v>
      </c>
      <c r="J13" s="8">
        <v>-3.7999999999999999E-2</v>
      </c>
      <c r="K13" s="28" t="s">
        <v>737</v>
      </c>
      <c r="L13" s="111" t="str">
        <f t="shared" ref="L13:L70" si="4">IF(J13="Div by 0", "N/A", IF(K13="N/A","N/A", IF(J13&gt;VALUE(MID(K13,1,2)), "No", IF(J13&lt;-1*VALUE(MID(K13,1,2)), "No", "Yes"))))</f>
        <v>Yes</v>
      </c>
    </row>
    <row r="14" spans="1:14" x14ac:dyDescent="0.25">
      <c r="A14" s="155" t="s">
        <v>365</v>
      </c>
      <c r="B14" s="43" t="s">
        <v>213</v>
      </c>
      <c r="C14" s="44">
        <v>0.45772021429999998</v>
      </c>
      <c r="D14" s="45" t="str">
        <f>IF($B14="N/A","N/A",IF(C14&gt;10,"No",IF(C14&lt;-10,"No","Yes")))</f>
        <v>N/A</v>
      </c>
      <c r="E14" s="44">
        <v>0.48892113640000001</v>
      </c>
      <c r="F14" s="40" t="str">
        <f>IF($B14="N/A","N/A",IF(E14&gt;95,"Yes","No"))</f>
        <v>N/A</v>
      </c>
      <c r="G14" s="44">
        <v>0.52471535049999996</v>
      </c>
      <c r="H14" s="27" t="str">
        <f>IF($B14="N/A","N/A",IF(G14&gt;95,"Yes","No"))</f>
        <v>N/A</v>
      </c>
      <c r="I14" s="46">
        <v>6.8170000000000002</v>
      </c>
      <c r="J14" s="46">
        <v>7.3209999999999997</v>
      </c>
      <c r="K14" s="47" t="s">
        <v>213</v>
      </c>
      <c r="L14" s="111" t="str">
        <f t="shared" si="4"/>
        <v>N/A</v>
      </c>
      <c r="M14" s="34"/>
      <c r="N14" s="34"/>
    </row>
    <row r="15" spans="1:14" s="34" customFormat="1" x14ac:dyDescent="0.25">
      <c r="A15" s="155" t="s">
        <v>366</v>
      </c>
      <c r="B15" s="43" t="s">
        <v>213</v>
      </c>
      <c r="C15" s="44">
        <v>2.2603467000000001E-3</v>
      </c>
      <c r="D15" s="45" t="str">
        <f t="shared" ref="D15:D21" si="5">IF($B15="N/A","N/A",IF(C15&gt;10,"No",IF(C15&lt;-10,"No","Yes")))</f>
        <v>N/A</v>
      </c>
      <c r="E15" s="44">
        <v>1.1162583000000001E-3</v>
      </c>
      <c r="F15" s="45" t="str">
        <f t="shared" ref="F15:F21" si="6">IF($B15="N/A","N/A",IF(E15&gt;10,"No",IF(E15&lt;-10,"No","Yes")))</f>
        <v>N/A</v>
      </c>
      <c r="G15" s="44">
        <v>3.4295121E-3</v>
      </c>
      <c r="H15" s="48" t="str">
        <f t="shared" ref="H15:H21" si="7">IF($B15="N/A","N/A",IF(G15&gt;10,"No",IF(G15&lt;-10,"No","Yes")))</f>
        <v>N/A</v>
      </c>
      <c r="I15" s="46">
        <v>-50.6</v>
      </c>
      <c r="J15" s="46">
        <v>207.2</v>
      </c>
      <c r="K15" s="47" t="s">
        <v>213</v>
      </c>
      <c r="L15" s="111" t="str">
        <f t="shared" si="4"/>
        <v>N/A</v>
      </c>
    </row>
    <row r="16" spans="1:14" s="34" customFormat="1" x14ac:dyDescent="0.25">
      <c r="A16" s="155" t="s">
        <v>367</v>
      </c>
      <c r="B16" s="43" t="s">
        <v>213</v>
      </c>
      <c r="C16" s="49">
        <v>407</v>
      </c>
      <c r="D16" s="50" t="str">
        <f t="shared" si="5"/>
        <v>N/A</v>
      </c>
      <c r="E16" s="49">
        <v>439</v>
      </c>
      <c r="F16" s="50" t="str">
        <f t="shared" si="6"/>
        <v>N/A</v>
      </c>
      <c r="G16" s="49">
        <v>462</v>
      </c>
      <c r="H16" s="48" t="str">
        <f t="shared" si="7"/>
        <v>N/A</v>
      </c>
      <c r="I16" s="46">
        <v>7.8620000000000001</v>
      </c>
      <c r="J16" s="46">
        <v>5.2389999999999999</v>
      </c>
      <c r="K16" s="47" t="s">
        <v>213</v>
      </c>
      <c r="L16" s="111" t="str">
        <f t="shared" si="4"/>
        <v>N/A</v>
      </c>
    </row>
    <row r="17" spans="1:14" s="34" customFormat="1" x14ac:dyDescent="0.25">
      <c r="A17" s="156" t="s">
        <v>368</v>
      </c>
      <c r="B17" s="43" t="s">
        <v>213</v>
      </c>
      <c r="C17" s="44">
        <v>0.45998056100000001</v>
      </c>
      <c r="D17" s="48" t="str">
        <f t="shared" si="5"/>
        <v>N/A</v>
      </c>
      <c r="E17" s="44">
        <v>0.49003739470000002</v>
      </c>
      <c r="F17" s="48" t="str">
        <f t="shared" si="6"/>
        <v>N/A</v>
      </c>
      <c r="G17" s="44">
        <v>0.52814486260000004</v>
      </c>
      <c r="H17" s="48" t="str">
        <f t="shared" si="7"/>
        <v>N/A</v>
      </c>
      <c r="I17" s="46">
        <v>6.5339999999999998</v>
      </c>
      <c r="J17" s="46">
        <v>7.7759999999999998</v>
      </c>
      <c r="K17" s="47" t="s">
        <v>213</v>
      </c>
      <c r="L17" s="111" t="str">
        <f t="shared" si="4"/>
        <v>N/A</v>
      </c>
      <c r="M17" s="26"/>
      <c r="N17" s="26"/>
    </row>
    <row r="18" spans="1:14" x14ac:dyDescent="0.25">
      <c r="A18" s="155" t="s">
        <v>679</v>
      </c>
      <c r="B18" s="43" t="s">
        <v>213</v>
      </c>
      <c r="C18" s="44">
        <v>99.262899262999994</v>
      </c>
      <c r="D18" s="48" t="str">
        <f t="shared" si="5"/>
        <v>N/A</v>
      </c>
      <c r="E18" s="44">
        <v>99.088838268999993</v>
      </c>
      <c r="F18" s="48" t="str">
        <f t="shared" si="6"/>
        <v>N/A</v>
      </c>
      <c r="G18" s="44">
        <v>98.484848485000001</v>
      </c>
      <c r="H18" s="48" t="str">
        <f t="shared" si="7"/>
        <v>N/A</v>
      </c>
      <c r="I18" s="8">
        <v>-0.17499999999999999</v>
      </c>
      <c r="J18" s="8">
        <v>-0.61</v>
      </c>
      <c r="K18" s="47" t="s">
        <v>213</v>
      </c>
      <c r="L18" s="111" t="str">
        <f t="shared" si="4"/>
        <v>N/A</v>
      </c>
    </row>
    <row r="19" spans="1:14" x14ac:dyDescent="0.25">
      <c r="A19" s="155" t="s">
        <v>680</v>
      </c>
      <c r="B19" s="43" t="s">
        <v>213</v>
      </c>
      <c r="C19" s="44">
        <v>58.968058968000001</v>
      </c>
      <c r="D19" s="48" t="str">
        <f t="shared" si="5"/>
        <v>N/A</v>
      </c>
      <c r="E19" s="44">
        <v>51.025056948</v>
      </c>
      <c r="F19" s="48" t="str">
        <f t="shared" si="6"/>
        <v>N/A</v>
      </c>
      <c r="G19" s="44">
        <v>55.627705628000001</v>
      </c>
      <c r="H19" s="48" t="str">
        <f t="shared" si="7"/>
        <v>N/A</v>
      </c>
      <c r="I19" s="8">
        <v>-13.5</v>
      </c>
      <c r="J19" s="8">
        <v>9.02</v>
      </c>
      <c r="K19" s="47" t="s">
        <v>213</v>
      </c>
      <c r="L19" s="111" t="str">
        <f t="shared" si="4"/>
        <v>N/A</v>
      </c>
    </row>
    <row r="20" spans="1:14" ht="25" x14ac:dyDescent="0.25">
      <c r="A20" s="155" t="s">
        <v>681</v>
      </c>
      <c r="B20" s="43" t="s">
        <v>213</v>
      </c>
      <c r="C20" s="44">
        <v>0.49140049139999997</v>
      </c>
      <c r="D20" s="48" t="str">
        <f t="shared" si="5"/>
        <v>N/A</v>
      </c>
      <c r="E20" s="44">
        <v>0.91116173119999999</v>
      </c>
      <c r="F20" s="48" t="str">
        <f t="shared" si="6"/>
        <v>N/A</v>
      </c>
      <c r="G20" s="44">
        <v>0.86580086580000004</v>
      </c>
      <c r="H20" s="48" t="str">
        <f t="shared" si="7"/>
        <v>N/A</v>
      </c>
      <c r="I20" s="8">
        <v>85.42</v>
      </c>
      <c r="J20" s="8">
        <v>-4.9800000000000004</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11</v>
      </c>
      <c r="D22" s="27" t="str">
        <f>IF($B22="N/A","N/A",IF(C22&gt;0,"No",IF(C22&lt;0,"No","Yes")))</f>
        <v>No</v>
      </c>
      <c r="E22" s="1">
        <v>11</v>
      </c>
      <c r="F22" s="27" t="str">
        <f>IF($B22="N/A","N/A",IF(E22&gt;0,"No",IF(E22&lt;0,"No","Yes")))</f>
        <v>No</v>
      </c>
      <c r="G22" s="1">
        <v>11</v>
      </c>
      <c r="H22" s="27" t="str">
        <f>IF($B22="N/A","N/A",IF(G22&gt;0,"No",IF(G22&lt;0,"No","Yes")))</f>
        <v>No</v>
      </c>
      <c r="I22" s="8">
        <v>0</v>
      </c>
      <c r="J22" s="8">
        <v>-60</v>
      </c>
      <c r="K22" s="28" t="s">
        <v>213</v>
      </c>
      <c r="L22" s="111" t="str">
        <f t="shared" si="4"/>
        <v>N/A</v>
      </c>
    </row>
    <row r="23" spans="1:14" x14ac:dyDescent="0.25">
      <c r="A23" s="157" t="s">
        <v>145</v>
      </c>
      <c r="B23" s="30" t="s">
        <v>279</v>
      </c>
      <c r="C23" s="4">
        <v>1.13017337E-2</v>
      </c>
      <c r="D23" s="27" t="str">
        <f>IF($B23="N/A","N/A",IF(C23&gt;=10,"No",IF(C23&lt;0,"No","Yes")))</f>
        <v>Yes</v>
      </c>
      <c r="E23" s="4">
        <v>1.1162583E-2</v>
      </c>
      <c r="F23" s="27" t="str">
        <f>IF($B23="N/A","N/A",IF(E23&gt;=10,"No",IF(E23&lt;0,"No","Yes")))</f>
        <v>Yes</v>
      </c>
      <c r="G23" s="4">
        <v>4.5726828000000001E-3</v>
      </c>
      <c r="H23" s="27" t="str">
        <f>IF($B23="N/A","N/A",IF(G23&gt;=10,"No",IF(G23&lt;0,"No","Yes")))</f>
        <v>Yes</v>
      </c>
      <c r="I23" s="8">
        <v>-1.23</v>
      </c>
      <c r="J23" s="8">
        <v>-59</v>
      </c>
      <c r="K23" s="28" t="s">
        <v>213</v>
      </c>
      <c r="L23" s="111" t="str">
        <f t="shared" si="4"/>
        <v>N/A</v>
      </c>
    </row>
    <row r="24" spans="1:14" x14ac:dyDescent="0.25">
      <c r="A24" s="134" t="s">
        <v>424</v>
      </c>
      <c r="B24" s="22" t="s">
        <v>213</v>
      </c>
      <c r="C24" s="9">
        <v>30</v>
      </c>
      <c r="D24" s="48" t="str">
        <f t="shared" ref="D24:D27" si="8">IF($B24="N/A","N/A",IF(C24&gt;10,"No",IF(C24&lt;-10,"No","Yes")))</f>
        <v>N/A</v>
      </c>
      <c r="E24" s="9">
        <v>40</v>
      </c>
      <c r="F24" s="27" t="str">
        <f t="shared" ref="F24:F27" si="9">IF($B24="N/A","N/A",IF(E24&gt;10,"No",IF(E24&lt;-10,"No","Yes")))</f>
        <v>N/A</v>
      </c>
      <c r="G24" s="9">
        <v>100</v>
      </c>
      <c r="H24" s="27" t="str">
        <f t="shared" ref="H24:H27" si="10">IF($B24="N/A","N/A",IF(G24&gt;10,"No",IF(G24&lt;-10,"No","Yes")))</f>
        <v>N/A</v>
      </c>
      <c r="I24" s="8">
        <v>33.33</v>
      </c>
      <c r="J24" s="8">
        <v>150</v>
      </c>
      <c r="K24" s="28" t="s">
        <v>213</v>
      </c>
      <c r="L24" s="111" t="str">
        <f t="shared" si="4"/>
        <v>N/A</v>
      </c>
    </row>
    <row r="25" spans="1:14" x14ac:dyDescent="0.25">
      <c r="A25" s="134" t="s">
        <v>425</v>
      </c>
      <c r="B25" s="22" t="s">
        <v>213</v>
      </c>
      <c r="C25" s="9">
        <v>0</v>
      </c>
      <c r="D25" s="48" t="str">
        <f t="shared" si="8"/>
        <v>N/A</v>
      </c>
      <c r="E25" s="9">
        <v>0</v>
      </c>
      <c r="F25" s="27" t="str">
        <f t="shared" si="9"/>
        <v>N/A</v>
      </c>
      <c r="G25" s="9">
        <v>0</v>
      </c>
      <c r="H25" s="27" t="str">
        <f t="shared" si="10"/>
        <v>N/A</v>
      </c>
      <c r="I25" s="8" t="s">
        <v>1748</v>
      </c>
      <c r="J25" s="8" t="s">
        <v>1748</v>
      </c>
      <c r="K25" s="28" t="s">
        <v>213</v>
      </c>
      <c r="L25" s="111" t="str">
        <f t="shared" si="4"/>
        <v>N/A</v>
      </c>
    </row>
    <row r="26" spans="1:14" x14ac:dyDescent="0.25">
      <c r="A26" s="134" t="s">
        <v>421</v>
      </c>
      <c r="B26" s="22" t="s">
        <v>213</v>
      </c>
      <c r="C26" s="9">
        <v>0</v>
      </c>
      <c r="D26" s="48" t="str">
        <f t="shared" si="8"/>
        <v>N/A</v>
      </c>
      <c r="E26" s="9">
        <v>0</v>
      </c>
      <c r="F26" s="27" t="str">
        <f t="shared" si="9"/>
        <v>N/A</v>
      </c>
      <c r="G26" s="9">
        <v>0</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19.676318346999999</v>
      </c>
      <c r="D28" s="48" t="str">
        <f>IF($B28="N/A","N/A",IF(C28&gt;10,"No",IF(C28&lt;-10,"No","Yes")))</f>
        <v>N/A</v>
      </c>
      <c r="E28" s="44">
        <v>19.372662834</v>
      </c>
      <c r="F28" s="48" t="str">
        <f>IF($B28="N/A","N/A",IF(E28&gt;10,"No",IF(E28&lt;-10,"No","Yes")))</f>
        <v>N/A</v>
      </c>
      <c r="G28" s="44">
        <v>19.759705519000001</v>
      </c>
      <c r="H28" s="48" t="str">
        <f>IF($B28="N/A","N/A",IF(G28&gt;10,"No",IF(G28&lt;-10,"No","Yes")))</f>
        <v>N/A</v>
      </c>
      <c r="I28" s="8">
        <v>-1.54</v>
      </c>
      <c r="J28" s="8">
        <v>1.998</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99.996609480000004</v>
      </c>
      <c r="D30" s="27" t="str">
        <f>IF($B30="N/A","N/A",IF(C30&gt;=98,"Yes","No"))</f>
        <v>Yes</v>
      </c>
      <c r="E30" s="9">
        <v>99.993302450000002</v>
      </c>
      <c r="F30" s="27" t="str">
        <f>IF($B30="N/A","N/A",IF(E30&gt;=98,"Yes","No"))</f>
        <v>Yes</v>
      </c>
      <c r="G30" s="9">
        <v>99.993140976000007</v>
      </c>
      <c r="H30" s="27" t="str">
        <f>IF($B30="N/A","N/A",IF(G30&gt;=98,"Yes","No"))</f>
        <v>Yes</v>
      </c>
      <c r="I30" s="8">
        <v>-3.0000000000000001E-3</v>
      </c>
      <c r="J30" s="8">
        <v>0</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737</v>
      </c>
      <c r="L31" s="111" t="str">
        <f t="shared" si="4"/>
        <v>Yes</v>
      </c>
    </row>
    <row r="32" spans="1:14" x14ac:dyDescent="0.25">
      <c r="A32" s="134" t="s">
        <v>23</v>
      </c>
      <c r="B32" s="22" t="s">
        <v>213</v>
      </c>
      <c r="C32" s="9">
        <v>73.620623404</v>
      </c>
      <c r="D32" s="27" t="str">
        <f t="shared" ref="D32:D37" si="11">IF($B32="N/A","N/A",IF(C32&gt;10,"No",IF(C32&lt;-10,"No","Yes")))</f>
        <v>N/A</v>
      </c>
      <c r="E32" s="9">
        <v>72.992130379000002</v>
      </c>
      <c r="F32" s="27" t="str">
        <f t="shared" ref="F32:F37" si="12">IF($B32="N/A","N/A",IF(E32&gt;10,"No",IF(E32&lt;-10,"No","Yes")))</f>
        <v>N/A</v>
      </c>
      <c r="G32" s="9">
        <v>72.313548858999994</v>
      </c>
      <c r="H32" s="27" t="str">
        <f t="shared" ref="H32:H37" si="13">IF($B32="N/A","N/A",IF(G32&gt;10,"No",IF(G32&lt;-10,"No","Yes")))</f>
        <v>N/A</v>
      </c>
      <c r="I32" s="8">
        <v>-0.85399999999999998</v>
      </c>
      <c r="J32" s="8">
        <v>-0.93</v>
      </c>
      <c r="K32" s="28" t="s">
        <v>737</v>
      </c>
      <c r="L32" s="111" t="str">
        <f t="shared" si="4"/>
        <v>Yes</v>
      </c>
    </row>
    <row r="33" spans="1:12" x14ac:dyDescent="0.25">
      <c r="A33" s="134" t="s">
        <v>24</v>
      </c>
      <c r="B33" s="22" t="s">
        <v>213</v>
      </c>
      <c r="C33" s="9">
        <v>5.4666485838999996</v>
      </c>
      <c r="D33" s="27" t="str">
        <f t="shared" si="11"/>
        <v>N/A</v>
      </c>
      <c r="E33" s="9">
        <v>6.1304905955000004</v>
      </c>
      <c r="F33" s="27" t="str">
        <f t="shared" si="12"/>
        <v>N/A</v>
      </c>
      <c r="G33" s="9">
        <v>6.9721980885999999</v>
      </c>
      <c r="H33" s="27" t="str">
        <f t="shared" si="13"/>
        <v>N/A</v>
      </c>
      <c r="I33" s="8">
        <v>12.14</v>
      </c>
      <c r="J33" s="8">
        <v>13.73</v>
      </c>
      <c r="K33" s="28" t="s">
        <v>737</v>
      </c>
      <c r="L33" s="111" t="str">
        <f t="shared" si="4"/>
        <v>No</v>
      </c>
    </row>
    <row r="34" spans="1:12" x14ac:dyDescent="0.25">
      <c r="A34" s="134" t="s">
        <v>25</v>
      </c>
      <c r="B34" s="22" t="s">
        <v>213</v>
      </c>
      <c r="C34" s="9">
        <v>24.450170656000001</v>
      </c>
      <c r="D34" s="27" t="str">
        <f t="shared" si="11"/>
        <v>N/A</v>
      </c>
      <c r="E34" s="9">
        <v>24.377965061000001</v>
      </c>
      <c r="F34" s="27" t="str">
        <f t="shared" si="12"/>
        <v>N/A</v>
      </c>
      <c r="G34" s="9">
        <v>24.152910512999998</v>
      </c>
      <c r="H34" s="27" t="str">
        <f t="shared" si="13"/>
        <v>N/A</v>
      </c>
      <c r="I34" s="8">
        <v>-0.29499999999999998</v>
      </c>
      <c r="J34" s="8">
        <v>-0.92300000000000004</v>
      </c>
      <c r="K34" s="28" t="s">
        <v>737</v>
      </c>
      <c r="L34" s="111" t="str">
        <f t="shared" si="4"/>
        <v>Yes</v>
      </c>
    </row>
    <row r="35" spans="1:12" x14ac:dyDescent="0.25">
      <c r="A35" s="134" t="s">
        <v>26</v>
      </c>
      <c r="B35" s="30" t="s">
        <v>213</v>
      </c>
      <c r="C35" s="9">
        <v>1.4692253792000001</v>
      </c>
      <c r="D35" s="7" t="str">
        <f t="shared" si="11"/>
        <v>N/A</v>
      </c>
      <c r="E35" s="9">
        <v>1.8105709661</v>
      </c>
      <c r="F35" s="7" t="str">
        <f t="shared" si="12"/>
        <v>N/A</v>
      </c>
      <c r="G35" s="9">
        <v>2.1034340847999999</v>
      </c>
      <c r="H35" s="7" t="str">
        <f t="shared" si="13"/>
        <v>N/A</v>
      </c>
      <c r="I35" s="8">
        <v>23.23</v>
      </c>
      <c r="J35" s="8">
        <v>16.18</v>
      </c>
      <c r="K35" s="30" t="s">
        <v>213</v>
      </c>
      <c r="L35" s="111" t="str">
        <f t="shared" si="4"/>
        <v>N/A</v>
      </c>
    </row>
    <row r="36" spans="1:12" x14ac:dyDescent="0.25">
      <c r="A36" s="134" t="s">
        <v>60</v>
      </c>
      <c r="B36" s="30" t="s">
        <v>213</v>
      </c>
      <c r="C36" s="9">
        <v>0.25089848780000001</v>
      </c>
      <c r="D36" s="7" t="str">
        <f t="shared" si="11"/>
        <v>N/A</v>
      </c>
      <c r="E36" s="9">
        <v>0.30697103310000001</v>
      </c>
      <c r="F36" s="7" t="str">
        <f t="shared" si="12"/>
        <v>N/A</v>
      </c>
      <c r="G36" s="9">
        <v>0.31551511269999999</v>
      </c>
      <c r="H36" s="7" t="str">
        <f t="shared" si="13"/>
        <v>N/A</v>
      </c>
      <c r="I36" s="8">
        <v>22.35</v>
      </c>
      <c r="J36" s="8">
        <v>2.7829999999999999</v>
      </c>
      <c r="K36" s="30" t="s">
        <v>213</v>
      </c>
      <c r="L36" s="111" t="str">
        <f t="shared" si="4"/>
        <v>N/A</v>
      </c>
    </row>
    <row r="37" spans="1:12" x14ac:dyDescent="0.25">
      <c r="A37" s="134" t="s">
        <v>61</v>
      </c>
      <c r="B37" s="30" t="s">
        <v>213</v>
      </c>
      <c r="C37" s="9">
        <v>5.1942768021000001</v>
      </c>
      <c r="D37" s="7" t="str">
        <f t="shared" si="11"/>
        <v>N/A</v>
      </c>
      <c r="E37" s="9">
        <v>5.5243623374000004</v>
      </c>
      <c r="F37" s="7" t="str">
        <f t="shared" si="12"/>
        <v>N/A</v>
      </c>
      <c r="G37" s="9">
        <v>5.7558644657000002</v>
      </c>
      <c r="H37" s="7" t="str">
        <f t="shared" si="13"/>
        <v>N/A</v>
      </c>
      <c r="I37" s="8">
        <v>6.3550000000000004</v>
      </c>
      <c r="J37" s="8">
        <v>4.1909999999999998</v>
      </c>
      <c r="K37" s="30" t="s">
        <v>213</v>
      </c>
      <c r="L37" s="111" t="str">
        <f t="shared" si="4"/>
        <v>N/A</v>
      </c>
    </row>
    <row r="38" spans="1:12" x14ac:dyDescent="0.25">
      <c r="A38" s="134" t="s">
        <v>62</v>
      </c>
      <c r="B38" s="30" t="s">
        <v>278</v>
      </c>
      <c r="C38" s="9">
        <v>1.3562080400000001E-2</v>
      </c>
      <c r="D38" s="7" t="str">
        <f>IF($B38="N/A","N/A",IF(C38&gt;=5,"No",IF(C38&lt;0,"No","Yes")))</f>
        <v>Yes</v>
      </c>
      <c r="E38" s="9">
        <v>1.89763911E-2</v>
      </c>
      <c r="F38" s="7" t="str">
        <f>IF($B38="N/A","N/A",IF(E38&gt;=5,"No",IF(E38&lt;0,"No","Yes")))</f>
        <v>Yes</v>
      </c>
      <c r="G38" s="9">
        <v>1.37180484E-2</v>
      </c>
      <c r="H38" s="7" t="str">
        <f>IF($B38="N/A","N/A",IF(G38&gt;=5,"No",IF(G38&lt;0,"No","Yes")))</f>
        <v>Yes</v>
      </c>
      <c r="I38" s="8">
        <v>39.92</v>
      </c>
      <c r="J38" s="8">
        <v>-27.7</v>
      </c>
      <c r="K38" s="28" t="s">
        <v>737</v>
      </c>
      <c r="L38" s="111" t="str">
        <f t="shared" si="4"/>
        <v>No</v>
      </c>
    </row>
    <row r="39" spans="1:12" x14ac:dyDescent="0.25">
      <c r="A39" s="134" t="s">
        <v>63</v>
      </c>
      <c r="B39" s="30" t="s">
        <v>213</v>
      </c>
      <c r="C39" s="9">
        <v>3.7815600912999998</v>
      </c>
      <c r="D39" s="7" t="str">
        <f>IF($B39="N/A","N/A",IF(C39&gt;10,"No",IF(C39&lt;-10,"No","Yes")))</f>
        <v>N/A</v>
      </c>
      <c r="E39" s="9">
        <v>4.1134118434999998</v>
      </c>
      <c r="F39" s="7" t="str">
        <f>IF($B39="N/A","N/A",IF(E39&gt;10,"No",IF(E39&lt;-10,"No","Yes")))</f>
        <v>N/A</v>
      </c>
      <c r="G39" s="9">
        <v>4.2080113402999997</v>
      </c>
      <c r="H39" s="7" t="str">
        <f>IF($B39="N/A","N/A",IF(G39&gt;10,"No",IF(G39&lt;-10,"No","Yes")))</f>
        <v>N/A</v>
      </c>
      <c r="I39" s="8">
        <v>8.7759999999999998</v>
      </c>
      <c r="J39" s="8">
        <v>2.2999999999999998</v>
      </c>
      <c r="K39" s="30" t="s">
        <v>737</v>
      </c>
      <c r="L39" s="111" t="str">
        <f t="shared" si="4"/>
        <v>Yes</v>
      </c>
    </row>
    <row r="40" spans="1:12" x14ac:dyDescent="0.25">
      <c r="A40" s="134" t="s">
        <v>64</v>
      </c>
      <c r="B40" s="30" t="s">
        <v>213</v>
      </c>
      <c r="C40" s="9">
        <v>5.9772863099999997E-2</v>
      </c>
      <c r="D40" s="7" t="str">
        <f>IF($B40="N/A","N/A",IF(C40&gt;10,"No",IF(C40&lt;-10,"No","Yes")))</f>
        <v>N/A</v>
      </c>
      <c r="E40" s="9">
        <v>8.1411126200000003E-2</v>
      </c>
      <c r="F40" s="7" t="str">
        <f>IF($B40="N/A","N/A",IF(E40&gt;10,"No",IF(E40&lt;-10,"No","Yes")))</f>
        <v>N/A</v>
      </c>
      <c r="G40" s="9">
        <v>5.4333061699999997E-2</v>
      </c>
      <c r="H40" s="7" t="str">
        <f>IF($B40="N/A","N/A",IF(G40&gt;10,"No",IF(G40&lt;-10,"No","Yes")))</f>
        <v>N/A</v>
      </c>
      <c r="I40" s="8">
        <v>36.200000000000003</v>
      </c>
      <c r="J40" s="8">
        <v>-33.299999999999997</v>
      </c>
      <c r="K40" s="28" t="s">
        <v>737</v>
      </c>
      <c r="L40" s="111" t="str">
        <f t="shared" si="4"/>
        <v>No</v>
      </c>
    </row>
    <row r="41" spans="1:12" x14ac:dyDescent="0.25">
      <c r="A41" s="110" t="s">
        <v>19</v>
      </c>
      <c r="B41" s="22" t="s">
        <v>281</v>
      </c>
      <c r="C41" s="4">
        <v>4.2042449311999999</v>
      </c>
      <c r="D41" s="27" t="str">
        <f>IF($B41="N/A","N/A",IF(C41&gt;8,"No",IF(C41&lt;2,"No","Yes")))</f>
        <v>Yes</v>
      </c>
      <c r="E41" s="4">
        <v>4.2116425740999999</v>
      </c>
      <c r="F41" s="27" t="str">
        <f>IF($B41="N/A","N/A",IF(E41&gt;8,"No",IF(E41&lt;2,"No","Yes")))</f>
        <v>Yes</v>
      </c>
      <c r="G41" s="4">
        <v>3.8822076913000001</v>
      </c>
      <c r="H41" s="27" t="str">
        <f>IF($B41="N/A","N/A",IF(G41&gt;8,"No",IF(G41&lt;2,"No","Yes")))</f>
        <v>Yes</v>
      </c>
      <c r="I41" s="8">
        <v>0.17599999999999999</v>
      </c>
      <c r="J41" s="8">
        <v>-7.82</v>
      </c>
      <c r="K41" s="28" t="s">
        <v>737</v>
      </c>
      <c r="L41" s="111" t="str">
        <f t="shared" si="4"/>
        <v>Yes</v>
      </c>
    </row>
    <row r="42" spans="1:12" x14ac:dyDescent="0.25">
      <c r="A42" s="110" t="s">
        <v>170</v>
      </c>
      <c r="B42" s="22" t="s">
        <v>213</v>
      </c>
      <c r="C42" s="4">
        <v>20.283221445999999</v>
      </c>
      <c r="D42" s="7" t="str">
        <f t="shared" ref="D42:D49" si="14">IF($B42="N/A","N/A",IF(C42&gt;10,"No",IF(C42&lt;-10,"No","Yes")))</f>
        <v>N/A</v>
      </c>
      <c r="E42" s="4">
        <v>20.320366133</v>
      </c>
      <c r="F42" s="7" t="str">
        <f t="shared" ref="F42:F49" si="15">IF($B42="N/A","N/A",IF(E42&gt;10,"No",IF(E42&lt;-10,"No","Yes")))</f>
        <v>N/A</v>
      </c>
      <c r="G42" s="4">
        <v>20.047784535000002</v>
      </c>
      <c r="H42" s="7" t="str">
        <f t="shared" ref="H42:H49" si="16">IF($B42="N/A","N/A",IF(G42&gt;10,"No",IF(G42&lt;-10,"No","Yes")))</f>
        <v>N/A</v>
      </c>
      <c r="I42" s="8">
        <v>0.18310000000000001</v>
      </c>
      <c r="J42" s="8">
        <v>-1.34</v>
      </c>
      <c r="K42" s="28" t="s">
        <v>737</v>
      </c>
      <c r="L42" s="111" t="str">
        <f>IF(J42="Div by 0", "N/A", IF(OR(J42="N/A",K42="N/A"),"N/A", IF(J42&gt;VALUE(MID(K42,1,2)), "No", IF(J42&lt;-1*VALUE(MID(K42,1,2)), "No", "Yes"))))</f>
        <v>Yes</v>
      </c>
    </row>
    <row r="43" spans="1:12" x14ac:dyDescent="0.25">
      <c r="A43" s="110" t="s">
        <v>171</v>
      </c>
      <c r="B43" s="22" t="s">
        <v>213</v>
      </c>
      <c r="C43" s="4">
        <v>28.897402862</v>
      </c>
      <c r="D43" s="7" t="str">
        <f t="shared" si="14"/>
        <v>N/A</v>
      </c>
      <c r="E43" s="4">
        <v>29.504939443000001</v>
      </c>
      <c r="F43" s="7" t="str">
        <f t="shared" si="15"/>
        <v>N/A</v>
      </c>
      <c r="G43" s="4">
        <v>30.233435456999999</v>
      </c>
      <c r="H43" s="7" t="str">
        <f t="shared" si="16"/>
        <v>N/A</v>
      </c>
      <c r="I43" s="8">
        <v>2.1019999999999999</v>
      </c>
      <c r="J43" s="8">
        <v>2.4689999999999999</v>
      </c>
      <c r="K43" s="28" t="s">
        <v>737</v>
      </c>
      <c r="L43" s="111" t="str">
        <f>IF(J43="Div by 0", "N/A", IF(OR(J43="N/A",K43="N/A"),"N/A", IF(J43&gt;VALUE(MID(K43,1,2)), "No", IF(J43&lt;-1*VALUE(MID(K43,1,2)), "No", "Yes"))))</f>
        <v>Yes</v>
      </c>
    </row>
    <row r="44" spans="1:12" x14ac:dyDescent="0.25">
      <c r="A44" s="110" t="s">
        <v>172</v>
      </c>
      <c r="B44" s="22" t="s">
        <v>213</v>
      </c>
      <c r="C44" s="4">
        <v>3.4707624149999998</v>
      </c>
      <c r="D44" s="7" t="str">
        <f t="shared" si="14"/>
        <v>N/A</v>
      </c>
      <c r="E44" s="4">
        <v>3.2940782497000001</v>
      </c>
      <c r="F44" s="7" t="str">
        <f t="shared" si="15"/>
        <v>N/A</v>
      </c>
      <c r="G44" s="4">
        <v>3.0191138140999998</v>
      </c>
      <c r="H44" s="7" t="str">
        <f t="shared" si="16"/>
        <v>N/A</v>
      </c>
      <c r="I44" s="8">
        <v>-5.09</v>
      </c>
      <c r="J44" s="8">
        <v>-8.35</v>
      </c>
      <c r="K44" s="28" t="s">
        <v>737</v>
      </c>
      <c r="L44" s="111" t="str">
        <f t="shared" ref="L44:L53" si="17">IF(J44="Div by 0", "N/A", IF(OR(J44="N/A",K44="N/A"),"N/A", IF(J44&gt;VALUE(MID(K44,1,2)), "No", IF(J44&lt;-1*VALUE(MID(K44,1,2)), "No", "Yes"))))</f>
        <v>Yes</v>
      </c>
    </row>
    <row r="45" spans="1:12" x14ac:dyDescent="0.25">
      <c r="A45" s="110" t="s">
        <v>173</v>
      </c>
      <c r="B45" s="22" t="s">
        <v>213</v>
      </c>
      <c r="C45" s="4">
        <v>22.932347822000001</v>
      </c>
      <c r="D45" s="7" t="str">
        <f t="shared" si="14"/>
        <v>N/A</v>
      </c>
      <c r="E45" s="4">
        <v>22.652229726000002</v>
      </c>
      <c r="F45" s="7" t="str">
        <f t="shared" si="15"/>
        <v>N/A</v>
      </c>
      <c r="G45" s="4">
        <v>22.362705199000001</v>
      </c>
      <c r="H45" s="7" t="str">
        <f t="shared" si="16"/>
        <v>N/A</v>
      </c>
      <c r="I45" s="8">
        <v>-1.22</v>
      </c>
      <c r="J45" s="8">
        <v>-1.28</v>
      </c>
      <c r="K45" s="28" t="s">
        <v>737</v>
      </c>
      <c r="L45" s="111" t="str">
        <f t="shared" si="17"/>
        <v>Yes</v>
      </c>
    </row>
    <row r="46" spans="1:12" x14ac:dyDescent="0.25">
      <c r="A46" s="110" t="s">
        <v>174</v>
      </c>
      <c r="B46" s="22" t="s">
        <v>213</v>
      </c>
      <c r="C46" s="4">
        <v>9.4527700549000002</v>
      </c>
      <c r="D46" s="7" t="str">
        <f t="shared" si="14"/>
        <v>N/A</v>
      </c>
      <c r="E46" s="4">
        <v>9.4435452364000003</v>
      </c>
      <c r="F46" s="7" t="str">
        <f t="shared" si="15"/>
        <v>N/A</v>
      </c>
      <c r="G46" s="4">
        <v>9.6220677672000008</v>
      </c>
      <c r="H46" s="7" t="str">
        <f t="shared" si="16"/>
        <v>N/A</v>
      </c>
      <c r="I46" s="8">
        <v>-9.8000000000000004E-2</v>
      </c>
      <c r="J46" s="8">
        <v>1.89</v>
      </c>
      <c r="K46" s="28" t="s">
        <v>737</v>
      </c>
      <c r="L46" s="111" t="str">
        <f t="shared" si="17"/>
        <v>Yes</v>
      </c>
    </row>
    <row r="47" spans="1:12" x14ac:dyDescent="0.25">
      <c r="A47" s="110" t="s">
        <v>175</v>
      </c>
      <c r="B47" s="22" t="s">
        <v>213</v>
      </c>
      <c r="C47" s="4">
        <v>3.4911055356</v>
      </c>
      <c r="D47" s="7" t="str">
        <f t="shared" si="14"/>
        <v>N/A</v>
      </c>
      <c r="E47" s="4">
        <v>3.5385388179000001</v>
      </c>
      <c r="F47" s="7" t="str">
        <f t="shared" si="15"/>
        <v>N/A</v>
      </c>
      <c r="G47" s="4">
        <v>3.8239059856000002</v>
      </c>
      <c r="H47" s="7" t="str">
        <f t="shared" si="16"/>
        <v>N/A</v>
      </c>
      <c r="I47" s="8">
        <v>1.359</v>
      </c>
      <c r="J47" s="8">
        <v>8.0649999999999995</v>
      </c>
      <c r="K47" s="28" t="s">
        <v>737</v>
      </c>
      <c r="L47" s="111" t="str">
        <f t="shared" si="17"/>
        <v>Yes</v>
      </c>
    </row>
    <row r="48" spans="1:12" x14ac:dyDescent="0.25">
      <c r="A48" s="110" t="s">
        <v>176</v>
      </c>
      <c r="B48" s="22" t="s">
        <v>213</v>
      </c>
      <c r="C48" s="4">
        <v>3.3656562917000001</v>
      </c>
      <c r="D48" s="7" t="str">
        <f t="shared" si="14"/>
        <v>N/A</v>
      </c>
      <c r="E48" s="4">
        <v>3.2326840430999999</v>
      </c>
      <c r="F48" s="7" t="str">
        <f t="shared" si="15"/>
        <v>N/A</v>
      </c>
      <c r="G48" s="4">
        <v>3.1711555168999999</v>
      </c>
      <c r="H48" s="7" t="str">
        <f t="shared" si="16"/>
        <v>N/A</v>
      </c>
      <c r="I48" s="8">
        <v>-3.95</v>
      </c>
      <c r="J48" s="8">
        <v>-1.9</v>
      </c>
      <c r="K48" s="28" t="s">
        <v>737</v>
      </c>
      <c r="L48" s="111" t="str">
        <f t="shared" si="17"/>
        <v>Yes</v>
      </c>
    </row>
    <row r="49" spans="1:12" x14ac:dyDescent="0.25">
      <c r="A49" s="110" t="s">
        <v>954</v>
      </c>
      <c r="B49" s="22" t="s">
        <v>213</v>
      </c>
      <c r="C49" s="4">
        <v>3.9024886418000002</v>
      </c>
      <c r="D49" s="7" t="str">
        <f t="shared" si="14"/>
        <v>N/A</v>
      </c>
      <c r="E49" s="4">
        <v>3.8019757772</v>
      </c>
      <c r="F49" s="7" t="str">
        <f t="shared" si="15"/>
        <v>N/A</v>
      </c>
      <c r="G49" s="4">
        <v>3.8376240340000001</v>
      </c>
      <c r="H49" s="7" t="str">
        <f t="shared" si="16"/>
        <v>N/A</v>
      </c>
      <c r="I49" s="8">
        <v>-2.58</v>
      </c>
      <c r="J49" s="8">
        <v>0.93759999999999999</v>
      </c>
      <c r="K49" s="28" t="s">
        <v>737</v>
      </c>
      <c r="L49" s="111" t="str">
        <f t="shared" si="17"/>
        <v>Yes</v>
      </c>
    </row>
    <row r="50" spans="1:12" x14ac:dyDescent="0.25">
      <c r="A50" s="134" t="s">
        <v>208</v>
      </c>
      <c r="B50" s="22" t="s">
        <v>213</v>
      </c>
      <c r="C50" s="23">
        <v>46992</v>
      </c>
      <c r="D50" s="5" t="str">
        <f t="shared" ref="D50:D53" si="18">IF($B50="N/A","N/A",IF(C50&lt;0,"No","Yes"))</f>
        <v>N/A</v>
      </c>
      <c r="E50" s="23">
        <v>48183</v>
      </c>
      <c r="F50" s="5" t="str">
        <f t="shared" ref="F50:F53" si="19">IF($B50="N/A","N/A",IF(E50&lt;0,"No","Yes"))</f>
        <v>N/A</v>
      </c>
      <c r="G50" s="23">
        <v>47123</v>
      </c>
      <c r="H50" s="5" t="str">
        <f t="shared" ref="H50:H53" si="20">IF($B50="N/A","N/A",IF(G50&lt;0,"No","Yes"))</f>
        <v>N/A</v>
      </c>
      <c r="I50" s="8">
        <v>2.5339999999999998</v>
      </c>
      <c r="J50" s="8">
        <v>-2.2000000000000002</v>
      </c>
      <c r="K50" s="28" t="s">
        <v>737</v>
      </c>
      <c r="L50" s="111" t="str">
        <f t="shared" si="17"/>
        <v>Yes</v>
      </c>
    </row>
    <row r="51" spans="1:12" x14ac:dyDescent="0.25">
      <c r="A51" s="134" t="s">
        <v>209</v>
      </c>
      <c r="B51" s="22" t="s">
        <v>213</v>
      </c>
      <c r="C51" s="23">
        <v>3038</v>
      </c>
      <c r="D51" s="5" t="str">
        <f t="shared" si="18"/>
        <v>N/A</v>
      </c>
      <c r="E51" s="23">
        <v>2924</v>
      </c>
      <c r="F51" s="5" t="str">
        <f t="shared" si="19"/>
        <v>N/A</v>
      </c>
      <c r="G51" s="23">
        <v>2620</v>
      </c>
      <c r="H51" s="5" t="str">
        <f t="shared" si="20"/>
        <v>N/A</v>
      </c>
      <c r="I51" s="8">
        <v>-3.75</v>
      </c>
      <c r="J51" s="8">
        <v>-10.4</v>
      </c>
      <c r="K51" s="28" t="s">
        <v>737</v>
      </c>
      <c r="L51" s="111" t="str">
        <f t="shared" si="17"/>
        <v>No</v>
      </c>
    </row>
    <row r="52" spans="1:12" x14ac:dyDescent="0.25">
      <c r="A52" s="134" t="s">
        <v>210</v>
      </c>
      <c r="B52" s="22" t="s">
        <v>213</v>
      </c>
      <c r="C52" s="23">
        <v>27585</v>
      </c>
      <c r="D52" s="5" t="str">
        <f t="shared" si="18"/>
        <v>N/A</v>
      </c>
      <c r="E52" s="23">
        <v>27718</v>
      </c>
      <c r="F52" s="5" t="str">
        <f t="shared" si="19"/>
        <v>N/A</v>
      </c>
      <c r="G52" s="23">
        <v>26981</v>
      </c>
      <c r="H52" s="5" t="str">
        <f t="shared" si="20"/>
        <v>N/A</v>
      </c>
      <c r="I52" s="8">
        <v>0.48209999999999997</v>
      </c>
      <c r="J52" s="8">
        <v>-2.66</v>
      </c>
      <c r="K52" s="28" t="s">
        <v>737</v>
      </c>
      <c r="L52" s="111" t="str">
        <f t="shared" si="17"/>
        <v>Yes</v>
      </c>
    </row>
    <row r="53" spans="1:12" x14ac:dyDescent="0.25">
      <c r="A53" s="134" t="s">
        <v>955</v>
      </c>
      <c r="B53" s="22" t="s">
        <v>213</v>
      </c>
      <c r="C53" s="23">
        <v>5410</v>
      </c>
      <c r="D53" s="5" t="str">
        <f t="shared" si="18"/>
        <v>N/A</v>
      </c>
      <c r="E53" s="23">
        <v>5445</v>
      </c>
      <c r="F53" s="5" t="str">
        <f t="shared" si="19"/>
        <v>N/A</v>
      </c>
      <c r="G53" s="23">
        <v>5521</v>
      </c>
      <c r="H53" s="5" t="str">
        <f t="shared" si="20"/>
        <v>N/A</v>
      </c>
      <c r="I53" s="8">
        <v>0.64700000000000002</v>
      </c>
      <c r="J53" s="8">
        <v>1.3959999999999999</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99.995479306999997</v>
      </c>
      <c r="D55" s="27" t="str">
        <f>IF($B55="N/A","N/A",IF(C55&gt;10,"No",IF(C55&lt;-10,"No","Yes")))</f>
        <v>N/A</v>
      </c>
      <c r="E55" s="4">
        <v>99.995534966999998</v>
      </c>
      <c r="F55" s="27" t="str">
        <f>IF($B55="N/A","N/A",IF(E55&gt;10,"No",IF(E55&lt;-10,"No","Yes")))</f>
        <v>N/A</v>
      </c>
      <c r="G55" s="4">
        <v>99.997713658999999</v>
      </c>
      <c r="H55" s="27" t="str">
        <f>IF($B55="N/A","N/A",IF(G55&gt;10,"No",IF(G55&lt;-10,"No","Yes")))</f>
        <v>N/A</v>
      </c>
      <c r="I55" s="8">
        <v>1E-4</v>
      </c>
      <c r="J55" s="8">
        <v>2.2000000000000001E-3</v>
      </c>
      <c r="K55" s="22" t="s">
        <v>213</v>
      </c>
      <c r="L55" s="111" t="str">
        <f t="shared" si="4"/>
        <v>N/A</v>
      </c>
    </row>
    <row r="56" spans="1:12" x14ac:dyDescent="0.25">
      <c r="A56" s="134" t="s">
        <v>177</v>
      </c>
      <c r="B56" s="22" t="s">
        <v>213</v>
      </c>
      <c r="C56" s="4">
        <v>58.658258177</v>
      </c>
      <c r="D56" s="27" t="str">
        <f t="shared" ref="D56:D57" si="21">IF($B56="N/A","N/A",IF(C56&gt;10,"No",IF(C56&lt;-10,"No","Yes")))</f>
        <v>N/A</v>
      </c>
      <c r="E56" s="4">
        <v>58.623653513000001</v>
      </c>
      <c r="F56" s="27" t="str">
        <f t="shared" ref="F56:F57" si="22">IF($B56="N/A","N/A",IF(E56&gt;10,"No",IF(E56&lt;-10,"No","Yes")))</f>
        <v>N/A</v>
      </c>
      <c r="G56" s="4">
        <v>58.334857561</v>
      </c>
      <c r="H56" s="27" t="str">
        <f t="shared" ref="H56:H57" si="23">IF($B56="N/A","N/A",IF(G56&gt;10,"No",IF(G56&lt;-10,"No","Yes")))</f>
        <v>N/A</v>
      </c>
      <c r="I56" s="8">
        <v>-5.8999999999999997E-2</v>
      </c>
      <c r="J56" s="8">
        <v>-0.49299999999999999</v>
      </c>
      <c r="K56" s="28" t="s">
        <v>737</v>
      </c>
      <c r="L56" s="111" t="str">
        <f>IF(J56="Div by 0", "N/A", IF(OR(J56="N/A",K56="N/A"),"N/A", IF(J56&gt;VALUE(MID(K56,1,2)), "No", IF(J56&lt;-1*VALUE(MID(K56,1,2)), "No", "Yes"))))</f>
        <v>Yes</v>
      </c>
    </row>
    <row r="57" spans="1:12" x14ac:dyDescent="0.25">
      <c r="A57" s="157" t="s">
        <v>178</v>
      </c>
      <c r="B57" s="22" t="s">
        <v>213</v>
      </c>
      <c r="C57" s="4">
        <v>41.337221130000003</v>
      </c>
      <c r="D57" s="27" t="str">
        <f t="shared" si="21"/>
        <v>N/A</v>
      </c>
      <c r="E57" s="4">
        <v>41.371881453</v>
      </c>
      <c r="F57" s="27" t="str">
        <f t="shared" si="22"/>
        <v>N/A</v>
      </c>
      <c r="G57" s="4">
        <v>41.662856097999999</v>
      </c>
      <c r="H57" s="27" t="str">
        <f t="shared" si="23"/>
        <v>N/A</v>
      </c>
      <c r="I57" s="8">
        <v>8.3799999999999999E-2</v>
      </c>
      <c r="J57" s="8">
        <v>0.70330000000000004</v>
      </c>
      <c r="K57" s="28" t="s">
        <v>737</v>
      </c>
      <c r="L57" s="111" t="str">
        <f>IF(J57="Div by 0", "N/A", IF(OR(J57="N/A",K57="N/A"),"N/A", IF(J57&gt;VALUE(MID(K57,1,2)), "No", IF(J57&lt;-1*VALUE(MID(K57,1,2)), "No", "Yes"))))</f>
        <v>Yes</v>
      </c>
    </row>
    <row r="58" spans="1:12" x14ac:dyDescent="0.25">
      <c r="A58" s="158" t="s">
        <v>683</v>
      </c>
      <c r="B58" s="22" t="s">
        <v>282</v>
      </c>
      <c r="C58" s="4">
        <v>50.150313058000002</v>
      </c>
      <c r="D58" s="27" t="str">
        <f>IF($B58="N/A","N/A",IF(C58&gt;70,"No",IF(C58&lt;40,"No","Yes")))</f>
        <v>Yes</v>
      </c>
      <c r="E58" s="4">
        <v>49.977116705</v>
      </c>
      <c r="F58" s="27" t="str">
        <f>IF($B58="N/A","N/A",IF(E58&gt;70,"No",IF(E58&lt;40,"No","Yes")))</f>
        <v>Yes</v>
      </c>
      <c r="G58" s="4">
        <v>49.469568795999997</v>
      </c>
      <c r="H58" s="27" t="str">
        <f>IF($B58="N/A","N/A",IF(G58&gt;70,"No",IF(G58&lt;40,"No","Yes")))</f>
        <v>Yes</v>
      </c>
      <c r="I58" s="8">
        <v>-0.34499999999999997</v>
      </c>
      <c r="J58" s="8">
        <v>-1.02</v>
      </c>
      <c r="K58" s="28" t="s">
        <v>737</v>
      </c>
      <c r="L58" s="111" t="str">
        <f t="shared" si="4"/>
        <v>Yes</v>
      </c>
    </row>
    <row r="59" spans="1:12" x14ac:dyDescent="0.25">
      <c r="A59" s="134" t="s">
        <v>684</v>
      </c>
      <c r="B59" s="22" t="s">
        <v>213</v>
      </c>
      <c r="C59" s="4">
        <v>58.254390633</v>
      </c>
      <c r="D59" s="27" t="str">
        <f>IF($B59="N/A","N/A",IF(C59&gt;10,"No",IF(C59&lt;-10,"No","Yes")))</f>
        <v>N/A</v>
      </c>
      <c r="E59" s="4">
        <v>67.306666667000002</v>
      </c>
      <c r="F59" s="27" t="str">
        <f>IF($B59="N/A","N/A",IF(E59&gt;10,"No",IF(E59&lt;-10,"No","Yes")))</f>
        <v>N/A</v>
      </c>
      <c r="G59" s="4">
        <v>68.006396588000001</v>
      </c>
      <c r="H59" s="27" t="str">
        <f>IF($B59="N/A","N/A",IF(G59&gt;10,"No",IF(G59&lt;-10,"No","Yes")))</f>
        <v>N/A</v>
      </c>
      <c r="I59" s="8">
        <v>15.54</v>
      </c>
      <c r="J59" s="8">
        <v>1.04</v>
      </c>
      <c r="K59" s="22" t="s">
        <v>213</v>
      </c>
      <c r="L59" s="111" t="str">
        <f t="shared" si="4"/>
        <v>N/A</v>
      </c>
    </row>
    <row r="60" spans="1:12" x14ac:dyDescent="0.25">
      <c r="A60" s="134" t="s">
        <v>685</v>
      </c>
      <c r="B60" s="22" t="s">
        <v>213</v>
      </c>
      <c r="C60" s="4">
        <v>69.408554691000006</v>
      </c>
      <c r="D60" s="27" t="str">
        <f t="shared" ref="D60:D66" si="24">IF($B60="N/A","N/A",IF(C60&gt;10,"No",IF(C60&lt;-10,"No","Yes")))</f>
        <v>N/A</v>
      </c>
      <c r="E60" s="4">
        <v>72.439581200999996</v>
      </c>
      <c r="F60" s="27" t="str">
        <f t="shared" ref="F60:F66" si="25">IF($B60="N/A","N/A",IF(E60&gt;10,"No",IF(E60&lt;-10,"No","Yes")))</f>
        <v>N/A</v>
      </c>
      <c r="G60" s="4">
        <v>72.736000000000004</v>
      </c>
      <c r="H60" s="27" t="str">
        <f t="shared" ref="H60:H66" si="26">IF($B60="N/A","N/A",IF(G60&gt;10,"No",IF(G60&lt;-10,"No","Yes")))</f>
        <v>N/A</v>
      </c>
      <c r="I60" s="8">
        <v>4.367</v>
      </c>
      <c r="J60" s="8">
        <v>0.40920000000000001</v>
      </c>
      <c r="K60" s="22" t="s">
        <v>213</v>
      </c>
      <c r="L60" s="111" t="str">
        <f t="shared" si="4"/>
        <v>N/A</v>
      </c>
    </row>
    <row r="61" spans="1:12" x14ac:dyDescent="0.25">
      <c r="A61" s="134" t="s">
        <v>1745</v>
      </c>
      <c r="B61" s="22" t="s">
        <v>213</v>
      </c>
      <c r="C61" s="4">
        <v>52.821323132000003</v>
      </c>
      <c r="D61" s="27" t="str">
        <f t="shared" si="24"/>
        <v>N/A</v>
      </c>
      <c r="E61" s="4">
        <v>50.564150521000002</v>
      </c>
      <c r="F61" s="27" t="str">
        <f t="shared" si="25"/>
        <v>N/A</v>
      </c>
      <c r="G61" s="4">
        <v>50.023870312</v>
      </c>
      <c r="H61" s="27" t="str">
        <f t="shared" si="26"/>
        <v>N/A</v>
      </c>
      <c r="I61" s="8">
        <v>-4.2699999999999996</v>
      </c>
      <c r="J61" s="8">
        <v>-1.07</v>
      </c>
      <c r="K61" s="22" t="s">
        <v>213</v>
      </c>
      <c r="L61" s="111" t="str">
        <f t="shared" si="4"/>
        <v>N/A</v>
      </c>
    </row>
    <row r="62" spans="1:12" x14ac:dyDescent="0.25">
      <c r="A62" s="134" t="s">
        <v>686</v>
      </c>
      <c r="B62" s="22" t="s">
        <v>213</v>
      </c>
      <c r="C62" s="4">
        <v>26.155008636000002</v>
      </c>
      <c r="D62" s="27" t="str">
        <f t="shared" si="24"/>
        <v>N/A</v>
      </c>
      <c r="E62" s="4">
        <v>23.954580193999998</v>
      </c>
      <c r="F62" s="27" t="str">
        <f t="shared" si="25"/>
        <v>N/A</v>
      </c>
      <c r="G62" s="4">
        <v>21.258396004000002</v>
      </c>
      <c r="H62" s="27" t="str">
        <f t="shared" si="26"/>
        <v>N/A</v>
      </c>
      <c r="I62" s="8">
        <v>-8.41</v>
      </c>
      <c r="J62" s="8">
        <v>-11.3</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1.9190343799</v>
      </c>
      <c r="D64" s="27" t="str">
        <f t="shared" si="24"/>
        <v>N/A</v>
      </c>
      <c r="E64" s="4">
        <v>1.7949433499</v>
      </c>
      <c r="F64" s="27" t="str">
        <f t="shared" si="25"/>
        <v>N/A</v>
      </c>
      <c r="G64" s="4">
        <v>1.7822031186</v>
      </c>
      <c r="H64" s="27" t="str">
        <f t="shared" si="26"/>
        <v>N/A</v>
      </c>
      <c r="I64" s="8">
        <v>-6.47</v>
      </c>
      <c r="J64" s="8">
        <v>-0.71</v>
      </c>
      <c r="K64" s="22" t="s">
        <v>213</v>
      </c>
      <c r="L64" s="111" t="str">
        <f t="shared" si="4"/>
        <v>N/A</v>
      </c>
    </row>
    <row r="65" spans="1:12" x14ac:dyDescent="0.25">
      <c r="A65" s="110" t="s">
        <v>147</v>
      </c>
      <c r="B65" s="22" t="s">
        <v>213</v>
      </c>
      <c r="C65" s="4">
        <v>1.9032119527</v>
      </c>
      <c r="D65" s="27" t="str">
        <f t="shared" si="24"/>
        <v>N/A</v>
      </c>
      <c r="E65" s="4">
        <v>1.7971758664999999</v>
      </c>
      <c r="F65" s="27" t="str">
        <f t="shared" si="25"/>
        <v>N/A</v>
      </c>
      <c r="G65" s="4">
        <v>1.8462206777000001</v>
      </c>
      <c r="H65" s="27" t="str">
        <f t="shared" si="26"/>
        <v>N/A</v>
      </c>
      <c r="I65" s="8">
        <v>-5.57</v>
      </c>
      <c r="J65" s="8">
        <v>2.7290000000000001</v>
      </c>
      <c r="K65" s="22" t="s">
        <v>213</v>
      </c>
      <c r="L65" s="111" t="str">
        <f t="shared" si="4"/>
        <v>N/A</v>
      </c>
    </row>
    <row r="66" spans="1:12" x14ac:dyDescent="0.25">
      <c r="A66" s="110" t="s">
        <v>148</v>
      </c>
      <c r="B66" s="22" t="s">
        <v>213</v>
      </c>
      <c r="C66" s="4">
        <v>2.0162292896</v>
      </c>
      <c r="D66" s="27" t="str">
        <f t="shared" si="24"/>
        <v>N/A</v>
      </c>
      <c r="E66" s="4">
        <v>1.8920578222</v>
      </c>
      <c r="F66" s="27" t="str">
        <f t="shared" si="25"/>
        <v>N/A</v>
      </c>
      <c r="G66" s="4">
        <v>1.9994055512</v>
      </c>
      <c r="H66" s="27" t="str">
        <f t="shared" si="26"/>
        <v>N/A</v>
      </c>
      <c r="I66" s="8">
        <v>-6.16</v>
      </c>
      <c r="J66" s="8">
        <v>5.6740000000000004</v>
      </c>
      <c r="K66" s="22" t="s">
        <v>213</v>
      </c>
      <c r="L66" s="111" t="str">
        <f t="shared" si="4"/>
        <v>N/A</v>
      </c>
    </row>
    <row r="67" spans="1:12" x14ac:dyDescent="0.25">
      <c r="A67" s="134" t="s">
        <v>958</v>
      </c>
      <c r="B67" s="30" t="s">
        <v>213</v>
      </c>
      <c r="C67" s="1">
        <v>236</v>
      </c>
      <c r="D67" s="7" t="str">
        <f>IF($B67="N/A","N/A",IF(C67&gt;10,"No",IF(C67&lt;-10,"No","Yes")))</f>
        <v>N/A</v>
      </c>
      <c r="E67" s="1">
        <v>225</v>
      </c>
      <c r="F67" s="7" t="str">
        <f>IF($B67="N/A","N/A",IF(E67&gt;10,"No",IF(E67&lt;-10,"No","Yes")))</f>
        <v>N/A</v>
      </c>
      <c r="G67" s="1">
        <v>358</v>
      </c>
      <c r="H67" s="7" t="str">
        <f>IF($B67="N/A","N/A",IF(G67&gt;10,"No",IF(G67&lt;-10,"No","Yes")))</f>
        <v>N/A</v>
      </c>
      <c r="I67" s="8">
        <v>-4.66</v>
      </c>
      <c r="J67" s="8">
        <v>59.11</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11</v>
      </c>
      <c r="D69" s="27" t="str">
        <f t="shared" si="27"/>
        <v>No</v>
      </c>
      <c r="E69" s="1">
        <v>11</v>
      </c>
      <c r="F69" s="27" t="str">
        <f t="shared" si="28"/>
        <v>No</v>
      </c>
      <c r="G69" s="1">
        <v>11</v>
      </c>
      <c r="H69" s="27" t="str">
        <f t="shared" si="29"/>
        <v>No</v>
      </c>
      <c r="I69" s="8">
        <v>-66.7</v>
      </c>
      <c r="J69" s="8">
        <v>250</v>
      </c>
      <c r="K69" s="22" t="s">
        <v>213</v>
      </c>
      <c r="L69" s="111" t="str">
        <f t="shared" si="4"/>
        <v>N/A</v>
      </c>
    </row>
    <row r="70" spans="1:12" x14ac:dyDescent="0.25">
      <c r="A70" s="110" t="s">
        <v>203</v>
      </c>
      <c r="B70" s="43" t="s">
        <v>213</v>
      </c>
      <c r="C70" s="9">
        <v>100</v>
      </c>
      <c r="D70" s="7" t="str">
        <f>IF($B70="N/A","N/A",IF(C70&gt;10,"No",IF(C70&lt;-10,"No","Yes")))</f>
        <v>N/A</v>
      </c>
      <c r="E70" s="9">
        <v>100</v>
      </c>
      <c r="F70" s="7" t="str">
        <f>IF($B70="N/A","N/A",IF(E70&gt;10,"No",IF(E70&lt;-10,"No","Yes")))</f>
        <v>N/A</v>
      </c>
      <c r="G70" s="9">
        <v>85.714285713999999</v>
      </c>
      <c r="H70" s="7" t="str">
        <f>IF($B70="N/A","N/A",IF(G70&gt;10,"No",IF(G70&lt;-10,"No","Yes")))</f>
        <v>N/A</v>
      </c>
      <c r="I70" s="8">
        <v>0</v>
      </c>
      <c r="J70" s="8">
        <v>-14.3</v>
      </c>
      <c r="K70" s="43" t="s">
        <v>213</v>
      </c>
      <c r="L70" s="111" t="str">
        <f t="shared" si="4"/>
        <v>N/A</v>
      </c>
    </row>
    <row r="71" spans="1:12" x14ac:dyDescent="0.25">
      <c r="A71" s="134" t="s">
        <v>65</v>
      </c>
      <c r="B71" s="30" t="s">
        <v>213</v>
      </c>
      <c r="C71" s="1">
        <v>16345</v>
      </c>
      <c r="D71" s="7" t="str">
        <f>IF($B71="N/A","N/A",IF(C71&gt;10,"No",IF(C71&lt;-10,"No","Yes")))</f>
        <v>N/A</v>
      </c>
      <c r="E71" s="1">
        <v>16340</v>
      </c>
      <c r="F71" s="7" t="str">
        <f>IF($B71="N/A","N/A",IF(E71&gt;10,"No",IF(E71&lt;-10,"No","Yes")))</f>
        <v>N/A</v>
      </c>
      <c r="G71" s="1">
        <v>16373</v>
      </c>
      <c r="H71" s="7" t="str">
        <f>IF($B71="N/A","N/A",IF(G71&gt;10,"No",IF(G71&lt;-10,"No","Yes")))</f>
        <v>N/A</v>
      </c>
      <c r="I71" s="8">
        <v>-3.1E-2</v>
      </c>
      <c r="J71" s="8">
        <v>0.20200000000000001</v>
      </c>
      <c r="K71" s="30" t="s">
        <v>737</v>
      </c>
      <c r="L71" s="111" t="str">
        <f t="shared" ref="L71:L103" si="30">IF(J71="Div by 0", "N/A", IF(K71="N/A","N/A", IF(J71&gt;VALUE(MID(K71,1,2)), "No", IF(J71&lt;-1*VALUE(MID(K71,1,2)), "No", "Yes"))))</f>
        <v>Yes</v>
      </c>
    </row>
    <row r="72" spans="1:12" x14ac:dyDescent="0.25">
      <c r="A72" s="143" t="s">
        <v>66</v>
      </c>
      <c r="B72" s="30" t="s">
        <v>213</v>
      </c>
      <c r="C72" s="1">
        <v>13654.18</v>
      </c>
      <c r="D72" s="7" t="str">
        <f>IF($B72="N/A","N/A",IF(C72&gt;10,"No",IF(C72&lt;-10,"No","Yes")))</f>
        <v>N/A</v>
      </c>
      <c r="E72" s="1">
        <v>13984.93</v>
      </c>
      <c r="F72" s="7" t="str">
        <f>IF($B72="N/A","N/A",IF(E72&gt;10,"No",IF(E72&lt;-10,"No","Yes")))</f>
        <v>N/A</v>
      </c>
      <c r="G72" s="1">
        <v>14079.43</v>
      </c>
      <c r="H72" s="7" t="str">
        <f>IF($B72="N/A","N/A",IF(G72&gt;10,"No",IF(G72&lt;-10,"No","Yes")))</f>
        <v>N/A</v>
      </c>
      <c r="I72" s="8">
        <v>2.4220000000000002</v>
      </c>
      <c r="J72" s="8">
        <v>0.67569999999999997</v>
      </c>
      <c r="K72" s="30" t="s">
        <v>738</v>
      </c>
      <c r="L72" s="111" t="str">
        <f t="shared" si="30"/>
        <v>Yes</v>
      </c>
    </row>
    <row r="73" spans="1:12" x14ac:dyDescent="0.25">
      <c r="A73" s="110" t="s">
        <v>67</v>
      </c>
      <c r="B73" s="22" t="s">
        <v>283</v>
      </c>
      <c r="C73" s="4">
        <v>97.773109243999997</v>
      </c>
      <c r="D73" s="27" t="str">
        <f>IF($B73="N/A","N/A",IF(C73&gt;=90,"Yes","No"))</f>
        <v>Yes</v>
      </c>
      <c r="E73" s="4">
        <v>97.666807431999999</v>
      </c>
      <c r="F73" s="27" t="str">
        <f>IF($B73="N/A","N/A",IF(E73&gt;=90,"Yes","No"))</f>
        <v>Yes</v>
      </c>
      <c r="G73" s="4">
        <v>97.509497678000002</v>
      </c>
      <c r="H73" s="27" t="str">
        <f>IF($B73="N/A","N/A",IF(G73&gt;=90,"Yes","No"))</f>
        <v>Yes</v>
      </c>
      <c r="I73" s="8">
        <v>-0.109</v>
      </c>
      <c r="J73" s="8">
        <v>-0.161</v>
      </c>
      <c r="K73" s="28" t="s">
        <v>737</v>
      </c>
      <c r="L73" s="111" t="str">
        <f t="shared" si="30"/>
        <v>Yes</v>
      </c>
    </row>
    <row r="74" spans="1:12" x14ac:dyDescent="0.25">
      <c r="A74" s="134" t="s">
        <v>959</v>
      </c>
      <c r="B74" s="22" t="s">
        <v>283</v>
      </c>
      <c r="C74" s="4">
        <v>97.945715805999995</v>
      </c>
      <c r="D74" s="27" t="str">
        <f>IF($B74="N/A","N/A",IF(C74&gt;=90,"Yes","No"))</f>
        <v>Yes</v>
      </c>
      <c r="E74" s="4">
        <v>97.738666667000004</v>
      </c>
      <c r="F74" s="27" t="str">
        <f>IF($B74="N/A","N/A",IF(E74&gt;=90,"Yes","No"))</f>
        <v>Yes</v>
      </c>
      <c r="G74" s="4">
        <v>97.686567163999996</v>
      </c>
      <c r="H74" s="27" t="str">
        <f>IF($B74="N/A","N/A",IF(G74&gt;=90,"Yes","No"))</f>
        <v>Yes</v>
      </c>
      <c r="I74" s="8">
        <v>-0.21099999999999999</v>
      </c>
      <c r="J74" s="8">
        <v>-5.2999999999999999E-2</v>
      </c>
      <c r="K74" s="28" t="s">
        <v>737</v>
      </c>
      <c r="L74" s="111" t="str">
        <f t="shared" si="30"/>
        <v>Yes</v>
      </c>
    </row>
    <row r="75" spans="1:12" x14ac:dyDescent="0.25">
      <c r="A75" s="157" t="s">
        <v>960</v>
      </c>
      <c r="B75" s="30" t="s">
        <v>284</v>
      </c>
      <c r="C75" s="9">
        <v>56.801219805999999</v>
      </c>
      <c r="D75" s="27" t="str">
        <f>IF($B75="N/A","N/A",IF(C75&gt;55,"No",IF(C75&lt;30,"No","Yes")))</f>
        <v>No</v>
      </c>
      <c r="E75" s="9">
        <v>56.049752026999997</v>
      </c>
      <c r="F75" s="27" t="str">
        <f>IF($B75="N/A","N/A",IF(E75&gt;55,"No",IF(E75&lt;30,"No","Yes")))</f>
        <v>No</v>
      </c>
      <c r="G75" s="9">
        <v>57.192</v>
      </c>
      <c r="H75" s="27" t="str">
        <f>IF($B75="N/A","N/A",IF(G75&gt;55,"No",IF(G75&lt;30,"No","Yes")))</f>
        <v>No</v>
      </c>
      <c r="I75" s="8">
        <v>-1.32</v>
      </c>
      <c r="J75" s="8">
        <v>2.0379999999999998</v>
      </c>
      <c r="K75" s="30" t="s">
        <v>737</v>
      </c>
      <c r="L75" s="111" t="str">
        <f t="shared" si="30"/>
        <v>Yes</v>
      </c>
    </row>
    <row r="76" spans="1:12" ht="13" customHeight="1" x14ac:dyDescent="0.25">
      <c r="A76" s="134" t="s">
        <v>1733</v>
      </c>
      <c r="B76" s="30" t="s">
        <v>278</v>
      </c>
      <c r="C76" s="9">
        <v>0.23248699910000001</v>
      </c>
      <c r="D76" s="27" t="str">
        <f>IF($B76="N/A","N/A",IF(C76&gt;=5,"No",IF(C76&lt;0,"No","Yes")))</f>
        <v>Yes</v>
      </c>
      <c r="E76" s="9">
        <v>0.2386780906</v>
      </c>
      <c r="F76" s="27" t="str">
        <f>IF($B76="N/A","N/A",IF(E76&gt;=5,"No",IF(E76&lt;0,"No","Yes")))</f>
        <v>Yes</v>
      </c>
      <c r="G76" s="9">
        <v>0.2565198803</v>
      </c>
      <c r="H76" s="27" t="str">
        <f>IF($B76="N/A","N/A",IF(G76&gt;=5,"No",IF(G76&lt;0,"No","Yes")))</f>
        <v>Yes</v>
      </c>
      <c r="I76" s="8">
        <v>2.6629999999999998</v>
      </c>
      <c r="J76" s="8">
        <v>7.4749999999999996</v>
      </c>
      <c r="K76" s="30" t="s">
        <v>213</v>
      </c>
      <c r="L76" s="111" t="str">
        <f t="shared" si="30"/>
        <v>N/A</v>
      </c>
    </row>
    <row r="77" spans="1:12" ht="13" customHeight="1" x14ac:dyDescent="0.25">
      <c r="A77" s="134" t="s">
        <v>1734</v>
      </c>
      <c r="B77" s="30" t="s">
        <v>213</v>
      </c>
      <c r="C77" s="9">
        <v>9.1526460690999993</v>
      </c>
      <c r="D77" s="30" t="s">
        <v>213</v>
      </c>
      <c r="E77" s="9">
        <v>8.8188494492</v>
      </c>
      <c r="F77" s="30" t="s">
        <v>213</v>
      </c>
      <c r="G77" s="9">
        <v>9.4851279545999994</v>
      </c>
      <c r="H77" s="30" t="s">
        <v>213</v>
      </c>
      <c r="I77" s="8">
        <v>-3.65</v>
      </c>
      <c r="J77" s="8">
        <v>7.5549999999999997</v>
      </c>
      <c r="K77" s="30" t="s">
        <v>213</v>
      </c>
      <c r="L77" s="111" t="str">
        <f t="shared" si="30"/>
        <v>N/A</v>
      </c>
    </row>
    <row r="78" spans="1:12" ht="13" customHeight="1" x14ac:dyDescent="0.25">
      <c r="A78" s="134" t="s">
        <v>1735</v>
      </c>
      <c r="B78" s="30" t="s">
        <v>213</v>
      </c>
      <c r="C78" s="9">
        <v>16.378097276999998</v>
      </c>
      <c r="D78" s="30" t="s">
        <v>213</v>
      </c>
      <c r="E78" s="9">
        <v>16.964504284</v>
      </c>
      <c r="F78" s="30" t="s">
        <v>213</v>
      </c>
      <c r="G78" s="9">
        <v>17.980822085</v>
      </c>
      <c r="H78" s="30" t="s">
        <v>213</v>
      </c>
      <c r="I78" s="8">
        <v>3.58</v>
      </c>
      <c r="J78" s="8">
        <v>5.9909999999999997</v>
      </c>
      <c r="K78" s="30" t="s">
        <v>213</v>
      </c>
      <c r="L78" s="111" t="str">
        <f t="shared" si="30"/>
        <v>N/A</v>
      </c>
    </row>
    <row r="79" spans="1:12" ht="13" customHeight="1" x14ac:dyDescent="0.25">
      <c r="A79" s="134" t="s">
        <v>1736</v>
      </c>
      <c r="B79" s="30" t="s">
        <v>213</v>
      </c>
      <c r="C79" s="9">
        <v>7.7638421535999997</v>
      </c>
      <c r="D79" s="30" t="s">
        <v>213</v>
      </c>
      <c r="E79" s="9">
        <v>7.8335373316999997</v>
      </c>
      <c r="F79" s="30" t="s">
        <v>213</v>
      </c>
      <c r="G79" s="9">
        <v>7.9826543699999997</v>
      </c>
      <c r="H79" s="30" t="s">
        <v>213</v>
      </c>
      <c r="I79" s="8">
        <v>0.89770000000000005</v>
      </c>
      <c r="J79" s="8">
        <v>1.9039999999999999</v>
      </c>
      <c r="K79" s="30" t="s">
        <v>213</v>
      </c>
      <c r="L79" s="111" t="str">
        <f t="shared" si="30"/>
        <v>N/A</v>
      </c>
    </row>
    <row r="80" spans="1:12" ht="13" customHeight="1" x14ac:dyDescent="0.25">
      <c r="A80" s="134" t="s">
        <v>1737</v>
      </c>
      <c r="B80" s="30" t="s">
        <v>213</v>
      </c>
      <c r="C80" s="9">
        <v>2.7041908841</v>
      </c>
      <c r="D80" s="30" t="s">
        <v>213</v>
      </c>
      <c r="E80" s="9">
        <v>2.9681762545999999</v>
      </c>
      <c r="F80" s="30" t="s">
        <v>213</v>
      </c>
      <c r="G80" s="9">
        <v>3.0415928662999998</v>
      </c>
      <c r="H80" s="30" t="s">
        <v>213</v>
      </c>
      <c r="I80" s="8">
        <v>9.7620000000000005</v>
      </c>
      <c r="J80" s="8">
        <v>2.4729999999999999</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3.3465891710000002</v>
      </c>
      <c r="D82" s="30" t="s">
        <v>213</v>
      </c>
      <c r="E82" s="9">
        <v>3.7331701345999999</v>
      </c>
      <c r="F82" s="30" t="s">
        <v>213</v>
      </c>
      <c r="G82" s="9">
        <v>3.6279240213000001</v>
      </c>
      <c r="H82" s="30" t="s">
        <v>213</v>
      </c>
      <c r="I82" s="8">
        <v>11.55</v>
      </c>
      <c r="J82" s="8">
        <v>-2.82</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60.422147445999997</v>
      </c>
      <c r="D84" s="30" t="s">
        <v>213</v>
      </c>
      <c r="E84" s="9">
        <v>59.443084454999997</v>
      </c>
      <c r="F84" s="30" t="s">
        <v>213</v>
      </c>
      <c r="G84" s="9">
        <v>57.625358822000003</v>
      </c>
      <c r="H84" s="30" t="s">
        <v>213</v>
      </c>
      <c r="I84" s="8">
        <v>-1.62</v>
      </c>
      <c r="J84" s="8">
        <v>-3.06</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79.736922605999993</v>
      </c>
      <c r="D87" s="30" t="s">
        <v>213</v>
      </c>
      <c r="E87" s="9">
        <v>79.614443084000001</v>
      </c>
      <c r="F87" s="30" t="s">
        <v>213</v>
      </c>
      <c r="G87" s="9">
        <v>78.904293654</v>
      </c>
      <c r="H87" s="30" t="s">
        <v>213</v>
      </c>
      <c r="I87" s="8">
        <v>-0.154</v>
      </c>
      <c r="J87" s="8">
        <v>-0.89200000000000002</v>
      </c>
      <c r="K87" s="30" t="s">
        <v>213</v>
      </c>
      <c r="L87" s="111" t="str">
        <f t="shared" si="30"/>
        <v>N/A</v>
      </c>
    </row>
    <row r="88" spans="1:12" x14ac:dyDescent="0.25">
      <c r="A88" s="134" t="s">
        <v>962</v>
      </c>
      <c r="B88" s="30" t="s">
        <v>213</v>
      </c>
      <c r="C88" s="9">
        <v>20.263077394</v>
      </c>
      <c r="D88" s="30" t="s">
        <v>213</v>
      </c>
      <c r="E88" s="9">
        <v>20.385556915999999</v>
      </c>
      <c r="F88" s="30" t="s">
        <v>213</v>
      </c>
      <c r="G88" s="9">
        <v>21.095706346</v>
      </c>
      <c r="H88" s="30" t="s">
        <v>213</v>
      </c>
      <c r="I88" s="8">
        <v>0.60440000000000005</v>
      </c>
      <c r="J88" s="8">
        <v>3.484</v>
      </c>
      <c r="K88" s="30" t="s">
        <v>213</v>
      </c>
      <c r="L88" s="111" t="str">
        <f t="shared" si="30"/>
        <v>N/A</v>
      </c>
    </row>
    <row r="89" spans="1:12" x14ac:dyDescent="0.25">
      <c r="A89" s="157" t="s">
        <v>68</v>
      </c>
      <c r="B89" s="30" t="s">
        <v>213</v>
      </c>
      <c r="C89" s="1">
        <v>48</v>
      </c>
      <c r="D89" s="7" t="str">
        <f>IF($B89="N/A","N/A",IF(C89&gt;10,"No",IF(C89&lt;-10,"No","Yes")))</f>
        <v>N/A</v>
      </c>
      <c r="E89" s="1">
        <v>37</v>
      </c>
      <c r="F89" s="7" t="str">
        <f>IF($B89="N/A","N/A",IF(E89&gt;10,"No",IF(E89&lt;-10,"No","Yes")))</f>
        <v>N/A</v>
      </c>
      <c r="G89" s="1">
        <v>36</v>
      </c>
      <c r="H89" s="7" t="str">
        <f>IF($B89="N/A","N/A",IF(G89&gt;10,"No",IF(G89&lt;-10,"No","Yes")))</f>
        <v>N/A</v>
      </c>
      <c r="I89" s="8">
        <v>-22.9</v>
      </c>
      <c r="J89" s="8">
        <v>-2.7</v>
      </c>
      <c r="K89" s="30" t="s">
        <v>737</v>
      </c>
      <c r="L89" s="111" t="str">
        <f t="shared" si="30"/>
        <v>Yes</v>
      </c>
    </row>
    <row r="90" spans="1:12" x14ac:dyDescent="0.25">
      <c r="A90" s="134"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737</v>
      </c>
      <c r="L90" s="111" t="str">
        <f t="shared" si="30"/>
        <v>N/A</v>
      </c>
    </row>
    <row r="91" spans="1:12" x14ac:dyDescent="0.25">
      <c r="A91" s="134" t="s">
        <v>110</v>
      </c>
      <c r="B91" s="30" t="s">
        <v>213</v>
      </c>
      <c r="C91" s="9">
        <v>10.416666666999999</v>
      </c>
      <c r="D91" s="27" t="str">
        <f>IF($B91="N/A","N/A",IF(C91&gt;10,"No",IF(C91&lt;-10,"No","Yes")))</f>
        <v>N/A</v>
      </c>
      <c r="E91" s="9">
        <v>5.4054054053999998</v>
      </c>
      <c r="F91" s="27" t="str">
        <f>IF($B91="N/A","N/A",IF(E91&gt;10,"No",IF(E91&lt;-10,"No","Yes")))</f>
        <v>N/A</v>
      </c>
      <c r="G91" s="9">
        <v>11.111111111</v>
      </c>
      <c r="H91" s="27" t="str">
        <f>IF($B91="N/A","N/A",IF(G91&gt;10,"No",IF(G91&lt;-10,"No","Yes")))</f>
        <v>N/A</v>
      </c>
      <c r="I91" s="8">
        <v>-48.1</v>
      </c>
      <c r="J91" s="8">
        <v>105.6</v>
      </c>
      <c r="K91" s="30" t="s">
        <v>737</v>
      </c>
      <c r="L91" s="111" t="str">
        <f t="shared" si="30"/>
        <v>No</v>
      </c>
    </row>
    <row r="92" spans="1:12" x14ac:dyDescent="0.25">
      <c r="A92" s="143" t="s">
        <v>7</v>
      </c>
      <c r="B92" s="30" t="s">
        <v>213</v>
      </c>
      <c r="C92" s="9">
        <v>8.5653104899999999E-2</v>
      </c>
      <c r="D92" s="7" t="str">
        <f>IF($B92="N/A","N/A",IF(C92&gt;10,"No",IF(C92&lt;-10,"No","Yes")))</f>
        <v>N/A</v>
      </c>
      <c r="E92" s="9">
        <v>0.12851897179999999</v>
      </c>
      <c r="F92" s="7" t="str">
        <f>IF($B92="N/A","N/A",IF(E92&gt;10,"No",IF(E92&lt;-10,"No","Yes")))</f>
        <v>N/A</v>
      </c>
      <c r="G92" s="9">
        <v>0.15879802109999999</v>
      </c>
      <c r="H92" s="7" t="str">
        <f>IF($B92="N/A","N/A",IF(G92&gt;10,"No",IF(G92&lt;-10,"No","Yes")))</f>
        <v>N/A</v>
      </c>
      <c r="I92" s="8">
        <v>50.05</v>
      </c>
      <c r="J92" s="8">
        <v>23.56</v>
      </c>
      <c r="K92" s="30" t="s">
        <v>738</v>
      </c>
      <c r="L92" s="111" t="str">
        <f t="shared" si="30"/>
        <v>No</v>
      </c>
    </row>
    <row r="93" spans="1:12" x14ac:dyDescent="0.25">
      <c r="A93" s="143" t="s">
        <v>180</v>
      </c>
      <c r="B93" s="30" t="s">
        <v>213</v>
      </c>
      <c r="C93" s="9">
        <v>60.556745182</v>
      </c>
      <c r="D93" s="7" t="str">
        <f t="shared" ref="D93:D94" si="31">IF($B93="N/A","N/A",IF(C93&gt;10,"No",IF(C93&lt;-10,"No","Yes")))</f>
        <v>N/A</v>
      </c>
      <c r="E93" s="9">
        <v>60.550795594</v>
      </c>
      <c r="F93" s="7" t="str">
        <f t="shared" ref="F93:F94" si="32">IF($B93="N/A","N/A",IF(E93&gt;10,"No",IF(E93&lt;-10,"No","Yes")))</f>
        <v>N/A</v>
      </c>
      <c r="G93" s="9">
        <v>60.373786111000001</v>
      </c>
      <c r="H93" s="7" t="str">
        <f t="shared" ref="H93:H94" si="33">IF($B93="N/A","N/A",IF(G93&gt;10,"No",IF(G93&lt;-10,"No","Yes")))</f>
        <v>N/A</v>
      </c>
      <c r="I93" s="8">
        <v>-0.01</v>
      </c>
      <c r="J93" s="8">
        <v>-0.29199999999999998</v>
      </c>
      <c r="K93" s="30" t="s">
        <v>737</v>
      </c>
      <c r="L93" s="111" t="str">
        <f>IF(J93="Div by 0", "N/A", IF(OR(J93="N/A",K93="N/A"),"N/A", IF(J93&gt;VALUE(MID(K93,1,2)), "No", IF(J93&lt;-1*VALUE(MID(K93,1,2)), "No", "Yes"))))</f>
        <v>Yes</v>
      </c>
    </row>
    <row r="94" spans="1:12" x14ac:dyDescent="0.25">
      <c r="A94" s="143" t="s">
        <v>181</v>
      </c>
      <c r="B94" s="30" t="s">
        <v>213</v>
      </c>
      <c r="C94" s="9">
        <v>39.443254818</v>
      </c>
      <c r="D94" s="7" t="str">
        <f t="shared" si="31"/>
        <v>N/A</v>
      </c>
      <c r="E94" s="9">
        <v>39.449204406</v>
      </c>
      <c r="F94" s="7" t="str">
        <f t="shared" si="32"/>
        <v>N/A</v>
      </c>
      <c r="G94" s="9">
        <v>39.626213888999999</v>
      </c>
      <c r="H94" s="7" t="str">
        <f t="shared" si="33"/>
        <v>N/A</v>
      </c>
      <c r="I94" s="8">
        <v>1.5100000000000001E-2</v>
      </c>
      <c r="J94" s="8">
        <v>0.44869999999999999</v>
      </c>
      <c r="K94" s="30" t="s">
        <v>737</v>
      </c>
      <c r="L94" s="111" t="str">
        <f>IF(J94="Div by 0", "N/A", IF(OR(J94="N/A",K94="N/A"),"N/A", IF(J94&gt;VALUE(MID(K94,1,2)), "No", IF(J94&lt;-1*VALUE(MID(K94,1,2)), "No", "Yes"))))</f>
        <v>Yes</v>
      </c>
    </row>
    <row r="95" spans="1:12" x14ac:dyDescent="0.25">
      <c r="A95" s="134" t="s">
        <v>8</v>
      </c>
      <c r="B95" s="30" t="s">
        <v>285</v>
      </c>
      <c r="C95" s="9">
        <v>9.6359743040999994</v>
      </c>
      <c r="D95" s="27" t="str">
        <f>IF($B95="N/A","N/A",IF(C95&gt;10,"No",IF(C95&lt;5,"No","Yes")))</f>
        <v>Yes</v>
      </c>
      <c r="E95" s="9">
        <v>9.0269277845999998</v>
      </c>
      <c r="F95" s="27" t="str">
        <f>IF($B95="N/A","N/A",IF(E95&gt;10,"No",IF(E95&lt;5,"No","Yes")))</f>
        <v>Yes</v>
      </c>
      <c r="G95" s="9">
        <v>9.1736395285000008</v>
      </c>
      <c r="H95" s="27" t="str">
        <f t="shared" ref="H95:H98" si="34">IF($B95="N/A","N/A",IF(G95&gt;10,"No",IF(G95&lt;5,"No","Yes")))</f>
        <v>Yes</v>
      </c>
      <c r="I95" s="8">
        <v>-6.32</v>
      </c>
      <c r="J95" s="8">
        <v>1.625</v>
      </c>
      <c r="K95" s="30" t="s">
        <v>738</v>
      </c>
      <c r="L95" s="111" t="str">
        <f t="shared" si="30"/>
        <v>Yes</v>
      </c>
    </row>
    <row r="96" spans="1:12" x14ac:dyDescent="0.25">
      <c r="A96" s="134" t="s">
        <v>149</v>
      </c>
      <c r="B96" s="30" t="s">
        <v>285</v>
      </c>
      <c r="C96" s="9">
        <v>9.2444172529999999</v>
      </c>
      <c r="D96" s="27" t="str">
        <f>IF($B96="N/A","N/A",IF(C96&gt;10,"No",IF(C96&lt;5,"No","Yes")))</f>
        <v>Yes</v>
      </c>
      <c r="E96" s="9">
        <v>8.5985312117999992</v>
      </c>
      <c r="F96" s="27" t="str">
        <f t="shared" ref="F96:F98" si="35">IF($B96="N/A","N/A",IF(E96&gt;10,"No",IF(E96&lt;5,"No","Yes")))</f>
        <v>Yes</v>
      </c>
      <c r="G96" s="9">
        <v>8.2697123312999992</v>
      </c>
      <c r="H96" s="27" t="str">
        <f t="shared" si="34"/>
        <v>Yes</v>
      </c>
      <c r="I96" s="8">
        <v>-6.99</v>
      </c>
      <c r="J96" s="8">
        <v>-3.82</v>
      </c>
      <c r="K96" s="30" t="s">
        <v>738</v>
      </c>
      <c r="L96" s="111" t="str">
        <f t="shared" si="30"/>
        <v>Yes</v>
      </c>
    </row>
    <row r="97" spans="1:12" x14ac:dyDescent="0.25">
      <c r="A97" s="134" t="s">
        <v>150</v>
      </c>
      <c r="B97" s="30" t="s">
        <v>285</v>
      </c>
      <c r="C97" s="9">
        <v>9.2566534108000003</v>
      </c>
      <c r="D97" s="27" t="str">
        <f>IF($B97="N/A","N/A",IF(C97&gt;10,"No",IF(C97&lt;5,"No","Yes")))</f>
        <v>Yes</v>
      </c>
      <c r="E97" s="9">
        <v>8.7760097919</v>
      </c>
      <c r="F97" s="27" t="str">
        <f t="shared" si="35"/>
        <v>Yes</v>
      </c>
      <c r="G97" s="9">
        <v>8.5506626764</v>
      </c>
      <c r="H97" s="27" t="str">
        <f t="shared" si="34"/>
        <v>Yes</v>
      </c>
      <c r="I97" s="8">
        <v>-5.19</v>
      </c>
      <c r="J97" s="8">
        <v>-2.57</v>
      </c>
      <c r="K97" s="30" t="s">
        <v>738</v>
      </c>
      <c r="L97" s="111" t="str">
        <f t="shared" si="30"/>
        <v>Yes</v>
      </c>
    </row>
    <row r="98" spans="1:12" x14ac:dyDescent="0.25">
      <c r="A98" s="134" t="s">
        <v>151</v>
      </c>
      <c r="B98" s="30" t="s">
        <v>285</v>
      </c>
      <c r="C98" s="9">
        <v>9.6482104618999998</v>
      </c>
      <c r="D98" s="27" t="str">
        <f>IF($B98="N/A","N/A",IF(C98&gt;10,"No",IF(C98&lt;5,"No","Yes")))</f>
        <v>Yes</v>
      </c>
      <c r="E98" s="9">
        <v>9.0269277845999998</v>
      </c>
      <c r="F98" s="27" t="str">
        <f t="shared" si="35"/>
        <v>Yes</v>
      </c>
      <c r="G98" s="9">
        <v>9.1919623770999994</v>
      </c>
      <c r="H98" s="27" t="str">
        <f t="shared" si="34"/>
        <v>Yes</v>
      </c>
      <c r="I98" s="8">
        <v>-6.44</v>
      </c>
      <c r="J98" s="8">
        <v>1.8280000000000001</v>
      </c>
      <c r="K98" s="30" t="s">
        <v>738</v>
      </c>
      <c r="L98" s="111" t="str">
        <f t="shared" si="30"/>
        <v>Yes</v>
      </c>
    </row>
    <row r="99" spans="1:12" x14ac:dyDescent="0.25">
      <c r="A99" s="134" t="s">
        <v>963</v>
      </c>
      <c r="B99" s="30" t="s">
        <v>213</v>
      </c>
      <c r="C99" s="1">
        <v>145</v>
      </c>
      <c r="D99" s="7" t="str">
        <f t="shared" ref="D99:D110" si="36">IF($B99="N/A","N/A",IF(C99&gt;10,"No",IF(C99&lt;-10,"No","Yes")))</f>
        <v>N/A</v>
      </c>
      <c r="E99" s="1">
        <v>123</v>
      </c>
      <c r="F99" s="7" t="str">
        <f t="shared" ref="F99:F110" si="37">IF($B99="N/A","N/A",IF(E99&gt;10,"No",IF(E99&lt;-10,"No","Yes")))</f>
        <v>N/A</v>
      </c>
      <c r="G99" s="1">
        <v>191</v>
      </c>
      <c r="H99" s="7" t="str">
        <f t="shared" ref="H99:H110" si="38">IF($B99="N/A","N/A",IF(G99&gt;10,"No",IF(G99&lt;-10,"No","Yes")))</f>
        <v>N/A</v>
      </c>
      <c r="I99" s="8">
        <v>-15.2</v>
      </c>
      <c r="J99" s="8">
        <v>55.28</v>
      </c>
      <c r="K99" s="28" t="s">
        <v>737</v>
      </c>
      <c r="L99" s="111" t="str">
        <f t="shared" si="30"/>
        <v>No</v>
      </c>
    </row>
    <row r="100" spans="1:12" x14ac:dyDescent="0.25">
      <c r="A100" s="134" t="s">
        <v>964</v>
      </c>
      <c r="B100" s="30" t="s">
        <v>213</v>
      </c>
      <c r="C100" s="1">
        <v>106</v>
      </c>
      <c r="D100" s="7" t="str">
        <f t="shared" si="36"/>
        <v>N/A</v>
      </c>
      <c r="E100" s="1">
        <v>58</v>
      </c>
      <c r="F100" s="7" t="str">
        <f t="shared" si="37"/>
        <v>N/A</v>
      </c>
      <c r="G100" s="1">
        <v>108</v>
      </c>
      <c r="H100" s="7" t="str">
        <f t="shared" si="38"/>
        <v>N/A</v>
      </c>
      <c r="I100" s="8">
        <v>-45.3</v>
      </c>
      <c r="J100" s="8">
        <v>86.21</v>
      </c>
      <c r="K100" s="28" t="s">
        <v>737</v>
      </c>
      <c r="L100" s="111" t="str">
        <f t="shared" si="30"/>
        <v>No</v>
      </c>
    </row>
    <row r="101" spans="1:12" x14ac:dyDescent="0.25">
      <c r="A101" s="134" t="s">
        <v>1</v>
      </c>
      <c r="B101" s="30" t="s">
        <v>213</v>
      </c>
      <c r="C101" s="9">
        <v>99.712450290999996</v>
      </c>
      <c r="D101" s="7" t="str">
        <f t="shared" si="36"/>
        <v>N/A</v>
      </c>
      <c r="E101" s="9">
        <v>99.669522643999997</v>
      </c>
      <c r="F101" s="7" t="str">
        <f t="shared" si="37"/>
        <v>N/A</v>
      </c>
      <c r="G101" s="9">
        <v>99.731264886999995</v>
      </c>
      <c r="H101" s="7" t="str">
        <f t="shared" si="38"/>
        <v>N/A</v>
      </c>
      <c r="I101" s="8">
        <v>-4.2999999999999997E-2</v>
      </c>
      <c r="J101" s="8">
        <v>6.1899999999999997E-2</v>
      </c>
      <c r="K101" s="30" t="s">
        <v>738</v>
      </c>
      <c r="L101" s="111" t="str">
        <f t="shared" si="30"/>
        <v>Yes</v>
      </c>
    </row>
    <row r="102" spans="1:12" x14ac:dyDescent="0.25">
      <c r="A102" s="134" t="s">
        <v>69</v>
      </c>
      <c r="B102" s="30" t="s">
        <v>213</v>
      </c>
      <c r="C102" s="9">
        <v>96.907596024</v>
      </c>
      <c r="D102" s="7" t="str">
        <f t="shared" si="36"/>
        <v>N/A</v>
      </c>
      <c r="E102" s="9">
        <v>97.243030824000002</v>
      </c>
      <c r="F102" s="7" t="str">
        <f t="shared" si="37"/>
        <v>N/A</v>
      </c>
      <c r="G102" s="9">
        <v>97.391144589000007</v>
      </c>
      <c r="H102" s="7" t="str">
        <f t="shared" si="38"/>
        <v>N/A</v>
      </c>
      <c r="I102" s="8">
        <v>0.34610000000000002</v>
      </c>
      <c r="J102" s="8">
        <v>0.15229999999999999</v>
      </c>
      <c r="K102" s="30" t="s">
        <v>738</v>
      </c>
      <c r="L102" s="111" t="str">
        <f t="shared" si="30"/>
        <v>Yes</v>
      </c>
    </row>
    <row r="103" spans="1:12" x14ac:dyDescent="0.25">
      <c r="A103" s="143" t="s">
        <v>70</v>
      </c>
      <c r="B103" s="30" t="s">
        <v>213</v>
      </c>
      <c r="C103" s="1">
        <v>15332</v>
      </c>
      <c r="D103" s="7" t="str">
        <f t="shared" si="36"/>
        <v>N/A</v>
      </c>
      <c r="E103" s="1">
        <v>15427</v>
      </c>
      <c r="F103" s="7" t="str">
        <f t="shared" si="37"/>
        <v>N/A</v>
      </c>
      <c r="G103" s="1">
        <v>15433</v>
      </c>
      <c r="H103" s="7" t="str">
        <f t="shared" si="38"/>
        <v>N/A</v>
      </c>
      <c r="I103" s="8">
        <v>0.61960000000000004</v>
      </c>
      <c r="J103" s="8">
        <v>3.8899999999999997E-2</v>
      </c>
      <c r="K103" s="30" t="s">
        <v>737</v>
      </c>
      <c r="L103" s="111" t="str">
        <f t="shared" si="30"/>
        <v>Yes</v>
      </c>
    </row>
    <row r="104" spans="1:12" x14ac:dyDescent="0.25">
      <c r="A104" s="134" t="s">
        <v>689</v>
      </c>
      <c r="B104" s="30" t="s">
        <v>213</v>
      </c>
      <c r="C104" s="9">
        <v>1.2979389511999999</v>
      </c>
      <c r="D104" s="7" t="str">
        <f t="shared" si="36"/>
        <v>N/A</v>
      </c>
      <c r="E104" s="9">
        <v>1.2704997731000001</v>
      </c>
      <c r="F104" s="7" t="str">
        <f t="shared" si="37"/>
        <v>N/A</v>
      </c>
      <c r="G104" s="9">
        <v>1.3801593987</v>
      </c>
      <c r="H104" s="7" t="str">
        <f t="shared" si="38"/>
        <v>N/A</v>
      </c>
      <c r="I104" s="8">
        <v>-2.11</v>
      </c>
      <c r="J104" s="8">
        <v>8.6310000000000002</v>
      </c>
      <c r="K104" s="30" t="s">
        <v>738</v>
      </c>
      <c r="L104" s="111" t="str">
        <f t="shared" ref="L104:L110" si="39">IF(J104="Div by 0", "N/A", IF(K104="N/A","N/A", IF(J104&gt;VALUE(MID(K104,1,2)), "No", IF(J104&lt;-1*VALUE(MID(K104,1,2)), "No", "Yes"))))</f>
        <v>Yes</v>
      </c>
    </row>
    <row r="105" spans="1:12" x14ac:dyDescent="0.25">
      <c r="A105" s="134" t="s">
        <v>688</v>
      </c>
      <c r="B105" s="30" t="s">
        <v>213</v>
      </c>
      <c r="C105" s="9">
        <v>2.1197495434000002</v>
      </c>
      <c r="D105" s="7" t="str">
        <f t="shared" si="36"/>
        <v>N/A</v>
      </c>
      <c r="E105" s="9">
        <v>2.1844817528</v>
      </c>
      <c r="F105" s="7" t="str">
        <f t="shared" si="37"/>
        <v>N/A</v>
      </c>
      <c r="G105" s="9">
        <v>2.2419490702</v>
      </c>
      <c r="H105" s="7" t="str">
        <f t="shared" si="38"/>
        <v>N/A</v>
      </c>
      <c r="I105" s="8">
        <v>3.0539999999999998</v>
      </c>
      <c r="J105" s="8">
        <v>2.6309999999999998</v>
      </c>
      <c r="K105" s="30" t="s">
        <v>738</v>
      </c>
      <c r="L105" s="111" t="str">
        <f t="shared" si="39"/>
        <v>Yes</v>
      </c>
    </row>
    <row r="106" spans="1:12" x14ac:dyDescent="0.25">
      <c r="A106" s="134" t="s">
        <v>687</v>
      </c>
      <c r="B106" s="30" t="s">
        <v>213</v>
      </c>
      <c r="C106" s="9">
        <v>96.582311505000007</v>
      </c>
      <c r="D106" s="7" t="str">
        <f t="shared" si="36"/>
        <v>N/A</v>
      </c>
      <c r="E106" s="9">
        <v>96.545018474000003</v>
      </c>
      <c r="F106" s="7" t="str">
        <f t="shared" si="37"/>
        <v>N/A</v>
      </c>
      <c r="G106" s="9">
        <v>96.377891531000003</v>
      </c>
      <c r="H106" s="7" t="str">
        <f t="shared" si="38"/>
        <v>N/A</v>
      </c>
      <c r="I106" s="8">
        <v>-3.9E-2</v>
      </c>
      <c r="J106" s="8">
        <v>-0.17299999999999999</v>
      </c>
      <c r="K106" s="30" t="s">
        <v>738</v>
      </c>
      <c r="L106" s="111" t="str">
        <f t="shared" si="39"/>
        <v>Yes</v>
      </c>
    </row>
    <row r="107" spans="1:12" ht="25" x14ac:dyDescent="0.25">
      <c r="A107" s="143" t="s">
        <v>965</v>
      </c>
      <c r="B107" s="30" t="s">
        <v>213</v>
      </c>
      <c r="C107" s="9">
        <v>44.349954113999999</v>
      </c>
      <c r="D107" s="7" t="str">
        <f t="shared" si="36"/>
        <v>N/A</v>
      </c>
      <c r="E107" s="9">
        <v>43.751529988000001</v>
      </c>
      <c r="F107" s="7" t="str">
        <f t="shared" si="37"/>
        <v>N/A</v>
      </c>
      <c r="G107" s="9">
        <v>43.168631283000003</v>
      </c>
      <c r="H107" s="7" t="str">
        <f t="shared" si="38"/>
        <v>N/A</v>
      </c>
      <c r="I107" s="8">
        <v>-1.35</v>
      </c>
      <c r="J107" s="8">
        <v>-1.33</v>
      </c>
      <c r="K107" s="30" t="s">
        <v>738</v>
      </c>
      <c r="L107" s="111" t="str">
        <f t="shared" si="39"/>
        <v>Yes</v>
      </c>
    </row>
    <row r="108" spans="1:12" ht="25" x14ac:dyDescent="0.25">
      <c r="A108" s="143" t="s">
        <v>966</v>
      </c>
      <c r="B108" s="30" t="s">
        <v>213</v>
      </c>
      <c r="C108" s="9">
        <v>54.444784337999998</v>
      </c>
      <c r="D108" s="7" t="str">
        <f t="shared" si="36"/>
        <v>N/A</v>
      </c>
      <c r="E108" s="9">
        <v>55.055079558999999</v>
      </c>
      <c r="F108" s="7" t="str">
        <f t="shared" si="37"/>
        <v>N/A</v>
      </c>
      <c r="G108" s="9">
        <v>55.646491173999998</v>
      </c>
      <c r="H108" s="7" t="str">
        <f t="shared" si="38"/>
        <v>N/A</v>
      </c>
      <c r="I108" s="8">
        <v>1.121</v>
      </c>
      <c r="J108" s="8">
        <v>1.0740000000000001</v>
      </c>
      <c r="K108" s="30" t="s">
        <v>738</v>
      </c>
      <c r="L108" s="111" t="str">
        <f t="shared" si="39"/>
        <v>Yes</v>
      </c>
    </row>
    <row r="109" spans="1:12" ht="25" x14ac:dyDescent="0.25">
      <c r="A109" s="143" t="s">
        <v>967</v>
      </c>
      <c r="B109" s="30" t="s">
        <v>213</v>
      </c>
      <c r="C109" s="9">
        <v>0.43438360349999999</v>
      </c>
      <c r="D109" s="7" t="str">
        <f t="shared" si="36"/>
        <v>N/A</v>
      </c>
      <c r="E109" s="9">
        <v>0.42839657279999999</v>
      </c>
      <c r="F109" s="7" t="str">
        <f t="shared" si="37"/>
        <v>N/A</v>
      </c>
      <c r="G109" s="9">
        <v>0.36645697179999998</v>
      </c>
      <c r="H109" s="7" t="str">
        <f t="shared" si="38"/>
        <v>N/A</v>
      </c>
      <c r="I109" s="8">
        <v>-1.38</v>
      </c>
      <c r="J109" s="8">
        <v>-14.5</v>
      </c>
      <c r="K109" s="30" t="s">
        <v>738</v>
      </c>
      <c r="L109" s="111" t="str">
        <f t="shared" si="39"/>
        <v>Yes</v>
      </c>
    </row>
    <row r="110" spans="1:12" ht="25" x14ac:dyDescent="0.25">
      <c r="A110" s="143" t="s">
        <v>968</v>
      </c>
      <c r="B110" s="30" t="s">
        <v>213</v>
      </c>
      <c r="C110" s="9">
        <v>0.77087794430000001</v>
      </c>
      <c r="D110" s="7" t="str">
        <f t="shared" si="36"/>
        <v>N/A</v>
      </c>
      <c r="E110" s="9">
        <v>0.76499388000000001</v>
      </c>
      <c r="F110" s="7" t="str">
        <f t="shared" si="37"/>
        <v>N/A</v>
      </c>
      <c r="G110" s="9">
        <v>0.81842057050000006</v>
      </c>
      <c r="H110" s="7" t="str">
        <f t="shared" si="38"/>
        <v>N/A</v>
      </c>
      <c r="I110" s="8">
        <v>-0.76300000000000001</v>
      </c>
      <c r="J110" s="8">
        <v>6.984</v>
      </c>
      <c r="K110" s="30" t="s">
        <v>738</v>
      </c>
      <c r="L110" s="111" t="str">
        <f t="shared" si="39"/>
        <v>Yes</v>
      </c>
    </row>
    <row r="111" spans="1:12" x14ac:dyDescent="0.25">
      <c r="A111" s="134" t="s">
        <v>969</v>
      </c>
      <c r="B111" s="30" t="s">
        <v>286</v>
      </c>
      <c r="C111" s="9">
        <v>99.989356040000004</v>
      </c>
      <c r="D111" s="27" t="str">
        <f>IF($B111="N/A","N/A",IF(C111&gt;=99,"Yes","No"))</f>
        <v>Yes</v>
      </c>
      <c r="E111" s="9">
        <v>99.925333332999998</v>
      </c>
      <c r="F111" s="27" t="str">
        <f>IF($B111="N/A","N/A",IF(E111&gt;=99,"Yes","No"))</f>
        <v>Yes</v>
      </c>
      <c r="G111" s="9">
        <v>99.968017058000001</v>
      </c>
      <c r="H111" s="27" t="str">
        <f>IF($B111="N/A","N/A",IF(G111&gt;=99,"Yes","No"))</f>
        <v>Yes</v>
      </c>
      <c r="I111" s="8">
        <v>-6.4000000000000001E-2</v>
      </c>
      <c r="J111" s="8">
        <v>4.2700000000000002E-2</v>
      </c>
      <c r="K111" s="30" t="s">
        <v>737</v>
      </c>
      <c r="L111" s="111" t="str">
        <f t="shared" ref="L111:L145" si="40">IF(J111="Div by 0", "N/A", IF(K111="N/A","N/A", IF(J111&gt;VALUE(MID(K111,1,2)), "No", IF(J111&lt;-1*VALUE(MID(K111,1,2)), "No", "Yes"))))</f>
        <v>Yes</v>
      </c>
    </row>
    <row r="112" spans="1:12" x14ac:dyDescent="0.25">
      <c r="A112" s="134" t="s">
        <v>970</v>
      </c>
      <c r="B112" s="30" t="s">
        <v>213</v>
      </c>
      <c r="C112" s="9">
        <v>0.99510472670000005</v>
      </c>
      <c r="D112" s="27" t="str">
        <f>IF($B112="N/A","N/A",IF(C112&gt;10,"No",IF(C112&lt;-10,"No","Yes")))</f>
        <v>N/A</v>
      </c>
      <c r="E112" s="9">
        <v>0.79508777450000001</v>
      </c>
      <c r="F112" s="27" t="str">
        <f>IF($B112="N/A","N/A",IF(E112&gt;10,"No",IF(E112&lt;-10,"No","Yes")))</f>
        <v>N/A</v>
      </c>
      <c r="G112" s="9">
        <v>0.76</v>
      </c>
      <c r="H112" s="27" t="str">
        <f>IF($B112="N/A","N/A",IF(G112&gt;10,"No",IF(G112&lt;-10,"No","Yes")))</f>
        <v>N/A</v>
      </c>
      <c r="I112" s="8">
        <v>-20.100000000000001</v>
      </c>
      <c r="J112" s="8">
        <v>-4.41</v>
      </c>
      <c r="K112" s="30" t="s">
        <v>737</v>
      </c>
      <c r="L112" s="111" t="str">
        <f t="shared" si="40"/>
        <v>Yes</v>
      </c>
    </row>
    <row r="113" spans="1:12" x14ac:dyDescent="0.25">
      <c r="A113" s="110" t="s">
        <v>971</v>
      </c>
      <c r="B113" s="30" t="s">
        <v>280</v>
      </c>
      <c r="C113" s="4">
        <v>99.193313650999997</v>
      </c>
      <c r="D113" s="27" t="str">
        <f>IF($B113="N/A","N/A",IF(C113&gt;=98,"Yes","No"))</f>
        <v>Yes</v>
      </c>
      <c r="E113" s="4">
        <v>99.231535506</v>
      </c>
      <c r="F113" s="27" t="str">
        <f>IF($B113="N/A","N/A",IF(E113&gt;=98,"Yes","No"))</f>
        <v>Yes</v>
      </c>
      <c r="G113" s="4">
        <v>99.261058180999996</v>
      </c>
      <c r="H113" s="27" t="str">
        <f>IF($B113="N/A","N/A",IF(G113&gt;=98,"Yes","No"))</f>
        <v>Yes</v>
      </c>
      <c r="I113" s="8">
        <v>3.85E-2</v>
      </c>
      <c r="J113" s="8">
        <v>2.98E-2</v>
      </c>
      <c r="K113" s="28" t="s">
        <v>737</v>
      </c>
      <c r="L113" s="111" t="str">
        <f t="shared" si="40"/>
        <v>Yes</v>
      </c>
    </row>
    <row r="114" spans="1:12" x14ac:dyDescent="0.25">
      <c r="A114" s="110" t="s">
        <v>972</v>
      </c>
      <c r="B114" s="30" t="s">
        <v>287</v>
      </c>
      <c r="C114" s="4">
        <v>92.692141622999998</v>
      </c>
      <c r="D114" s="27" t="str">
        <f>IF($B114="N/A","N/A",IF(C114&gt;=80,"Yes","No"))</f>
        <v>Yes</v>
      </c>
      <c r="E114" s="4">
        <v>92.924991810999998</v>
      </c>
      <c r="F114" s="27" t="str">
        <f>IF($B114="N/A","N/A",IF(E114&gt;=80,"Yes","No"))</f>
        <v>Yes</v>
      </c>
      <c r="G114" s="4">
        <v>94.018026293000005</v>
      </c>
      <c r="H114" s="27" t="str">
        <f>IF($B114="N/A","N/A",IF(G114&gt;=80,"Yes","No"))</f>
        <v>Yes</v>
      </c>
      <c r="I114" s="8">
        <v>0.25119999999999998</v>
      </c>
      <c r="J114" s="8">
        <v>1.1759999999999999</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9395</v>
      </c>
      <c r="D119" s="27" t="str">
        <f t="shared" ref="D119:D145" si="43">IF($B119="N/A","N/A",IF(C119&gt;10,"No",IF(C119&lt;-10,"No","Yes")))</f>
        <v>N/A</v>
      </c>
      <c r="E119" s="23">
        <v>9375</v>
      </c>
      <c r="F119" s="27" t="str">
        <f t="shared" ref="F119:F145" si="44">IF($B119="N/A","N/A",IF(E119&gt;10,"No",IF(E119&lt;-10,"No","Yes")))</f>
        <v>N/A</v>
      </c>
      <c r="G119" s="23">
        <v>9380</v>
      </c>
      <c r="H119" s="27" t="str">
        <f t="shared" ref="H119:H145" si="45">IF($B119="N/A","N/A",IF(G119&gt;10,"No",IF(G119&lt;-10,"No","Yes")))</f>
        <v>N/A</v>
      </c>
      <c r="I119" s="8">
        <v>-0.21299999999999999</v>
      </c>
      <c r="J119" s="8">
        <v>5.33E-2</v>
      </c>
      <c r="K119" s="28" t="s">
        <v>737</v>
      </c>
      <c r="L119" s="111" t="str">
        <f t="shared" si="40"/>
        <v>Yes</v>
      </c>
    </row>
    <row r="120" spans="1:12" x14ac:dyDescent="0.25">
      <c r="A120" s="134" t="s">
        <v>977</v>
      </c>
      <c r="B120" s="22" t="s">
        <v>213</v>
      </c>
      <c r="C120" s="23">
        <v>1520</v>
      </c>
      <c r="D120" s="27" t="str">
        <f t="shared" si="43"/>
        <v>N/A</v>
      </c>
      <c r="E120" s="23">
        <v>1509</v>
      </c>
      <c r="F120" s="27" t="str">
        <f t="shared" si="44"/>
        <v>N/A</v>
      </c>
      <c r="G120" s="23">
        <v>1511</v>
      </c>
      <c r="H120" s="27" t="str">
        <f t="shared" si="45"/>
        <v>N/A</v>
      </c>
      <c r="I120" s="8">
        <v>-0.72399999999999998</v>
      </c>
      <c r="J120" s="8">
        <v>0.13250000000000001</v>
      </c>
      <c r="K120" s="28" t="s">
        <v>737</v>
      </c>
      <c r="L120" s="111" t="str">
        <f t="shared" si="40"/>
        <v>Yes</v>
      </c>
    </row>
    <row r="121" spans="1:12" x14ac:dyDescent="0.25">
      <c r="A121" s="134" t="s">
        <v>978</v>
      </c>
      <c r="B121" s="22" t="s">
        <v>213</v>
      </c>
      <c r="C121" s="23">
        <v>5969</v>
      </c>
      <c r="D121" s="27" t="str">
        <f t="shared" si="43"/>
        <v>N/A</v>
      </c>
      <c r="E121" s="23">
        <v>5948</v>
      </c>
      <c r="F121" s="27" t="str">
        <f t="shared" si="44"/>
        <v>N/A</v>
      </c>
      <c r="G121" s="23">
        <v>5906</v>
      </c>
      <c r="H121" s="27" t="str">
        <f t="shared" si="45"/>
        <v>N/A</v>
      </c>
      <c r="I121" s="8">
        <v>-0.35199999999999998</v>
      </c>
      <c r="J121" s="8">
        <v>-0.70599999999999996</v>
      </c>
      <c r="K121" s="28" t="s">
        <v>737</v>
      </c>
      <c r="L121" s="111" t="str">
        <f t="shared" si="40"/>
        <v>Yes</v>
      </c>
    </row>
    <row r="122" spans="1:12" x14ac:dyDescent="0.25">
      <c r="A122" s="134" t="s">
        <v>979</v>
      </c>
      <c r="B122" s="22" t="s">
        <v>213</v>
      </c>
      <c r="C122" s="23">
        <v>1905</v>
      </c>
      <c r="D122" s="27" t="str">
        <f t="shared" si="43"/>
        <v>N/A</v>
      </c>
      <c r="E122" s="23">
        <v>1917</v>
      </c>
      <c r="F122" s="27" t="str">
        <f t="shared" si="44"/>
        <v>N/A</v>
      </c>
      <c r="G122" s="23">
        <v>1962</v>
      </c>
      <c r="H122" s="27" t="str">
        <f t="shared" si="45"/>
        <v>N/A</v>
      </c>
      <c r="I122" s="8">
        <v>0.62990000000000002</v>
      </c>
      <c r="J122" s="8">
        <v>2.347</v>
      </c>
      <c r="K122" s="28" t="s">
        <v>737</v>
      </c>
      <c r="L122" s="111" t="str">
        <f t="shared" si="40"/>
        <v>Yes</v>
      </c>
    </row>
    <row r="123" spans="1:12" x14ac:dyDescent="0.25">
      <c r="A123" s="134" t="s">
        <v>980</v>
      </c>
      <c r="B123" s="22" t="s">
        <v>213</v>
      </c>
      <c r="C123" s="23">
        <v>11</v>
      </c>
      <c r="D123" s="27" t="str">
        <f t="shared" si="43"/>
        <v>N/A</v>
      </c>
      <c r="E123" s="23">
        <v>11</v>
      </c>
      <c r="F123" s="27" t="str">
        <f t="shared" si="44"/>
        <v>N/A</v>
      </c>
      <c r="G123" s="23">
        <v>11</v>
      </c>
      <c r="H123" s="27" t="str">
        <f t="shared" si="45"/>
        <v>N/A</v>
      </c>
      <c r="I123" s="8">
        <v>0</v>
      </c>
      <c r="J123" s="8">
        <v>0</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12461</v>
      </c>
      <c r="D125" s="27" t="str">
        <f t="shared" si="43"/>
        <v>N/A</v>
      </c>
      <c r="E125" s="23">
        <v>12703</v>
      </c>
      <c r="F125" s="27" t="str">
        <f t="shared" si="44"/>
        <v>N/A</v>
      </c>
      <c r="G125" s="23">
        <v>12500</v>
      </c>
      <c r="H125" s="27" t="str">
        <f t="shared" si="45"/>
        <v>N/A</v>
      </c>
      <c r="I125" s="8">
        <v>1.9419999999999999</v>
      </c>
      <c r="J125" s="8">
        <v>-1.6</v>
      </c>
      <c r="K125" s="28" t="s">
        <v>737</v>
      </c>
      <c r="L125" s="111" t="str">
        <f t="shared" si="40"/>
        <v>Yes</v>
      </c>
    </row>
    <row r="126" spans="1:12" x14ac:dyDescent="0.25">
      <c r="A126" s="134" t="s">
        <v>982</v>
      </c>
      <c r="B126" s="22" t="s">
        <v>213</v>
      </c>
      <c r="C126" s="23">
        <v>6905</v>
      </c>
      <c r="D126" s="27" t="str">
        <f t="shared" si="43"/>
        <v>N/A</v>
      </c>
      <c r="E126" s="23">
        <v>7042</v>
      </c>
      <c r="F126" s="27" t="str">
        <f t="shared" si="44"/>
        <v>N/A</v>
      </c>
      <c r="G126" s="23">
        <v>6843</v>
      </c>
      <c r="H126" s="27" t="str">
        <f t="shared" si="45"/>
        <v>N/A</v>
      </c>
      <c r="I126" s="8">
        <v>1.984</v>
      </c>
      <c r="J126" s="8">
        <v>-2.83</v>
      </c>
      <c r="K126" s="28" t="s">
        <v>737</v>
      </c>
      <c r="L126" s="111" t="str">
        <f t="shared" si="40"/>
        <v>Yes</v>
      </c>
    </row>
    <row r="127" spans="1:12" x14ac:dyDescent="0.25">
      <c r="A127" s="134" t="s">
        <v>983</v>
      </c>
      <c r="B127" s="22" t="s">
        <v>213</v>
      </c>
      <c r="C127" s="23">
        <v>3479</v>
      </c>
      <c r="D127" s="27" t="str">
        <f t="shared" si="43"/>
        <v>N/A</v>
      </c>
      <c r="E127" s="23">
        <v>3555</v>
      </c>
      <c r="F127" s="27" t="str">
        <f t="shared" si="44"/>
        <v>N/A</v>
      </c>
      <c r="G127" s="23">
        <v>3445</v>
      </c>
      <c r="H127" s="27" t="str">
        <f t="shared" si="45"/>
        <v>N/A</v>
      </c>
      <c r="I127" s="8">
        <v>2.1850000000000001</v>
      </c>
      <c r="J127" s="8">
        <v>-3.09</v>
      </c>
      <c r="K127" s="28" t="s">
        <v>737</v>
      </c>
      <c r="L127" s="111" t="str">
        <f t="shared" si="40"/>
        <v>Yes</v>
      </c>
    </row>
    <row r="128" spans="1:12" x14ac:dyDescent="0.25">
      <c r="A128" s="134" t="s">
        <v>984</v>
      </c>
      <c r="B128" s="22" t="s">
        <v>213</v>
      </c>
      <c r="C128" s="23">
        <v>1484</v>
      </c>
      <c r="D128" s="27" t="str">
        <f t="shared" si="43"/>
        <v>N/A</v>
      </c>
      <c r="E128" s="23">
        <v>1496</v>
      </c>
      <c r="F128" s="27" t="str">
        <f t="shared" si="44"/>
        <v>N/A</v>
      </c>
      <c r="G128" s="23">
        <v>1604</v>
      </c>
      <c r="H128" s="27" t="str">
        <f t="shared" si="45"/>
        <v>N/A</v>
      </c>
      <c r="I128" s="8">
        <v>0.80859999999999999</v>
      </c>
      <c r="J128" s="8">
        <v>7.2190000000000003</v>
      </c>
      <c r="K128" s="28" t="s">
        <v>737</v>
      </c>
      <c r="L128" s="111" t="str">
        <f t="shared" si="40"/>
        <v>Yes</v>
      </c>
    </row>
    <row r="129" spans="1:12" x14ac:dyDescent="0.25">
      <c r="A129" s="134" t="s">
        <v>985</v>
      </c>
      <c r="B129" s="22" t="s">
        <v>213</v>
      </c>
      <c r="C129" s="23">
        <v>593</v>
      </c>
      <c r="D129" s="27" t="str">
        <f t="shared" si="43"/>
        <v>N/A</v>
      </c>
      <c r="E129" s="23">
        <v>610</v>
      </c>
      <c r="F129" s="27" t="str">
        <f t="shared" si="44"/>
        <v>N/A</v>
      </c>
      <c r="G129" s="23">
        <v>608</v>
      </c>
      <c r="H129" s="27" t="str">
        <f t="shared" si="45"/>
        <v>N/A</v>
      </c>
      <c r="I129" s="8">
        <v>2.867</v>
      </c>
      <c r="J129" s="8">
        <v>-0.32800000000000001</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48098</v>
      </c>
      <c r="D131" s="27" t="str">
        <f t="shared" si="43"/>
        <v>N/A</v>
      </c>
      <c r="E131" s="23">
        <v>49189</v>
      </c>
      <c r="F131" s="27" t="str">
        <f t="shared" si="44"/>
        <v>N/A</v>
      </c>
      <c r="G131" s="23">
        <v>48177</v>
      </c>
      <c r="H131" s="27" t="str">
        <f t="shared" si="45"/>
        <v>N/A</v>
      </c>
      <c r="I131" s="8">
        <v>2.2679999999999998</v>
      </c>
      <c r="J131" s="8">
        <v>-2.06</v>
      </c>
      <c r="K131" s="28" t="s">
        <v>737</v>
      </c>
      <c r="L131" s="111" t="str">
        <f t="shared" si="40"/>
        <v>Yes</v>
      </c>
    </row>
    <row r="132" spans="1:12" x14ac:dyDescent="0.25">
      <c r="A132" s="134" t="s">
        <v>987</v>
      </c>
      <c r="B132" s="22" t="s">
        <v>213</v>
      </c>
      <c r="C132" s="23">
        <v>14058</v>
      </c>
      <c r="D132" s="27" t="str">
        <f t="shared" si="43"/>
        <v>N/A</v>
      </c>
      <c r="E132" s="23">
        <v>14107</v>
      </c>
      <c r="F132" s="27" t="str">
        <f t="shared" si="44"/>
        <v>N/A</v>
      </c>
      <c r="G132" s="23">
        <v>13600</v>
      </c>
      <c r="H132" s="27" t="str">
        <f t="shared" si="45"/>
        <v>N/A</v>
      </c>
      <c r="I132" s="8">
        <v>0.34860000000000002</v>
      </c>
      <c r="J132" s="8">
        <v>-3.59</v>
      </c>
      <c r="K132" s="28" t="s">
        <v>737</v>
      </c>
      <c r="L132" s="111" t="str">
        <f t="shared" si="40"/>
        <v>Yes</v>
      </c>
    </row>
    <row r="133" spans="1:12" x14ac:dyDescent="0.25">
      <c r="A133" s="134" t="s">
        <v>988</v>
      </c>
      <c r="B133" s="22" t="s">
        <v>213</v>
      </c>
      <c r="C133" s="23">
        <v>2702</v>
      </c>
      <c r="D133" s="27" t="str">
        <f t="shared" si="43"/>
        <v>N/A</v>
      </c>
      <c r="E133" s="23">
        <v>2774</v>
      </c>
      <c r="F133" s="27" t="str">
        <f t="shared" si="44"/>
        <v>N/A</v>
      </c>
      <c r="G133" s="23">
        <v>2582</v>
      </c>
      <c r="H133" s="27" t="str">
        <f t="shared" si="45"/>
        <v>N/A</v>
      </c>
      <c r="I133" s="8">
        <v>2.665</v>
      </c>
      <c r="J133" s="8">
        <v>-6.92</v>
      </c>
      <c r="K133" s="28" t="s">
        <v>737</v>
      </c>
      <c r="L133" s="111" t="str">
        <f t="shared" si="40"/>
        <v>Yes</v>
      </c>
    </row>
    <row r="134" spans="1:12" x14ac:dyDescent="0.25">
      <c r="A134" s="134" t="s">
        <v>989</v>
      </c>
      <c r="B134" s="22" t="s">
        <v>213</v>
      </c>
      <c r="C134" s="23">
        <v>864</v>
      </c>
      <c r="D134" s="27" t="str">
        <f t="shared" si="43"/>
        <v>N/A</v>
      </c>
      <c r="E134" s="23">
        <v>915</v>
      </c>
      <c r="F134" s="27" t="str">
        <f t="shared" si="44"/>
        <v>N/A</v>
      </c>
      <c r="G134" s="23">
        <v>819</v>
      </c>
      <c r="H134" s="27" t="str">
        <f t="shared" si="45"/>
        <v>N/A</v>
      </c>
      <c r="I134" s="8">
        <v>5.9029999999999996</v>
      </c>
      <c r="J134" s="8">
        <v>-10.5</v>
      </c>
      <c r="K134" s="28" t="s">
        <v>737</v>
      </c>
      <c r="L134" s="111" t="str">
        <f t="shared" si="40"/>
        <v>No</v>
      </c>
    </row>
    <row r="135" spans="1:12" x14ac:dyDescent="0.25">
      <c r="A135" s="134" t="s">
        <v>990</v>
      </c>
      <c r="B135" s="22" t="s">
        <v>213</v>
      </c>
      <c r="C135" s="23">
        <v>19091</v>
      </c>
      <c r="D135" s="27" t="str">
        <f t="shared" si="43"/>
        <v>N/A</v>
      </c>
      <c r="E135" s="23">
        <v>20025</v>
      </c>
      <c r="F135" s="27" t="str">
        <f t="shared" si="44"/>
        <v>N/A</v>
      </c>
      <c r="G135" s="23">
        <v>20508</v>
      </c>
      <c r="H135" s="27" t="str">
        <f t="shared" si="45"/>
        <v>N/A</v>
      </c>
      <c r="I135" s="8">
        <v>4.8920000000000003</v>
      </c>
      <c r="J135" s="8">
        <v>2.4119999999999999</v>
      </c>
      <c r="K135" s="28" t="s">
        <v>737</v>
      </c>
      <c r="L135" s="111" t="str">
        <f t="shared" si="40"/>
        <v>Yes</v>
      </c>
    </row>
    <row r="136" spans="1:12" x14ac:dyDescent="0.25">
      <c r="A136" s="134" t="s">
        <v>991</v>
      </c>
      <c r="B136" s="22" t="s">
        <v>213</v>
      </c>
      <c r="C136" s="23">
        <v>9181</v>
      </c>
      <c r="D136" s="27" t="str">
        <f t="shared" si="43"/>
        <v>N/A</v>
      </c>
      <c r="E136" s="23">
        <v>8976</v>
      </c>
      <c r="F136" s="27" t="str">
        <f t="shared" si="44"/>
        <v>N/A</v>
      </c>
      <c r="G136" s="23">
        <v>8264</v>
      </c>
      <c r="H136" s="27" t="str">
        <f t="shared" si="45"/>
        <v>N/A</v>
      </c>
      <c r="I136" s="8">
        <v>-2.23</v>
      </c>
      <c r="J136" s="8">
        <v>-7.93</v>
      </c>
      <c r="K136" s="28" t="s">
        <v>737</v>
      </c>
      <c r="L136" s="111" t="str">
        <f t="shared" si="40"/>
        <v>Yes</v>
      </c>
    </row>
    <row r="137" spans="1:12" x14ac:dyDescent="0.25">
      <c r="A137" s="134" t="s">
        <v>992</v>
      </c>
      <c r="B137" s="22" t="s">
        <v>213</v>
      </c>
      <c r="C137" s="23">
        <v>2202</v>
      </c>
      <c r="D137" s="27" t="str">
        <f t="shared" si="43"/>
        <v>N/A</v>
      </c>
      <c r="E137" s="23">
        <v>2392</v>
      </c>
      <c r="F137" s="27" t="str">
        <f t="shared" si="44"/>
        <v>N/A</v>
      </c>
      <c r="G137" s="23">
        <v>2404</v>
      </c>
      <c r="H137" s="27" t="str">
        <f t="shared" si="45"/>
        <v>N/A</v>
      </c>
      <c r="I137" s="8">
        <v>8.6289999999999996</v>
      </c>
      <c r="J137" s="8">
        <v>0.50170000000000003</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18528</v>
      </c>
      <c r="D139" s="27" t="str">
        <f t="shared" si="43"/>
        <v>N/A</v>
      </c>
      <c r="E139" s="23">
        <v>18318</v>
      </c>
      <c r="F139" s="27" t="str">
        <f t="shared" si="44"/>
        <v>N/A</v>
      </c>
      <c r="G139" s="23">
        <v>17419</v>
      </c>
      <c r="H139" s="27" t="str">
        <f t="shared" si="45"/>
        <v>N/A</v>
      </c>
      <c r="I139" s="8">
        <v>-1.1299999999999999</v>
      </c>
      <c r="J139" s="8">
        <v>-4.91</v>
      </c>
      <c r="K139" s="28" t="s">
        <v>737</v>
      </c>
      <c r="L139" s="111" t="str">
        <f t="shared" si="40"/>
        <v>Yes</v>
      </c>
    </row>
    <row r="140" spans="1:12" x14ac:dyDescent="0.25">
      <c r="A140" s="134" t="s">
        <v>994</v>
      </c>
      <c r="B140" s="22" t="s">
        <v>213</v>
      </c>
      <c r="C140" s="23">
        <v>6249</v>
      </c>
      <c r="D140" s="27" t="str">
        <f t="shared" si="43"/>
        <v>N/A</v>
      </c>
      <c r="E140" s="23">
        <v>6034</v>
      </c>
      <c r="F140" s="27" t="str">
        <f t="shared" si="44"/>
        <v>N/A</v>
      </c>
      <c r="G140" s="23">
        <v>5669</v>
      </c>
      <c r="H140" s="27" t="str">
        <f t="shared" si="45"/>
        <v>N/A</v>
      </c>
      <c r="I140" s="8">
        <v>-3.44</v>
      </c>
      <c r="J140" s="8">
        <v>-6.05</v>
      </c>
      <c r="K140" s="28" t="s">
        <v>737</v>
      </c>
      <c r="L140" s="111" t="str">
        <f t="shared" si="40"/>
        <v>Yes</v>
      </c>
    </row>
    <row r="141" spans="1:12" x14ac:dyDescent="0.25">
      <c r="A141" s="134" t="s">
        <v>995</v>
      </c>
      <c r="B141" s="22" t="s">
        <v>213</v>
      </c>
      <c r="C141" s="23">
        <v>2154</v>
      </c>
      <c r="D141" s="27" t="str">
        <f t="shared" si="43"/>
        <v>N/A</v>
      </c>
      <c r="E141" s="23">
        <v>2029</v>
      </c>
      <c r="F141" s="27" t="str">
        <f t="shared" si="44"/>
        <v>N/A</v>
      </c>
      <c r="G141" s="23">
        <v>1978</v>
      </c>
      <c r="H141" s="27" t="str">
        <f t="shared" si="45"/>
        <v>N/A</v>
      </c>
      <c r="I141" s="8">
        <v>-5.8</v>
      </c>
      <c r="J141" s="8">
        <v>-2.5099999999999998</v>
      </c>
      <c r="K141" s="28" t="s">
        <v>737</v>
      </c>
      <c r="L141" s="111" t="str">
        <f t="shared" si="40"/>
        <v>Yes</v>
      </c>
    </row>
    <row r="142" spans="1:12" x14ac:dyDescent="0.25">
      <c r="A142" s="134" t="s">
        <v>996</v>
      </c>
      <c r="B142" s="22" t="s">
        <v>213</v>
      </c>
      <c r="C142" s="23">
        <v>4969</v>
      </c>
      <c r="D142" s="27" t="str">
        <f t="shared" si="43"/>
        <v>N/A</v>
      </c>
      <c r="E142" s="23">
        <v>5212</v>
      </c>
      <c r="F142" s="27" t="str">
        <f t="shared" si="44"/>
        <v>N/A</v>
      </c>
      <c r="G142" s="23">
        <v>5229</v>
      </c>
      <c r="H142" s="27" t="str">
        <f t="shared" si="45"/>
        <v>N/A</v>
      </c>
      <c r="I142" s="8">
        <v>4.8899999999999997</v>
      </c>
      <c r="J142" s="8">
        <v>0.32619999999999999</v>
      </c>
      <c r="K142" s="28" t="s">
        <v>737</v>
      </c>
      <c r="L142" s="111" t="str">
        <f t="shared" si="40"/>
        <v>Yes</v>
      </c>
    </row>
    <row r="143" spans="1:12" x14ac:dyDescent="0.25">
      <c r="A143" s="134" t="s">
        <v>997</v>
      </c>
      <c r="B143" s="22" t="s">
        <v>213</v>
      </c>
      <c r="C143" s="23">
        <v>870</v>
      </c>
      <c r="D143" s="27" t="str">
        <f t="shared" si="43"/>
        <v>N/A</v>
      </c>
      <c r="E143" s="23">
        <v>900</v>
      </c>
      <c r="F143" s="27" t="str">
        <f t="shared" si="44"/>
        <v>N/A</v>
      </c>
      <c r="G143" s="23">
        <v>839</v>
      </c>
      <c r="H143" s="27" t="str">
        <f t="shared" si="45"/>
        <v>N/A</v>
      </c>
      <c r="I143" s="8">
        <v>3.448</v>
      </c>
      <c r="J143" s="8">
        <v>-6.78</v>
      </c>
      <c r="K143" s="28" t="s">
        <v>737</v>
      </c>
      <c r="L143" s="111" t="str">
        <f t="shared" si="40"/>
        <v>Yes</v>
      </c>
    </row>
    <row r="144" spans="1:12" x14ac:dyDescent="0.25">
      <c r="A144" s="134" t="s">
        <v>998</v>
      </c>
      <c r="B144" s="22" t="s">
        <v>213</v>
      </c>
      <c r="C144" s="23">
        <v>4286</v>
      </c>
      <c r="D144" s="27" t="str">
        <f t="shared" si="43"/>
        <v>N/A</v>
      </c>
      <c r="E144" s="23">
        <v>4143</v>
      </c>
      <c r="F144" s="27" t="str">
        <f t="shared" si="44"/>
        <v>N/A</v>
      </c>
      <c r="G144" s="23">
        <v>3704</v>
      </c>
      <c r="H144" s="27" t="str">
        <f t="shared" si="45"/>
        <v>N/A</v>
      </c>
      <c r="I144" s="8">
        <v>-3.34</v>
      </c>
      <c r="J144" s="8">
        <v>-10.6</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5457</v>
      </c>
      <c r="D146" s="7" t="str">
        <f t="shared" ref="D146:D151" si="46">IF($B146="N/A","N/A",IF(C146&gt;10,"No",IF(C146&lt;-10,"No","Yes")))</f>
        <v>N/A</v>
      </c>
      <c r="E146" s="1">
        <v>5315</v>
      </c>
      <c r="F146" s="7" t="str">
        <f t="shared" ref="F146:F151" si="47">IF($B146="N/A","N/A",IF(E146&gt;10,"No",IF(E146&lt;-10,"No","Yes")))</f>
        <v>N/A</v>
      </c>
      <c r="G146" s="1">
        <v>5231</v>
      </c>
      <c r="H146" s="7" t="str">
        <f t="shared" ref="H146:H151" si="48">IF($B146="N/A","N/A",IF(G146&gt;10,"No",IF(G146&lt;-10,"No","Yes")))</f>
        <v>N/A</v>
      </c>
      <c r="I146" s="36">
        <v>-2.6</v>
      </c>
      <c r="J146" s="36">
        <v>-1.58</v>
      </c>
      <c r="K146" s="28" t="s">
        <v>736</v>
      </c>
      <c r="L146" s="111" t="str">
        <f t="shared" ref="L146:L151" si="49">IF(J146="Div by 0", "N/A", IF(K146="N/A","N/A", IF(J146&gt;VALUE(MID(K146,1,2)), "No", IF(J146&lt;-1*VALUE(MID(K146,1,2)), "No", "Yes"))))</f>
        <v>Yes</v>
      </c>
    </row>
    <row r="147" spans="1:12" x14ac:dyDescent="0.25">
      <c r="A147" s="157" t="s">
        <v>326</v>
      </c>
      <c r="B147" s="30" t="s">
        <v>213</v>
      </c>
      <c r="C147" s="9">
        <v>6.1673560723999996</v>
      </c>
      <c r="D147" s="7" t="str">
        <f t="shared" si="46"/>
        <v>N/A</v>
      </c>
      <c r="E147" s="9">
        <v>5.9329128759999996</v>
      </c>
      <c r="F147" s="7" t="str">
        <f t="shared" si="47"/>
        <v>N/A</v>
      </c>
      <c r="G147" s="9">
        <v>5.9799259224999997</v>
      </c>
      <c r="H147" s="7" t="str">
        <f t="shared" si="48"/>
        <v>N/A</v>
      </c>
      <c r="I147" s="36">
        <v>-3.8</v>
      </c>
      <c r="J147" s="36">
        <v>0.79239999999999999</v>
      </c>
      <c r="K147" s="28" t="s">
        <v>736</v>
      </c>
      <c r="L147" s="111" t="str">
        <f t="shared" si="49"/>
        <v>Yes</v>
      </c>
    </row>
    <row r="148" spans="1:12" x14ac:dyDescent="0.25">
      <c r="A148" s="134" t="s">
        <v>327</v>
      </c>
      <c r="B148" s="30" t="s">
        <v>213</v>
      </c>
      <c r="C148" s="9">
        <v>43.555082491</v>
      </c>
      <c r="D148" s="7" t="str">
        <f t="shared" si="46"/>
        <v>N/A</v>
      </c>
      <c r="E148" s="9">
        <v>42.816000000000003</v>
      </c>
      <c r="F148" s="7" t="str">
        <f t="shared" si="47"/>
        <v>N/A</v>
      </c>
      <c r="G148" s="9">
        <v>41.972281449999997</v>
      </c>
      <c r="H148" s="7" t="str">
        <f t="shared" si="48"/>
        <v>N/A</v>
      </c>
      <c r="I148" s="36">
        <v>-1.7</v>
      </c>
      <c r="J148" s="36">
        <v>-1.97</v>
      </c>
      <c r="K148" s="28" t="s">
        <v>736</v>
      </c>
      <c r="L148" s="111" t="str">
        <f t="shared" si="49"/>
        <v>Yes</v>
      </c>
    </row>
    <row r="149" spans="1:12" x14ac:dyDescent="0.25">
      <c r="A149" s="134" t="s">
        <v>328</v>
      </c>
      <c r="B149" s="30" t="s">
        <v>213</v>
      </c>
      <c r="C149" s="9">
        <v>9.1726185698999991</v>
      </c>
      <c r="D149" s="7" t="str">
        <f t="shared" si="46"/>
        <v>N/A</v>
      </c>
      <c r="E149" s="9">
        <v>8.5412894591999997</v>
      </c>
      <c r="F149" s="7" t="str">
        <f t="shared" si="47"/>
        <v>N/A</v>
      </c>
      <c r="G149" s="9">
        <v>8.3840000000000003</v>
      </c>
      <c r="H149" s="7" t="str">
        <f t="shared" si="48"/>
        <v>N/A</v>
      </c>
      <c r="I149" s="36">
        <v>-6.88</v>
      </c>
      <c r="J149" s="36">
        <v>-1.84</v>
      </c>
      <c r="K149" s="28" t="s">
        <v>736</v>
      </c>
      <c r="L149" s="111" t="str">
        <f t="shared" si="49"/>
        <v>Yes</v>
      </c>
    </row>
    <row r="150" spans="1:12" x14ac:dyDescent="0.25">
      <c r="A150" s="134" t="s">
        <v>329</v>
      </c>
      <c r="B150" s="30" t="s">
        <v>213</v>
      </c>
      <c r="C150" s="9">
        <v>0.44076676780000001</v>
      </c>
      <c r="D150" s="7" t="str">
        <f t="shared" si="46"/>
        <v>N/A</v>
      </c>
      <c r="E150" s="9">
        <v>0.41879281950000002</v>
      </c>
      <c r="F150" s="7" t="str">
        <f t="shared" si="47"/>
        <v>N/A</v>
      </c>
      <c r="G150" s="9">
        <v>0.49401166530000001</v>
      </c>
      <c r="H150" s="7" t="str">
        <f t="shared" si="48"/>
        <v>N/A</v>
      </c>
      <c r="I150" s="36">
        <v>-4.99</v>
      </c>
      <c r="J150" s="36">
        <v>17.96</v>
      </c>
      <c r="K150" s="28" t="s">
        <v>736</v>
      </c>
      <c r="L150" s="111" t="str">
        <f t="shared" si="49"/>
        <v>Yes</v>
      </c>
    </row>
    <row r="151" spans="1:12" x14ac:dyDescent="0.25">
      <c r="A151" s="134" t="s">
        <v>330</v>
      </c>
      <c r="B151" s="30" t="s">
        <v>213</v>
      </c>
      <c r="C151" s="9">
        <v>5.3972366100000002E-2</v>
      </c>
      <c r="D151" s="7" t="str">
        <f t="shared" si="46"/>
        <v>N/A</v>
      </c>
      <c r="E151" s="9">
        <v>5.4591112599999998E-2</v>
      </c>
      <c r="F151" s="7" t="str">
        <f t="shared" si="47"/>
        <v>N/A</v>
      </c>
      <c r="G151" s="9">
        <v>4.5926861499999999E-2</v>
      </c>
      <c r="H151" s="7" t="str">
        <f t="shared" si="48"/>
        <v>N/A</v>
      </c>
      <c r="I151" s="36">
        <v>1.1459999999999999</v>
      </c>
      <c r="J151" s="36">
        <v>-15.9</v>
      </c>
      <c r="K151" s="28" t="s">
        <v>736</v>
      </c>
      <c r="L151" s="111" t="str">
        <f t="shared" si="49"/>
        <v>Yes</v>
      </c>
    </row>
    <row r="152" spans="1:12" x14ac:dyDescent="0.25">
      <c r="A152" s="144" t="s">
        <v>1001</v>
      </c>
      <c r="B152" s="22" t="s">
        <v>213</v>
      </c>
      <c r="C152" s="23">
        <v>6607</v>
      </c>
      <c r="D152" s="27" t="str">
        <f t="shared" ref="D152:D158" si="50">IF($B152="N/A","N/A",IF(C152&gt;10,"No",IF(C152&lt;-10,"No","Yes")))</f>
        <v>N/A</v>
      </c>
      <c r="E152" s="23">
        <v>6730</v>
      </c>
      <c r="F152" s="27" t="str">
        <f t="shared" ref="F152:F158" si="51">IF($B152="N/A","N/A",IF(E152&gt;10,"No",IF(E152&lt;-10,"No","Yes")))</f>
        <v>N/A</v>
      </c>
      <c r="G152" s="23">
        <v>6509</v>
      </c>
      <c r="H152" s="27" t="str">
        <f t="shared" ref="H152:H158" si="52">IF($B152="N/A","N/A",IF(G152&gt;10,"No",IF(G152&lt;-10,"No","Yes")))</f>
        <v>N/A</v>
      </c>
      <c r="I152" s="8">
        <v>1.8620000000000001</v>
      </c>
      <c r="J152" s="8">
        <v>-3.28</v>
      </c>
      <c r="K152" s="28" t="s">
        <v>736</v>
      </c>
      <c r="L152" s="111" t="str">
        <f t="shared" ref="L152:L159" si="53">IF(J152="Div by 0", "N/A", IF(K152="N/A","N/A", IF(J152&gt;VALUE(MID(K152,1,2)), "No", IF(J152&lt;-1*VALUE(MID(K152,1,2)), "No", "Yes"))))</f>
        <v>Yes</v>
      </c>
    </row>
    <row r="153" spans="1:12" x14ac:dyDescent="0.25">
      <c r="A153" s="157" t="s">
        <v>1002</v>
      </c>
      <c r="B153" s="22" t="s">
        <v>213</v>
      </c>
      <c r="C153" s="4">
        <v>7.4670554462999998</v>
      </c>
      <c r="D153" s="27" t="str">
        <f t="shared" si="50"/>
        <v>N/A</v>
      </c>
      <c r="E153" s="4">
        <v>7.5124183736000001</v>
      </c>
      <c r="F153" s="27" t="str">
        <f t="shared" si="51"/>
        <v>N/A</v>
      </c>
      <c r="G153" s="4">
        <v>7.4408980748999998</v>
      </c>
      <c r="H153" s="27" t="str">
        <f t="shared" si="52"/>
        <v>N/A</v>
      </c>
      <c r="I153" s="8">
        <v>0.60750000000000004</v>
      </c>
      <c r="J153" s="8">
        <v>-0.95199999999999996</v>
      </c>
      <c r="K153" s="28" t="s">
        <v>736</v>
      </c>
      <c r="L153" s="111" t="str">
        <f t="shared" si="53"/>
        <v>Yes</v>
      </c>
    </row>
    <row r="154" spans="1:12" x14ac:dyDescent="0.25">
      <c r="A154" s="144" t="s">
        <v>1003</v>
      </c>
      <c r="B154" s="22" t="s">
        <v>213</v>
      </c>
      <c r="C154" s="4">
        <v>17.381585950000002</v>
      </c>
      <c r="D154" s="27" t="str">
        <f t="shared" si="50"/>
        <v>N/A</v>
      </c>
      <c r="E154" s="4">
        <v>17.461333332999999</v>
      </c>
      <c r="F154" s="27" t="str">
        <f t="shared" si="51"/>
        <v>N/A</v>
      </c>
      <c r="G154" s="4">
        <v>14.754797440999999</v>
      </c>
      <c r="H154" s="27" t="str">
        <f t="shared" si="52"/>
        <v>N/A</v>
      </c>
      <c r="I154" s="8">
        <v>0.45879999999999999</v>
      </c>
      <c r="J154" s="8">
        <v>-15.5</v>
      </c>
      <c r="K154" s="28" t="s">
        <v>736</v>
      </c>
      <c r="L154" s="111" t="str">
        <f t="shared" si="53"/>
        <v>Yes</v>
      </c>
    </row>
    <row r="155" spans="1:12" x14ac:dyDescent="0.25">
      <c r="A155" s="144" t="s">
        <v>1004</v>
      </c>
      <c r="B155" s="22" t="s">
        <v>213</v>
      </c>
      <c r="C155" s="4">
        <v>23.617687184000001</v>
      </c>
      <c r="D155" s="27" t="str">
        <f t="shared" si="50"/>
        <v>N/A</v>
      </c>
      <c r="E155" s="4">
        <v>23.514130519999998</v>
      </c>
      <c r="F155" s="27" t="str">
        <f t="shared" si="51"/>
        <v>N/A</v>
      </c>
      <c r="G155" s="4">
        <v>22.776</v>
      </c>
      <c r="H155" s="27" t="str">
        <f t="shared" si="52"/>
        <v>N/A</v>
      </c>
      <c r="I155" s="8">
        <v>-0.438</v>
      </c>
      <c r="J155" s="8">
        <v>-3.14</v>
      </c>
      <c r="K155" s="28" t="s">
        <v>736</v>
      </c>
      <c r="L155" s="111" t="str">
        <f t="shared" si="53"/>
        <v>Yes</v>
      </c>
    </row>
    <row r="156" spans="1:12" x14ac:dyDescent="0.25">
      <c r="A156" s="144" t="s">
        <v>1005</v>
      </c>
      <c r="B156" s="22" t="s">
        <v>213</v>
      </c>
      <c r="C156" s="4">
        <v>4.1436234355000003</v>
      </c>
      <c r="D156" s="27" t="str">
        <f t="shared" si="50"/>
        <v>N/A</v>
      </c>
      <c r="E156" s="4">
        <v>4.2102909187000002</v>
      </c>
      <c r="F156" s="27" t="str">
        <f t="shared" si="51"/>
        <v>N/A</v>
      </c>
      <c r="G156" s="4">
        <v>4.6142350083999997</v>
      </c>
      <c r="H156" s="27" t="str">
        <f t="shared" si="52"/>
        <v>N/A</v>
      </c>
      <c r="I156" s="8">
        <v>1.609</v>
      </c>
      <c r="J156" s="8">
        <v>9.5939999999999994</v>
      </c>
      <c r="K156" s="28" t="s">
        <v>736</v>
      </c>
      <c r="L156" s="111" t="str">
        <f t="shared" si="53"/>
        <v>Yes</v>
      </c>
    </row>
    <row r="157" spans="1:12" x14ac:dyDescent="0.25">
      <c r="A157" s="144" t="s">
        <v>1006</v>
      </c>
      <c r="B157" s="22" t="s">
        <v>213</v>
      </c>
      <c r="C157" s="4">
        <v>0.20509499140000001</v>
      </c>
      <c r="D157" s="27" t="str">
        <f t="shared" si="50"/>
        <v>N/A</v>
      </c>
      <c r="E157" s="4">
        <v>0.19106889399999999</v>
      </c>
      <c r="F157" s="27" t="str">
        <f t="shared" si="51"/>
        <v>N/A</v>
      </c>
      <c r="G157" s="4">
        <v>0.31574717260000001</v>
      </c>
      <c r="H157" s="27" t="str">
        <f t="shared" si="52"/>
        <v>N/A</v>
      </c>
      <c r="I157" s="8">
        <v>-6.84</v>
      </c>
      <c r="J157" s="8">
        <v>65.25</v>
      </c>
      <c r="K157" s="28" t="s">
        <v>736</v>
      </c>
      <c r="L157" s="111" t="str">
        <f t="shared" si="53"/>
        <v>No</v>
      </c>
    </row>
    <row r="158" spans="1:12" x14ac:dyDescent="0.25">
      <c r="A158" s="134" t="s">
        <v>1007</v>
      </c>
      <c r="B158" s="22" t="s">
        <v>213</v>
      </c>
      <c r="C158" s="23">
        <v>522</v>
      </c>
      <c r="D158" s="27" t="str">
        <f t="shared" si="50"/>
        <v>N/A</v>
      </c>
      <c r="E158" s="23">
        <v>493</v>
      </c>
      <c r="F158" s="27" t="str">
        <f t="shared" si="51"/>
        <v>N/A</v>
      </c>
      <c r="G158" s="23">
        <v>359</v>
      </c>
      <c r="H158" s="27" t="str">
        <f t="shared" si="52"/>
        <v>N/A</v>
      </c>
      <c r="I158" s="8">
        <v>-5.56</v>
      </c>
      <c r="J158" s="8">
        <v>-27.2</v>
      </c>
      <c r="K158" s="28" t="s">
        <v>736</v>
      </c>
      <c r="L158" s="111" t="str">
        <f t="shared" si="53"/>
        <v>Yes</v>
      </c>
    </row>
    <row r="159" spans="1:12" ht="25" x14ac:dyDescent="0.25">
      <c r="A159" s="144" t="s">
        <v>1008</v>
      </c>
      <c r="B159" s="22" t="s">
        <v>213</v>
      </c>
      <c r="C159" s="23">
        <v>6797</v>
      </c>
      <c r="D159" s="27" t="str">
        <f>IF($B159="N/A","N/A",IF(C159&gt;10,"No",IF(C159&lt;-10,"No","Yes")))</f>
        <v>N/A</v>
      </c>
      <c r="E159" s="23">
        <v>6930</v>
      </c>
      <c r="F159" s="27" t="str">
        <f>IF($B159="N/A","N/A",IF(E159&gt;10,"No",IF(E159&lt;-10,"No","Yes")))</f>
        <v>N/A</v>
      </c>
      <c r="G159" s="23">
        <v>6665</v>
      </c>
      <c r="H159" s="27" t="str">
        <f>IF($B159="N/A","N/A",IF(G159&gt;10,"No",IF(G159&lt;-10,"No","Yes")))</f>
        <v>N/A</v>
      </c>
      <c r="I159" s="8">
        <v>1.9570000000000001</v>
      </c>
      <c r="J159" s="8">
        <v>-3.82</v>
      </c>
      <c r="K159" s="28" t="s">
        <v>736</v>
      </c>
      <c r="L159" s="111" t="str">
        <f t="shared" si="53"/>
        <v>Yes</v>
      </c>
    </row>
    <row r="160" spans="1:12" x14ac:dyDescent="0.25">
      <c r="A160" s="143" t="s">
        <v>1009</v>
      </c>
      <c r="B160" s="22" t="s">
        <v>213</v>
      </c>
      <c r="C160" s="23">
        <v>4571</v>
      </c>
      <c r="D160" s="27" t="str">
        <f t="shared" ref="D160:D234" si="54">IF($B160="N/A","N/A",IF(C160&gt;10,"No",IF(C160&lt;-10,"No","Yes")))</f>
        <v>N/A</v>
      </c>
      <c r="E160" s="23">
        <v>4689</v>
      </c>
      <c r="F160" s="27" t="str">
        <f t="shared" ref="F160:F234" si="55">IF($B160="N/A","N/A",IF(E160&gt;10,"No",IF(E160&lt;-10,"No","Yes")))</f>
        <v>N/A</v>
      </c>
      <c r="G160" s="23">
        <v>4822</v>
      </c>
      <c r="H160" s="27" t="str">
        <f t="shared" ref="H160:H223" si="56">IF($B160="N/A","N/A",IF(G160&gt;10,"No",IF(G160&lt;-10,"No","Yes")))</f>
        <v>N/A</v>
      </c>
      <c r="I160" s="8">
        <v>2.581</v>
      </c>
      <c r="J160" s="8">
        <v>2.8359999999999999</v>
      </c>
      <c r="K160" s="28" t="s">
        <v>736</v>
      </c>
      <c r="L160" s="111" t="str">
        <f t="shared" ref="L160:L223" si="57">IF(J160="Div by 0", "N/A", IF(K160="N/A","N/A", IF(J160&gt;VALUE(MID(K160,1,2)), "No", IF(J160&lt;-1*VALUE(MID(K160,1,2)), "No", "Yes"))))</f>
        <v>Yes</v>
      </c>
    </row>
    <row r="161" spans="1:12" x14ac:dyDescent="0.25">
      <c r="A161" s="159" t="s">
        <v>71</v>
      </c>
      <c r="B161" s="22" t="s">
        <v>213</v>
      </c>
      <c r="C161" s="4">
        <v>5.1660224678000004</v>
      </c>
      <c r="D161" s="27" t="str">
        <f t="shared" si="54"/>
        <v>N/A</v>
      </c>
      <c r="E161" s="4">
        <v>5.2341351788999999</v>
      </c>
      <c r="F161" s="27" t="str">
        <f t="shared" si="55"/>
        <v>N/A</v>
      </c>
      <c r="G161" s="4">
        <v>5.5123691069999996</v>
      </c>
      <c r="H161" s="27" t="str">
        <f t="shared" si="56"/>
        <v>N/A</v>
      </c>
      <c r="I161" s="8">
        <v>1.3180000000000001</v>
      </c>
      <c r="J161" s="8">
        <v>5.3159999999999998</v>
      </c>
      <c r="K161" s="28" t="s">
        <v>736</v>
      </c>
      <c r="L161" s="111" t="str">
        <f t="shared" si="57"/>
        <v>Yes</v>
      </c>
    </row>
    <row r="162" spans="1:12" x14ac:dyDescent="0.25">
      <c r="A162" s="143" t="s">
        <v>111</v>
      </c>
      <c r="B162" s="22" t="s">
        <v>213</v>
      </c>
      <c r="C162" s="4">
        <v>3.7253858434999998</v>
      </c>
      <c r="D162" s="27" t="str">
        <f t="shared" si="54"/>
        <v>N/A</v>
      </c>
      <c r="E162" s="4">
        <v>3.7759999999999998</v>
      </c>
      <c r="F162" s="27" t="str">
        <f t="shared" si="55"/>
        <v>N/A</v>
      </c>
      <c r="G162" s="4">
        <v>3.9658848614000002</v>
      </c>
      <c r="H162" s="27" t="str">
        <f t="shared" si="56"/>
        <v>N/A</v>
      </c>
      <c r="I162" s="8">
        <v>1.359</v>
      </c>
      <c r="J162" s="8">
        <v>5.0289999999999999</v>
      </c>
      <c r="K162" s="28" t="s">
        <v>736</v>
      </c>
      <c r="L162" s="111" t="str">
        <f t="shared" si="57"/>
        <v>Yes</v>
      </c>
    </row>
    <row r="163" spans="1:12" x14ac:dyDescent="0.25">
      <c r="A163" s="143" t="s">
        <v>112</v>
      </c>
      <c r="B163" s="22" t="s">
        <v>213</v>
      </c>
      <c r="C163" s="4">
        <v>16.884680201999998</v>
      </c>
      <c r="D163" s="27" t="str">
        <f t="shared" si="54"/>
        <v>N/A</v>
      </c>
      <c r="E163" s="4">
        <v>16.980240888000001</v>
      </c>
      <c r="F163" s="27" t="str">
        <f t="shared" si="55"/>
        <v>N/A</v>
      </c>
      <c r="G163" s="4">
        <v>17.488</v>
      </c>
      <c r="H163" s="27" t="str">
        <f t="shared" si="56"/>
        <v>N/A</v>
      </c>
      <c r="I163" s="8">
        <v>0.56599999999999995</v>
      </c>
      <c r="J163" s="8">
        <v>2.99</v>
      </c>
      <c r="K163" s="28" t="s">
        <v>736</v>
      </c>
      <c r="L163" s="111" t="str">
        <f t="shared" si="57"/>
        <v>Yes</v>
      </c>
    </row>
    <row r="164" spans="1:12" x14ac:dyDescent="0.25">
      <c r="A164" s="143" t="s">
        <v>113</v>
      </c>
      <c r="B164" s="22" t="s">
        <v>213</v>
      </c>
      <c r="C164" s="4">
        <v>4.3785604391000001</v>
      </c>
      <c r="D164" s="27" t="str">
        <f t="shared" si="54"/>
        <v>N/A</v>
      </c>
      <c r="E164" s="4">
        <v>4.4074894793999997</v>
      </c>
      <c r="F164" s="27" t="str">
        <f t="shared" si="55"/>
        <v>N/A</v>
      </c>
      <c r="G164" s="4">
        <v>4.6868837826999998</v>
      </c>
      <c r="H164" s="27" t="str">
        <f t="shared" si="56"/>
        <v>N/A</v>
      </c>
      <c r="I164" s="8">
        <v>0.66069999999999995</v>
      </c>
      <c r="J164" s="8">
        <v>6.3390000000000004</v>
      </c>
      <c r="K164" s="28" t="s">
        <v>736</v>
      </c>
      <c r="L164" s="111" t="str">
        <f t="shared" si="57"/>
        <v>Yes</v>
      </c>
    </row>
    <row r="165" spans="1:12" x14ac:dyDescent="0.25">
      <c r="A165" s="143" t="s">
        <v>114</v>
      </c>
      <c r="B165" s="22" t="s">
        <v>213</v>
      </c>
      <c r="C165" s="4">
        <v>5.9369602799999997E-2</v>
      </c>
      <c r="D165" s="27" t="str">
        <f t="shared" si="54"/>
        <v>N/A</v>
      </c>
      <c r="E165" s="4">
        <v>5.4591112599999998E-2</v>
      </c>
      <c r="F165" s="27" t="str">
        <f t="shared" si="55"/>
        <v>N/A</v>
      </c>
      <c r="G165" s="4">
        <v>3.4445146099999997E-2</v>
      </c>
      <c r="H165" s="27" t="str">
        <f t="shared" si="56"/>
        <v>N/A</v>
      </c>
      <c r="I165" s="8">
        <v>-8.0500000000000007</v>
      </c>
      <c r="J165" s="8">
        <v>-36.9</v>
      </c>
      <c r="K165" s="28" t="s">
        <v>736</v>
      </c>
      <c r="L165" s="111" t="str">
        <f t="shared" si="57"/>
        <v>No</v>
      </c>
    </row>
    <row r="166" spans="1:12" x14ac:dyDescent="0.25">
      <c r="A166" s="143" t="s">
        <v>426</v>
      </c>
      <c r="B166" s="22" t="s">
        <v>213</v>
      </c>
      <c r="C166" s="23">
        <v>346</v>
      </c>
      <c r="D166" s="27" t="str">
        <f>IF($B166="N/A","N/A",IF(C166&gt;10,"No",IF(C166&lt;-10,"No","Yes")))</f>
        <v>N/A</v>
      </c>
      <c r="E166" s="23">
        <v>354</v>
      </c>
      <c r="F166" s="27" t="str">
        <f>IF($B166="N/A","N/A",IF(E166&gt;10,"No",IF(E166&lt;-10,"No","Yes")))</f>
        <v>N/A</v>
      </c>
      <c r="G166" s="23">
        <v>371</v>
      </c>
      <c r="H166" s="27" t="str">
        <f>IF($B166="N/A","N/A",IF(G166&gt;10,"No",IF(G166&lt;-10,"No","Yes")))</f>
        <v>N/A</v>
      </c>
      <c r="I166" s="8">
        <v>2.3119999999999998</v>
      </c>
      <c r="J166" s="8">
        <v>4.8019999999999996</v>
      </c>
      <c r="K166" s="28" t="s">
        <v>736</v>
      </c>
      <c r="L166" s="111" t="str">
        <f t="shared" si="57"/>
        <v>Yes</v>
      </c>
    </row>
    <row r="167" spans="1:12" x14ac:dyDescent="0.25">
      <c r="A167" s="143" t="s">
        <v>427</v>
      </c>
      <c r="B167" s="22" t="s">
        <v>213</v>
      </c>
      <c r="C167" s="23">
        <v>11</v>
      </c>
      <c r="D167" s="27" t="str">
        <f>IF($B167="N/A","N/A",IF(C167&gt;10,"No",IF(C167&lt;-10,"No","Yes")))</f>
        <v>N/A</v>
      </c>
      <c r="E167" s="23">
        <v>0</v>
      </c>
      <c r="F167" s="27" t="str">
        <f>IF($B167="N/A","N/A",IF(E167&gt;10,"No",IF(E167&lt;-10,"No","Yes")))</f>
        <v>N/A</v>
      </c>
      <c r="G167" s="23">
        <v>11</v>
      </c>
      <c r="H167" s="27" t="str">
        <f>IF($B167="N/A","N/A",IF(G167&gt;10,"No",IF(G167&lt;-10,"No","Yes")))</f>
        <v>N/A</v>
      </c>
      <c r="I167" s="8">
        <v>-100</v>
      </c>
      <c r="J167" s="8" t="s">
        <v>1748</v>
      </c>
      <c r="K167" s="28" t="s">
        <v>736</v>
      </c>
      <c r="L167" s="111" t="str">
        <f t="shared" si="57"/>
        <v>N/A</v>
      </c>
    </row>
    <row r="168" spans="1:12" x14ac:dyDescent="0.25">
      <c r="A168" s="143" t="s">
        <v>428</v>
      </c>
      <c r="B168" s="22" t="s">
        <v>213</v>
      </c>
      <c r="C168" s="23">
        <v>1346</v>
      </c>
      <c r="D168" s="27" t="str">
        <f>IF($B168="N/A","N/A",IF(C168&gt;10,"No",IF(C168&lt;-10,"No","Yes")))</f>
        <v>N/A</v>
      </c>
      <c r="E168" s="23">
        <v>1362</v>
      </c>
      <c r="F168" s="27" t="str">
        <f>IF($B168="N/A","N/A",IF(E168&gt;10,"No",IF(E168&lt;-10,"No","Yes")))</f>
        <v>N/A</v>
      </c>
      <c r="G168" s="23">
        <v>1367</v>
      </c>
      <c r="H168" s="27" t="str">
        <f>IF($B168="N/A","N/A",IF(G168&gt;10,"No",IF(G168&lt;-10,"No","Yes")))</f>
        <v>N/A</v>
      </c>
      <c r="I168" s="8">
        <v>1.1890000000000001</v>
      </c>
      <c r="J168" s="8">
        <v>0.36709999999999998</v>
      </c>
      <c r="K168" s="28" t="s">
        <v>736</v>
      </c>
      <c r="L168" s="111" t="str">
        <f t="shared" si="57"/>
        <v>Yes</v>
      </c>
    </row>
    <row r="169" spans="1:12" x14ac:dyDescent="0.25">
      <c r="A169" s="143" t="s">
        <v>429</v>
      </c>
      <c r="B169" s="22" t="s">
        <v>213</v>
      </c>
      <c r="C169" s="23">
        <v>758</v>
      </c>
      <c r="D169" s="27" t="str">
        <f>IF($B169="N/A","N/A",IF(C169&gt;10,"No",IF(C169&lt;-10,"No","Yes")))</f>
        <v>N/A</v>
      </c>
      <c r="E169" s="23">
        <v>795</v>
      </c>
      <c r="F169" s="27" t="str">
        <f>IF($B169="N/A","N/A",IF(E169&gt;10,"No",IF(E169&lt;-10,"No","Yes")))</f>
        <v>N/A</v>
      </c>
      <c r="G169" s="23">
        <v>819</v>
      </c>
      <c r="H169" s="27" t="str">
        <f>IF($B169="N/A","N/A",IF(G169&gt;10,"No",IF(G169&lt;-10,"No","Yes")))</f>
        <v>N/A</v>
      </c>
      <c r="I169" s="8">
        <v>4.8810000000000002</v>
      </c>
      <c r="J169" s="8">
        <v>3.0190000000000001</v>
      </c>
      <c r="K169" s="28" t="s">
        <v>736</v>
      </c>
      <c r="L169" s="111" t="str">
        <f t="shared" si="57"/>
        <v>Yes</v>
      </c>
    </row>
    <row r="170" spans="1:12" x14ac:dyDescent="0.25">
      <c r="A170" s="143" t="s">
        <v>430</v>
      </c>
      <c r="B170" s="22" t="s">
        <v>213</v>
      </c>
      <c r="C170" s="23">
        <v>2117</v>
      </c>
      <c r="D170" s="27" t="str">
        <f>IF($B170="N/A","N/A",IF(C170&gt;10,"No",IF(C170&lt;-10,"No","Yes")))</f>
        <v>N/A</v>
      </c>
      <c r="E170" s="23">
        <v>2178</v>
      </c>
      <c r="F170" s="27" t="str">
        <f>IF($B170="N/A","N/A",IF(E170&gt;10,"No",IF(E170&lt;-10,"No","Yes")))</f>
        <v>N/A</v>
      </c>
      <c r="G170" s="23">
        <v>2264</v>
      </c>
      <c r="H170" s="27" t="str">
        <f>IF($B170="N/A","N/A",IF(G170&gt;10,"No",IF(G170&lt;-10,"No","Yes")))</f>
        <v>N/A</v>
      </c>
      <c r="I170" s="8">
        <v>2.8809999999999998</v>
      </c>
      <c r="J170" s="8">
        <v>3.9489999999999998</v>
      </c>
      <c r="K170" s="28" t="s">
        <v>736</v>
      </c>
      <c r="L170" s="111" t="str">
        <f t="shared" si="57"/>
        <v>Yes</v>
      </c>
    </row>
    <row r="171" spans="1:12" x14ac:dyDescent="0.25">
      <c r="A171" s="157" t="s">
        <v>1010</v>
      </c>
      <c r="B171" s="22" t="s">
        <v>213</v>
      </c>
      <c r="C171" s="23">
        <v>406</v>
      </c>
      <c r="D171" s="27" t="str">
        <f t="shared" si="54"/>
        <v>N/A</v>
      </c>
      <c r="E171" s="23">
        <v>399</v>
      </c>
      <c r="F171" s="27" t="str">
        <f t="shared" si="55"/>
        <v>N/A</v>
      </c>
      <c r="G171" s="23">
        <v>397</v>
      </c>
      <c r="H171" s="27" t="str">
        <f t="shared" si="56"/>
        <v>N/A</v>
      </c>
      <c r="I171" s="8">
        <v>-1.72</v>
      </c>
      <c r="J171" s="8">
        <v>-0.501</v>
      </c>
      <c r="K171" s="28" t="s">
        <v>736</v>
      </c>
      <c r="L171" s="111" t="str">
        <f t="shared" si="57"/>
        <v>Yes</v>
      </c>
    </row>
    <row r="172" spans="1:12" x14ac:dyDescent="0.25">
      <c r="A172" s="143" t="s">
        <v>1011</v>
      </c>
      <c r="B172" s="22" t="s">
        <v>213</v>
      </c>
      <c r="C172" s="23">
        <v>182</v>
      </c>
      <c r="D172" s="27" t="str">
        <f>IF($B172="N/A","N/A",IF(C172&gt;10,"No",IF(C172&lt;-10,"No","Yes")))</f>
        <v>N/A</v>
      </c>
      <c r="E172" s="23">
        <v>189</v>
      </c>
      <c r="F172" s="27" t="str">
        <f>IF($B172="N/A","N/A",IF(E172&gt;10,"No",IF(E172&lt;-10,"No","Yes")))</f>
        <v>N/A</v>
      </c>
      <c r="G172" s="23">
        <v>189</v>
      </c>
      <c r="H172" s="27" t="str">
        <f>IF($B172="N/A","N/A",IF(G172&gt;10,"No",IF(G172&lt;-10,"No","Yes")))</f>
        <v>N/A</v>
      </c>
      <c r="I172" s="8">
        <v>3.8460000000000001</v>
      </c>
      <c r="J172" s="8">
        <v>0</v>
      </c>
      <c r="K172" s="28" t="s">
        <v>736</v>
      </c>
      <c r="L172" s="111" t="str">
        <f t="shared" si="57"/>
        <v>Yes</v>
      </c>
    </row>
    <row r="173" spans="1:12" x14ac:dyDescent="0.25">
      <c r="A173" s="143" t="s">
        <v>1012</v>
      </c>
      <c r="B173" s="22" t="s">
        <v>213</v>
      </c>
      <c r="C173" s="23">
        <v>11</v>
      </c>
      <c r="D173" s="27" t="str">
        <f>IF($B173="N/A","N/A",IF(C173&gt;10,"No",IF(C173&lt;-10,"No","Yes")))</f>
        <v>N/A</v>
      </c>
      <c r="E173" s="23">
        <v>0</v>
      </c>
      <c r="F173" s="27" t="str">
        <f>IF($B173="N/A","N/A",IF(E173&gt;10,"No",IF(E173&lt;-10,"No","Yes")))</f>
        <v>N/A</v>
      </c>
      <c r="G173" s="23">
        <v>0</v>
      </c>
      <c r="H173" s="27" t="str">
        <f>IF($B173="N/A","N/A",IF(G173&gt;10,"No",IF(G173&lt;-10,"No","Yes")))</f>
        <v>N/A</v>
      </c>
      <c r="I173" s="8">
        <v>-100</v>
      </c>
      <c r="J173" s="8" t="s">
        <v>1748</v>
      </c>
      <c r="K173" s="28" t="s">
        <v>736</v>
      </c>
      <c r="L173" s="111" t="str">
        <f t="shared" si="57"/>
        <v>N/A</v>
      </c>
    </row>
    <row r="174" spans="1:12" x14ac:dyDescent="0.25">
      <c r="A174" s="143" t="s">
        <v>1013</v>
      </c>
      <c r="B174" s="22" t="s">
        <v>213</v>
      </c>
      <c r="C174" s="23">
        <v>144</v>
      </c>
      <c r="D174" s="27" t="str">
        <f>IF($B174="N/A","N/A",IF(C174&gt;10,"No",IF(C174&lt;-10,"No","Yes")))</f>
        <v>N/A</v>
      </c>
      <c r="E174" s="23">
        <v>149</v>
      </c>
      <c r="F174" s="27" t="str">
        <f>IF($B174="N/A","N/A",IF(E174&gt;10,"No",IF(E174&lt;-10,"No","Yes")))</f>
        <v>N/A</v>
      </c>
      <c r="G174" s="23">
        <v>153</v>
      </c>
      <c r="H174" s="27" t="str">
        <f>IF($B174="N/A","N/A",IF(G174&gt;10,"No",IF(G174&lt;-10,"No","Yes")))</f>
        <v>N/A</v>
      </c>
      <c r="I174" s="8">
        <v>3.472</v>
      </c>
      <c r="J174" s="8">
        <v>2.6850000000000001</v>
      </c>
      <c r="K174" s="28" t="s">
        <v>736</v>
      </c>
      <c r="L174" s="111" t="str">
        <f t="shared" si="57"/>
        <v>Yes</v>
      </c>
    </row>
    <row r="175" spans="1:12" x14ac:dyDescent="0.25">
      <c r="A175" s="143" t="s">
        <v>1014</v>
      </c>
      <c r="B175" s="22" t="s">
        <v>213</v>
      </c>
      <c r="C175" s="23">
        <v>70</v>
      </c>
      <c r="D175" s="27" t="str">
        <f>IF($B175="N/A","N/A",IF(C175&gt;10,"No",IF(C175&lt;-10,"No","Yes")))</f>
        <v>N/A</v>
      </c>
      <c r="E175" s="23">
        <v>56</v>
      </c>
      <c r="F175" s="27" t="str">
        <f>IF($B175="N/A","N/A",IF(E175&gt;10,"No",IF(E175&lt;-10,"No","Yes")))</f>
        <v>N/A</v>
      </c>
      <c r="G175" s="23">
        <v>53</v>
      </c>
      <c r="H175" s="27" t="str">
        <f>IF($B175="N/A","N/A",IF(G175&gt;10,"No",IF(G175&lt;-10,"No","Yes")))</f>
        <v>N/A</v>
      </c>
      <c r="I175" s="8">
        <v>-20</v>
      </c>
      <c r="J175" s="8">
        <v>-5.36</v>
      </c>
      <c r="K175" s="28" t="s">
        <v>736</v>
      </c>
      <c r="L175" s="111" t="str">
        <f t="shared" si="57"/>
        <v>Yes</v>
      </c>
    </row>
    <row r="176" spans="1:12" ht="25" x14ac:dyDescent="0.25">
      <c r="A176" s="143" t="s">
        <v>1015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-16.7</v>
      </c>
      <c r="J176" s="8">
        <v>-60</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4139</v>
      </c>
      <c r="D201" s="7" t="str">
        <f t="shared" si="54"/>
        <v>N/A</v>
      </c>
      <c r="E201" s="1">
        <v>4252</v>
      </c>
      <c r="F201" s="7" t="str">
        <f t="shared" si="55"/>
        <v>N/A</v>
      </c>
      <c r="G201" s="1">
        <v>4386</v>
      </c>
      <c r="H201" s="7" t="str">
        <f t="shared" si="56"/>
        <v>N/A</v>
      </c>
      <c r="I201" s="36">
        <v>2.73</v>
      </c>
      <c r="J201" s="36">
        <v>3.1509999999999998</v>
      </c>
      <c r="K201" s="30" t="s">
        <v>736</v>
      </c>
      <c r="L201" s="164" t="str">
        <f t="shared" si="57"/>
        <v>Yes</v>
      </c>
    </row>
    <row r="202" spans="1:12" x14ac:dyDescent="0.25">
      <c r="A202" s="143" t="s">
        <v>1041</v>
      </c>
      <c r="B202" s="22" t="s">
        <v>213</v>
      </c>
      <c r="C202" s="23">
        <v>164</v>
      </c>
      <c r="D202" s="27" t="str">
        <f t="shared" si="54"/>
        <v>N/A</v>
      </c>
      <c r="E202" s="23">
        <v>165</v>
      </c>
      <c r="F202" s="27" t="str">
        <f t="shared" si="55"/>
        <v>N/A</v>
      </c>
      <c r="G202" s="23">
        <v>182</v>
      </c>
      <c r="H202" s="27" t="str">
        <f t="shared" si="56"/>
        <v>N/A</v>
      </c>
      <c r="I202" s="8">
        <v>0.60980000000000001</v>
      </c>
      <c r="J202" s="8">
        <v>10.3</v>
      </c>
      <c r="K202" s="28" t="s">
        <v>736</v>
      </c>
      <c r="L202" s="111" t="str">
        <f t="shared" si="57"/>
        <v>Yes</v>
      </c>
    </row>
    <row r="203" spans="1:12" x14ac:dyDescent="0.25">
      <c r="A203" s="143" t="s">
        <v>1042</v>
      </c>
      <c r="B203" s="22" t="s">
        <v>213</v>
      </c>
      <c r="C203" s="23">
        <v>0</v>
      </c>
      <c r="D203" s="27" t="str">
        <f t="shared" si="54"/>
        <v>N/A</v>
      </c>
      <c r="E203" s="23">
        <v>0</v>
      </c>
      <c r="F203" s="27" t="str">
        <f t="shared" si="55"/>
        <v>N/A</v>
      </c>
      <c r="G203" s="23">
        <v>11</v>
      </c>
      <c r="H203" s="27" t="str">
        <f t="shared" si="56"/>
        <v>N/A</v>
      </c>
      <c r="I203" s="8" t="s">
        <v>1748</v>
      </c>
      <c r="J203" s="8" t="s">
        <v>1748</v>
      </c>
      <c r="K203" s="28" t="s">
        <v>736</v>
      </c>
      <c r="L203" s="111" t="str">
        <f t="shared" si="57"/>
        <v>N/A</v>
      </c>
    </row>
    <row r="204" spans="1:12" x14ac:dyDescent="0.25">
      <c r="A204" s="143" t="s">
        <v>1043</v>
      </c>
      <c r="B204" s="22" t="s">
        <v>213</v>
      </c>
      <c r="C204" s="23">
        <v>1201</v>
      </c>
      <c r="D204" s="27" t="str">
        <f t="shared" si="54"/>
        <v>N/A</v>
      </c>
      <c r="E204" s="23">
        <v>1212</v>
      </c>
      <c r="F204" s="27" t="str">
        <f t="shared" si="55"/>
        <v>N/A</v>
      </c>
      <c r="G204" s="23">
        <v>1213</v>
      </c>
      <c r="H204" s="27" t="str">
        <f t="shared" si="56"/>
        <v>N/A</v>
      </c>
      <c r="I204" s="8">
        <v>0.91590000000000005</v>
      </c>
      <c r="J204" s="8">
        <v>8.2500000000000004E-2</v>
      </c>
      <c r="K204" s="28" t="s">
        <v>736</v>
      </c>
      <c r="L204" s="111" t="str">
        <f t="shared" si="57"/>
        <v>Yes</v>
      </c>
    </row>
    <row r="205" spans="1:12" x14ac:dyDescent="0.25">
      <c r="A205" s="143" t="s">
        <v>1044</v>
      </c>
      <c r="B205" s="22" t="s">
        <v>213</v>
      </c>
      <c r="C205" s="23">
        <v>684</v>
      </c>
      <c r="D205" s="27" t="str">
        <f t="shared" si="54"/>
        <v>N/A</v>
      </c>
      <c r="E205" s="23">
        <v>738</v>
      </c>
      <c r="F205" s="27" t="str">
        <f t="shared" si="55"/>
        <v>N/A</v>
      </c>
      <c r="G205" s="23">
        <v>765</v>
      </c>
      <c r="H205" s="27" t="str">
        <f t="shared" si="56"/>
        <v>N/A</v>
      </c>
      <c r="I205" s="8">
        <v>7.8949999999999996</v>
      </c>
      <c r="J205" s="8">
        <v>3.6589999999999998</v>
      </c>
      <c r="K205" s="28" t="s">
        <v>736</v>
      </c>
      <c r="L205" s="111" t="str">
        <f t="shared" si="57"/>
        <v>Yes</v>
      </c>
    </row>
    <row r="206" spans="1:12" x14ac:dyDescent="0.25">
      <c r="A206" s="143" t="s">
        <v>1045</v>
      </c>
      <c r="B206" s="22" t="s">
        <v>213</v>
      </c>
      <c r="C206" s="23">
        <v>2090</v>
      </c>
      <c r="D206" s="27" t="str">
        <f t="shared" si="54"/>
        <v>N/A</v>
      </c>
      <c r="E206" s="23">
        <v>2137</v>
      </c>
      <c r="F206" s="27" t="str">
        <f t="shared" si="55"/>
        <v>N/A</v>
      </c>
      <c r="G206" s="23">
        <v>2225</v>
      </c>
      <c r="H206" s="27" t="str">
        <f t="shared" si="56"/>
        <v>N/A</v>
      </c>
      <c r="I206" s="8">
        <v>2.2490000000000001</v>
      </c>
      <c r="J206" s="8">
        <v>4.1180000000000003</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11</v>
      </c>
      <c r="D213" s="27" t="str">
        <f t="shared" si="54"/>
        <v>N/A</v>
      </c>
      <c r="E213" s="23">
        <v>11</v>
      </c>
      <c r="F213" s="27" t="str">
        <f t="shared" si="55"/>
        <v>N/A</v>
      </c>
      <c r="G213" s="23">
        <v>11</v>
      </c>
      <c r="H213" s="27" t="str">
        <f t="shared" si="56"/>
        <v>N/A</v>
      </c>
      <c r="I213" s="8">
        <v>-20</v>
      </c>
      <c r="J213" s="8">
        <v>37.5</v>
      </c>
      <c r="K213" s="28" t="s">
        <v>736</v>
      </c>
      <c r="L213" s="111" t="str">
        <f t="shared" si="57"/>
        <v>No</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0</v>
      </c>
      <c r="J216" s="8">
        <v>0</v>
      </c>
      <c r="K216" s="28" t="s">
        <v>736</v>
      </c>
      <c r="L216" s="111" t="str">
        <f t="shared" si="57"/>
        <v>Yes</v>
      </c>
    </row>
    <row r="217" spans="1:12" ht="25" x14ac:dyDescent="0.25">
      <c r="A217" s="143" t="s">
        <v>1056</v>
      </c>
      <c r="B217" s="22" t="s">
        <v>213</v>
      </c>
      <c r="C217" s="23">
        <v>11</v>
      </c>
      <c r="D217" s="27" t="str">
        <f t="shared" si="54"/>
        <v>N/A</v>
      </c>
      <c r="E217" s="23">
        <v>0</v>
      </c>
      <c r="F217" s="27" t="str">
        <f t="shared" si="55"/>
        <v>N/A</v>
      </c>
      <c r="G217" s="23">
        <v>0</v>
      </c>
      <c r="H217" s="27" t="str">
        <f t="shared" si="56"/>
        <v>N/A</v>
      </c>
      <c r="I217" s="8">
        <v>-100</v>
      </c>
      <c r="J217" s="8" t="s">
        <v>1748</v>
      </c>
      <c r="K217" s="28" t="s">
        <v>736</v>
      </c>
      <c r="L217" s="111" t="str">
        <f t="shared" si="57"/>
        <v>N/A</v>
      </c>
    </row>
    <row r="218" spans="1:12" ht="25" x14ac:dyDescent="0.25">
      <c r="A218" s="143" t="s">
        <v>1057</v>
      </c>
      <c r="B218" s="22" t="s">
        <v>213</v>
      </c>
      <c r="C218" s="23">
        <v>11</v>
      </c>
      <c r="D218" s="27" t="str">
        <f t="shared" si="54"/>
        <v>N/A</v>
      </c>
      <c r="E218" s="23">
        <v>11</v>
      </c>
      <c r="F218" s="27" t="str">
        <f t="shared" si="55"/>
        <v>N/A</v>
      </c>
      <c r="G218" s="23">
        <v>11</v>
      </c>
      <c r="H218" s="27" t="str">
        <f t="shared" si="56"/>
        <v>N/A</v>
      </c>
      <c r="I218" s="8">
        <v>16.670000000000002</v>
      </c>
      <c r="J218" s="8">
        <v>42.86</v>
      </c>
      <c r="K218" s="28" t="s">
        <v>736</v>
      </c>
      <c r="L218" s="111" t="str">
        <f t="shared" si="57"/>
        <v>No</v>
      </c>
    </row>
    <row r="219" spans="1:12" x14ac:dyDescent="0.25">
      <c r="A219" s="157" t="s">
        <v>1058</v>
      </c>
      <c r="B219" s="22" t="s">
        <v>213</v>
      </c>
      <c r="C219" s="23">
        <v>16</v>
      </c>
      <c r="D219" s="27" t="str">
        <f t="shared" si="54"/>
        <v>N/A</v>
      </c>
      <c r="E219" s="23">
        <v>30</v>
      </c>
      <c r="F219" s="27" t="str">
        <f t="shared" si="55"/>
        <v>N/A</v>
      </c>
      <c r="G219" s="23">
        <v>28</v>
      </c>
      <c r="H219" s="27" t="str">
        <f t="shared" si="56"/>
        <v>N/A</v>
      </c>
      <c r="I219" s="8">
        <v>87.5</v>
      </c>
      <c r="J219" s="8">
        <v>-6.67</v>
      </c>
      <c r="K219" s="28" t="s">
        <v>736</v>
      </c>
      <c r="L219" s="111" t="str">
        <f t="shared" si="57"/>
        <v>Yes</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11</v>
      </c>
      <c r="D223" s="27" t="str">
        <f t="shared" si="54"/>
        <v>N/A</v>
      </c>
      <c r="E223" s="23">
        <v>11</v>
      </c>
      <c r="F223" s="27" t="str">
        <f t="shared" si="55"/>
        <v>N/A</v>
      </c>
      <c r="G223" s="23">
        <v>11</v>
      </c>
      <c r="H223" s="27" t="str">
        <f t="shared" si="56"/>
        <v>N/A</v>
      </c>
      <c r="I223" s="8">
        <v>0</v>
      </c>
      <c r="J223" s="8">
        <v>0</v>
      </c>
      <c r="K223" s="28" t="s">
        <v>736</v>
      </c>
      <c r="L223" s="111" t="str">
        <f t="shared" si="57"/>
        <v>Yes</v>
      </c>
    </row>
    <row r="224" spans="1:12" ht="25" x14ac:dyDescent="0.25">
      <c r="A224" s="144" t="s">
        <v>1063</v>
      </c>
      <c r="B224" s="22" t="s">
        <v>213</v>
      </c>
      <c r="C224" s="23">
        <v>15</v>
      </c>
      <c r="D224" s="27" t="str">
        <f t="shared" si="54"/>
        <v>N/A</v>
      </c>
      <c r="E224" s="23">
        <v>29</v>
      </c>
      <c r="F224" s="27" t="str">
        <f t="shared" si="55"/>
        <v>N/A</v>
      </c>
      <c r="G224" s="23">
        <v>27</v>
      </c>
      <c r="H224" s="27" t="str">
        <f t="shared" ref="H224:H230" si="58">IF($B224="N/A","N/A",IF(G224&gt;10,"No",IF(G224&lt;-10,"No","Yes")))</f>
        <v>N/A</v>
      </c>
      <c r="I224" s="8">
        <v>93.33</v>
      </c>
      <c r="J224" s="8">
        <v>-6.9</v>
      </c>
      <c r="K224" s="28" t="s">
        <v>736</v>
      </c>
      <c r="L224" s="111" t="str">
        <f t="shared" ref="L224:L235" si="59">IF(J224="Div by 0", "N/A", IF(K224="N/A","N/A", IF(J224&gt;VALUE(MID(K224,1,2)), "No", IF(J224&lt;-1*VALUE(MID(K224,1,2)), "No", "Yes"))))</f>
        <v>Yes</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4.3316560928000003</v>
      </c>
      <c r="D231" s="27" t="str">
        <f>IF($B231="N/A","N/A",IF(C231&lt;15,"Yes","No"))</f>
        <v>Yes</v>
      </c>
      <c r="E231" s="4">
        <v>4.3079547878</v>
      </c>
      <c r="F231" s="27" t="str">
        <f>IF($B231="N/A","N/A",IF(E231&lt;15,"Yes","No"))</f>
        <v>Yes</v>
      </c>
      <c r="G231" s="4">
        <v>3.5255080879</v>
      </c>
      <c r="H231" s="27" t="str">
        <f>IF($B231="N/A","N/A",IF(G231&lt;15,"Yes","No"))</f>
        <v>Yes</v>
      </c>
      <c r="I231" s="8">
        <v>-0.54700000000000004</v>
      </c>
      <c r="J231" s="8">
        <v>-18.2</v>
      </c>
      <c r="K231" s="28" t="s">
        <v>736</v>
      </c>
      <c r="L231" s="111" t="str">
        <f t="shared" si="59"/>
        <v>Yes</v>
      </c>
    </row>
    <row r="232" spans="1:12" x14ac:dyDescent="0.25">
      <c r="A232" s="144" t="s">
        <v>1071</v>
      </c>
      <c r="B232" s="22" t="s">
        <v>213</v>
      </c>
      <c r="C232" s="23">
        <v>2013</v>
      </c>
      <c r="D232" s="27" t="str">
        <f t="shared" ref="D232" si="60">IF($B232="N/A","N/A",IF(C232&gt;10,"No",IF(C232&lt;-10,"No","Yes")))</f>
        <v>N/A</v>
      </c>
      <c r="E232" s="23">
        <v>1994</v>
      </c>
      <c r="F232" s="27" t="str">
        <f t="shared" ref="F232" si="61">IF($B232="N/A","N/A",IF(E232&gt;10,"No",IF(E232&lt;-10,"No","Yes")))</f>
        <v>N/A</v>
      </c>
      <c r="G232" s="23">
        <v>459</v>
      </c>
      <c r="H232" s="27" t="str">
        <f t="shared" ref="H232" si="62">IF($B232="N/A","N/A",IF(G232&gt;10,"No",IF(G232&lt;-10,"No","Yes")))</f>
        <v>N/A</v>
      </c>
      <c r="I232" s="8">
        <v>-0.94399999999999995</v>
      </c>
      <c r="J232" s="8">
        <v>-77</v>
      </c>
      <c r="K232" s="28" t="s">
        <v>736</v>
      </c>
      <c r="L232" s="111" t="str">
        <f t="shared" si="59"/>
        <v>No</v>
      </c>
    </row>
    <row r="233" spans="1:12" x14ac:dyDescent="0.25">
      <c r="A233" s="144" t="s">
        <v>1072</v>
      </c>
      <c r="B233" s="22" t="s">
        <v>279</v>
      </c>
      <c r="C233" s="4">
        <v>31.522079549000001</v>
      </c>
      <c r="D233" s="27" t="str">
        <f>IF($B233="N/A","N/A",IF(C233&lt;10,"Yes","No"))</f>
        <v>No</v>
      </c>
      <c r="E233" s="4">
        <v>30.766856966999999</v>
      </c>
      <c r="F233" s="27" t="str">
        <f>IF($B233="N/A","N/A",IF(E233&lt;10,"Yes","No"))</f>
        <v>No</v>
      </c>
      <c r="G233" s="4">
        <v>8.9806300137000008</v>
      </c>
      <c r="H233" s="27" t="str">
        <f>IF($B233="N/A","N/A",IF(G233&lt;10,"Yes","No"))</f>
        <v>Yes</v>
      </c>
      <c r="I233" s="8">
        <v>-2.4</v>
      </c>
      <c r="J233" s="8">
        <v>-70.8</v>
      </c>
      <c r="K233" s="28" t="s">
        <v>736</v>
      </c>
      <c r="L233" s="111" t="str">
        <f t="shared" si="59"/>
        <v>No</v>
      </c>
    </row>
    <row r="234" spans="1:12" x14ac:dyDescent="0.25">
      <c r="A234" s="134" t="s">
        <v>72</v>
      </c>
      <c r="B234" s="22" t="s">
        <v>213</v>
      </c>
      <c r="C234" s="4">
        <v>2.1877051000000002E-2</v>
      </c>
      <c r="D234" s="27" t="str">
        <f t="shared" si="54"/>
        <v>N/A</v>
      </c>
      <c r="E234" s="4">
        <v>8.5306035399999994E-2</v>
      </c>
      <c r="F234" s="27" t="str">
        <f t="shared" si="55"/>
        <v>N/A</v>
      </c>
      <c r="G234" s="4">
        <v>2.0738282899999998E-2</v>
      </c>
      <c r="H234" s="27" t="str">
        <f>IF($B234="N/A","N/A",IF(G234&gt;10,"No",IF(G234&lt;-10,"No","Yes")))</f>
        <v>N/A</v>
      </c>
      <c r="I234" s="8">
        <v>289.89999999999998</v>
      </c>
      <c r="J234" s="8">
        <v>-75.7</v>
      </c>
      <c r="K234" s="28" t="s">
        <v>736</v>
      </c>
      <c r="L234" s="111" t="str">
        <f t="shared" si="59"/>
        <v>No</v>
      </c>
    </row>
    <row r="235" spans="1:12" ht="25" x14ac:dyDescent="0.25">
      <c r="A235" s="144" t="s">
        <v>1073</v>
      </c>
      <c r="B235" s="22" t="s">
        <v>289</v>
      </c>
      <c r="C235" s="5">
        <v>4.3316560928000003</v>
      </c>
      <c r="D235" s="27" t="str">
        <f>IF($B235="N/A","N/A",IF(C235&lt;15,"Yes","No"))</f>
        <v>Yes</v>
      </c>
      <c r="E235" s="5">
        <v>4.2866282790000003</v>
      </c>
      <c r="F235" s="27" t="str">
        <f>IF($B235="N/A","N/A",IF(E235&lt;15,"Yes","No"))</f>
        <v>Yes</v>
      </c>
      <c r="G235" s="5">
        <v>3.5255080879</v>
      </c>
      <c r="H235" s="27" t="str">
        <f>IF($B235="N/A","N/A",IF(G235&lt;15,"Yes","No"))</f>
        <v>Yes</v>
      </c>
      <c r="I235" s="8">
        <v>-1.04</v>
      </c>
      <c r="J235" s="8">
        <v>-17.8</v>
      </c>
      <c r="K235" s="28" t="s">
        <v>736</v>
      </c>
      <c r="L235" s="111" t="str">
        <f t="shared" si="59"/>
        <v>Yes</v>
      </c>
    </row>
    <row r="236" spans="1:12" ht="25" x14ac:dyDescent="0.25">
      <c r="A236" s="144" t="s">
        <v>152</v>
      </c>
      <c r="B236" s="22" t="s">
        <v>213</v>
      </c>
      <c r="C236" s="23">
        <v>125</v>
      </c>
      <c r="D236" s="27" t="str">
        <f>IF($B236="N/A","N/A",IF(C236&gt;10,"No",IF(C236&lt;-10,"No","Yes")))</f>
        <v>N/A</v>
      </c>
      <c r="E236" s="23">
        <v>14</v>
      </c>
      <c r="F236" s="27" t="str">
        <f>IF($B236="N/A","N/A",IF(E236&gt;10,"No",IF(E236&lt;-10,"No","Yes")))</f>
        <v>N/A</v>
      </c>
      <c r="G236" s="23">
        <v>14</v>
      </c>
      <c r="H236" s="27" t="str">
        <f>IF($B236="N/A","N/A",IF(G236&gt;10,"No",IF(G236&lt;-10,"No","Yes")))</f>
        <v>N/A</v>
      </c>
      <c r="I236" s="8">
        <v>-88.8</v>
      </c>
      <c r="J236" s="8">
        <v>0</v>
      </c>
      <c r="K236" s="28" t="s">
        <v>736</v>
      </c>
      <c r="L236" s="111" t="str">
        <f>IF(J236="Div by 0", "N/A", IF(K236="N/A","N/A", IF(J236&gt;VALUE(MID(K236,1,2)), "No", IF(J236&lt;-1*VALUE(MID(K236,1,2)), "No", "Yes"))))</f>
        <v>Yes</v>
      </c>
    </row>
    <row r="237" spans="1:12" x14ac:dyDescent="0.25">
      <c r="A237" s="144" t="s">
        <v>1074</v>
      </c>
      <c r="B237" s="22" t="s">
        <v>213</v>
      </c>
      <c r="C237" s="23">
        <v>6386</v>
      </c>
      <c r="D237" s="27" t="str">
        <f t="shared" ref="D237:D242" si="63">IF($B237="N/A","N/A",IF(C237&gt;10,"No",IF(C237&lt;-10,"No","Yes")))</f>
        <v>N/A</v>
      </c>
      <c r="E237" s="23">
        <v>6481</v>
      </c>
      <c r="F237" s="27" t="str">
        <f t="shared" ref="F237:F242" si="64">IF($B237="N/A","N/A",IF(E237&gt;10,"No",IF(E237&lt;-10,"No","Yes")))</f>
        <v>N/A</v>
      </c>
      <c r="G237" s="23">
        <v>5111</v>
      </c>
      <c r="H237" s="27" t="str">
        <f>IF($B237="N/A","N/A",IF(G237&gt;10,"No",IF(G237&lt;-10,"No","Yes")))</f>
        <v>N/A</v>
      </c>
      <c r="I237" s="8">
        <v>1.488</v>
      </c>
      <c r="J237" s="8">
        <v>-21.1</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4.3316560928000003</v>
      </c>
      <c r="D242" s="27" t="str">
        <f t="shared" si="63"/>
        <v>N/A</v>
      </c>
      <c r="E242" s="4">
        <v>4.3079547878</v>
      </c>
      <c r="F242" s="27" t="str">
        <f t="shared" si="64"/>
        <v>N/A</v>
      </c>
      <c r="G242" s="4">
        <v>3.5255080879</v>
      </c>
      <c r="H242" s="27" t="str">
        <f t="shared" si="65"/>
        <v>N/A</v>
      </c>
      <c r="I242" s="8">
        <v>-0.54700000000000004</v>
      </c>
      <c r="J242" s="8">
        <v>-18.2</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4340</v>
      </c>
      <c r="D249" s="27" t="str">
        <f t="shared" si="68"/>
        <v>N/A</v>
      </c>
      <c r="E249" s="23">
        <v>0</v>
      </c>
      <c r="F249" s="27" t="str">
        <f t="shared" si="69"/>
        <v>N/A</v>
      </c>
      <c r="G249" s="23">
        <v>0</v>
      </c>
      <c r="H249" s="27" t="str">
        <f t="shared" si="70"/>
        <v>N/A</v>
      </c>
      <c r="I249" s="8">
        <v>-100</v>
      </c>
      <c r="J249" s="8" t="s">
        <v>1748</v>
      </c>
      <c r="K249" s="28" t="s">
        <v>736</v>
      </c>
      <c r="L249" s="111" t="str">
        <f t="shared" si="67"/>
        <v>N/A</v>
      </c>
    </row>
    <row r="250" spans="1:12" x14ac:dyDescent="0.25">
      <c r="A250" s="134" t="s">
        <v>1087</v>
      </c>
      <c r="B250" s="22" t="s">
        <v>213</v>
      </c>
      <c r="C250" s="4">
        <v>0.54284193719999996</v>
      </c>
      <c r="D250" s="27" t="str">
        <f t="shared" si="68"/>
        <v>N/A</v>
      </c>
      <c r="E250" s="4">
        <v>0</v>
      </c>
      <c r="F250" s="27" t="str">
        <f t="shared" si="69"/>
        <v>N/A</v>
      </c>
      <c r="G250" s="4">
        <v>0</v>
      </c>
      <c r="H250" s="27" t="str">
        <f t="shared" si="70"/>
        <v>N/A</v>
      </c>
      <c r="I250" s="8">
        <v>-100</v>
      </c>
      <c r="J250" s="8" t="s">
        <v>1748</v>
      </c>
      <c r="K250" s="28" t="s">
        <v>736</v>
      </c>
      <c r="L250" s="111" t="str">
        <f t="shared" si="67"/>
        <v>N/A</v>
      </c>
    </row>
    <row r="251" spans="1:12" x14ac:dyDescent="0.25">
      <c r="A251" s="134" t="s">
        <v>1088</v>
      </c>
      <c r="B251" s="22" t="s">
        <v>213</v>
      </c>
      <c r="C251" s="4">
        <v>7.2546344595000001</v>
      </c>
      <c r="D251" s="27" t="str">
        <f t="shared" si="68"/>
        <v>N/A</v>
      </c>
      <c r="E251" s="4">
        <v>0</v>
      </c>
      <c r="F251" s="27" t="str">
        <f t="shared" si="69"/>
        <v>N/A</v>
      </c>
      <c r="G251" s="4">
        <v>0</v>
      </c>
      <c r="H251" s="27" t="str">
        <f t="shared" si="70"/>
        <v>N/A</v>
      </c>
      <c r="I251" s="8">
        <v>-100</v>
      </c>
      <c r="J251" s="8" t="s">
        <v>1748</v>
      </c>
      <c r="K251" s="28" t="s">
        <v>736</v>
      </c>
      <c r="L251" s="111" t="str">
        <f t="shared" si="67"/>
        <v>N/A</v>
      </c>
    </row>
    <row r="252" spans="1:12" x14ac:dyDescent="0.25">
      <c r="A252" s="134" t="s">
        <v>1089</v>
      </c>
      <c r="B252" s="22" t="s">
        <v>213</v>
      </c>
      <c r="C252" s="4">
        <v>4.7798245249000004</v>
      </c>
      <c r="D252" s="27" t="str">
        <f t="shared" si="68"/>
        <v>N/A</v>
      </c>
      <c r="E252" s="4">
        <v>0</v>
      </c>
      <c r="F252" s="27" t="str">
        <f t="shared" si="69"/>
        <v>N/A</v>
      </c>
      <c r="G252" s="4">
        <v>0</v>
      </c>
      <c r="H252" s="27" t="str">
        <f t="shared" si="70"/>
        <v>N/A</v>
      </c>
      <c r="I252" s="8">
        <v>-100</v>
      </c>
      <c r="J252" s="8" t="s">
        <v>1748</v>
      </c>
      <c r="K252" s="28" t="s">
        <v>736</v>
      </c>
      <c r="L252" s="111" t="str">
        <f t="shared" si="67"/>
        <v>N/A</v>
      </c>
    </row>
    <row r="253" spans="1:12" x14ac:dyDescent="0.25">
      <c r="A253" s="134" t="s">
        <v>1090</v>
      </c>
      <c r="B253" s="22" t="s">
        <v>213</v>
      </c>
      <c r="C253" s="4">
        <v>5.8613989637000001</v>
      </c>
      <c r="D253" s="27" t="str">
        <f t="shared" si="68"/>
        <v>N/A</v>
      </c>
      <c r="E253" s="4">
        <v>0</v>
      </c>
      <c r="F253" s="27" t="str">
        <f t="shared" si="69"/>
        <v>N/A</v>
      </c>
      <c r="G253" s="4">
        <v>0</v>
      </c>
      <c r="H253" s="27" t="str">
        <f t="shared" si="70"/>
        <v>N/A</v>
      </c>
      <c r="I253" s="8">
        <v>-100</v>
      </c>
      <c r="J253" s="8" t="s">
        <v>1748</v>
      </c>
      <c r="K253" s="28" t="s">
        <v>736</v>
      </c>
      <c r="L253" s="111" t="str">
        <f t="shared" si="67"/>
        <v>N/A</v>
      </c>
    </row>
    <row r="254" spans="1:12" x14ac:dyDescent="0.25">
      <c r="A254" s="134" t="s">
        <v>1091</v>
      </c>
      <c r="B254" s="22" t="s">
        <v>213</v>
      </c>
      <c r="C254" s="4">
        <v>2.3041474700000002E-2</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v>100</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1</v>
      </c>
      <c r="D275" s="27" t="str">
        <f t="shared" ref="D275:D276" si="71">IF($B275="N/A","N/A",IF(C275&gt;0,"No",IF(C275&lt;0,"No","Yes")))</f>
        <v>No</v>
      </c>
      <c r="E275" s="1">
        <v>1</v>
      </c>
      <c r="F275" s="27" t="str">
        <f t="shared" ref="F275:F276" si="72">IF($B275="N/A","N/A",IF(E275&gt;0,"No",IF(E275&lt;0,"No","Yes")))</f>
        <v>No</v>
      </c>
      <c r="G275" s="1">
        <v>0</v>
      </c>
      <c r="H275" s="27" t="str">
        <f t="shared" ref="H275:H276" si="73">IF($B275="N/A","N/A",IF(G275&gt;0,"No",IF(G275&lt;0,"No","Yes")))</f>
        <v>Yes</v>
      </c>
      <c r="I275" s="8">
        <v>0</v>
      </c>
      <c r="J275" s="8">
        <v>-100</v>
      </c>
      <c r="K275" s="28" t="s">
        <v>736</v>
      </c>
      <c r="L275" s="111" t="str">
        <f t="shared" si="67"/>
        <v>No</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85954</v>
      </c>
      <c r="D277" s="7" t="str">
        <f t="shared" ref="D277:D284" si="74">IF($B277="N/A","N/A",IF(C277&gt;10,"No",IF(C277&lt;-10,"No","Yes")))</f>
        <v>N/A</v>
      </c>
      <c r="E277" s="1">
        <v>87023</v>
      </c>
      <c r="F277" s="7" t="str">
        <f t="shared" ref="F277:F278" si="75">IF($B277="N/A","N/A",IF(E277&gt;10,"No",IF(E277&lt;-10,"No","Yes")))</f>
        <v>N/A</v>
      </c>
      <c r="G277" s="1">
        <v>84865</v>
      </c>
      <c r="H277" s="7" t="str">
        <f t="shared" ref="H277:H278" si="76">IF($B277="N/A","N/A",IF(G277&gt;10,"No",IF(G277&lt;-10,"No","Yes")))</f>
        <v>N/A</v>
      </c>
      <c r="I277" s="8">
        <v>1.244</v>
      </c>
      <c r="J277" s="8">
        <v>-2.48</v>
      </c>
      <c r="K277" s="1" t="s">
        <v>213</v>
      </c>
      <c r="L277" s="111" t="str">
        <f t="shared" ref="L277:L278" si="77">IF(J277="Div by 0", "N/A", IF(K277="N/A","N/A", IF(J277&gt;VALUE(MID(K277,1,2)), "No", IF(J277&lt;-1*VALUE(MID(K277,1,2)), "No", "Yes"))))</f>
        <v>N/A</v>
      </c>
    </row>
    <row r="278" spans="1:12" x14ac:dyDescent="0.25">
      <c r="A278" s="144" t="s">
        <v>691</v>
      </c>
      <c r="B278" s="1" t="s">
        <v>213</v>
      </c>
      <c r="C278" s="1">
        <v>64143.333333000002</v>
      </c>
      <c r="D278" s="7" t="str">
        <f t="shared" si="74"/>
        <v>N/A</v>
      </c>
      <c r="E278" s="1">
        <v>63989.75</v>
      </c>
      <c r="F278" s="7" t="str">
        <f t="shared" si="75"/>
        <v>N/A</v>
      </c>
      <c r="G278" s="1">
        <v>63088.5</v>
      </c>
      <c r="H278" s="7" t="str">
        <f t="shared" si="76"/>
        <v>N/A</v>
      </c>
      <c r="I278" s="8">
        <v>-0.23899999999999999</v>
      </c>
      <c r="J278" s="8">
        <v>-1.41</v>
      </c>
      <c r="K278" s="1" t="s">
        <v>213</v>
      </c>
      <c r="L278" s="111" t="str">
        <f t="shared" si="77"/>
        <v>N/A</v>
      </c>
    </row>
    <row r="279" spans="1:12" x14ac:dyDescent="0.25">
      <c r="A279" s="144" t="s">
        <v>692</v>
      </c>
      <c r="B279" s="1" t="s">
        <v>213</v>
      </c>
      <c r="C279" s="1">
        <v>11</v>
      </c>
      <c r="D279" s="7" t="str">
        <f t="shared" si="74"/>
        <v>N/A</v>
      </c>
      <c r="E279" s="1">
        <v>11</v>
      </c>
      <c r="F279" s="7" t="str">
        <f t="shared" ref="F279:F284" si="78">IF($B279="N/A","N/A",IF(E279&gt;10,"No",IF(E279&lt;-10,"No","Yes")))</f>
        <v>N/A</v>
      </c>
      <c r="G279" s="1">
        <v>11</v>
      </c>
      <c r="H279" s="7" t="str">
        <f t="shared" ref="H279:H284" si="79">IF($B279="N/A","N/A",IF(G279&gt;10,"No",IF(G279&lt;-10,"No","Yes")))</f>
        <v>N/A</v>
      </c>
      <c r="I279" s="8">
        <v>11.11</v>
      </c>
      <c r="J279" s="8">
        <v>0</v>
      </c>
      <c r="K279" s="1" t="s">
        <v>213</v>
      </c>
      <c r="L279" s="111" t="str">
        <f t="shared" ref="L279:L285" si="80">IF(J279="Div by 0", "N/A", IF(K279="N/A","N/A", IF(J279&gt;VALUE(MID(K279,1,2)), "No", IF(J279&lt;-1*VALUE(MID(K279,1,2)), "No", "Yes"))))</f>
        <v>N/A</v>
      </c>
    </row>
    <row r="280" spans="1:12" x14ac:dyDescent="0.25">
      <c r="A280" s="144" t="s">
        <v>693</v>
      </c>
      <c r="B280" s="1" t="s">
        <v>213</v>
      </c>
      <c r="C280" s="1">
        <v>11</v>
      </c>
      <c r="D280" s="7" t="str">
        <f t="shared" si="74"/>
        <v>N/A</v>
      </c>
      <c r="E280" s="1">
        <v>11</v>
      </c>
      <c r="F280" s="7" t="str">
        <f t="shared" si="78"/>
        <v>N/A</v>
      </c>
      <c r="G280" s="1">
        <v>11</v>
      </c>
      <c r="H280" s="7" t="str">
        <f t="shared" si="79"/>
        <v>N/A</v>
      </c>
      <c r="I280" s="8">
        <v>11.11</v>
      </c>
      <c r="J280" s="8">
        <v>0</v>
      </c>
      <c r="K280" s="1" t="s">
        <v>213</v>
      </c>
      <c r="L280" s="111" t="str">
        <f t="shared" si="80"/>
        <v>N/A</v>
      </c>
    </row>
    <row r="281" spans="1:12" x14ac:dyDescent="0.25">
      <c r="A281" s="144" t="s">
        <v>694</v>
      </c>
      <c r="B281" s="1" t="s">
        <v>213</v>
      </c>
      <c r="C281" s="1">
        <v>0.75</v>
      </c>
      <c r="D281" s="7" t="str">
        <f t="shared" si="74"/>
        <v>N/A</v>
      </c>
      <c r="E281" s="1">
        <v>0.83333333330000003</v>
      </c>
      <c r="F281" s="7" t="str">
        <f t="shared" si="78"/>
        <v>N/A</v>
      </c>
      <c r="G281" s="1">
        <v>0.91666666669999997</v>
      </c>
      <c r="H281" s="7" t="str">
        <f t="shared" si="79"/>
        <v>N/A</v>
      </c>
      <c r="I281" s="8">
        <v>11.11</v>
      </c>
      <c r="J281" s="8">
        <v>10</v>
      </c>
      <c r="K281" s="1" t="s">
        <v>213</v>
      </c>
      <c r="L281" s="111" t="str">
        <f t="shared" si="80"/>
        <v>N/A</v>
      </c>
    </row>
    <row r="282" spans="1:12" x14ac:dyDescent="0.25">
      <c r="A282" s="144" t="s">
        <v>695</v>
      </c>
      <c r="B282" s="1" t="s">
        <v>213</v>
      </c>
      <c r="C282" s="1">
        <v>2512</v>
      </c>
      <c r="D282" s="7" t="str">
        <f t="shared" si="74"/>
        <v>N/A</v>
      </c>
      <c r="E282" s="1">
        <v>2541</v>
      </c>
      <c r="F282" s="7" t="str">
        <f t="shared" si="78"/>
        <v>N/A</v>
      </c>
      <c r="G282" s="1">
        <v>2585</v>
      </c>
      <c r="H282" s="7" t="str">
        <f t="shared" si="79"/>
        <v>N/A</v>
      </c>
      <c r="I282" s="8">
        <v>1.1539999999999999</v>
      </c>
      <c r="J282" s="8">
        <v>1.732</v>
      </c>
      <c r="K282" s="1" t="s">
        <v>213</v>
      </c>
      <c r="L282" s="111" t="str">
        <f t="shared" si="80"/>
        <v>N/A</v>
      </c>
    </row>
    <row r="283" spans="1:12" x14ac:dyDescent="0.25">
      <c r="A283" s="144" t="s">
        <v>696</v>
      </c>
      <c r="B283" s="1" t="s">
        <v>213</v>
      </c>
      <c r="C283" s="1">
        <v>3886</v>
      </c>
      <c r="D283" s="7" t="str">
        <f t="shared" si="74"/>
        <v>N/A</v>
      </c>
      <c r="E283" s="1">
        <v>4008</v>
      </c>
      <c r="F283" s="7" t="str">
        <f t="shared" si="78"/>
        <v>N/A</v>
      </c>
      <c r="G283" s="1">
        <v>4030</v>
      </c>
      <c r="H283" s="7" t="str">
        <f t="shared" si="79"/>
        <v>N/A</v>
      </c>
      <c r="I283" s="8">
        <v>3.1389999999999998</v>
      </c>
      <c r="J283" s="8">
        <v>0.54890000000000005</v>
      </c>
      <c r="K283" s="1" t="s">
        <v>213</v>
      </c>
      <c r="L283" s="111" t="str">
        <f t="shared" si="80"/>
        <v>N/A</v>
      </c>
    </row>
    <row r="284" spans="1:12" x14ac:dyDescent="0.25">
      <c r="A284" s="144" t="s">
        <v>697</v>
      </c>
      <c r="B284" s="1" t="s">
        <v>213</v>
      </c>
      <c r="C284" s="1">
        <v>2555.1666667</v>
      </c>
      <c r="D284" s="7" t="str">
        <f t="shared" si="74"/>
        <v>N/A</v>
      </c>
      <c r="E284" s="1">
        <v>2886.9166667</v>
      </c>
      <c r="F284" s="7" t="str">
        <f t="shared" si="78"/>
        <v>N/A</v>
      </c>
      <c r="G284" s="1">
        <v>2962.1666667</v>
      </c>
      <c r="H284" s="7" t="str">
        <f t="shared" si="79"/>
        <v>N/A</v>
      </c>
      <c r="I284" s="8">
        <v>12.98</v>
      </c>
      <c r="J284" s="8">
        <v>2.6070000000000002</v>
      </c>
      <c r="K284" s="1" t="s">
        <v>213</v>
      </c>
      <c r="L284" s="111" t="str">
        <f t="shared" si="80"/>
        <v>N/A</v>
      </c>
    </row>
    <row r="285" spans="1:12" x14ac:dyDescent="0.25">
      <c r="A285" s="144" t="s">
        <v>402</v>
      </c>
      <c r="B285" s="22" t="s">
        <v>290</v>
      </c>
      <c r="C285" s="4">
        <v>15.368614255000001</v>
      </c>
      <c r="D285" s="27" t="str">
        <f>IF($B285="N/A","N/A",IF(C285&lt;=40,"Yes","No"))</f>
        <v>Yes</v>
      </c>
      <c r="E285" s="4">
        <v>15.550795594</v>
      </c>
      <c r="F285" s="27" t="str">
        <f>IF($B285="N/A","N/A",IF(E285&lt;=40,"Yes","No"))</f>
        <v>Yes</v>
      </c>
      <c r="G285" s="4">
        <v>15.78818787</v>
      </c>
      <c r="H285" s="27" t="str">
        <f>IF($B285="N/A","N/A",IF(G285&lt;=40,"Yes","No"))</f>
        <v>Yes</v>
      </c>
      <c r="I285" s="8">
        <v>1.1850000000000001</v>
      </c>
      <c r="J285" s="8">
        <v>1.5269999999999999</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51</v>
      </c>
      <c r="D296" s="7" t="str">
        <f t="shared" si="81"/>
        <v>N/A</v>
      </c>
      <c r="E296" s="1">
        <v>75</v>
      </c>
      <c r="F296" s="7" t="str">
        <f t="shared" si="88"/>
        <v>N/A</v>
      </c>
      <c r="G296" s="1">
        <v>89</v>
      </c>
      <c r="H296" s="7" t="str">
        <f t="shared" si="89"/>
        <v>N/A</v>
      </c>
      <c r="I296" s="8">
        <v>47.06</v>
      </c>
      <c r="J296" s="8">
        <v>18.670000000000002</v>
      </c>
      <c r="K296" s="1" t="s">
        <v>213</v>
      </c>
      <c r="L296" s="111" t="str">
        <f t="shared" si="90"/>
        <v>N/A</v>
      </c>
    </row>
    <row r="297" spans="1:12" x14ac:dyDescent="0.25">
      <c r="A297" s="144" t="s">
        <v>715</v>
      </c>
      <c r="B297" s="1" t="s">
        <v>213</v>
      </c>
      <c r="C297" s="1">
        <v>25.166666667000001</v>
      </c>
      <c r="D297" s="7" t="str">
        <f t="shared" si="81"/>
        <v>N/A</v>
      </c>
      <c r="E297" s="1">
        <v>42.5</v>
      </c>
      <c r="F297" s="7" t="str">
        <f t="shared" si="88"/>
        <v>N/A</v>
      </c>
      <c r="G297" s="1">
        <v>41.416666667000001</v>
      </c>
      <c r="H297" s="7" t="str">
        <f t="shared" si="89"/>
        <v>N/A</v>
      </c>
      <c r="I297" s="8">
        <v>68.87</v>
      </c>
      <c r="J297" s="8">
        <v>-2.5499999999999998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2523</v>
      </c>
      <c r="D309" s="1" t="s">
        <v>213</v>
      </c>
      <c r="E309" s="1">
        <v>2552</v>
      </c>
      <c r="F309" s="1" t="s">
        <v>213</v>
      </c>
      <c r="G309" s="1">
        <v>2598</v>
      </c>
      <c r="H309" s="1" t="s">
        <v>213</v>
      </c>
      <c r="I309" s="8">
        <v>1.149</v>
      </c>
      <c r="J309" s="8">
        <v>1.8029999999999999</v>
      </c>
      <c r="K309" s="1" t="s">
        <v>213</v>
      </c>
      <c r="L309" s="111" t="str">
        <f>IF(J309="Div by 0", "N/A", IF(K309="N/A","N/A", IF(J309&gt;VALUE(MID(K309,1,2)), "No", IF(J309&lt;-1*VALUE(MID(K309,1,2)), "No", "Yes"))))</f>
        <v>N/A</v>
      </c>
    </row>
    <row r="310" spans="1:12" x14ac:dyDescent="0.25">
      <c r="A310" s="163" t="s">
        <v>73</v>
      </c>
      <c r="B310" s="22" t="s">
        <v>213</v>
      </c>
      <c r="C310" s="23">
        <v>67139</v>
      </c>
      <c r="D310" s="27" t="str">
        <f>IF($B310="N/A","N/A",IF(C310&gt;10,"No",IF(C310&lt;-10,"No","Yes")))</f>
        <v>N/A</v>
      </c>
      <c r="E310" s="23">
        <v>66982</v>
      </c>
      <c r="F310" s="27" t="str">
        <f>IF($B310="N/A","N/A",IF(E310&gt;10,"No",IF(E310&lt;-10,"No","Yes")))</f>
        <v>N/A</v>
      </c>
      <c r="G310" s="23">
        <v>66565</v>
      </c>
      <c r="H310" s="27" t="str">
        <f>IF($B310="N/A","N/A",IF(G310&gt;10,"No",IF(G310&lt;-10,"No","Yes")))</f>
        <v>N/A</v>
      </c>
      <c r="I310" s="8">
        <v>-0.23400000000000001</v>
      </c>
      <c r="J310" s="8">
        <v>-0.623</v>
      </c>
      <c r="K310" s="28" t="s">
        <v>738</v>
      </c>
      <c r="L310" s="111" t="str">
        <f t="shared" ref="L310:L339" si="92">IF(J310="Div by 0", "N/A", IF(K310="N/A","N/A", IF(J310&gt;VALUE(MID(K310,1,2)), "No", IF(J310&lt;-1*VALUE(MID(K310,1,2)), "No", "Yes"))))</f>
        <v>Yes</v>
      </c>
    </row>
    <row r="311" spans="1:12" x14ac:dyDescent="0.25">
      <c r="A311" s="162" t="s">
        <v>182</v>
      </c>
      <c r="B311" s="22" t="s">
        <v>213</v>
      </c>
      <c r="C311" s="23">
        <v>7719</v>
      </c>
      <c r="D311" s="7" t="str">
        <f t="shared" ref="D311:D314" si="93">IF($B311="N/A","N/A",IF(C311&gt;10,"No",IF(C311&lt;-10,"No","Yes")))</f>
        <v>N/A</v>
      </c>
      <c r="E311" s="23">
        <v>7651</v>
      </c>
      <c r="F311" s="7" t="str">
        <f t="shared" ref="F311:F314" si="94">IF($B311="N/A","N/A",IF(E311&gt;10,"No",IF(E311&lt;-10,"No","Yes")))</f>
        <v>N/A</v>
      </c>
      <c r="G311" s="23">
        <v>7751</v>
      </c>
      <c r="H311" s="7" t="str">
        <f t="shared" ref="H311:H314" si="95">IF($B311="N/A","N/A",IF(G311&gt;10,"No",IF(G311&lt;-10,"No","Yes")))</f>
        <v>N/A</v>
      </c>
      <c r="I311" s="8">
        <v>-0.88100000000000001</v>
      </c>
      <c r="J311" s="8">
        <v>1.3069999999999999</v>
      </c>
      <c r="K311" s="28" t="s">
        <v>738</v>
      </c>
      <c r="L311" s="111" t="str">
        <f>IF(J311="Div by 0", "N/A", IF(OR(J311="N/A",K311="N/A"),"N/A", IF(J311&gt;VALUE(MID(K311,1,2)), "No", IF(J311&lt;-1*VALUE(MID(K311,1,2)), "No", "Yes"))))</f>
        <v>Yes</v>
      </c>
    </row>
    <row r="312" spans="1:12" x14ac:dyDescent="0.25">
      <c r="A312" s="162" t="s">
        <v>183</v>
      </c>
      <c r="B312" s="22" t="s">
        <v>213</v>
      </c>
      <c r="C312" s="23">
        <v>10826</v>
      </c>
      <c r="D312" s="7" t="str">
        <f t="shared" si="93"/>
        <v>N/A</v>
      </c>
      <c r="E312" s="23">
        <v>11005</v>
      </c>
      <c r="F312" s="7" t="str">
        <f t="shared" si="94"/>
        <v>N/A</v>
      </c>
      <c r="G312" s="23">
        <v>11072</v>
      </c>
      <c r="H312" s="7" t="str">
        <f t="shared" si="95"/>
        <v>N/A</v>
      </c>
      <c r="I312" s="8">
        <v>1.653</v>
      </c>
      <c r="J312" s="8">
        <v>0.60880000000000001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37375</v>
      </c>
      <c r="D313" s="7" t="str">
        <f t="shared" si="93"/>
        <v>N/A</v>
      </c>
      <c r="E313" s="23">
        <v>37543</v>
      </c>
      <c r="F313" s="7" t="str">
        <f t="shared" si="94"/>
        <v>N/A</v>
      </c>
      <c r="G313" s="23">
        <v>37489</v>
      </c>
      <c r="H313" s="7" t="str">
        <f t="shared" si="95"/>
        <v>N/A</v>
      </c>
      <c r="I313" s="8">
        <v>0.44950000000000001</v>
      </c>
      <c r="J313" s="8">
        <v>-0.14399999999999999</v>
      </c>
      <c r="K313" s="28" t="s">
        <v>738</v>
      </c>
      <c r="L313" s="111" t="str">
        <f t="shared" si="96"/>
        <v>Yes</v>
      </c>
    </row>
    <row r="314" spans="1:12" x14ac:dyDescent="0.25">
      <c r="A314" s="158" t="s">
        <v>185</v>
      </c>
      <c r="B314" s="22" t="s">
        <v>213</v>
      </c>
      <c r="C314" s="23">
        <v>11219</v>
      </c>
      <c r="D314" s="7" t="str">
        <f t="shared" si="93"/>
        <v>N/A</v>
      </c>
      <c r="E314" s="23">
        <v>10783</v>
      </c>
      <c r="F314" s="7" t="str">
        <f t="shared" si="94"/>
        <v>N/A</v>
      </c>
      <c r="G314" s="23">
        <v>10253</v>
      </c>
      <c r="H314" s="7" t="str">
        <f t="shared" si="95"/>
        <v>N/A</v>
      </c>
      <c r="I314" s="8">
        <v>-3.89</v>
      </c>
      <c r="J314" s="8">
        <v>-4.92</v>
      </c>
      <c r="K314" s="28" t="s">
        <v>738</v>
      </c>
      <c r="L314" s="111" t="str">
        <f t="shared" si="96"/>
        <v>Yes</v>
      </c>
    </row>
    <row r="315" spans="1:12" x14ac:dyDescent="0.25">
      <c r="A315" s="162" t="s">
        <v>1111</v>
      </c>
      <c r="B315" s="9" t="s">
        <v>213</v>
      </c>
      <c r="C315" s="23">
        <v>36800</v>
      </c>
      <c r="D315" s="5" t="str">
        <f t="shared" ref="D315:F318" si="97">IF($B315="N/A","N/A",IF(C315&lt;0,"No","Yes"))</f>
        <v>N/A</v>
      </c>
      <c r="E315" s="23">
        <v>37020</v>
      </c>
      <c r="F315" s="5" t="str">
        <f t="shared" si="97"/>
        <v>N/A</v>
      </c>
      <c r="G315" s="23">
        <v>36984</v>
      </c>
      <c r="H315" s="5" t="str">
        <f t="shared" ref="H315:H318" si="98">IF($B315="N/A","N/A",IF(G315&lt;0,"No","Yes"))</f>
        <v>N/A</v>
      </c>
      <c r="I315" s="8">
        <v>0.5978</v>
      </c>
      <c r="J315" s="8">
        <v>-9.7000000000000003E-2</v>
      </c>
      <c r="K315" s="1" t="s">
        <v>737</v>
      </c>
      <c r="L315" s="111" t="str">
        <f>IF(J315="Div by 0", "N/A", IF(OR(J315="N/A",K315="N/A"),"N/A", IF(J315&gt;VALUE(MID(K315,1,2)), "No", IF(J315&lt;-1*VALUE(MID(K315,1,2)), "No", "Yes"))))</f>
        <v>Yes</v>
      </c>
    </row>
    <row r="316" spans="1:12" x14ac:dyDescent="0.25">
      <c r="A316" s="162" t="s">
        <v>431</v>
      </c>
      <c r="B316" s="9" t="s">
        <v>213</v>
      </c>
      <c r="C316" s="23">
        <v>1965</v>
      </c>
      <c r="D316" s="5" t="str">
        <f t="shared" si="97"/>
        <v>N/A</v>
      </c>
      <c r="E316" s="23">
        <v>1865</v>
      </c>
      <c r="F316" s="5" t="str">
        <f t="shared" si="97"/>
        <v>N/A</v>
      </c>
      <c r="G316" s="23">
        <v>1694</v>
      </c>
      <c r="H316" s="5" t="str">
        <f t="shared" si="98"/>
        <v>N/A</v>
      </c>
      <c r="I316" s="8">
        <v>-5.09</v>
      </c>
      <c r="J316" s="8">
        <v>-9.17</v>
      </c>
      <c r="K316" s="1" t="s">
        <v>737</v>
      </c>
      <c r="L316" s="111" t="str">
        <f t="shared" ref="L316:L318" si="99">IF(J316="Div by 0", "N/A", IF(OR(J316="N/A",K316="N/A"),"N/A", IF(J316&gt;VALUE(MID(K316,1,2)), "No", IF(J316&lt;-1*VALUE(MID(K316,1,2)), "No", "Yes"))))</f>
        <v>Yes</v>
      </c>
    </row>
    <row r="317" spans="1:12" x14ac:dyDescent="0.25">
      <c r="A317" s="162" t="s">
        <v>432</v>
      </c>
      <c r="B317" s="9" t="s">
        <v>213</v>
      </c>
      <c r="C317" s="23">
        <v>19202</v>
      </c>
      <c r="D317" s="5" t="str">
        <f t="shared" si="97"/>
        <v>N/A</v>
      </c>
      <c r="E317" s="23">
        <v>19045</v>
      </c>
      <c r="F317" s="5" t="str">
        <f t="shared" si="97"/>
        <v>N/A</v>
      </c>
      <c r="G317" s="23">
        <v>18751</v>
      </c>
      <c r="H317" s="5" t="str">
        <f t="shared" si="98"/>
        <v>N/A</v>
      </c>
      <c r="I317" s="8">
        <v>-0.81799999999999995</v>
      </c>
      <c r="J317" s="8">
        <v>-1.54</v>
      </c>
      <c r="K317" s="1" t="s">
        <v>737</v>
      </c>
      <c r="L317" s="111" t="str">
        <f t="shared" si="99"/>
        <v>Yes</v>
      </c>
    </row>
    <row r="318" spans="1:12" x14ac:dyDescent="0.25">
      <c r="A318" s="162" t="s">
        <v>1112</v>
      </c>
      <c r="B318" s="9" t="s">
        <v>213</v>
      </c>
      <c r="C318" s="23">
        <v>4615</v>
      </c>
      <c r="D318" s="5" t="str">
        <f t="shared" si="97"/>
        <v>N/A</v>
      </c>
      <c r="E318" s="23">
        <v>4549</v>
      </c>
      <c r="F318" s="5" t="str">
        <f t="shared" si="97"/>
        <v>N/A</v>
      </c>
      <c r="G318" s="23">
        <v>4727</v>
      </c>
      <c r="H318" s="5" t="str">
        <f t="shared" si="98"/>
        <v>N/A</v>
      </c>
      <c r="I318" s="8">
        <v>-1.43</v>
      </c>
      <c r="J318" s="8">
        <v>3.9129999999999998</v>
      </c>
      <c r="K318" s="1" t="s">
        <v>737</v>
      </c>
      <c r="L318" s="111" t="str">
        <f t="shared" si="99"/>
        <v>Yes</v>
      </c>
    </row>
    <row r="319" spans="1:12" x14ac:dyDescent="0.25">
      <c r="A319" s="162" t="s">
        <v>98</v>
      </c>
      <c r="B319" s="22" t="s">
        <v>291</v>
      </c>
      <c r="C319" s="4">
        <v>95.536126542999995</v>
      </c>
      <c r="D319" s="27" t="str">
        <f>IF($B319="N/A","N/A",IF(C319&gt;80,"Yes","No"))</f>
        <v>Yes</v>
      </c>
      <c r="E319" s="4">
        <v>95.670478635999999</v>
      </c>
      <c r="F319" s="27" t="str">
        <f>IF($B319="N/A","N/A",IF(E319&gt;80,"Yes","No"))</f>
        <v>Yes</v>
      </c>
      <c r="G319" s="4">
        <v>95.484113273000006</v>
      </c>
      <c r="H319" s="27" t="str">
        <f>IF($B319="N/A","N/A",IF(G319&gt;80,"Yes","No"))</f>
        <v>Yes</v>
      </c>
      <c r="I319" s="8">
        <v>0.1406</v>
      </c>
      <c r="J319" s="8">
        <v>-0.19500000000000001</v>
      </c>
      <c r="K319" s="28" t="s">
        <v>738</v>
      </c>
      <c r="L319" s="111" t="str">
        <f t="shared" si="92"/>
        <v>Yes</v>
      </c>
    </row>
    <row r="320" spans="1:12" x14ac:dyDescent="0.25">
      <c r="A320" s="162" t="s">
        <v>332</v>
      </c>
      <c r="B320" s="22" t="s">
        <v>278</v>
      </c>
      <c r="C320" s="4">
        <v>1.4894473E-3</v>
      </c>
      <c r="D320" s="27" t="str">
        <f>IF($B320="N/A","N/A",IF(C320&gt;=5,"No",IF(C320&lt;0,"No","Yes")))</f>
        <v>Yes</v>
      </c>
      <c r="E320" s="4">
        <v>0</v>
      </c>
      <c r="F320" s="27" t="str">
        <f>IF($B320="N/A","N/A",IF(E320&gt;=5,"No",IF(E320&lt;0,"No","Yes")))</f>
        <v>Yes</v>
      </c>
      <c r="G320" s="4">
        <v>1.502291E-3</v>
      </c>
      <c r="H320" s="27" t="str">
        <f>IF($B320="N/A","N/A",IF(G320&gt;=5,"No",IF(G320&lt;0,"No","Yes")))</f>
        <v>Yes</v>
      </c>
      <c r="I320" s="8">
        <v>-100</v>
      </c>
      <c r="J320" s="8" t="s">
        <v>1748</v>
      </c>
      <c r="K320" s="28" t="s">
        <v>738</v>
      </c>
      <c r="L320" s="111" t="str">
        <f t="shared" si="92"/>
        <v>N/A</v>
      </c>
    </row>
    <row r="321" spans="1:12" x14ac:dyDescent="0.25">
      <c r="A321" s="162" t="s">
        <v>340</v>
      </c>
      <c r="B321" s="30" t="s">
        <v>278</v>
      </c>
      <c r="C321" s="4">
        <v>4.4281267222</v>
      </c>
      <c r="D321" s="27" t="str">
        <f>IF($B321="N/A","N/A",IF(C321&gt;=5,"No",IF(C321&lt;0,"No","Yes")))</f>
        <v>Yes</v>
      </c>
      <c r="E321" s="4">
        <v>4.2593532591000001</v>
      </c>
      <c r="F321" s="27" t="str">
        <f>IF($B321="N/A","N/A",IF(E321&gt;=5,"No",IF(E321&lt;0,"No","Yes")))</f>
        <v>Yes</v>
      </c>
      <c r="G321" s="4">
        <v>4.4603019604999998</v>
      </c>
      <c r="H321" s="27" t="str">
        <f>IF($B321="N/A","N/A",IF(G321&gt;=5,"No",IF(G321&lt;0,"No","Yes")))</f>
        <v>Yes</v>
      </c>
      <c r="I321" s="8">
        <v>-3.81</v>
      </c>
      <c r="J321" s="8">
        <v>4.718</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3.4257287099999999E-2</v>
      </c>
      <c r="D326" s="27" t="str">
        <f t="shared" si="100"/>
        <v>No</v>
      </c>
      <c r="E326" s="4">
        <v>7.01681049E-2</v>
      </c>
      <c r="F326" s="27" t="str">
        <f t="shared" si="101"/>
        <v>No</v>
      </c>
      <c r="G326" s="4">
        <v>5.4082475800000002E-2</v>
      </c>
      <c r="H326" s="27" t="str">
        <f t="shared" si="102"/>
        <v>No</v>
      </c>
      <c r="I326" s="8">
        <v>104.8</v>
      </c>
      <c r="J326" s="8">
        <v>-22.9</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20.131369248999999</v>
      </c>
      <c r="D334" s="27" t="str">
        <f>IF($B334="N/A","N/A",IF(C334&gt;15,"No",IF(C334&lt;2,"No","Yes")))</f>
        <v>No</v>
      </c>
      <c r="E334" s="4">
        <v>19.909826520999999</v>
      </c>
      <c r="F334" s="27" t="str">
        <f>IF($B334="N/A","N/A",IF(E334&gt;15,"No",IF(E334&lt;2,"No","Yes")))</f>
        <v>No</v>
      </c>
      <c r="G334" s="4">
        <v>19.157214752000002</v>
      </c>
      <c r="H334" s="27" t="str">
        <f>IF($B334="N/A","N/A",IF(G334&gt;15,"No",IF(G334&lt;2,"No","Yes")))</f>
        <v>No</v>
      </c>
      <c r="I334" s="8">
        <v>-1.1000000000000001</v>
      </c>
      <c r="J334" s="8">
        <v>-3.78</v>
      </c>
      <c r="K334" s="28" t="s">
        <v>738</v>
      </c>
      <c r="L334" s="111" t="str">
        <f t="shared" si="92"/>
        <v>Yes</v>
      </c>
    </row>
    <row r="335" spans="1:12" x14ac:dyDescent="0.25">
      <c r="A335" s="162" t="s">
        <v>1118</v>
      </c>
      <c r="B335" s="22" t="s">
        <v>213</v>
      </c>
      <c r="C335" s="23">
        <v>4267</v>
      </c>
      <c r="D335" s="27" t="str">
        <f>IF($B335="N/A","N/A",IF(C335&gt;10,"No",IF(C335&lt;-10,"No","Yes")))</f>
        <v>N/A</v>
      </c>
      <c r="E335" s="23">
        <v>3792</v>
      </c>
      <c r="F335" s="27" t="str">
        <f>IF($B335="N/A","N/A",IF(E335&gt;10,"No",IF(E335&lt;-10,"No","Yes")))</f>
        <v>N/A</v>
      </c>
      <c r="G335" s="23">
        <v>3321</v>
      </c>
      <c r="H335" s="27" t="str">
        <f>IF($B335="N/A","N/A",IF(G335&gt;10,"No",IF(G335&lt;-10,"No","Yes")))</f>
        <v>N/A</v>
      </c>
      <c r="I335" s="8">
        <v>-11.1</v>
      </c>
      <c r="J335" s="8">
        <v>-12.4</v>
      </c>
      <c r="K335" s="28" t="s">
        <v>738</v>
      </c>
      <c r="L335" s="111" t="str">
        <f t="shared" si="92"/>
        <v>Yes</v>
      </c>
    </row>
    <row r="336" spans="1:12" x14ac:dyDescent="0.25">
      <c r="A336" s="162" t="s">
        <v>1673</v>
      </c>
      <c r="B336" s="22" t="s">
        <v>213</v>
      </c>
      <c r="C336" s="23">
        <v>1627</v>
      </c>
      <c r="D336" s="27" t="str">
        <f>IF($B336="N/A","N/A",IF(C336&gt;10,"No",IF(C336&lt;-10,"No","Yes")))</f>
        <v>N/A</v>
      </c>
      <c r="E336" s="23">
        <v>1641</v>
      </c>
      <c r="F336" s="27" t="str">
        <f>IF($B336="N/A","N/A",IF(E336&gt;10,"No",IF(E336&lt;-10,"No","Yes")))</f>
        <v>N/A</v>
      </c>
      <c r="G336" s="23">
        <v>1637</v>
      </c>
      <c r="H336" s="27" t="str">
        <f>IF($B336="N/A","N/A",IF(G336&gt;10,"No",IF(G336&lt;-10,"No","Yes")))</f>
        <v>N/A</v>
      </c>
      <c r="I336" s="8">
        <v>0.86050000000000004</v>
      </c>
      <c r="J336" s="8">
        <v>-0.24399999999999999</v>
      </c>
      <c r="K336" s="28" t="s">
        <v>738</v>
      </c>
      <c r="L336" s="111" t="str">
        <f t="shared" si="92"/>
        <v>Yes</v>
      </c>
    </row>
    <row r="337" spans="1:12" x14ac:dyDescent="0.25">
      <c r="A337" s="162" t="s">
        <v>1674</v>
      </c>
      <c r="B337" s="22" t="s">
        <v>213</v>
      </c>
      <c r="C337" s="23">
        <v>18</v>
      </c>
      <c r="D337" s="27" t="str">
        <f>IF($B337="N/A","N/A",IF(C337&gt;10,"No",IF(C337&lt;-10,"No","Yes")))</f>
        <v>N/A</v>
      </c>
      <c r="E337" s="23">
        <v>22</v>
      </c>
      <c r="F337" s="27" t="str">
        <f>IF($B337="N/A","N/A",IF(E337&gt;10,"No",IF(E337&lt;-10,"No","Yes")))</f>
        <v>N/A</v>
      </c>
      <c r="G337" s="23">
        <v>18</v>
      </c>
      <c r="H337" s="27" t="str">
        <f>IF($B337="N/A","N/A",IF(G337&gt;10,"No",IF(G337&lt;-10,"No","Yes")))</f>
        <v>N/A</v>
      </c>
      <c r="I337" s="8">
        <v>22.22</v>
      </c>
      <c r="J337" s="8">
        <v>-18.2</v>
      </c>
      <c r="K337" s="28" t="s">
        <v>738</v>
      </c>
      <c r="L337" s="111" t="str">
        <f t="shared" si="92"/>
        <v>No</v>
      </c>
    </row>
    <row r="338" spans="1:12" x14ac:dyDescent="0.25">
      <c r="A338" s="162" t="s">
        <v>1675</v>
      </c>
      <c r="B338" s="22" t="s">
        <v>213</v>
      </c>
      <c r="C338" s="23">
        <v>827</v>
      </c>
      <c r="D338" s="27" t="str">
        <f>IF($B338="N/A","N/A",IF(C338&gt;10,"No",IF(C338&lt;-10,"No","Yes")))</f>
        <v>N/A</v>
      </c>
      <c r="E338" s="23">
        <v>922</v>
      </c>
      <c r="F338" s="27" t="str">
        <f>IF($B338="N/A","N/A",IF(E338&gt;10,"No",IF(E338&lt;-10,"No","Yes")))</f>
        <v>N/A</v>
      </c>
      <c r="G338" s="23">
        <v>979</v>
      </c>
      <c r="H338" s="27" t="str">
        <f>IF($B338="N/A","N/A",IF(G338&gt;10,"No",IF(G338&lt;-10,"No","Yes")))</f>
        <v>N/A</v>
      </c>
      <c r="I338" s="8">
        <v>11.49</v>
      </c>
      <c r="J338" s="8">
        <v>6.1820000000000004</v>
      </c>
      <c r="K338" s="28" t="s">
        <v>738</v>
      </c>
      <c r="L338" s="111" t="str">
        <f t="shared" si="92"/>
        <v>Yes</v>
      </c>
    </row>
    <row r="339" spans="1:12" x14ac:dyDescent="0.25">
      <c r="A339" s="165" t="s">
        <v>1676</v>
      </c>
      <c r="B339" s="119" t="s">
        <v>213</v>
      </c>
      <c r="C339" s="166">
        <v>32</v>
      </c>
      <c r="D339" s="151" t="str">
        <f>IF($B339="N/A","N/A",IF(C339&gt;10,"No",IF(C339&lt;-10,"No","Yes")))</f>
        <v>N/A</v>
      </c>
      <c r="E339" s="166">
        <v>26</v>
      </c>
      <c r="F339" s="151" t="str">
        <f>IF($B339="N/A","N/A",IF(E339&gt;10,"No",IF(E339&lt;-10,"No","Yes")))</f>
        <v>N/A</v>
      </c>
      <c r="G339" s="166">
        <v>29</v>
      </c>
      <c r="H339" s="151" t="str">
        <f>IF($B339="N/A","N/A",IF(G339&gt;10,"No",IF(G339&lt;-10,"No","Yes")))</f>
        <v>N/A</v>
      </c>
      <c r="I339" s="152">
        <v>-18.8</v>
      </c>
      <c r="J339" s="152">
        <v>11.54</v>
      </c>
      <c r="K339" s="167" t="s">
        <v>738</v>
      </c>
      <c r="L339" s="122" t="str">
        <f t="shared" si="92"/>
        <v>Yes</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751198386</v>
      </c>
      <c r="D6" s="7" t="str">
        <f t="shared" ref="D6:D12" si="0">IF($B6="N/A","N/A",IF(C6&gt;10,"No",IF(C6&lt;-10,"No","Yes")))</f>
        <v>N/A</v>
      </c>
      <c r="E6" s="10">
        <v>774120626</v>
      </c>
      <c r="F6" s="7" t="str">
        <f t="shared" ref="F6:F12" si="1">IF($B6="N/A","N/A",IF(E6&gt;10,"No",IF(E6&lt;-10,"No","Yes")))</f>
        <v>N/A</v>
      </c>
      <c r="G6" s="10">
        <v>812419329</v>
      </c>
      <c r="H6" s="7" t="str">
        <f t="shared" ref="H6:H12" si="2">IF($B6="N/A","N/A",IF(G6&gt;10,"No",IF(G6&lt;-10,"No","Yes")))</f>
        <v>N/A</v>
      </c>
      <c r="I6" s="8">
        <v>3.0510000000000002</v>
      </c>
      <c r="J6" s="8">
        <v>4.9470000000000001</v>
      </c>
      <c r="K6" s="30" t="s">
        <v>736</v>
      </c>
      <c r="L6" s="111" t="str">
        <f t="shared" ref="L6:L13" si="3">IF(J6="Div by 0", "N/A", IF(K6="N/A","N/A", IF(J6&gt;VALUE(MID(K6,1,2)), "No", IF(J6&lt;-1*VALUE(MID(K6,1,2)), "No", "Yes"))))</f>
        <v>Yes</v>
      </c>
    </row>
    <row r="7" spans="1:12" x14ac:dyDescent="0.25">
      <c r="A7" s="143" t="s">
        <v>1119</v>
      </c>
      <c r="B7" s="30" t="s">
        <v>213</v>
      </c>
      <c r="C7" s="10">
        <v>8489.8441039000008</v>
      </c>
      <c r="D7" s="7" t="str">
        <f t="shared" si="0"/>
        <v>N/A</v>
      </c>
      <c r="E7" s="10">
        <v>8641.1857564999991</v>
      </c>
      <c r="F7" s="7" t="str">
        <f t="shared" si="1"/>
        <v>N/A</v>
      </c>
      <c r="G7" s="10">
        <v>9287.3397160000004</v>
      </c>
      <c r="H7" s="7" t="str">
        <f t="shared" si="2"/>
        <v>N/A</v>
      </c>
      <c r="I7" s="8">
        <v>1.7829999999999999</v>
      </c>
      <c r="J7" s="8">
        <v>7.4779999999999998</v>
      </c>
      <c r="K7" s="30" t="s">
        <v>736</v>
      </c>
      <c r="L7" s="111" t="str">
        <f t="shared" si="3"/>
        <v>Yes</v>
      </c>
    </row>
    <row r="8" spans="1:12" x14ac:dyDescent="0.25">
      <c r="A8" s="143" t="s">
        <v>721</v>
      </c>
      <c r="B8" s="30" t="s">
        <v>213</v>
      </c>
      <c r="C8" s="10">
        <v>228</v>
      </c>
      <c r="D8" s="7" t="str">
        <f t="shared" si="0"/>
        <v>N/A</v>
      </c>
      <c r="E8" s="10">
        <v>196</v>
      </c>
      <c r="F8" s="7" t="str">
        <f t="shared" si="1"/>
        <v>N/A</v>
      </c>
      <c r="G8" s="10">
        <v>220</v>
      </c>
      <c r="H8" s="7" t="str">
        <f t="shared" si="2"/>
        <v>N/A</v>
      </c>
      <c r="I8" s="8">
        <v>-14</v>
      </c>
      <c r="J8" s="8">
        <v>12.24</v>
      </c>
      <c r="K8" s="30" t="s">
        <v>736</v>
      </c>
      <c r="L8" s="111" t="str">
        <f t="shared" si="3"/>
        <v>Yes</v>
      </c>
    </row>
    <row r="9" spans="1:12" x14ac:dyDescent="0.25">
      <c r="A9" s="143" t="s">
        <v>722</v>
      </c>
      <c r="B9" s="30" t="s">
        <v>213</v>
      </c>
      <c r="C9" s="10">
        <v>1058</v>
      </c>
      <c r="D9" s="7" t="str">
        <f t="shared" si="0"/>
        <v>N/A</v>
      </c>
      <c r="E9" s="10">
        <v>985</v>
      </c>
      <c r="F9" s="7" t="str">
        <f t="shared" si="1"/>
        <v>N/A</v>
      </c>
      <c r="G9" s="10">
        <v>1052</v>
      </c>
      <c r="H9" s="7" t="str">
        <f t="shared" si="2"/>
        <v>N/A</v>
      </c>
      <c r="I9" s="8">
        <v>-6.9</v>
      </c>
      <c r="J9" s="8">
        <v>6.8019999999999996</v>
      </c>
      <c r="K9" s="30" t="s">
        <v>736</v>
      </c>
      <c r="L9" s="111" t="str">
        <f t="shared" si="3"/>
        <v>Yes</v>
      </c>
    </row>
    <row r="10" spans="1:12" x14ac:dyDescent="0.25">
      <c r="A10" s="143" t="s">
        <v>723</v>
      </c>
      <c r="B10" s="30" t="s">
        <v>213</v>
      </c>
      <c r="C10" s="10">
        <v>4394</v>
      </c>
      <c r="D10" s="7" t="str">
        <f t="shared" si="0"/>
        <v>N/A</v>
      </c>
      <c r="E10" s="10">
        <v>4225</v>
      </c>
      <c r="F10" s="7" t="str">
        <f t="shared" si="1"/>
        <v>N/A</v>
      </c>
      <c r="G10" s="10">
        <v>4493</v>
      </c>
      <c r="H10" s="7" t="str">
        <f t="shared" si="2"/>
        <v>N/A</v>
      </c>
      <c r="I10" s="8">
        <v>-3.85</v>
      </c>
      <c r="J10" s="8">
        <v>6.343</v>
      </c>
      <c r="K10" s="30" t="s">
        <v>736</v>
      </c>
      <c r="L10" s="111" t="str">
        <f t="shared" si="3"/>
        <v>Yes</v>
      </c>
    </row>
    <row r="11" spans="1:12" x14ac:dyDescent="0.25">
      <c r="A11" s="143" t="s">
        <v>724</v>
      </c>
      <c r="B11" s="30" t="s">
        <v>213</v>
      </c>
      <c r="C11" s="10">
        <v>52326</v>
      </c>
      <c r="D11" s="7" t="str">
        <f t="shared" si="0"/>
        <v>N/A</v>
      </c>
      <c r="E11" s="10">
        <v>53129</v>
      </c>
      <c r="F11" s="7" t="str">
        <f t="shared" si="1"/>
        <v>N/A</v>
      </c>
      <c r="G11" s="10">
        <v>57516</v>
      </c>
      <c r="H11" s="7" t="str">
        <f t="shared" si="2"/>
        <v>N/A</v>
      </c>
      <c r="I11" s="8">
        <v>1.5349999999999999</v>
      </c>
      <c r="J11" s="8">
        <v>8.2569999999999997</v>
      </c>
      <c r="K11" s="30" t="s">
        <v>736</v>
      </c>
      <c r="L11" s="111" t="str">
        <f t="shared" si="3"/>
        <v>Yes</v>
      </c>
    </row>
    <row r="12" spans="1:12" x14ac:dyDescent="0.25">
      <c r="A12" s="143" t="s">
        <v>725</v>
      </c>
      <c r="B12" s="30" t="s">
        <v>213</v>
      </c>
      <c r="C12" s="10">
        <v>125638</v>
      </c>
      <c r="D12" s="7" t="str">
        <f t="shared" si="0"/>
        <v>N/A</v>
      </c>
      <c r="E12" s="10">
        <v>130032</v>
      </c>
      <c r="F12" s="7" t="str">
        <f t="shared" si="1"/>
        <v>N/A</v>
      </c>
      <c r="G12" s="10">
        <v>138379</v>
      </c>
      <c r="H12" s="7" t="str">
        <f t="shared" si="2"/>
        <v>N/A</v>
      </c>
      <c r="I12" s="8">
        <v>3.4969999999999999</v>
      </c>
      <c r="J12" s="8">
        <v>6.4189999999999996</v>
      </c>
      <c r="K12" s="30" t="s">
        <v>736</v>
      </c>
      <c r="L12" s="111" t="str">
        <f t="shared" si="3"/>
        <v>Yes</v>
      </c>
    </row>
    <row r="13" spans="1:12" x14ac:dyDescent="0.25">
      <c r="A13" s="143" t="s">
        <v>74</v>
      </c>
      <c r="B13" s="30" t="s">
        <v>213</v>
      </c>
      <c r="C13" s="10">
        <v>984944</v>
      </c>
      <c r="D13" s="7" t="str">
        <f>IF($B13="N/A","N/A",IF(C13&gt;10,"No",IF(C13&lt;-10,"No","Yes")))</f>
        <v>N/A</v>
      </c>
      <c r="E13" s="10">
        <v>1806054</v>
      </c>
      <c r="F13" s="7" t="str">
        <f>IF($B13="N/A","N/A",IF(E13&gt;10,"No",IF(E13&lt;-10,"No","Yes")))</f>
        <v>N/A</v>
      </c>
      <c r="G13" s="10">
        <v>1928834</v>
      </c>
      <c r="H13" s="7" t="str">
        <f>IF($B13="N/A","N/A",IF(G13&gt;10,"No",IF(G13&lt;-10,"No","Yes")))</f>
        <v>N/A</v>
      </c>
      <c r="I13" s="8">
        <v>83.37</v>
      </c>
      <c r="J13" s="8">
        <v>6.798</v>
      </c>
      <c r="K13" s="30" t="s">
        <v>736</v>
      </c>
      <c r="L13" s="111" t="str">
        <f t="shared" si="3"/>
        <v>Yes</v>
      </c>
    </row>
    <row r="14" spans="1:12" x14ac:dyDescent="0.25">
      <c r="A14" s="159" t="s">
        <v>157</v>
      </c>
      <c r="B14" s="22" t="s">
        <v>213</v>
      </c>
      <c r="C14" s="4">
        <v>6.5617865781000004</v>
      </c>
      <c r="D14" s="27" t="str">
        <f t="shared" ref="D14:D18" si="4">IF($B14="N/A","N/A",IF(C14&gt;10,"No",IF(C14&lt;-10,"No","Yes")))</f>
        <v>N/A</v>
      </c>
      <c r="E14" s="4">
        <v>7.5258134732000004</v>
      </c>
      <c r="F14" s="27" t="str">
        <f t="shared" ref="F14:F18" si="5">IF($B14="N/A","N/A",IF(E14&gt;10,"No",IF(E14&lt;-10,"No","Yes")))</f>
        <v>N/A</v>
      </c>
      <c r="G14" s="4">
        <v>6.7287027299000002</v>
      </c>
      <c r="H14" s="27" t="str">
        <f t="shared" ref="H14:H18" si="6">IF($B14="N/A","N/A",IF(G14&gt;10,"No",IF(G14&lt;-10,"No","Yes")))</f>
        <v>N/A</v>
      </c>
      <c r="I14" s="8">
        <v>14.69</v>
      </c>
      <c r="J14" s="8">
        <v>-10.6</v>
      </c>
      <c r="K14" s="28" t="s">
        <v>736</v>
      </c>
      <c r="L14" s="111" t="str">
        <f t="shared" ref="L14:L18" si="7">IF(J14="Div by 0", "N/A", IF(K14="N/A","N/A", IF(J14&gt;VALUE(MID(K14,1,2)), "No", IF(J14&lt;-1*VALUE(MID(K14,1,2)), "No", "Yes"))))</f>
        <v>Yes</v>
      </c>
    </row>
    <row r="15" spans="1:12" x14ac:dyDescent="0.25">
      <c r="A15" s="143" t="s">
        <v>417</v>
      </c>
      <c r="B15" s="22" t="s">
        <v>213</v>
      </c>
      <c r="C15" s="4">
        <v>15.667908462</v>
      </c>
      <c r="D15" s="27" t="str">
        <f t="shared" si="4"/>
        <v>N/A</v>
      </c>
      <c r="E15" s="4">
        <v>16.266666666999999</v>
      </c>
      <c r="F15" s="27" t="str">
        <f t="shared" si="5"/>
        <v>N/A</v>
      </c>
      <c r="G15" s="4">
        <v>15.149253731</v>
      </c>
      <c r="H15" s="27" t="str">
        <f t="shared" si="6"/>
        <v>N/A</v>
      </c>
      <c r="I15" s="8">
        <v>3.8220000000000001</v>
      </c>
      <c r="J15" s="8">
        <v>-6.87</v>
      </c>
      <c r="K15" s="28" t="s">
        <v>736</v>
      </c>
      <c r="L15" s="111" t="str">
        <f t="shared" si="7"/>
        <v>Yes</v>
      </c>
    </row>
    <row r="16" spans="1:12" x14ac:dyDescent="0.25">
      <c r="A16" s="143" t="s">
        <v>418</v>
      </c>
      <c r="B16" s="22" t="s">
        <v>213</v>
      </c>
      <c r="C16" s="4">
        <v>8.6188909397</v>
      </c>
      <c r="D16" s="27" t="str">
        <f t="shared" si="4"/>
        <v>N/A</v>
      </c>
      <c r="E16" s="4">
        <v>9.5253089821000003</v>
      </c>
      <c r="F16" s="27" t="str">
        <f t="shared" si="5"/>
        <v>N/A</v>
      </c>
      <c r="G16" s="4">
        <v>8.7439999999999998</v>
      </c>
      <c r="H16" s="27" t="str">
        <f t="shared" si="6"/>
        <v>N/A</v>
      </c>
      <c r="I16" s="8">
        <v>10.52</v>
      </c>
      <c r="J16" s="8">
        <v>-8.1999999999999993</v>
      </c>
      <c r="K16" s="28" t="s">
        <v>736</v>
      </c>
      <c r="L16" s="111" t="str">
        <f t="shared" si="7"/>
        <v>Yes</v>
      </c>
    </row>
    <row r="17" spans="1:12" x14ac:dyDescent="0.25">
      <c r="A17" s="143" t="s">
        <v>419</v>
      </c>
      <c r="B17" s="22" t="s">
        <v>213</v>
      </c>
      <c r="C17" s="4">
        <v>4.3348995800000001</v>
      </c>
      <c r="D17" s="27" t="str">
        <f t="shared" si="4"/>
        <v>N/A</v>
      </c>
      <c r="E17" s="4">
        <v>5.3284270873999997</v>
      </c>
      <c r="F17" s="27" t="str">
        <f t="shared" si="5"/>
        <v>N/A</v>
      </c>
      <c r="G17" s="4">
        <v>4.5581916682000001</v>
      </c>
      <c r="H17" s="27" t="str">
        <f t="shared" si="6"/>
        <v>N/A</v>
      </c>
      <c r="I17" s="8">
        <v>22.92</v>
      </c>
      <c r="J17" s="8">
        <v>-14.5</v>
      </c>
      <c r="K17" s="28" t="s">
        <v>736</v>
      </c>
      <c r="L17" s="111" t="str">
        <f t="shared" si="7"/>
        <v>Yes</v>
      </c>
    </row>
    <row r="18" spans="1:12" x14ac:dyDescent="0.25">
      <c r="A18" s="143" t="s">
        <v>420</v>
      </c>
      <c r="B18" s="22" t="s">
        <v>213</v>
      </c>
      <c r="C18" s="4">
        <v>6.3417530224999998</v>
      </c>
      <c r="D18" s="27" t="str">
        <f t="shared" si="4"/>
        <v>N/A</v>
      </c>
      <c r="E18" s="4">
        <v>7.5663282018000002</v>
      </c>
      <c r="F18" s="27" t="str">
        <f t="shared" si="5"/>
        <v>N/A</v>
      </c>
      <c r="G18" s="4">
        <v>6.7512486364999997</v>
      </c>
      <c r="H18" s="27" t="str">
        <f t="shared" si="6"/>
        <v>N/A</v>
      </c>
      <c r="I18" s="8">
        <v>19.309999999999999</v>
      </c>
      <c r="J18" s="8">
        <v>-10.8</v>
      </c>
      <c r="K18" s="28" t="s">
        <v>736</v>
      </c>
      <c r="L18" s="111" t="str">
        <f t="shared" si="7"/>
        <v>Yes</v>
      </c>
    </row>
    <row r="19" spans="1:12" x14ac:dyDescent="0.25">
      <c r="A19" s="143" t="s">
        <v>75</v>
      </c>
      <c r="B19" s="30" t="s">
        <v>213</v>
      </c>
      <c r="C19" s="23">
        <v>0</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t="s">
        <v>1748</v>
      </c>
      <c r="J19" s="8">
        <v>-33.299999999999997</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11</v>
      </c>
      <c r="F20" s="27" t="str">
        <f t="shared" si="9"/>
        <v>N/A</v>
      </c>
      <c r="G20" s="23">
        <v>11</v>
      </c>
      <c r="H20" s="27" t="str">
        <f t="shared" si="10"/>
        <v>N/A</v>
      </c>
      <c r="I20" s="8">
        <v>33.33</v>
      </c>
      <c r="J20" s="8">
        <v>-12.5</v>
      </c>
      <c r="K20" s="30" t="s">
        <v>213</v>
      </c>
      <c r="L20" s="111" t="str">
        <f t="shared" si="11"/>
        <v>N/A</v>
      </c>
    </row>
    <row r="21" spans="1:12" x14ac:dyDescent="0.25">
      <c r="A21" s="159" t="s">
        <v>1119</v>
      </c>
      <c r="B21" s="30" t="s">
        <v>213</v>
      </c>
      <c r="C21" s="10">
        <v>8489.8441039000008</v>
      </c>
      <c r="D21" s="7" t="str">
        <f t="shared" si="8"/>
        <v>N/A</v>
      </c>
      <c r="E21" s="10">
        <v>8641.1857564999991</v>
      </c>
      <c r="F21" s="7" t="str">
        <f t="shared" si="9"/>
        <v>N/A</v>
      </c>
      <c r="G21" s="10">
        <v>9287.3397160000004</v>
      </c>
      <c r="H21" s="7" t="str">
        <f t="shared" si="10"/>
        <v>N/A</v>
      </c>
      <c r="I21" s="8">
        <v>1.7829999999999999</v>
      </c>
      <c r="J21" s="8">
        <v>7.4779999999999998</v>
      </c>
      <c r="K21" s="30" t="s">
        <v>736</v>
      </c>
      <c r="L21" s="111" t="str">
        <f t="shared" si="11"/>
        <v>Yes</v>
      </c>
    </row>
    <row r="22" spans="1:12" x14ac:dyDescent="0.25">
      <c r="A22" s="143" t="s">
        <v>1703</v>
      </c>
      <c r="B22" s="30" t="s">
        <v>213</v>
      </c>
      <c r="C22" s="10">
        <v>24041.60628</v>
      </c>
      <c r="D22" s="7" t="str">
        <f t="shared" si="8"/>
        <v>N/A</v>
      </c>
      <c r="E22" s="10">
        <v>24899.341652999999</v>
      </c>
      <c r="F22" s="7" t="str">
        <f t="shared" si="9"/>
        <v>N/A</v>
      </c>
      <c r="G22" s="10">
        <v>27181.388486</v>
      </c>
      <c r="H22" s="7" t="str">
        <f t="shared" si="10"/>
        <v>N/A</v>
      </c>
      <c r="I22" s="8">
        <v>3.5680000000000001</v>
      </c>
      <c r="J22" s="8">
        <v>9.1649999999999991</v>
      </c>
      <c r="K22" s="30" t="s">
        <v>736</v>
      </c>
      <c r="L22" s="111" t="str">
        <f t="shared" si="11"/>
        <v>Yes</v>
      </c>
    </row>
    <row r="23" spans="1:12" x14ac:dyDescent="0.25">
      <c r="A23" s="143" t="s">
        <v>1120</v>
      </c>
      <c r="B23" s="30" t="s">
        <v>213</v>
      </c>
      <c r="C23" s="10">
        <v>25757.726587000001</v>
      </c>
      <c r="D23" s="7" t="str">
        <f t="shared" si="8"/>
        <v>N/A</v>
      </c>
      <c r="E23" s="10">
        <v>25867.462725000001</v>
      </c>
      <c r="F23" s="7" t="str">
        <f t="shared" si="9"/>
        <v>N/A</v>
      </c>
      <c r="G23" s="10">
        <v>27369.164799999999</v>
      </c>
      <c r="H23" s="7" t="str">
        <f t="shared" si="10"/>
        <v>N/A</v>
      </c>
      <c r="I23" s="8">
        <v>0.42599999999999999</v>
      </c>
      <c r="J23" s="8">
        <v>5.8049999999999997</v>
      </c>
      <c r="K23" s="30" t="s">
        <v>736</v>
      </c>
      <c r="L23" s="111" t="str">
        <f t="shared" si="11"/>
        <v>Yes</v>
      </c>
    </row>
    <row r="24" spans="1:12" x14ac:dyDescent="0.25">
      <c r="A24" s="143" t="s">
        <v>1121</v>
      </c>
      <c r="B24" s="30" t="s">
        <v>213</v>
      </c>
      <c r="C24" s="10">
        <v>2784.6536031000001</v>
      </c>
      <c r="D24" s="7" t="str">
        <f t="shared" si="8"/>
        <v>N/A</v>
      </c>
      <c r="E24" s="10">
        <v>2890.3537783000002</v>
      </c>
      <c r="F24" s="7" t="str">
        <f t="shared" si="9"/>
        <v>N/A</v>
      </c>
      <c r="G24" s="10">
        <v>3039.9109741000002</v>
      </c>
      <c r="H24" s="7" t="str">
        <f t="shared" si="10"/>
        <v>N/A</v>
      </c>
      <c r="I24" s="8">
        <v>3.7959999999999998</v>
      </c>
      <c r="J24" s="8">
        <v>5.1740000000000004</v>
      </c>
      <c r="K24" s="30" t="s">
        <v>736</v>
      </c>
      <c r="L24" s="111" t="str">
        <f t="shared" si="11"/>
        <v>Yes</v>
      </c>
    </row>
    <row r="25" spans="1:12" x14ac:dyDescent="0.25">
      <c r="A25" s="143" t="s">
        <v>1122</v>
      </c>
      <c r="B25" s="30" t="s">
        <v>213</v>
      </c>
      <c r="C25" s="10">
        <v>3800.9604383000001</v>
      </c>
      <c r="D25" s="7" t="str">
        <f t="shared" si="8"/>
        <v>N/A</v>
      </c>
      <c r="E25" s="10">
        <v>3817.0819412999999</v>
      </c>
      <c r="F25" s="7" t="str">
        <f t="shared" si="9"/>
        <v>N/A</v>
      </c>
      <c r="G25" s="10">
        <v>3954.8512544</v>
      </c>
      <c r="H25" s="7" t="str">
        <f t="shared" si="10"/>
        <v>N/A</v>
      </c>
      <c r="I25" s="8">
        <v>0.42409999999999998</v>
      </c>
      <c r="J25" s="8">
        <v>3.609</v>
      </c>
      <c r="K25" s="30" t="s">
        <v>736</v>
      </c>
      <c r="L25" s="111" t="str">
        <f t="shared" si="11"/>
        <v>Yes</v>
      </c>
    </row>
    <row r="26" spans="1:12" x14ac:dyDescent="0.25">
      <c r="A26" s="134" t="s">
        <v>1123</v>
      </c>
      <c r="B26" s="30" t="s">
        <v>213</v>
      </c>
      <c r="C26" s="10">
        <v>8233.6139070000008</v>
      </c>
      <c r="D26" s="7" t="str">
        <f t="shared" si="8"/>
        <v>N/A</v>
      </c>
      <c r="E26" s="10">
        <v>8367.9242735999997</v>
      </c>
      <c r="F26" s="7" t="str">
        <f t="shared" si="9"/>
        <v>N/A</v>
      </c>
      <c r="G26" s="10">
        <v>9100.8531227000003</v>
      </c>
      <c r="H26" s="7" t="str">
        <f t="shared" si="10"/>
        <v>N/A</v>
      </c>
      <c r="I26" s="8">
        <v>1.631</v>
      </c>
      <c r="J26" s="8">
        <v>8.7590000000000003</v>
      </c>
      <c r="K26" s="30" t="s">
        <v>736</v>
      </c>
      <c r="L26" s="111" t="str">
        <f>IF(J26="Div by 0", "N/A", IF(OR(J26="N/A",K26="N/A"),"N/A", IF(J26&gt;VALUE(MID(K26,1,2)), "No", IF(J26&lt;-1*VALUE(MID(K26,1,2)), "No", "Yes"))))</f>
        <v>Yes</v>
      </c>
    </row>
    <row r="27" spans="1:12" x14ac:dyDescent="0.25">
      <c r="A27" s="134" t="s">
        <v>1124</v>
      </c>
      <c r="B27" s="30" t="s">
        <v>213</v>
      </c>
      <c r="C27" s="10">
        <v>8854.2340058999998</v>
      </c>
      <c r="D27" s="7" t="str">
        <f t="shared" si="8"/>
        <v>N/A</v>
      </c>
      <c r="E27" s="10">
        <v>9028.8827672000007</v>
      </c>
      <c r="F27" s="7" t="str">
        <f t="shared" si="9"/>
        <v>N/A</v>
      </c>
      <c r="G27" s="10">
        <v>9548.9323913000007</v>
      </c>
      <c r="H27" s="7" t="str">
        <f t="shared" si="10"/>
        <v>N/A</v>
      </c>
      <c r="I27" s="8">
        <v>1.972</v>
      </c>
      <c r="J27" s="8">
        <v>5.76</v>
      </c>
      <c r="K27" s="30" t="s">
        <v>736</v>
      </c>
      <c r="L27" s="111" t="str">
        <f>IF(J27="Div by 0", "N/A", IF(OR(J27="N/A",K27="N/A"),"N/A", IF(J27&gt;VALUE(MID(K27,1,2)), "No", IF(J27&lt;-1*VALUE(MID(K27,1,2)), "No", "Yes"))))</f>
        <v>Yes</v>
      </c>
    </row>
    <row r="28" spans="1:12" x14ac:dyDescent="0.25">
      <c r="A28" s="159" t="s">
        <v>1125</v>
      </c>
      <c r="B28" s="30" t="s">
        <v>213</v>
      </c>
      <c r="C28" s="10">
        <v>24356.602631000002</v>
      </c>
      <c r="D28" s="7" t="str">
        <f t="shared" si="8"/>
        <v>N/A</v>
      </c>
      <c r="E28" s="10">
        <v>24945.539779999999</v>
      </c>
      <c r="F28" s="7" t="str">
        <f t="shared" si="9"/>
        <v>N/A</v>
      </c>
      <c r="G28" s="10">
        <v>26563.476089</v>
      </c>
      <c r="H28" s="7" t="str">
        <f t="shared" si="10"/>
        <v>N/A</v>
      </c>
      <c r="I28" s="8">
        <v>2.4180000000000001</v>
      </c>
      <c r="J28" s="8">
        <v>6.4859999999999998</v>
      </c>
      <c r="K28" s="30" t="s">
        <v>736</v>
      </c>
      <c r="L28" s="111" t="str">
        <f>IF(J28="Div by 0", "N/A", IF(K28="N/A","N/A", IF(J28&gt;VALUE(MID(K28,1,2)), "No", IF(J28&lt;-1*VALUE(MID(K28,1,2)), "No", "Yes"))))</f>
        <v>Yes</v>
      </c>
    </row>
    <row r="29" spans="1:12" x14ac:dyDescent="0.25">
      <c r="A29" s="134" t="s">
        <v>1126</v>
      </c>
      <c r="B29" s="30" t="s">
        <v>213</v>
      </c>
      <c r="C29" s="10">
        <v>24248.120191000002</v>
      </c>
      <c r="D29" s="7" t="str">
        <f t="shared" si="8"/>
        <v>N/A</v>
      </c>
      <c r="E29" s="10">
        <v>25117.895449</v>
      </c>
      <c r="F29" s="7" t="str">
        <f t="shared" si="9"/>
        <v>N/A</v>
      </c>
      <c r="G29" s="10">
        <v>27393.189676000002</v>
      </c>
      <c r="H29" s="7" t="str">
        <f t="shared" si="10"/>
        <v>N/A</v>
      </c>
      <c r="I29" s="8">
        <v>3.5870000000000002</v>
      </c>
      <c r="J29" s="8">
        <v>9.0579999999999998</v>
      </c>
      <c r="K29" s="30" t="s">
        <v>736</v>
      </c>
      <c r="L29" s="111" t="str">
        <f>IF(J29="Div by 0", "N/A", IF(K29="N/A","N/A", IF(J29&gt;VALUE(MID(K29,1,2)), "No", IF(J29&lt;-1*VALUE(MID(K29,1,2)), "No", "Yes"))))</f>
        <v>Yes</v>
      </c>
    </row>
    <row r="30" spans="1:12" x14ac:dyDescent="0.25">
      <c r="A30" s="134" t="s">
        <v>1127</v>
      </c>
      <c r="B30" s="30" t="s">
        <v>213</v>
      </c>
      <c r="C30" s="10">
        <v>24668.103843000001</v>
      </c>
      <c r="D30" s="7" t="str">
        <f t="shared" si="8"/>
        <v>N/A</v>
      </c>
      <c r="E30" s="10">
        <v>24877.729353999999</v>
      </c>
      <c r="F30" s="7" t="str">
        <f t="shared" si="9"/>
        <v>N/A</v>
      </c>
      <c r="G30" s="10">
        <v>25657.823192</v>
      </c>
      <c r="H30" s="7" t="str">
        <f t="shared" si="10"/>
        <v>N/A</v>
      </c>
      <c r="I30" s="8">
        <v>0.8498</v>
      </c>
      <c r="J30" s="8">
        <v>3.1360000000000001</v>
      </c>
      <c r="K30" s="30" t="s">
        <v>736</v>
      </c>
      <c r="L30" s="111" t="str">
        <f>IF(J30="Div by 0", "N/A", IF(K30="N/A","N/A", IF(J30&gt;VALUE(MID(K30,1,2)), "No", IF(J30&lt;-1*VALUE(MID(K30,1,2)), "No", "Yes"))))</f>
        <v>Yes</v>
      </c>
    </row>
    <row r="31" spans="1:12" x14ac:dyDescent="0.25">
      <c r="A31" s="134" t="s">
        <v>1128</v>
      </c>
      <c r="B31" s="30" t="s">
        <v>213</v>
      </c>
      <c r="C31" s="10">
        <v>23652.910082999999</v>
      </c>
      <c r="D31" s="7" t="str">
        <f t="shared" si="8"/>
        <v>N/A</v>
      </c>
      <c r="E31" s="10">
        <v>24580.966849</v>
      </c>
      <c r="F31" s="7" t="str">
        <f t="shared" si="9"/>
        <v>N/A</v>
      </c>
      <c r="G31" s="10">
        <v>26289.980779000001</v>
      </c>
      <c r="H31" s="7" t="str">
        <f t="shared" si="10"/>
        <v>N/A</v>
      </c>
      <c r="I31" s="8">
        <v>3.9239999999999999</v>
      </c>
      <c r="J31" s="8">
        <v>6.9530000000000003</v>
      </c>
      <c r="K31" s="30" t="s">
        <v>736</v>
      </c>
      <c r="L31" s="111" t="str">
        <f>IF(J31="Div by 0", "N/A", IF(OR(J31="N/A",K31="N/A"),"N/A", IF(J31&gt;VALUE(MID(K31,1,2)), "No", IF(J31&lt;-1*VALUE(MID(K31,1,2)), "No", "Yes"))))</f>
        <v>Yes</v>
      </c>
    </row>
    <row r="32" spans="1:12" x14ac:dyDescent="0.25">
      <c r="A32" s="134" t="s">
        <v>1129</v>
      </c>
      <c r="B32" s="30" t="s">
        <v>213</v>
      </c>
      <c r="C32" s="10">
        <v>25436.973166</v>
      </c>
      <c r="D32" s="7" t="str">
        <f t="shared" si="8"/>
        <v>N/A</v>
      </c>
      <c r="E32" s="10">
        <v>25505.124728999999</v>
      </c>
      <c r="F32" s="7" t="str">
        <f t="shared" si="9"/>
        <v>N/A</v>
      </c>
      <c r="G32" s="10">
        <v>26980.168619</v>
      </c>
      <c r="H32" s="7" t="str">
        <f t="shared" si="10"/>
        <v>N/A</v>
      </c>
      <c r="I32" s="8">
        <v>0.26790000000000003</v>
      </c>
      <c r="J32" s="8">
        <v>5.7830000000000004</v>
      </c>
      <c r="K32" s="30" t="s">
        <v>736</v>
      </c>
      <c r="L32" s="111" t="str">
        <f>IF(J32="Div by 0", "N/A", IF(OR(J32="N/A",K32="N/A"),"N/A", IF(J32&gt;VALUE(MID(K32,1,2)), "No", IF(J32&lt;-1*VALUE(MID(K32,1,2)), "No", "Yes"))))</f>
        <v>Yes</v>
      </c>
    </row>
    <row r="33" spans="1:12" x14ac:dyDescent="0.25">
      <c r="A33" s="134" t="s">
        <v>1706</v>
      </c>
      <c r="B33" s="30" t="s">
        <v>213</v>
      </c>
      <c r="C33" s="10">
        <v>23469.184211</v>
      </c>
      <c r="D33" s="7" t="str">
        <f t="shared" si="8"/>
        <v>N/A</v>
      </c>
      <c r="E33" s="10">
        <v>10238</v>
      </c>
      <c r="F33" s="7" t="str">
        <f t="shared" si="9"/>
        <v>N/A</v>
      </c>
      <c r="G33" s="10">
        <v>14858</v>
      </c>
      <c r="H33" s="7" t="str">
        <f t="shared" si="10"/>
        <v>N/A</v>
      </c>
      <c r="I33" s="8">
        <v>-56.4</v>
      </c>
      <c r="J33" s="8">
        <v>45.13</v>
      </c>
      <c r="K33" s="30" t="s">
        <v>736</v>
      </c>
      <c r="L33" s="111" t="str">
        <f t="shared" ref="L33:L45" si="12">IF(J33="Div by 0", "N/A", IF(K33="N/A","N/A", IF(J33&gt;VALUE(MID(K33,1,2)), "No", IF(J33&lt;-1*VALUE(MID(K33,1,2)), "No", "Yes"))))</f>
        <v>No</v>
      </c>
    </row>
    <row r="34" spans="1:12" x14ac:dyDescent="0.25">
      <c r="A34" s="134" t="s">
        <v>1707</v>
      </c>
      <c r="B34" s="30" t="s">
        <v>213</v>
      </c>
      <c r="C34" s="10">
        <v>1142.3302139</v>
      </c>
      <c r="D34" s="7" t="str">
        <f t="shared" si="8"/>
        <v>N/A</v>
      </c>
      <c r="E34" s="10">
        <v>863.32755030999999</v>
      </c>
      <c r="F34" s="7" t="str">
        <f t="shared" si="9"/>
        <v>N/A</v>
      </c>
      <c r="G34" s="10">
        <v>1161.2124920000001</v>
      </c>
      <c r="H34" s="7" t="str">
        <f t="shared" si="10"/>
        <v>N/A</v>
      </c>
      <c r="I34" s="8">
        <v>-24.4</v>
      </c>
      <c r="J34" s="8">
        <v>34.5</v>
      </c>
      <c r="K34" s="30" t="s">
        <v>736</v>
      </c>
      <c r="L34" s="111" t="str">
        <f t="shared" si="12"/>
        <v>No</v>
      </c>
    </row>
    <row r="35" spans="1:12" x14ac:dyDescent="0.25">
      <c r="A35" s="134" t="s">
        <v>1708</v>
      </c>
      <c r="B35" s="30" t="s">
        <v>213</v>
      </c>
      <c r="C35" s="10">
        <v>15474.027642999999</v>
      </c>
      <c r="D35" s="7" t="str">
        <f t="shared" si="8"/>
        <v>N/A</v>
      </c>
      <c r="E35" s="10">
        <v>15830.419913</v>
      </c>
      <c r="F35" s="7" t="str">
        <f t="shared" si="9"/>
        <v>N/A</v>
      </c>
      <c r="G35" s="10">
        <v>17326.755774000001</v>
      </c>
      <c r="H35" s="7" t="str">
        <f t="shared" si="10"/>
        <v>N/A</v>
      </c>
      <c r="I35" s="8">
        <v>2.3029999999999999</v>
      </c>
      <c r="J35" s="8">
        <v>9.452</v>
      </c>
      <c r="K35" s="30" t="s">
        <v>736</v>
      </c>
      <c r="L35" s="111" t="str">
        <f t="shared" si="12"/>
        <v>Yes</v>
      </c>
    </row>
    <row r="36" spans="1:12" x14ac:dyDescent="0.25">
      <c r="A36" s="134" t="s">
        <v>1709</v>
      </c>
      <c r="B36" s="30" t="s">
        <v>213</v>
      </c>
      <c r="C36" s="10">
        <v>507.55476752999999</v>
      </c>
      <c r="D36" s="7" t="str">
        <f t="shared" si="8"/>
        <v>N/A</v>
      </c>
      <c r="E36" s="10">
        <v>491.15468750000002</v>
      </c>
      <c r="F36" s="7" t="str">
        <f t="shared" si="9"/>
        <v>N/A</v>
      </c>
      <c r="G36" s="10">
        <v>489.60520274999999</v>
      </c>
      <c r="H36" s="7" t="str">
        <f t="shared" si="10"/>
        <v>N/A</v>
      </c>
      <c r="I36" s="8">
        <v>-3.23</v>
      </c>
      <c r="J36" s="8">
        <v>-0.315</v>
      </c>
      <c r="K36" s="30" t="s">
        <v>736</v>
      </c>
      <c r="L36" s="111" t="str">
        <f t="shared" si="12"/>
        <v>Yes</v>
      </c>
    </row>
    <row r="37" spans="1:12" x14ac:dyDescent="0.25">
      <c r="A37" s="134" t="s">
        <v>1710</v>
      </c>
      <c r="B37" s="30" t="s">
        <v>213</v>
      </c>
      <c r="C37" s="10">
        <v>21668.669683</v>
      </c>
      <c r="D37" s="7" t="str">
        <f t="shared" si="8"/>
        <v>N/A</v>
      </c>
      <c r="E37" s="10">
        <v>22011.094845</v>
      </c>
      <c r="F37" s="7" t="str">
        <f t="shared" si="9"/>
        <v>N/A</v>
      </c>
      <c r="G37" s="10">
        <v>27703.702810999999</v>
      </c>
      <c r="H37" s="7" t="str">
        <f t="shared" si="10"/>
        <v>N/A</v>
      </c>
      <c r="I37" s="8">
        <v>1.58</v>
      </c>
      <c r="J37" s="8">
        <v>25.86</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137.96160878000001</v>
      </c>
      <c r="D39" s="7" t="str">
        <f t="shared" si="8"/>
        <v>N/A</v>
      </c>
      <c r="E39" s="10">
        <v>276.87704917999997</v>
      </c>
      <c r="F39" s="7" t="str">
        <f t="shared" si="9"/>
        <v>N/A</v>
      </c>
      <c r="G39" s="10">
        <v>179.98989899</v>
      </c>
      <c r="H39" s="7" t="str">
        <f t="shared" si="10"/>
        <v>N/A</v>
      </c>
      <c r="I39" s="8">
        <v>100.7</v>
      </c>
      <c r="J39" s="8">
        <v>-35</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34810.332017000001</v>
      </c>
      <c r="D41" s="7" t="str">
        <f t="shared" si="8"/>
        <v>N/A</v>
      </c>
      <c r="E41" s="10">
        <v>36097.179553000002</v>
      </c>
      <c r="F41" s="7" t="str">
        <f t="shared" si="9"/>
        <v>N/A</v>
      </c>
      <c r="G41" s="10">
        <v>38891.696236999996</v>
      </c>
      <c r="H41" s="7" t="str">
        <f t="shared" si="10"/>
        <v>N/A</v>
      </c>
      <c r="I41" s="8">
        <v>3.6970000000000001</v>
      </c>
      <c r="J41" s="8">
        <v>7.742</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30359.870482999999</v>
      </c>
      <c r="D44" s="7" t="str">
        <f t="shared" si="8"/>
        <v>N/A</v>
      </c>
      <c r="E44" s="10">
        <v>31175.992928</v>
      </c>
      <c r="F44" s="7" t="str">
        <f t="shared" si="9"/>
        <v>N/A</v>
      </c>
      <c r="G44" s="10">
        <v>33468.039554000003</v>
      </c>
      <c r="H44" s="7" t="str">
        <f t="shared" si="10"/>
        <v>N/A</v>
      </c>
      <c r="I44" s="8">
        <v>2.6880000000000002</v>
      </c>
      <c r="J44" s="8">
        <v>7.3520000000000003</v>
      </c>
      <c r="K44" s="30" t="s">
        <v>736</v>
      </c>
      <c r="L44" s="111" t="str">
        <f t="shared" si="12"/>
        <v>Yes</v>
      </c>
    </row>
    <row r="45" spans="1:12" ht="25" x14ac:dyDescent="0.25">
      <c r="A45" s="134" t="s">
        <v>1131</v>
      </c>
      <c r="B45" s="30" t="s">
        <v>213</v>
      </c>
      <c r="C45" s="10">
        <v>733.23611111000002</v>
      </c>
      <c r="D45" s="7" t="str">
        <f t="shared" si="8"/>
        <v>N/A</v>
      </c>
      <c r="E45" s="10">
        <v>612.91744220999999</v>
      </c>
      <c r="F45" s="7" t="str">
        <f t="shared" si="9"/>
        <v>N/A</v>
      </c>
      <c r="G45" s="10">
        <v>738.32976258999997</v>
      </c>
      <c r="H45" s="7" t="str">
        <f t="shared" si="10"/>
        <v>N/A</v>
      </c>
      <c r="I45" s="8">
        <v>-16.399999999999999</v>
      </c>
      <c r="J45" s="8">
        <v>20.46</v>
      </c>
      <c r="K45" s="30" t="s">
        <v>736</v>
      </c>
      <c r="L45" s="111" t="str">
        <f t="shared" si="12"/>
        <v>Yes</v>
      </c>
    </row>
    <row r="46" spans="1:12" x14ac:dyDescent="0.25">
      <c r="A46" s="134" t="s">
        <v>1132</v>
      </c>
      <c r="B46" s="22" t="s">
        <v>213</v>
      </c>
      <c r="C46" s="29">
        <v>61714.257101000003</v>
      </c>
      <c r="D46" s="27" t="str">
        <f t="shared" si="8"/>
        <v>N/A</v>
      </c>
      <c r="E46" s="29">
        <v>64644.609595000002</v>
      </c>
      <c r="F46" s="27" t="str">
        <f t="shared" si="9"/>
        <v>N/A</v>
      </c>
      <c r="G46" s="29">
        <v>70426.534887999995</v>
      </c>
      <c r="H46" s="27" t="str">
        <f t="shared" si="10"/>
        <v>N/A</v>
      </c>
      <c r="I46" s="8">
        <v>4.7480000000000002</v>
      </c>
      <c r="J46" s="8">
        <v>8.9440000000000008</v>
      </c>
      <c r="K46" s="28" t="s">
        <v>736</v>
      </c>
      <c r="L46" s="111" t="str">
        <f>IF(J46="Div by 0", "N/A", IF(K46="N/A","N/A", IF(J46&gt;VALUE(MID(K46,1,2)), "No", IF(J46&lt;-1*VALUE(MID(K46,1,2)), "No", "Yes"))))</f>
        <v>Yes</v>
      </c>
    </row>
    <row r="47" spans="1:12" x14ac:dyDescent="0.25">
      <c r="A47" s="168" t="s">
        <v>1133</v>
      </c>
      <c r="B47" s="22" t="s">
        <v>213</v>
      </c>
      <c r="C47" s="29">
        <v>32319.904041000002</v>
      </c>
      <c r="D47" s="27" t="str">
        <f t="shared" si="8"/>
        <v>N/A</v>
      </c>
      <c r="E47" s="29">
        <v>33857.715452999997</v>
      </c>
      <c r="F47" s="27" t="str">
        <f t="shared" si="9"/>
        <v>N/A</v>
      </c>
      <c r="G47" s="29">
        <v>36611.309417999997</v>
      </c>
      <c r="H47" s="27" t="str">
        <f t="shared" si="10"/>
        <v>N/A</v>
      </c>
      <c r="I47" s="8">
        <v>4.758</v>
      </c>
      <c r="J47" s="8">
        <v>8.1329999999999991</v>
      </c>
      <c r="K47" s="28" t="s">
        <v>736</v>
      </c>
      <c r="L47" s="111" t="str">
        <f>IF(J47="Div by 0", "N/A", IF(K47="N/A","N/A", IF(J47&gt;VALUE(MID(K47,1,2)), "No", IF(J47&lt;-1*VALUE(MID(K47,1,2)), "No", "Yes"))))</f>
        <v>Yes</v>
      </c>
    </row>
    <row r="48" spans="1:12" ht="25" x14ac:dyDescent="0.25">
      <c r="A48" s="134" t="s">
        <v>1134</v>
      </c>
      <c r="B48" s="22" t="s">
        <v>213</v>
      </c>
      <c r="C48" s="29">
        <v>43895.570881</v>
      </c>
      <c r="D48" s="27" t="str">
        <f t="shared" si="8"/>
        <v>N/A</v>
      </c>
      <c r="E48" s="29">
        <v>49163.675455999997</v>
      </c>
      <c r="F48" s="27" t="str">
        <f t="shared" si="9"/>
        <v>N/A</v>
      </c>
      <c r="G48" s="29">
        <v>57142.777158999997</v>
      </c>
      <c r="H48" s="27" t="str">
        <f t="shared" si="10"/>
        <v>N/A</v>
      </c>
      <c r="I48" s="8">
        <v>12</v>
      </c>
      <c r="J48" s="8">
        <v>16.23</v>
      </c>
      <c r="K48" s="28" t="s">
        <v>736</v>
      </c>
      <c r="L48" s="111" t="str">
        <f>IF(J48="Div by 0", "N/A", IF(K48="N/A","N/A", IF(J48&gt;VALUE(MID(K48,1,2)), "No", IF(J48&lt;-1*VALUE(MID(K48,1,2)), "No", "Yes"))))</f>
        <v>Yes</v>
      </c>
    </row>
    <row r="49" spans="1:12" x14ac:dyDescent="0.25">
      <c r="A49" s="157" t="s">
        <v>1135</v>
      </c>
      <c r="B49" s="22" t="s">
        <v>213</v>
      </c>
      <c r="C49" s="29">
        <v>37573.598119000002</v>
      </c>
      <c r="D49" s="27" t="str">
        <f t="shared" si="8"/>
        <v>N/A</v>
      </c>
      <c r="E49" s="29">
        <v>39068.438046000003</v>
      </c>
      <c r="F49" s="27" t="str">
        <f t="shared" si="9"/>
        <v>N/A</v>
      </c>
      <c r="G49" s="29">
        <v>41059.349233000001</v>
      </c>
      <c r="H49" s="27" t="str">
        <f t="shared" si="10"/>
        <v>N/A</v>
      </c>
      <c r="I49" s="8">
        <v>3.9780000000000002</v>
      </c>
      <c r="J49" s="8">
        <v>5.0960000000000001</v>
      </c>
      <c r="K49" s="28" t="s">
        <v>736</v>
      </c>
      <c r="L49" s="111" t="str">
        <f t="shared" ref="L49:L59" si="13">IF(J49="Div by 0", "N/A", IF(K49="N/A","N/A", IF(J49&gt;VALUE(MID(K49,1,2)), "No", IF(J49&lt;-1*VALUE(MID(K49,1,2)), "No", "Yes"))))</f>
        <v>Yes</v>
      </c>
    </row>
    <row r="50" spans="1:12" ht="25" x14ac:dyDescent="0.25">
      <c r="A50" s="134" t="s">
        <v>1136</v>
      </c>
      <c r="B50" s="22" t="s">
        <v>213</v>
      </c>
      <c r="C50" s="29">
        <v>32714.475369</v>
      </c>
      <c r="D50" s="27" t="str">
        <f t="shared" si="8"/>
        <v>N/A</v>
      </c>
      <c r="E50" s="29">
        <v>32488.436089999999</v>
      </c>
      <c r="F50" s="27" t="str">
        <f t="shared" si="9"/>
        <v>N/A</v>
      </c>
      <c r="G50" s="29">
        <v>36617.526447999997</v>
      </c>
      <c r="H50" s="27" t="str">
        <f t="shared" si="10"/>
        <v>N/A</v>
      </c>
      <c r="I50" s="8">
        <v>-0.69099999999999995</v>
      </c>
      <c r="J50" s="8">
        <v>12.71</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38196.090360000002</v>
      </c>
      <c r="D55" s="27" t="str">
        <f t="shared" si="14"/>
        <v>N/A</v>
      </c>
      <c r="E55" s="29">
        <v>39924.957902000002</v>
      </c>
      <c r="F55" s="27" t="str">
        <f t="shared" si="15"/>
        <v>N/A</v>
      </c>
      <c r="G55" s="29">
        <v>41644.881213000001</v>
      </c>
      <c r="H55" s="27" t="str">
        <f t="shared" si="16"/>
        <v>N/A</v>
      </c>
      <c r="I55" s="8">
        <v>4.5259999999999998</v>
      </c>
      <c r="J55" s="8">
        <v>4.3079999999999998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18644.599999999999</v>
      </c>
      <c r="D57" s="27" t="str">
        <f t="shared" si="14"/>
        <v>N/A</v>
      </c>
      <c r="E57" s="29">
        <v>19782.25</v>
      </c>
      <c r="F57" s="27" t="str">
        <f t="shared" si="15"/>
        <v>N/A</v>
      </c>
      <c r="G57" s="29">
        <v>44547.636363999998</v>
      </c>
      <c r="H57" s="27" t="str">
        <f t="shared" si="16"/>
        <v>N/A</v>
      </c>
      <c r="I57" s="8">
        <v>6.1020000000000003</v>
      </c>
      <c r="J57" s="8">
        <v>125.2</v>
      </c>
      <c r="K57" s="28" t="s">
        <v>736</v>
      </c>
      <c r="L57" s="111" t="str">
        <f t="shared" si="13"/>
        <v>No</v>
      </c>
    </row>
    <row r="58" spans="1:12" ht="25" x14ac:dyDescent="0.25">
      <c r="A58" s="134" t="s">
        <v>1144</v>
      </c>
      <c r="B58" s="22" t="s">
        <v>213</v>
      </c>
      <c r="C58" s="29">
        <v>11673.5</v>
      </c>
      <c r="D58" s="27" t="str">
        <f t="shared" si="14"/>
        <v>N/A</v>
      </c>
      <c r="E58" s="29">
        <v>10328.033332999999</v>
      </c>
      <c r="F58" s="27" t="str">
        <f t="shared" si="15"/>
        <v>N/A</v>
      </c>
      <c r="G58" s="29">
        <v>10948.25</v>
      </c>
      <c r="H58" s="27" t="str">
        <f t="shared" si="16"/>
        <v>N/A</v>
      </c>
      <c r="I58" s="8">
        <v>-11.5</v>
      </c>
      <c r="J58" s="8">
        <v>6.0049999999999999</v>
      </c>
      <c r="K58" s="28" t="s">
        <v>736</v>
      </c>
      <c r="L58" s="111" t="str">
        <f t="shared" si="13"/>
        <v>Yes</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138779522</v>
      </c>
      <c r="D60" s="27" t="str">
        <f t="shared" si="14"/>
        <v>N/A</v>
      </c>
      <c r="E60" s="29">
        <v>147321220</v>
      </c>
      <c r="F60" s="27" t="str">
        <f t="shared" si="15"/>
        <v>N/A</v>
      </c>
      <c r="G60" s="29">
        <v>158500752</v>
      </c>
      <c r="H60" s="27" t="str">
        <f t="shared" si="16"/>
        <v>N/A</v>
      </c>
      <c r="I60" s="8">
        <v>6.1550000000000002</v>
      </c>
      <c r="J60" s="8">
        <v>7.5890000000000004</v>
      </c>
      <c r="K60" s="28" t="s">
        <v>736</v>
      </c>
      <c r="L60" s="111" t="str">
        <f t="shared" ref="L60:L70" si="17">IF(J60="Div by 0", "N/A", IF(K60="N/A","N/A", IF(J60&gt;VALUE(MID(K60,1,2)), "No", IF(J60&lt;-1*VALUE(MID(K60,1,2)), "No", "Yes"))))</f>
        <v>Yes</v>
      </c>
    </row>
    <row r="61" spans="1:12" ht="25" x14ac:dyDescent="0.25">
      <c r="A61" s="134" t="s">
        <v>1146</v>
      </c>
      <c r="B61" s="22" t="s">
        <v>213</v>
      </c>
      <c r="C61" s="29">
        <v>7340340</v>
      </c>
      <c r="D61" s="27" t="str">
        <f t="shared" si="14"/>
        <v>N/A</v>
      </c>
      <c r="E61" s="29">
        <v>5870446</v>
      </c>
      <c r="F61" s="27" t="str">
        <f t="shared" si="15"/>
        <v>N/A</v>
      </c>
      <c r="G61" s="29">
        <v>5294710</v>
      </c>
      <c r="H61" s="27" t="str">
        <f t="shared" si="16"/>
        <v>N/A</v>
      </c>
      <c r="I61" s="8">
        <v>-20</v>
      </c>
      <c r="J61" s="8">
        <v>-9.81</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131167265</v>
      </c>
      <c r="D66" s="27" t="str">
        <f t="shared" si="14"/>
        <v>N/A</v>
      </c>
      <c r="E66" s="29">
        <v>141078209</v>
      </c>
      <c r="F66" s="27" t="str">
        <f t="shared" si="15"/>
        <v>N/A</v>
      </c>
      <c r="G66" s="29">
        <v>152762079</v>
      </c>
      <c r="H66" s="27" t="str">
        <f t="shared" si="16"/>
        <v>N/A</v>
      </c>
      <c r="I66" s="8">
        <v>7.556</v>
      </c>
      <c r="J66" s="8">
        <v>8.282</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121053</v>
      </c>
      <c r="D68" s="27" t="str">
        <f t="shared" si="14"/>
        <v>N/A</v>
      </c>
      <c r="E68" s="29">
        <v>126340</v>
      </c>
      <c r="F68" s="27" t="str">
        <f t="shared" si="15"/>
        <v>N/A</v>
      </c>
      <c r="G68" s="29">
        <v>210014</v>
      </c>
      <c r="H68" s="27" t="str">
        <f t="shared" si="16"/>
        <v>N/A</v>
      </c>
      <c r="I68" s="8">
        <v>4.3680000000000003</v>
      </c>
      <c r="J68" s="8">
        <v>66.23</v>
      </c>
      <c r="K68" s="28" t="s">
        <v>736</v>
      </c>
      <c r="L68" s="111" t="str">
        <f t="shared" si="17"/>
        <v>No</v>
      </c>
    </row>
    <row r="69" spans="1:12" ht="25" x14ac:dyDescent="0.25">
      <c r="A69" s="134" t="s">
        <v>1154</v>
      </c>
      <c r="B69" s="22" t="s">
        <v>213</v>
      </c>
      <c r="C69" s="29">
        <v>150864</v>
      </c>
      <c r="D69" s="27" t="str">
        <f t="shared" si="14"/>
        <v>N/A</v>
      </c>
      <c r="E69" s="29">
        <v>246225</v>
      </c>
      <c r="F69" s="27" t="str">
        <f t="shared" si="15"/>
        <v>N/A</v>
      </c>
      <c r="G69" s="29">
        <v>233949</v>
      </c>
      <c r="H69" s="27" t="str">
        <f t="shared" si="16"/>
        <v>N/A</v>
      </c>
      <c r="I69" s="8">
        <v>63.21</v>
      </c>
      <c r="J69" s="8">
        <v>-4.99</v>
      </c>
      <c r="K69" s="28" t="s">
        <v>736</v>
      </c>
      <c r="L69" s="111" t="str">
        <f t="shared" si="17"/>
        <v>Yes</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30360.866769</v>
      </c>
      <c r="D71" s="27" t="str">
        <f t="shared" si="14"/>
        <v>N/A</v>
      </c>
      <c r="E71" s="29">
        <v>31418.473021999998</v>
      </c>
      <c r="F71" s="27" t="str">
        <f t="shared" si="15"/>
        <v>N/A</v>
      </c>
      <c r="G71" s="29">
        <v>32870.334301000003</v>
      </c>
      <c r="H71" s="27" t="str">
        <f t="shared" si="16"/>
        <v>N/A</v>
      </c>
      <c r="I71" s="8">
        <v>3.4830000000000001</v>
      </c>
      <c r="J71" s="8">
        <v>4.6210000000000004</v>
      </c>
      <c r="K71" s="28" t="s">
        <v>736</v>
      </c>
      <c r="L71" s="111" t="str">
        <f t="shared" ref="L71:L81" si="18">IF(J71="Div by 0", "N/A", IF(K71="N/A","N/A", IF(J71&gt;VALUE(MID(K71,1,2)), "No", IF(J71&lt;-1*VALUE(MID(K71,1,2)), "No", "Yes"))))</f>
        <v>Yes</v>
      </c>
    </row>
    <row r="72" spans="1:12" ht="25" x14ac:dyDescent="0.25">
      <c r="A72" s="134" t="s">
        <v>1157</v>
      </c>
      <c r="B72" s="22" t="s">
        <v>213</v>
      </c>
      <c r="C72" s="29">
        <v>18079.655171999999</v>
      </c>
      <c r="D72" s="27" t="str">
        <f t="shared" si="14"/>
        <v>N/A</v>
      </c>
      <c r="E72" s="29">
        <v>14712.897242999999</v>
      </c>
      <c r="F72" s="27" t="str">
        <f t="shared" si="15"/>
        <v>N/A</v>
      </c>
      <c r="G72" s="29">
        <v>13336.801008</v>
      </c>
      <c r="H72" s="27" t="str">
        <f t="shared" si="16"/>
        <v>N/A</v>
      </c>
      <c r="I72" s="8">
        <v>-18.600000000000001</v>
      </c>
      <c r="J72" s="8">
        <v>-9.35</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31690.568977999999</v>
      </c>
      <c r="D77" s="27" t="str">
        <f t="shared" si="14"/>
        <v>N/A</v>
      </c>
      <c r="E77" s="29">
        <v>33179.258936999999</v>
      </c>
      <c r="F77" s="27" t="str">
        <f t="shared" si="15"/>
        <v>N/A</v>
      </c>
      <c r="G77" s="29">
        <v>34829.475376000002</v>
      </c>
      <c r="H77" s="27" t="str">
        <f t="shared" si="16"/>
        <v>N/A</v>
      </c>
      <c r="I77" s="8">
        <v>4.6980000000000004</v>
      </c>
      <c r="J77" s="8">
        <v>4.9740000000000002</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12105.3</v>
      </c>
      <c r="D79" s="27" t="str">
        <f t="shared" si="14"/>
        <v>N/A</v>
      </c>
      <c r="E79" s="29">
        <v>15792.5</v>
      </c>
      <c r="F79" s="27" t="str">
        <f t="shared" si="15"/>
        <v>N/A</v>
      </c>
      <c r="G79" s="29">
        <v>19092.181818000001</v>
      </c>
      <c r="H79" s="27" t="str">
        <f t="shared" si="16"/>
        <v>N/A</v>
      </c>
      <c r="I79" s="8">
        <v>30.46</v>
      </c>
      <c r="J79" s="8">
        <v>20.89</v>
      </c>
      <c r="K79" s="28" t="s">
        <v>736</v>
      </c>
      <c r="L79" s="111" t="str">
        <f t="shared" si="18"/>
        <v>Yes</v>
      </c>
    </row>
    <row r="80" spans="1:12" ht="25" x14ac:dyDescent="0.25">
      <c r="A80" s="134" t="s">
        <v>1165</v>
      </c>
      <c r="B80" s="22" t="s">
        <v>213</v>
      </c>
      <c r="C80" s="29">
        <v>9429</v>
      </c>
      <c r="D80" s="27" t="str">
        <f t="shared" si="14"/>
        <v>N/A</v>
      </c>
      <c r="E80" s="29">
        <v>8207.5</v>
      </c>
      <c r="F80" s="27" t="str">
        <f t="shared" si="15"/>
        <v>N/A</v>
      </c>
      <c r="G80" s="29">
        <v>8355.3214286000002</v>
      </c>
      <c r="H80" s="27" t="str">
        <f t="shared" si="16"/>
        <v>N/A</v>
      </c>
      <c r="I80" s="8">
        <v>-13</v>
      </c>
      <c r="J80" s="8">
        <v>1.8009999999999999</v>
      </c>
      <c r="K80" s="28" t="s">
        <v>736</v>
      </c>
      <c r="L80" s="111" t="str">
        <f t="shared" si="18"/>
        <v>Yes</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144107390</v>
      </c>
      <c r="D82" s="27" t="str">
        <f t="shared" si="14"/>
        <v>N/A</v>
      </c>
      <c r="E82" s="29">
        <v>150265085</v>
      </c>
      <c r="F82" s="27" t="str">
        <f t="shared" si="15"/>
        <v>N/A</v>
      </c>
      <c r="G82" s="29">
        <v>158646215</v>
      </c>
      <c r="H82" s="27" t="str">
        <f t="shared" si="16"/>
        <v>N/A</v>
      </c>
      <c r="I82" s="8">
        <v>4.2729999999999997</v>
      </c>
      <c r="J82" s="8">
        <v>5.5780000000000003</v>
      </c>
      <c r="K82" s="28" t="s">
        <v>736</v>
      </c>
      <c r="L82" s="111" t="str">
        <f t="shared" ref="L82:L138" si="19">IF(J82="Div by 0", "N/A", IF(K82="N/A","N/A", IF(J82&gt;VALUE(MID(K82,1,2)), "No", IF(J82&lt;-1*VALUE(MID(K82,1,2)), "No", "Yes"))))</f>
        <v>Yes</v>
      </c>
    </row>
    <row r="83" spans="1:12" x14ac:dyDescent="0.25">
      <c r="A83" s="134" t="s">
        <v>363</v>
      </c>
      <c r="B83" s="22" t="s">
        <v>213</v>
      </c>
      <c r="C83" s="23">
        <v>6386</v>
      </c>
      <c r="D83" s="27" t="str">
        <f t="shared" ref="D83:D114" si="20">IF($B83="N/A","N/A",IF(C83&gt;10,"No",IF(C83&lt;-10,"No","Yes")))</f>
        <v>N/A</v>
      </c>
      <c r="E83" s="23">
        <v>6481</v>
      </c>
      <c r="F83" s="27" t="str">
        <f t="shared" ref="F83:F114" si="21">IF($B83="N/A","N/A",IF(E83&gt;10,"No",IF(E83&lt;-10,"No","Yes")))</f>
        <v>N/A</v>
      </c>
      <c r="G83" s="23">
        <v>5111</v>
      </c>
      <c r="H83" s="27" t="str">
        <f t="shared" ref="H83:H114" si="22">IF($B83="N/A","N/A",IF(G83&gt;10,"No",IF(G83&lt;-10,"No","Yes")))</f>
        <v>N/A</v>
      </c>
      <c r="I83" s="8">
        <v>1.488</v>
      </c>
      <c r="J83" s="8">
        <v>-21.1</v>
      </c>
      <c r="K83" s="28" t="s">
        <v>736</v>
      </c>
      <c r="L83" s="111" t="str">
        <f t="shared" si="19"/>
        <v>Yes</v>
      </c>
    </row>
    <row r="84" spans="1:12" x14ac:dyDescent="0.25">
      <c r="A84" s="134" t="s">
        <v>358</v>
      </c>
      <c r="B84" s="22" t="s">
        <v>213</v>
      </c>
      <c r="C84" s="29">
        <v>22566.143125999999</v>
      </c>
      <c r="D84" s="27" t="str">
        <f t="shared" si="20"/>
        <v>N/A</v>
      </c>
      <c r="E84" s="29">
        <v>23185.478320999999</v>
      </c>
      <c r="F84" s="27" t="str">
        <f t="shared" si="21"/>
        <v>N/A</v>
      </c>
      <c r="G84" s="29">
        <v>31040.151634000002</v>
      </c>
      <c r="H84" s="27" t="str">
        <f t="shared" si="22"/>
        <v>N/A</v>
      </c>
      <c r="I84" s="8">
        <v>2.7450000000000001</v>
      </c>
      <c r="J84" s="8">
        <v>33.880000000000003</v>
      </c>
      <c r="K84" s="28" t="s">
        <v>736</v>
      </c>
      <c r="L84" s="111" t="str">
        <f t="shared" si="19"/>
        <v>No</v>
      </c>
    </row>
    <row r="85" spans="1:12" x14ac:dyDescent="0.25">
      <c r="A85" s="134" t="s">
        <v>1167</v>
      </c>
      <c r="B85" s="22" t="s">
        <v>213</v>
      </c>
      <c r="C85" s="29">
        <v>847113</v>
      </c>
      <c r="D85" s="27" t="str">
        <f t="shared" si="20"/>
        <v>N/A</v>
      </c>
      <c r="E85" s="29">
        <v>826632</v>
      </c>
      <c r="F85" s="27" t="str">
        <f t="shared" si="21"/>
        <v>N/A</v>
      </c>
      <c r="G85" s="29">
        <v>210190</v>
      </c>
      <c r="H85" s="27" t="str">
        <f t="shared" si="22"/>
        <v>N/A</v>
      </c>
      <c r="I85" s="8">
        <v>-2.42</v>
      </c>
      <c r="J85" s="8">
        <v>-74.599999999999994</v>
      </c>
      <c r="K85" s="28" t="s">
        <v>736</v>
      </c>
      <c r="L85" s="111" t="str">
        <f t="shared" si="19"/>
        <v>No</v>
      </c>
    </row>
    <row r="86" spans="1:12" x14ac:dyDescent="0.25">
      <c r="A86" s="134" t="s">
        <v>726</v>
      </c>
      <c r="B86" s="22" t="s">
        <v>213</v>
      </c>
      <c r="C86" s="23">
        <v>2329</v>
      </c>
      <c r="D86" s="27" t="str">
        <f t="shared" si="20"/>
        <v>N/A</v>
      </c>
      <c r="E86" s="23">
        <v>2269</v>
      </c>
      <c r="F86" s="27" t="str">
        <f t="shared" si="21"/>
        <v>N/A</v>
      </c>
      <c r="G86" s="23">
        <v>767</v>
      </c>
      <c r="H86" s="27" t="str">
        <f t="shared" si="22"/>
        <v>N/A</v>
      </c>
      <c r="I86" s="8">
        <v>-2.58</v>
      </c>
      <c r="J86" s="8">
        <v>-66.2</v>
      </c>
      <c r="K86" s="28" t="s">
        <v>736</v>
      </c>
      <c r="L86" s="111" t="str">
        <f t="shared" si="19"/>
        <v>No</v>
      </c>
    </row>
    <row r="87" spans="1:12" ht="25" x14ac:dyDescent="0.25">
      <c r="A87" s="134" t="s">
        <v>1168</v>
      </c>
      <c r="B87" s="22" t="s">
        <v>213</v>
      </c>
      <c r="C87" s="29">
        <v>363.72391584000002</v>
      </c>
      <c r="D87" s="27" t="str">
        <f t="shared" si="20"/>
        <v>N/A</v>
      </c>
      <c r="E87" s="29">
        <v>364.31555751000002</v>
      </c>
      <c r="F87" s="27" t="str">
        <f t="shared" si="21"/>
        <v>N/A</v>
      </c>
      <c r="G87" s="29">
        <v>274.04172098999999</v>
      </c>
      <c r="H87" s="27" t="str">
        <f t="shared" si="22"/>
        <v>N/A</v>
      </c>
      <c r="I87" s="8">
        <v>0.16270000000000001</v>
      </c>
      <c r="J87" s="8">
        <v>-24.8</v>
      </c>
      <c r="K87" s="28" t="s">
        <v>736</v>
      </c>
      <c r="L87" s="111" t="str">
        <f t="shared" si="19"/>
        <v>Yes</v>
      </c>
    </row>
    <row r="88" spans="1:12" ht="25" x14ac:dyDescent="0.25">
      <c r="A88" s="134" t="s">
        <v>1169</v>
      </c>
      <c r="B88" s="22" t="s">
        <v>213</v>
      </c>
      <c r="C88" s="29">
        <v>65040651</v>
      </c>
      <c r="D88" s="27" t="str">
        <f t="shared" si="20"/>
        <v>N/A</v>
      </c>
      <c r="E88" s="29">
        <v>71457761</v>
      </c>
      <c r="F88" s="27" t="str">
        <f t="shared" si="21"/>
        <v>N/A</v>
      </c>
      <c r="G88" s="29">
        <v>77907622</v>
      </c>
      <c r="H88" s="27" t="str">
        <f t="shared" si="22"/>
        <v>N/A</v>
      </c>
      <c r="I88" s="8">
        <v>9.8659999999999997</v>
      </c>
      <c r="J88" s="8">
        <v>9.0259999999999998</v>
      </c>
      <c r="K88" s="28" t="s">
        <v>736</v>
      </c>
      <c r="L88" s="111" t="str">
        <f t="shared" si="19"/>
        <v>Yes</v>
      </c>
    </row>
    <row r="89" spans="1:12" x14ac:dyDescent="0.25">
      <c r="A89" s="134" t="s">
        <v>727</v>
      </c>
      <c r="B89" s="22" t="s">
        <v>213</v>
      </c>
      <c r="C89" s="23">
        <v>1905</v>
      </c>
      <c r="D89" s="27" t="str">
        <f t="shared" si="20"/>
        <v>N/A</v>
      </c>
      <c r="E89" s="23">
        <v>1981</v>
      </c>
      <c r="F89" s="27" t="str">
        <f t="shared" si="21"/>
        <v>N/A</v>
      </c>
      <c r="G89" s="23">
        <v>1953</v>
      </c>
      <c r="H89" s="27" t="str">
        <f t="shared" si="22"/>
        <v>N/A</v>
      </c>
      <c r="I89" s="8">
        <v>3.99</v>
      </c>
      <c r="J89" s="8">
        <v>-1.41</v>
      </c>
      <c r="K89" s="28" t="s">
        <v>736</v>
      </c>
      <c r="L89" s="111" t="str">
        <f t="shared" si="19"/>
        <v>Yes</v>
      </c>
    </row>
    <row r="90" spans="1:12" ht="25" x14ac:dyDescent="0.25">
      <c r="A90" s="134" t="s">
        <v>1170</v>
      </c>
      <c r="B90" s="22" t="s">
        <v>213</v>
      </c>
      <c r="C90" s="29">
        <v>34142.074015999999</v>
      </c>
      <c r="D90" s="27" t="str">
        <f t="shared" si="20"/>
        <v>N/A</v>
      </c>
      <c r="E90" s="29">
        <v>36071.560322999998</v>
      </c>
      <c r="F90" s="27" t="str">
        <f t="shared" si="21"/>
        <v>N/A</v>
      </c>
      <c r="G90" s="29">
        <v>39891.255504000001</v>
      </c>
      <c r="H90" s="27" t="str">
        <f t="shared" si="22"/>
        <v>N/A</v>
      </c>
      <c r="I90" s="8">
        <v>5.6509999999999998</v>
      </c>
      <c r="J90" s="8">
        <v>10.59</v>
      </c>
      <c r="K90" s="28" t="s">
        <v>736</v>
      </c>
      <c r="L90" s="111" t="str">
        <f t="shared" si="19"/>
        <v>Yes</v>
      </c>
    </row>
    <row r="91" spans="1:12" ht="25" x14ac:dyDescent="0.25">
      <c r="A91" s="134" t="s">
        <v>1171</v>
      </c>
      <c r="B91" s="22" t="s">
        <v>213</v>
      </c>
      <c r="C91" s="29">
        <v>23176</v>
      </c>
      <c r="D91" s="27" t="str">
        <f t="shared" si="20"/>
        <v>N/A</v>
      </c>
      <c r="E91" s="29">
        <v>34757</v>
      </c>
      <c r="F91" s="27" t="str">
        <f t="shared" si="21"/>
        <v>N/A</v>
      </c>
      <c r="G91" s="29">
        <v>40877</v>
      </c>
      <c r="H91" s="27" t="str">
        <f t="shared" si="22"/>
        <v>N/A</v>
      </c>
      <c r="I91" s="8">
        <v>49.97</v>
      </c>
      <c r="J91" s="8">
        <v>17.61</v>
      </c>
      <c r="K91" s="28" t="s">
        <v>736</v>
      </c>
      <c r="L91" s="111" t="str">
        <f t="shared" si="19"/>
        <v>Yes</v>
      </c>
    </row>
    <row r="92" spans="1:12" x14ac:dyDescent="0.25">
      <c r="A92" s="134" t="s">
        <v>728</v>
      </c>
      <c r="B92" s="22" t="s">
        <v>213</v>
      </c>
      <c r="C92" s="23">
        <v>11</v>
      </c>
      <c r="D92" s="27" t="str">
        <f t="shared" si="20"/>
        <v>N/A</v>
      </c>
      <c r="E92" s="23">
        <v>12</v>
      </c>
      <c r="F92" s="27" t="str">
        <f t="shared" si="21"/>
        <v>N/A</v>
      </c>
      <c r="G92" s="23">
        <v>12</v>
      </c>
      <c r="H92" s="27" t="str">
        <f t="shared" si="22"/>
        <v>N/A</v>
      </c>
      <c r="I92" s="8">
        <v>71.430000000000007</v>
      </c>
      <c r="J92" s="8">
        <v>0</v>
      </c>
      <c r="K92" s="28" t="s">
        <v>736</v>
      </c>
      <c r="L92" s="111" t="str">
        <f t="shared" si="19"/>
        <v>Yes</v>
      </c>
    </row>
    <row r="93" spans="1:12" ht="25" x14ac:dyDescent="0.25">
      <c r="A93" s="134" t="s">
        <v>1172</v>
      </c>
      <c r="B93" s="22" t="s">
        <v>213</v>
      </c>
      <c r="C93" s="29">
        <v>3310.8571428999999</v>
      </c>
      <c r="D93" s="27" t="str">
        <f t="shared" si="20"/>
        <v>N/A</v>
      </c>
      <c r="E93" s="29">
        <v>2896.4166667</v>
      </c>
      <c r="F93" s="27" t="str">
        <f t="shared" si="21"/>
        <v>N/A</v>
      </c>
      <c r="G93" s="29">
        <v>3406.4166667</v>
      </c>
      <c r="H93" s="27" t="str">
        <f t="shared" si="22"/>
        <v>N/A</v>
      </c>
      <c r="I93" s="8">
        <v>-12.5</v>
      </c>
      <c r="J93" s="8">
        <v>17.61</v>
      </c>
      <c r="K93" s="28" t="s">
        <v>736</v>
      </c>
      <c r="L93" s="111" t="str">
        <f t="shared" si="19"/>
        <v>Yes</v>
      </c>
    </row>
    <row r="94" spans="1:12" x14ac:dyDescent="0.25">
      <c r="A94" s="134" t="s">
        <v>1173</v>
      </c>
      <c r="B94" s="22" t="s">
        <v>213</v>
      </c>
      <c r="C94" s="29">
        <v>34618047</v>
      </c>
      <c r="D94" s="27" t="str">
        <f t="shared" si="20"/>
        <v>N/A</v>
      </c>
      <c r="E94" s="29">
        <v>37428769</v>
      </c>
      <c r="F94" s="27" t="str">
        <f t="shared" si="21"/>
        <v>N/A</v>
      </c>
      <c r="G94" s="29">
        <v>40568513</v>
      </c>
      <c r="H94" s="27" t="str">
        <f t="shared" si="22"/>
        <v>N/A</v>
      </c>
      <c r="I94" s="8">
        <v>8.1189999999999998</v>
      </c>
      <c r="J94" s="8">
        <v>8.3889999999999993</v>
      </c>
      <c r="K94" s="28" t="s">
        <v>736</v>
      </c>
      <c r="L94" s="111" t="str">
        <f t="shared" si="19"/>
        <v>Yes</v>
      </c>
    </row>
    <row r="95" spans="1:12" x14ac:dyDescent="0.25">
      <c r="A95" s="134" t="s">
        <v>729</v>
      </c>
      <c r="B95" s="22" t="s">
        <v>213</v>
      </c>
      <c r="C95" s="23">
        <v>1267</v>
      </c>
      <c r="D95" s="27" t="str">
        <f t="shared" si="20"/>
        <v>N/A</v>
      </c>
      <c r="E95" s="23">
        <v>1343</v>
      </c>
      <c r="F95" s="27" t="str">
        <f t="shared" si="21"/>
        <v>N/A</v>
      </c>
      <c r="G95" s="23">
        <v>1417</v>
      </c>
      <c r="H95" s="27" t="str">
        <f t="shared" si="22"/>
        <v>N/A</v>
      </c>
      <c r="I95" s="8">
        <v>5.9980000000000002</v>
      </c>
      <c r="J95" s="8">
        <v>5.51</v>
      </c>
      <c r="K95" s="28" t="s">
        <v>736</v>
      </c>
      <c r="L95" s="111" t="str">
        <f t="shared" si="19"/>
        <v>Yes</v>
      </c>
    </row>
    <row r="96" spans="1:12" x14ac:dyDescent="0.25">
      <c r="A96" s="134" t="s">
        <v>1174</v>
      </c>
      <c r="B96" s="22" t="s">
        <v>213</v>
      </c>
      <c r="C96" s="29">
        <v>27322.846882000002</v>
      </c>
      <c r="D96" s="27" t="str">
        <f t="shared" si="20"/>
        <v>N/A</v>
      </c>
      <c r="E96" s="29">
        <v>27869.522710000001</v>
      </c>
      <c r="F96" s="27" t="str">
        <f t="shared" si="21"/>
        <v>N/A</v>
      </c>
      <c r="G96" s="29">
        <v>28629.860973999999</v>
      </c>
      <c r="H96" s="27" t="str">
        <f t="shared" si="22"/>
        <v>N/A</v>
      </c>
      <c r="I96" s="8">
        <v>2.0009999999999999</v>
      </c>
      <c r="J96" s="8">
        <v>2.7280000000000002</v>
      </c>
      <c r="K96" s="28" t="s">
        <v>736</v>
      </c>
      <c r="L96" s="111" t="str">
        <f t="shared" si="19"/>
        <v>Yes</v>
      </c>
    </row>
    <row r="97" spans="1:12" x14ac:dyDescent="0.25">
      <c r="A97" s="134" t="s">
        <v>1175</v>
      </c>
      <c r="B97" s="22" t="s">
        <v>213</v>
      </c>
      <c r="C97" s="29">
        <v>2415</v>
      </c>
      <c r="D97" s="27" t="str">
        <f t="shared" si="20"/>
        <v>N/A</v>
      </c>
      <c r="E97" s="29">
        <v>2786</v>
      </c>
      <c r="F97" s="27" t="str">
        <f t="shared" si="21"/>
        <v>N/A</v>
      </c>
      <c r="G97" s="29">
        <v>5193</v>
      </c>
      <c r="H97" s="27" t="str">
        <f t="shared" si="22"/>
        <v>N/A</v>
      </c>
      <c r="I97" s="8">
        <v>15.36</v>
      </c>
      <c r="J97" s="8">
        <v>86.4</v>
      </c>
      <c r="K97" s="28" t="s">
        <v>736</v>
      </c>
      <c r="L97" s="111" t="str">
        <f t="shared" si="19"/>
        <v>No</v>
      </c>
    </row>
    <row r="98" spans="1:12" x14ac:dyDescent="0.25">
      <c r="A98" s="134" t="s">
        <v>518</v>
      </c>
      <c r="B98" s="22" t="s">
        <v>213</v>
      </c>
      <c r="C98" s="23">
        <v>11</v>
      </c>
      <c r="D98" s="27" t="str">
        <f t="shared" si="20"/>
        <v>N/A</v>
      </c>
      <c r="E98" s="23">
        <v>11</v>
      </c>
      <c r="F98" s="27" t="str">
        <f t="shared" si="21"/>
        <v>N/A</v>
      </c>
      <c r="G98" s="23">
        <v>17</v>
      </c>
      <c r="H98" s="27" t="str">
        <f t="shared" si="22"/>
        <v>N/A</v>
      </c>
      <c r="I98" s="8">
        <v>60</v>
      </c>
      <c r="J98" s="8">
        <v>112.5</v>
      </c>
      <c r="K98" s="28" t="s">
        <v>736</v>
      </c>
      <c r="L98" s="111" t="str">
        <f t="shared" si="19"/>
        <v>No</v>
      </c>
    </row>
    <row r="99" spans="1:12" x14ac:dyDescent="0.25">
      <c r="A99" s="134" t="s">
        <v>1176</v>
      </c>
      <c r="B99" s="22" t="s">
        <v>213</v>
      </c>
      <c r="C99" s="29">
        <v>483</v>
      </c>
      <c r="D99" s="27" t="str">
        <f t="shared" si="20"/>
        <v>N/A</v>
      </c>
      <c r="E99" s="29">
        <v>348.25</v>
      </c>
      <c r="F99" s="27" t="str">
        <f t="shared" si="21"/>
        <v>N/A</v>
      </c>
      <c r="G99" s="29">
        <v>305.47058823999998</v>
      </c>
      <c r="H99" s="27" t="str">
        <f t="shared" si="22"/>
        <v>N/A</v>
      </c>
      <c r="I99" s="8">
        <v>-27.9</v>
      </c>
      <c r="J99" s="8">
        <v>-12.3</v>
      </c>
      <c r="K99" s="28" t="s">
        <v>736</v>
      </c>
      <c r="L99" s="111" t="str">
        <f t="shared" si="19"/>
        <v>Yes</v>
      </c>
    </row>
    <row r="100" spans="1:12" ht="25" x14ac:dyDescent="0.25">
      <c r="A100" s="134" t="s">
        <v>1177</v>
      </c>
      <c r="B100" s="22" t="s">
        <v>213</v>
      </c>
      <c r="C100" s="29">
        <v>7023</v>
      </c>
      <c r="D100" s="27" t="str">
        <f t="shared" si="20"/>
        <v>N/A</v>
      </c>
      <c r="E100" s="29">
        <v>6910</v>
      </c>
      <c r="F100" s="27" t="str">
        <f t="shared" si="21"/>
        <v>N/A</v>
      </c>
      <c r="G100" s="29">
        <v>7211</v>
      </c>
      <c r="H100" s="27" t="str">
        <f t="shared" si="22"/>
        <v>N/A</v>
      </c>
      <c r="I100" s="8">
        <v>-1.61</v>
      </c>
      <c r="J100" s="8">
        <v>4.3559999999999999</v>
      </c>
      <c r="K100" s="28" t="s">
        <v>736</v>
      </c>
      <c r="L100" s="111" t="str">
        <f t="shared" si="19"/>
        <v>Yes</v>
      </c>
    </row>
    <row r="101" spans="1:12" x14ac:dyDescent="0.25">
      <c r="A101" s="134" t="s">
        <v>519</v>
      </c>
      <c r="B101" s="22" t="s">
        <v>213</v>
      </c>
      <c r="C101" s="23">
        <v>11</v>
      </c>
      <c r="D101" s="27" t="str">
        <f t="shared" si="20"/>
        <v>N/A</v>
      </c>
      <c r="E101" s="23">
        <v>11</v>
      </c>
      <c r="F101" s="27" t="str">
        <f t="shared" si="21"/>
        <v>N/A</v>
      </c>
      <c r="G101" s="23">
        <v>11</v>
      </c>
      <c r="H101" s="27" t="str">
        <f t="shared" si="22"/>
        <v>N/A</v>
      </c>
      <c r="I101" s="8">
        <v>75</v>
      </c>
      <c r="J101" s="8">
        <v>-14.3</v>
      </c>
      <c r="K101" s="28" t="s">
        <v>736</v>
      </c>
      <c r="L101" s="111" t="str">
        <f t="shared" si="19"/>
        <v>Yes</v>
      </c>
    </row>
    <row r="102" spans="1:12" ht="25" x14ac:dyDescent="0.25">
      <c r="A102" s="134" t="s">
        <v>1178</v>
      </c>
      <c r="B102" s="22" t="s">
        <v>213</v>
      </c>
      <c r="C102" s="29">
        <v>1755.75</v>
      </c>
      <c r="D102" s="27" t="str">
        <f t="shared" si="20"/>
        <v>N/A</v>
      </c>
      <c r="E102" s="29">
        <v>987.14285714000005</v>
      </c>
      <c r="F102" s="27" t="str">
        <f t="shared" si="21"/>
        <v>N/A</v>
      </c>
      <c r="G102" s="29">
        <v>1201.8333333</v>
      </c>
      <c r="H102" s="27" t="str">
        <f t="shared" si="22"/>
        <v>N/A</v>
      </c>
      <c r="I102" s="8">
        <v>-43.8</v>
      </c>
      <c r="J102" s="8">
        <v>21.75</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20252052</v>
      </c>
      <c r="D106" s="27" t="str">
        <f t="shared" si="20"/>
        <v>N/A</v>
      </c>
      <c r="E106" s="29">
        <v>17115146</v>
      </c>
      <c r="F106" s="27" t="str">
        <f t="shared" si="21"/>
        <v>N/A</v>
      </c>
      <c r="G106" s="29">
        <v>19964966</v>
      </c>
      <c r="H106" s="27" t="str">
        <f t="shared" si="22"/>
        <v>N/A</v>
      </c>
      <c r="I106" s="8">
        <v>-15.5</v>
      </c>
      <c r="J106" s="8">
        <v>16.649999999999999</v>
      </c>
      <c r="K106" s="28" t="s">
        <v>736</v>
      </c>
      <c r="L106" s="111" t="str">
        <f t="shared" si="19"/>
        <v>Yes</v>
      </c>
    </row>
    <row r="107" spans="1:12" x14ac:dyDescent="0.25">
      <c r="A107" s="134" t="s">
        <v>521</v>
      </c>
      <c r="B107" s="22" t="s">
        <v>213</v>
      </c>
      <c r="C107" s="23">
        <v>1683</v>
      </c>
      <c r="D107" s="27" t="str">
        <f t="shared" si="20"/>
        <v>N/A</v>
      </c>
      <c r="E107" s="23">
        <v>1653</v>
      </c>
      <c r="F107" s="27" t="str">
        <f t="shared" si="21"/>
        <v>N/A</v>
      </c>
      <c r="G107" s="23">
        <v>1577</v>
      </c>
      <c r="H107" s="27" t="str">
        <f t="shared" si="22"/>
        <v>N/A</v>
      </c>
      <c r="I107" s="8">
        <v>-1.78</v>
      </c>
      <c r="J107" s="8">
        <v>-4.5999999999999996</v>
      </c>
      <c r="K107" s="28" t="s">
        <v>736</v>
      </c>
      <c r="L107" s="111" t="str">
        <f t="shared" si="19"/>
        <v>Yes</v>
      </c>
    </row>
    <row r="108" spans="1:12" ht="25" x14ac:dyDescent="0.25">
      <c r="A108" s="134" t="s">
        <v>1182</v>
      </c>
      <c r="B108" s="22" t="s">
        <v>213</v>
      </c>
      <c r="C108" s="29">
        <v>12033.304813000001</v>
      </c>
      <c r="D108" s="27" t="str">
        <f t="shared" si="20"/>
        <v>N/A</v>
      </c>
      <c r="E108" s="29">
        <v>10353.990320999999</v>
      </c>
      <c r="F108" s="27" t="str">
        <f t="shared" si="21"/>
        <v>N/A</v>
      </c>
      <c r="G108" s="29">
        <v>12660.092581000001</v>
      </c>
      <c r="H108" s="27" t="str">
        <f t="shared" si="22"/>
        <v>N/A</v>
      </c>
      <c r="I108" s="8">
        <v>-14</v>
      </c>
      <c r="J108" s="8">
        <v>22.27</v>
      </c>
      <c r="K108" s="28" t="s">
        <v>736</v>
      </c>
      <c r="L108" s="111" t="str">
        <f t="shared" si="19"/>
        <v>Yes</v>
      </c>
    </row>
    <row r="109" spans="1:12" x14ac:dyDescent="0.25">
      <c r="A109" s="134" t="s">
        <v>1183</v>
      </c>
      <c r="B109" s="22" t="s">
        <v>213</v>
      </c>
      <c r="C109" s="29">
        <v>6142200</v>
      </c>
      <c r="D109" s="27" t="str">
        <f t="shared" si="20"/>
        <v>N/A</v>
      </c>
      <c r="E109" s="29">
        <v>6482832</v>
      </c>
      <c r="F109" s="27" t="str">
        <f t="shared" si="21"/>
        <v>N/A</v>
      </c>
      <c r="G109" s="29">
        <v>5787305</v>
      </c>
      <c r="H109" s="27" t="str">
        <f t="shared" si="22"/>
        <v>N/A</v>
      </c>
      <c r="I109" s="8">
        <v>5.5460000000000003</v>
      </c>
      <c r="J109" s="8">
        <v>-10.7</v>
      </c>
      <c r="K109" s="28" t="s">
        <v>736</v>
      </c>
      <c r="L109" s="111" t="str">
        <f t="shared" si="19"/>
        <v>Yes</v>
      </c>
    </row>
    <row r="110" spans="1:12" x14ac:dyDescent="0.25">
      <c r="A110" s="134" t="s">
        <v>522</v>
      </c>
      <c r="B110" s="22" t="s">
        <v>213</v>
      </c>
      <c r="C110" s="23">
        <v>1654</v>
      </c>
      <c r="D110" s="27" t="str">
        <f t="shared" si="20"/>
        <v>N/A</v>
      </c>
      <c r="E110" s="23">
        <v>1678</v>
      </c>
      <c r="F110" s="27" t="str">
        <f t="shared" si="21"/>
        <v>N/A</v>
      </c>
      <c r="G110" s="23">
        <v>1617</v>
      </c>
      <c r="H110" s="27" t="str">
        <f t="shared" si="22"/>
        <v>N/A</v>
      </c>
      <c r="I110" s="8">
        <v>1.4510000000000001</v>
      </c>
      <c r="J110" s="8">
        <v>-3.64</v>
      </c>
      <c r="K110" s="28" t="s">
        <v>736</v>
      </c>
      <c r="L110" s="111" t="str">
        <f t="shared" si="19"/>
        <v>Yes</v>
      </c>
    </row>
    <row r="111" spans="1:12" ht="25" x14ac:dyDescent="0.25">
      <c r="A111" s="134" t="s">
        <v>1184</v>
      </c>
      <c r="B111" s="22" t="s">
        <v>213</v>
      </c>
      <c r="C111" s="29">
        <v>3713.5429261999998</v>
      </c>
      <c r="D111" s="27" t="str">
        <f t="shared" si="20"/>
        <v>N/A</v>
      </c>
      <c r="E111" s="29">
        <v>3863.4278902999999</v>
      </c>
      <c r="F111" s="27" t="str">
        <f t="shared" si="21"/>
        <v>N/A</v>
      </c>
      <c r="G111" s="29">
        <v>3579.0383425999999</v>
      </c>
      <c r="H111" s="27" t="str">
        <f t="shared" si="22"/>
        <v>N/A</v>
      </c>
      <c r="I111" s="8">
        <v>4.0359999999999996</v>
      </c>
      <c r="J111" s="8">
        <v>-7.36</v>
      </c>
      <c r="K111" s="28" t="s">
        <v>736</v>
      </c>
      <c r="L111" s="111" t="str">
        <f t="shared" si="19"/>
        <v>Yes</v>
      </c>
    </row>
    <row r="112" spans="1:12" ht="25" x14ac:dyDescent="0.25">
      <c r="A112" s="134" t="s">
        <v>1185</v>
      </c>
      <c r="B112" s="22" t="s">
        <v>213</v>
      </c>
      <c r="C112" s="29">
        <v>0</v>
      </c>
      <c r="D112" s="27" t="str">
        <f t="shared" si="20"/>
        <v>N/A</v>
      </c>
      <c r="E112" s="29">
        <v>0</v>
      </c>
      <c r="F112" s="27" t="str">
        <f t="shared" si="21"/>
        <v>N/A</v>
      </c>
      <c r="G112" s="29">
        <v>0</v>
      </c>
      <c r="H112" s="27" t="str">
        <f t="shared" si="22"/>
        <v>N/A</v>
      </c>
      <c r="I112" s="8" t="s">
        <v>1748</v>
      </c>
      <c r="J112" s="8" t="s">
        <v>1748</v>
      </c>
      <c r="K112" s="28" t="s">
        <v>736</v>
      </c>
      <c r="L112" s="111" t="str">
        <f t="shared" si="19"/>
        <v>N/A</v>
      </c>
    </row>
    <row r="113" spans="1:12" x14ac:dyDescent="0.25">
      <c r="A113" s="134" t="s">
        <v>523</v>
      </c>
      <c r="B113" s="22" t="s">
        <v>213</v>
      </c>
      <c r="C113" s="23">
        <v>0</v>
      </c>
      <c r="D113" s="27" t="str">
        <f t="shared" si="20"/>
        <v>N/A</v>
      </c>
      <c r="E113" s="23">
        <v>0</v>
      </c>
      <c r="F113" s="27" t="str">
        <f t="shared" si="21"/>
        <v>N/A</v>
      </c>
      <c r="G113" s="23">
        <v>0</v>
      </c>
      <c r="H113" s="27" t="str">
        <f t="shared" si="22"/>
        <v>N/A</v>
      </c>
      <c r="I113" s="8" t="s">
        <v>1748</v>
      </c>
      <c r="J113" s="8" t="s">
        <v>1748</v>
      </c>
      <c r="K113" s="28" t="s">
        <v>736</v>
      </c>
      <c r="L113" s="111" t="str">
        <f t="shared" si="19"/>
        <v>N/A</v>
      </c>
    </row>
    <row r="114" spans="1:12" ht="25" x14ac:dyDescent="0.25">
      <c r="A114" s="134" t="s">
        <v>1186</v>
      </c>
      <c r="B114" s="22" t="s">
        <v>213</v>
      </c>
      <c r="C114" s="29" t="s">
        <v>1748</v>
      </c>
      <c r="D114" s="27" t="str">
        <f t="shared" si="20"/>
        <v>N/A</v>
      </c>
      <c r="E114" s="29" t="s">
        <v>1748</v>
      </c>
      <c r="F114" s="27" t="str">
        <f t="shared" si="21"/>
        <v>N/A</v>
      </c>
      <c r="G114" s="29" t="s">
        <v>1748</v>
      </c>
      <c r="H114" s="27" t="str">
        <f t="shared" si="22"/>
        <v>N/A</v>
      </c>
      <c r="I114" s="8" t="s">
        <v>1748</v>
      </c>
      <c r="J114" s="8" t="s">
        <v>1748</v>
      </c>
      <c r="K114" s="28" t="s">
        <v>736</v>
      </c>
      <c r="L114" s="111" t="str">
        <f t="shared" si="19"/>
        <v>N/A</v>
      </c>
    </row>
    <row r="115" spans="1:12" ht="25" x14ac:dyDescent="0.25">
      <c r="A115" s="134" t="s">
        <v>1187</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736</v>
      </c>
      <c r="L115" s="111" t="str">
        <f t="shared" si="19"/>
        <v>N/A</v>
      </c>
    </row>
    <row r="116" spans="1:12" ht="25" x14ac:dyDescent="0.25">
      <c r="A116" s="134" t="s">
        <v>524</v>
      </c>
      <c r="B116" s="22" t="s">
        <v>213</v>
      </c>
      <c r="C116" s="23">
        <v>0</v>
      </c>
      <c r="D116" s="27" t="str">
        <f t="shared" si="23"/>
        <v>N/A</v>
      </c>
      <c r="E116" s="23">
        <v>0</v>
      </c>
      <c r="F116" s="27" t="str">
        <f t="shared" si="24"/>
        <v>N/A</v>
      </c>
      <c r="G116" s="23">
        <v>0</v>
      </c>
      <c r="H116" s="27" t="str">
        <f t="shared" si="25"/>
        <v>N/A</v>
      </c>
      <c r="I116" s="8" t="s">
        <v>1748</v>
      </c>
      <c r="J116" s="8" t="s">
        <v>1748</v>
      </c>
      <c r="K116" s="28" t="s">
        <v>736</v>
      </c>
      <c r="L116" s="111" t="str">
        <f t="shared" si="19"/>
        <v>N/A</v>
      </c>
    </row>
    <row r="117" spans="1:12" ht="25" x14ac:dyDescent="0.25">
      <c r="A117" s="134" t="s">
        <v>1188</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736</v>
      </c>
      <c r="L117" s="111" t="str">
        <f t="shared" si="19"/>
        <v>N/A</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10947</v>
      </c>
      <c r="D124" s="27" t="str">
        <f t="shared" si="23"/>
        <v>N/A</v>
      </c>
      <c r="E124" s="29">
        <v>32389</v>
      </c>
      <c r="F124" s="27" t="str">
        <f t="shared" si="24"/>
        <v>N/A</v>
      </c>
      <c r="G124" s="29">
        <v>83193</v>
      </c>
      <c r="H124" s="27" t="str">
        <f t="shared" si="25"/>
        <v>N/A</v>
      </c>
      <c r="I124" s="8">
        <v>195.9</v>
      </c>
      <c r="J124" s="8">
        <v>156.9</v>
      </c>
      <c r="K124" s="28" t="s">
        <v>736</v>
      </c>
      <c r="L124" s="111" t="str">
        <f t="shared" si="19"/>
        <v>No</v>
      </c>
    </row>
    <row r="125" spans="1:12" ht="25" x14ac:dyDescent="0.25">
      <c r="A125" s="134" t="s">
        <v>527</v>
      </c>
      <c r="B125" s="22" t="s">
        <v>213</v>
      </c>
      <c r="C125" s="23">
        <v>35</v>
      </c>
      <c r="D125" s="27" t="str">
        <f t="shared" si="23"/>
        <v>N/A</v>
      </c>
      <c r="E125" s="23">
        <v>43</v>
      </c>
      <c r="F125" s="27" t="str">
        <f t="shared" si="24"/>
        <v>N/A</v>
      </c>
      <c r="G125" s="23">
        <v>109</v>
      </c>
      <c r="H125" s="27" t="str">
        <f t="shared" si="25"/>
        <v>N/A</v>
      </c>
      <c r="I125" s="8">
        <v>22.86</v>
      </c>
      <c r="J125" s="8">
        <v>153.5</v>
      </c>
      <c r="K125" s="28" t="s">
        <v>736</v>
      </c>
      <c r="L125" s="111" t="str">
        <f t="shared" si="19"/>
        <v>No</v>
      </c>
    </row>
    <row r="126" spans="1:12" ht="25" x14ac:dyDescent="0.25">
      <c r="A126" s="134" t="s">
        <v>1194</v>
      </c>
      <c r="B126" s="22" t="s">
        <v>213</v>
      </c>
      <c r="C126" s="29">
        <v>312.77142857000001</v>
      </c>
      <c r="D126" s="27" t="str">
        <f t="shared" si="23"/>
        <v>N/A</v>
      </c>
      <c r="E126" s="29">
        <v>753.23255814000004</v>
      </c>
      <c r="F126" s="27" t="str">
        <f t="shared" si="24"/>
        <v>N/A</v>
      </c>
      <c r="G126" s="29">
        <v>763.23853211000005</v>
      </c>
      <c r="H126" s="27" t="str">
        <f t="shared" si="25"/>
        <v>N/A</v>
      </c>
      <c r="I126" s="8">
        <v>140.80000000000001</v>
      </c>
      <c r="J126" s="8">
        <v>1.3280000000000001</v>
      </c>
      <c r="K126" s="28" t="s">
        <v>736</v>
      </c>
      <c r="L126" s="111" t="str">
        <f t="shared" si="19"/>
        <v>Yes</v>
      </c>
    </row>
    <row r="127" spans="1:12" ht="25" x14ac:dyDescent="0.25">
      <c r="A127" s="134" t="s">
        <v>1195</v>
      </c>
      <c r="B127" s="22" t="s">
        <v>213</v>
      </c>
      <c r="C127" s="29">
        <v>12226</v>
      </c>
      <c r="D127" s="27" t="str">
        <f t="shared" si="23"/>
        <v>N/A</v>
      </c>
      <c r="E127" s="29">
        <v>6483</v>
      </c>
      <c r="F127" s="27" t="str">
        <f t="shared" si="24"/>
        <v>N/A</v>
      </c>
      <c r="G127" s="29">
        <v>156700</v>
      </c>
      <c r="H127" s="27" t="str">
        <f t="shared" si="25"/>
        <v>N/A</v>
      </c>
      <c r="I127" s="8">
        <v>-47</v>
      </c>
      <c r="J127" s="8">
        <v>2317</v>
      </c>
      <c r="K127" s="28" t="s">
        <v>736</v>
      </c>
      <c r="L127" s="111" t="str">
        <f t="shared" si="19"/>
        <v>No</v>
      </c>
    </row>
    <row r="128" spans="1:12" x14ac:dyDescent="0.25">
      <c r="A128" s="134" t="s">
        <v>528</v>
      </c>
      <c r="B128" s="22" t="s">
        <v>213</v>
      </c>
      <c r="C128" s="23">
        <v>19</v>
      </c>
      <c r="D128" s="27" t="str">
        <f t="shared" si="23"/>
        <v>N/A</v>
      </c>
      <c r="E128" s="23">
        <v>20</v>
      </c>
      <c r="F128" s="27" t="str">
        <f t="shared" si="24"/>
        <v>N/A</v>
      </c>
      <c r="G128" s="23">
        <v>230</v>
      </c>
      <c r="H128" s="27" t="str">
        <f t="shared" si="25"/>
        <v>N/A</v>
      </c>
      <c r="I128" s="8">
        <v>5.2629999999999999</v>
      </c>
      <c r="J128" s="8">
        <v>1050</v>
      </c>
      <c r="K128" s="28" t="s">
        <v>736</v>
      </c>
      <c r="L128" s="111" t="str">
        <f t="shared" si="19"/>
        <v>No</v>
      </c>
    </row>
    <row r="129" spans="1:12" ht="25" x14ac:dyDescent="0.25">
      <c r="A129" s="134" t="s">
        <v>1196</v>
      </c>
      <c r="B129" s="22" t="s">
        <v>213</v>
      </c>
      <c r="C129" s="29">
        <v>643.47368420999999</v>
      </c>
      <c r="D129" s="27" t="str">
        <f t="shared" si="23"/>
        <v>N/A</v>
      </c>
      <c r="E129" s="29">
        <v>324.14999999999998</v>
      </c>
      <c r="F129" s="27" t="str">
        <f t="shared" si="24"/>
        <v>N/A</v>
      </c>
      <c r="G129" s="29">
        <v>681.30434782999998</v>
      </c>
      <c r="H129" s="27" t="str">
        <f t="shared" si="25"/>
        <v>N/A</v>
      </c>
      <c r="I129" s="8">
        <v>-49.6</v>
      </c>
      <c r="J129" s="8">
        <v>110.2</v>
      </c>
      <c r="K129" s="28" t="s">
        <v>736</v>
      </c>
      <c r="L129" s="111" t="str">
        <f t="shared" si="19"/>
        <v>No</v>
      </c>
    </row>
    <row r="130" spans="1:12" ht="25" x14ac:dyDescent="0.25">
      <c r="A130" s="134" t="s">
        <v>1197</v>
      </c>
      <c r="B130" s="22" t="s">
        <v>213</v>
      </c>
      <c r="C130" s="29">
        <v>10965024</v>
      </c>
      <c r="D130" s="27" t="str">
        <f t="shared" si="23"/>
        <v>N/A</v>
      </c>
      <c r="E130" s="29">
        <v>10977943</v>
      </c>
      <c r="F130" s="27" t="str">
        <f t="shared" si="24"/>
        <v>N/A</v>
      </c>
      <c r="G130" s="29">
        <v>11186849</v>
      </c>
      <c r="H130" s="27" t="str">
        <f t="shared" si="25"/>
        <v>N/A</v>
      </c>
      <c r="I130" s="8">
        <v>0.1178</v>
      </c>
      <c r="J130" s="8">
        <v>1.903</v>
      </c>
      <c r="K130" s="28" t="s">
        <v>736</v>
      </c>
      <c r="L130" s="111" t="str">
        <f t="shared" si="19"/>
        <v>Yes</v>
      </c>
    </row>
    <row r="131" spans="1:12" x14ac:dyDescent="0.25">
      <c r="A131" s="134" t="s">
        <v>529</v>
      </c>
      <c r="B131" s="22" t="s">
        <v>213</v>
      </c>
      <c r="C131" s="23">
        <v>187</v>
      </c>
      <c r="D131" s="27" t="str">
        <f t="shared" si="23"/>
        <v>N/A</v>
      </c>
      <c r="E131" s="23">
        <v>178</v>
      </c>
      <c r="F131" s="27" t="str">
        <f t="shared" si="24"/>
        <v>N/A</v>
      </c>
      <c r="G131" s="23">
        <v>180</v>
      </c>
      <c r="H131" s="27" t="str">
        <f t="shared" si="25"/>
        <v>N/A</v>
      </c>
      <c r="I131" s="8">
        <v>-4.8099999999999996</v>
      </c>
      <c r="J131" s="8">
        <v>1.1240000000000001</v>
      </c>
      <c r="K131" s="28" t="s">
        <v>736</v>
      </c>
      <c r="L131" s="111" t="str">
        <f t="shared" si="19"/>
        <v>Yes</v>
      </c>
    </row>
    <row r="132" spans="1:12" ht="25" x14ac:dyDescent="0.25">
      <c r="A132" s="134" t="s">
        <v>1198</v>
      </c>
      <c r="B132" s="22" t="s">
        <v>213</v>
      </c>
      <c r="C132" s="29">
        <v>58636.491978999999</v>
      </c>
      <c r="D132" s="27" t="str">
        <f t="shared" si="23"/>
        <v>N/A</v>
      </c>
      <c r="E132" s="29">
        <v>61673.837078999997</v>
      </c>
      <c r="F132" s="27" t="str">
        <f t="shared" si="24"/>
        <v>N/A</v>
      </c>
      <c r="G132" s="29">
        <v>62149.161111000001</v>
      </c>
      <c r="H132" s="27" t="str">
        <f t="shared" si="25"/>
        <v>N/A</v>
      </c>
      <c r="I132" s="8">
        <v>5.18</v>
      </c>
      <c r="J132" s="8">
        <v>0.77070000000000005</v>
      </c>
      <c r="K132" s="28" t="s">
        <v>736</v>
      </c>
      <c r="L132" s="111" t="str">
        <f t="shared" si="19"/>
        <v>Yes</v>
      </c>
    </row>
    <row r="133" spans="1:12" x14ac:dyDescent="0.25">
      <c r="A133" s="134" t="s">
        <v>1199</v>
      </c>
      <c r="B133" s="22" t="s">
        <v>213</v>
      </c>
      <c r="C133" s="29">
        <v>0</v>
      </c>
      <c r="D133" s="27" t="str">
        <f t="shared" si="23"/>
        <v>N/A</v>
      </c>
      <c r="E133" s="29">
        <v>0</v>
      </c>
      <c r="F133" s="27" t="str">
        <f t="shared" si="24"/>
        <v>N/A</v>
      </c>
      <c r="G133" s="29">
        <v>316656</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11</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v>63331.199999999997</v>
      </c>
      <c r="H135" s="27" t="str">
        <f t="shared" si="25"/>
        <v>N/A</v>
      </c>
      <c r="I135" s="8" t="s">
        <v>1748</v>
      </c>
      <c r="J135" s="8" t="s">
        <v>1748</v>
      </c>
      <c r="K135" s="28" t="s">
        <v>736</v>
      </c>
      <c r="L135" s="111" t="str">
        <f t="shared" si="19"/>
        <v>N/A</v>
      </c>
    </row>
    <row r="136" spans="1:12" x14ac:dyDescent="0.25">
      <c r="A136" s="134" t="s">
        <v>1201</v>
      </c>
      <c r="B136" s="22" t="s">
        <v>213</v>
      </c>
      <c r="C136" s="29">
        <v>6186516</v>
      </c>
      <c r="D136" s="27" t="str">
        <f t="shared" si="23"/>
        <v>N/A</v>
      </c>
      <c r="E136" s="29">
        <v>5892677</v>
      </c>
      <c r="F136" s="27" t="str">
        <f t="shared" si="24"/>
        <v>N/A</v>
      </c>
      <c r="G136" s="29">
        <v>2410940</v>
      </c>
      <c r="H136" s="27" t="str">
        <f t="shared" si="25"/>
        <v>N/A</v>
      </c>
      <c r="I136" s="8">
        <v>-4.75</v>
      </c>
      <c r="J136" s="8">
        <v>-59.1</v>
      </c>
      <c r="K136" s="28" t="s">
        <v>736</v>
      </c>
      <c r="L136" s="111" t="str">
        <f t="shared" si="19"/>
        <v>No</v>
      </c>
    </row>
    <row r="137" spans="1:12" x14ac:dyDescent="0.25">
      <c r="A137" s="134" t="s">
        <v>531</v>
      </c>
      <c r="B137" s="22" t="s">
        <v>213</v>
      </c>
      <c r="C137" s="23">
        <v>485</v>
      </c>
      <c r="D137" s="27" t="str">
        <f t="shared" si="23"/>
        <v>N/A</v>
      </c>
      <c r="E137" s="23">
        <v>506</v>
      </c>
      <c r="F137" s="27" t="str">
        <f t="shared" si="24"/>
        <v>N/A</v>
      </c>
      <c r="G137" s="23">
        <v>1652</v>
      </c>
      <c r="H137" s="27" t="str">
        <f t="shared" si="25"/>
        <v>N/A</v>
      </c>
      <c r="I137" s="8">
        <v>4.33</v>
      </c>
      <c r="J137" s="8">
        <v>226.5</v>
      </c>
      <c r="K137" s="28" t="s">
        <v>736</v>
      </c>
      <c r="L137" s="111" t="str">
        <f t="shared" si="19"/>
        <v>No</v>
      </c>
    </row>
    <row r="138" spans="1:12" x14ac:dyDescent="0.25">
      <c r="A138" s="134" t="s">
        <v>1202</v>
      </c>
      <c r="B138" s="22" t="s">
        <v>213</v>
      </c>
      <c r="C138" s="29">
        <v>12755.703093</v>
      </c>
      <c r="D138" s="27" t="str">
        <f t="shared" si="23"/>
        <v>N/A</v>
      </c>
      <c r="E138" s="29">
        <v>11645.606718999999</v>
      </c>
      <c r="F138" s="27" t="str">
        <f t="shared" si="24"/>
        <v>N/A</v>
      </c>
      <c r="G138" s="29">
        <v>1459.4067797</v>
      </c>
      <c r="H138" s="27" t="str">
        <f t="shared" si="25"/>
        <v>N/A</v>
      </c>
      <c r="I138" s="8">
        <v>-8.6999999999999993</v>
      </c>
      <c r="J138" s="8">
        <v>-87.5</v>
      </c>
      <c r="K138" s="28" t="s">
        <v>736</v>
      </c>
      <c r="L138" s="111" t="str">
        <f t="shared" si="19"/>
        <v>No</v>
      </c>
    </row>
    <row r="139" spans="1:12" x14ac:dyDescent="0.25">
      <c r="A139" s="162" t="s">
        <v>404</v>
      </c>
      <c r="B139" s="10" t="s">
        <v>213</v>
      </c>
      <c r="C139" s="10">
        <v>750518282</v>
      </c>
      <c r="D139" s="7" t="str">
        <f t="shared" si="23"/>
        <v>N/A</v>
      </c>
      <c r="E139" s="10">
        <v>773509145</v>
      </c>
      <c r="F139" s="7" t="str">
        <f t="shared" si="24"/>
        <v>N/A</v>
      </c>
      <c r="G139" s="10">
        <v>811521379</v>
      </c>
      <c r="H139" s="7" t="str">
        <f t="shared" si="25"/>
        <v>N/A</v>
      </c>
      <c r="I139" s="8">
        <v>3.0630000000000002</v>
      </c>
      <c r="J139" s="8">
        <v>4.9139999999999997</v>
      </c>
      <c r="K139" s="10" t="s">
        <v>213</v>
      </c>
      <c r="L139" s="111" t="str">
        <f t="shared" ref="L139:L158" si="26">IF(J139="Div by 0", "N/A", IF(K139="N/A","N/A", IF(J139&gt;VALUE(MID(K139,1,2)), "No", IF(J139&lt;-1*VALUE(MID(K139,1,2)), "No", "Yes"))))</f>
        <v>N/A</v>
      </c>
    </row>
    <row r="140" spans="1:12" x14ac:dyDescent="0.25">
      <c r="A140" s="162" t="s">
        <v>1203</v>
      </c>
      <c r="B140" s="10" t="s">
        <v>213</v>
      </c>
      <c r="C140" s="10">
        <v>8731.6271727000003</v>
      </c>
      <c r="D140" s="7" t="str">
        <f t="shared" si="23"/>
        <v>N/A</v>
      </c>
      <c r="E140" s="10">
        <v>8888.5598635000006</v>
      </c>
      <c r="F140" s="7" t="str">
        <f t="shared" si="24"/>
        <v>N/A</v>
      </c>
      <c r="G140" s="10">
        <v>9562.4978377000007</v>
      </c>
      <c r="H140" s="7" t="str">
        <f t="shared" si="25"/>
        <v>N/A</v>
      </c>
      <c r="I140" s="8">
        <v>1.7969999999999999</v>
      </c>
      <c r="J140" s="8">
        <v>7.5819999999999999</v>
      </c>
      <c r="K140" s="10" t="s">
        <v>213</v>
      </c>
      <c r="L140" s="111" t="str">
        <f t="shared" si="26"/>
        <v>N/A</v>
      </c>
    </row>
    <row r="141" spans="1:12" x14ac:dyDescent="0.25">
      <c r="A141" s="162" t="s">
        <v>405</v>
      </c>
      <c r="B141" s="10" t="s">
        <v>213</v>
      </c>
      <c r="C141" s="10">
        <v>35808</v>
      </c>
      <c r="D141" s="7" t="str">
        <f t="shared" si="23"/>
        <v>N/A</v>
      </c>
      <c r="E141" s="10">
        <v>55062</v>
      </c>
      <c r="F141" s="7" t="str">
        <f t="shared" si="24"/>
        <v>N/A</v>
      </c>
      <c r="G141" s="10">
        <v>28695</v>
      </c>
      <c r="H141" s="7" t="str">
        <f t="shared" si="25"/>
        <v>N/A</v>
      </c>
      <c r="I141" s="8">
        <v>53.77</v>
      </c>
      <c r="J141" s="8">
        <v>-47.9</v>
      </c>
      <c r="K141" s="10" t="s">
        <v>213</v>
      </c>
      <c r="L141" s="111" t="str">
        <f t="shared" si="26"/>
        <v>N/A</v>
      </c>
    </row>
    <row r="142" spans="1:12" x14ac:dyDescent="0.25">
      <c r="A142" s="162" t="s">
        <v>1204</v>
      </c>
      <c r="B142" s="10" t="s">
        <v>213</v>
      </c>
      <c r="C142" s="10">
        <v>3978.6666667</v>
      </c>
      <c r="D142" s="7" t="str">
        <f t="shared" si="23"/>
        <v>N/A</v>
      </c>
      <c r="E142" s="10">
        <v>5506.2</v>
      </c>
      <c r="F142" s="7" t="str">
        <f t="shared" si="24"/>
        <v>N/A</v>
      </c>
      <c r="G142" s="10">
        <v>2869.5</v>
      </c>
      <c r="H142" s="7" t="str">
        <f t="shared" si="25"/>
        <v>N/A</v>
      </c>
      <c r="I142" s="8">
        <v>38.39</v>
      </c>
      <c r="J142" s="8">
        <v>-47.9</v>
      </c>
      <c r="K142" s="10" t="s">
        <v>213</v>
      </c>
      <c r="L142" s="111" t="str">
        <f t="shared" si="26"/>
        <v>N/A</v>
      </c>
    </row>
    <row r="143" spans="1:12" x14ac:dyDescent="0.25">
      <c r="A143" s="162" t="s">
        <v>406</v>
      </c>
      <c r="B143" s="10" t="s">
        <v>213</v>
      </c>
      <c r="C143" s="10">
        <v>579057</v>
      </c>
      <c r="D143" s="7" t="str">
        <f t="shared" si="23"/>
        <v>N/A</v>
      </c>
      <c r="E143" s="10">
        <v>421214</v>
      </c>
      <c r="F143" s="7" t="str">
        <f t="shared" si="24"/>
        <v>N/A</v>
      </c>
      <c r="G143" s="10">
        <v>591718</v>
      </c>
      <c r="H143" s="7" t="str">
        <f t="shared" si="25"/>
        <v>N/A</v>
      </c>
      <c r="I143" s="8">
        <v>-27.3</v>
      </c>
      <c r="J143" s="8">
        <v>40.479999999999997</v>
      </c>
      <c r="K143" s="10" t="s">
        <v>213</v>
      </c>
      <c r="L143" s="111" t="str">
        <f t="shared" si="26"/>
        <v>N/A</v>
      </c>
    </row>
    <row r="144" spans="1:12" x14ac:dyDescent="0.25">
      <c r="A144" s="162" t="s">
        <v>1205</v>
      </c>
      <c r="B144" s="10" t="s">
        <v>213</v>
      </c>
      <c r="C144" s="10">
        <v>230.51632165999999</v>
      </c>
      <c r="D144" s="7" t="str">
        <f t="shared" si="23"/>
        <v>N/A</v>
      </c>
      <c r="E144" s="10">
        <v>165.76702086</v>
      </c>
      <c r="F144" s="7" t="str">
        <f t="shared" si="24"/>
        <v>N/A</v>
      </c>
      <c r="G144" s="10">
        <v>228.90444873999999</v>
      </c>
      <c r="H144" s="7" t="str">
        <f t="shared" si="25"/>
        <v>N/A</v>
      </c>
      <c r="I144" s="8">
        <v>-28.1</v>
      </c>
      <c r="J144" s="8">
        <v>38.090000000000003</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3527097</v>
      </c>
      <c r="D153" s="7" t="str">
        <f t="shared" si="27"/>
        <v>N/A</v>
      </c>
      <c r="E153" s="10">
        <v>4050917</v>
      </c>
      <c r="F153" s="7" t="str">
        <f t="shared" si="28"/>
        <v>N/A</v>
      </c>
      <c r="G153" s="10">
        <v>5390766</v>
      </c>
      <c r="H153" s="7" t="str">
        <f t="shared" si="29"/>
        <v>N/A</v>
      </c>
      <c r="I153" s="8">
        <v>14.85</v>
      </c>
      <c r="J153" s="8">
        <v>33.08</v>
      </c>
      <c r="K153" s="10" t="s">
        <v>213</v>
      </c>
      <c r="L153" s="111" t="str">
        <f t="shared" si="26"/>
        <v>N/A</v>
      </c>
      <c r="M153" s="41"/>
    </row>
    <row r="154" spans="1:13" x14ac:dyDescent="0.25">
      <c r="A154" s="162" t="s">
        <v>1210</v>
      </c>
      <c r="B154" s="10" t="s">
        <v>213</v>
      </c>
      <c r="C154" s="10">
        <v>69158.764706000002</v>
      </c>
      <c r="D154" s="7" t="str">
        <f t="shared" si="27"/>
        <v>N/A</v>
      </c>
      <c r="E154" s="10">
        <v>54012.226667000003</v>
      </c>
      <c r="F154" s="7" t="str">
        <f t="shared" si="28"/>
        <v>N/A</v>
      </c>
      <c r="G154" s="10">
        <v>60570.404494000002</v>
      </c>
      <c r="H154" s="7" t="str">
        <f t="shared" si="29"/>
        <v>N/A</v>
      </c>
      <c r="I154" s="8">
        <v>-21.9</v>
      </c>
      <c r="J154" s="8">
        <v>12.14</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4637.3742665999998</v>
      </c>
      <c r="D164" s="94" t="str">
        <f t="shared" ref="D164" si="31">IF($B164="N/A","N/A",IF(C164&gt;10,"No",IF(C164&lt;-10,"No","Yes")))</f>
        <v>N/A</v>
      </c>
      <c r="E164" s="93">
        <v>4827.1423488</v>
      </c>
      <c r="F164" s="94" t="str">
        <f t="shared" ref="F164" si="32">IF($B164="N/A","N/A",IF(E164&gt;10,"No",IF(E164&lt;-10,"No","Yes")))</f>
        <v>N/A</v>
      </c>
      <c r="G164" s="93">
        <v>5604.4812632000003</v>
      </c>
      <c r="H164" s="94" t="str">
        <f t="shared" ref="H164" si="33">IF($B164="N/A","N/A",IF(G164&gt;10,"No",IF(G164&lt;-10,"No","Yes")))</f>
        <v>N/A</v>
      </c>
      <c r="I164" s="95">
        <v>4.0919999999999996</v>
      </c>
      <c r="J164" s="95">
        <v>16.100000000000001</v>
      </c>
      <c r="K164" s="96" t="s">
        <v>736</v>
      </c>
      <c r="L164" s="113" t="str">
        <f>IF(J164="Div by 0", "N/A", IF(OR(J164="N/A",K164="N/A"),"N/A", IF(J164&gt;VALUE(MID(K164,1,2)), "No", IF(J164&lt;-1*VALUE(MID(K164,1,2)), "No", "Yes"))))</f>
        <v>Yes</v>
      </c>
      <c r="N164" s="42"/>
    </row>
    <row r="165" spans="1:16" x14ac:dyDescent="0.25">
      <c r="A165" s="162" t="s">
        <v>1215</v>
      </c>
      <c r="B165" s="10" t="s">
        <v>213</v>
      </c>
      <c r="C165" s="10">
        <v>4661.4280221999998</v>
      </c>
      <c r="D165" s="7" t="str">
        <f t="shared" ref="D165:D171" si="34">IF($B165="N/A","N/A",IF(C165&gt;10,"No",IF(C165&lt;-10,"No","Yes")))</f>
        <v>N/A</v>
      </c>
      <c r="E165" s="10">
        <v>4716.6783697000001</v>
      </c>
      <c r="F165" s="7" t="str">
        <f t="shared" ref="F165:F171" si="35">IF($B165="N/A","N/A",IF(E165&gt;10,"No",IF(E165&lt;-10,"No","Yes")))</f>
        <v>N/A</v>
      </c>
      <c r="G165" s="10">
        <v>5499.9755155000003</v>
      </c>
      <c r="H165" s="7" t="str">
        <f t="shared" ref="H165:H171" si="36">IF($B165="N/A","N/A",IF(G165&gt;10,"No",IF(G165&lt;-10,"No","Yes")))</f>
        <v>N/A</v>
      </c>
      <c r="I165" s="8">
        <v>1.1850000000000001</v>
      </c>
      <c r="J165" s="8">
        <v>16.61</v>
      </c>
      <c r="K165" s="28" t="s">
        <v>736</v>
      </c>
      <c r="L165" s="111" t="str">
        <f>IF(J165="Div by 0", "N/A", IF(OR(J165="N/A",K165="N/A"),"N/A", IF(J165&gt;VALUE(MID(K165,1,2)), "No", IF(J165&lt;-1*VALUE(MID(K165,1,2)), "No", "Yes"))))</f>
        <v>Yes</v>
      </c>
      <c r="N165" s="42"/>
    </row>
    <row r="166" spans="1:16" x14ac:dyDescent="0.25">
      <c r="A166" s="162" t="s">
        <v>1216</v>
      </c>
      <c r="B166" s="10" t="s">
        <v>213</v>
      </c>
      <c r="C166" s="10">
        <v>3386.0444444</v>
      </c>
      <c r="D166" s="7" t="str">
        <f t="shared" si="34"/>
        <v>N/A</v>
      </c>
      <c r="E166" s="10">
        <v>10194.392157</v>
      </c>
      <c r="F166" s="7" t="str">
        <f t="shared" si="35"/>
        <v>N/A</v>
      </c>
      <c r="G166" s="10">
        <v>10780.851064</v>
      </c>
      <c r="H166" s="7" t="str">
        <f t="shared" si="36"/>
        <v>N/A</v>
      </c>
      <c r="I166" s="8">
        <v>201.1</v>
      </c>
      <c r="J166" s="8">
        <v>5.7530000000000001</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85959</v>
      </c>
      <c r="D6" s="7" t="str">
        <f t="shared" ref="D6:D11" si="0">IF($B6="N/A","N/A",IF(C6&gt;10,"No",IF(C6&lt;-10,"No","Yes")))</f>
        <v>N/A</v>
      </c>
      <c r="E6" s="1">
        <v>87033</v>
      </c>
      <c r="F6" s="7" t="str">
        <f t="shared" ref="F6:F11" si="1">IF($B6="N/A","N/A",IF(E6&gt;10,"No",IF(E6&lt;-10,"No","Yes")))</f>
        <v>N/A</v>
      </c>
      <c r="G6" s="1">
        <v>84878</v>
      </c>
      <c r="H6" s="7" t="str">
        <f t="shared" ref="H6:H11" si="2">IF($B6="N/A","N/A",IF(G6&gt;10,"No",IF(G6&lt;-10,"No","Yes")))</f>
        <v>N/A</v>
      </c>
      <c r="I6" s="8">
        <v>1.2490000000000001</v>
      </c>
      <c r="J6" s="8">
        <v>-2.48</v>
      </c>
      <c r="K6" s="1" t="s">
        <v>736</v>
      </c>
      <c r="L6" s="111" t="str">
        <f t="shared" ref="L6:L14" si="3">IF(J6="Div by 0", "N/A", IF(K6="N/A","N/A", IF(J6&gt;VALUE(MID(K6,1,2)), "No", IF(J6&lt;-1*VALUE(MID(K6,1,2)), "No", "Yes"))))</f>
        <v>Yes</v>
      </c>
    </row>
    <row r="7" spans="1:12" x14ac:dyDescent="0.25">
      <c r="A7" s="144" t="s">
        <v>100</v>
      </c>
      <c r="B7" s="30" t="s">
        <v>213</v>
      </c>
      <c r="C7" s="1">
        <v>7828</v>
      </c>
      <c r="D7" s="7" t="str">
        <f t="shared" si="0"/>
        <v>N/A</v>
      </c>
      <c r="E7" s="1">
        <v>7789</v>
      </c>
      <c r="F7" s="7" t="str">
        <f t="shared" si="1"/>
        <v>N/A</v>
      </c>
      <c r="G7" s="1">
        <v>7796</v>
      </c>
      <c r="H7" s="7" t="str">
        <f t="shared" si="2"/>
        <v>N/A</v>
      </c>
      <c r="I7" s="8">
        <v>-0.498</v>
      </c>
      <c r="J7" s="8">
        <v>8.9899999999999994E-2</v>
      </c>
      <c r="K7" s="30" t="s">
        <v>736</v>
      </c>
      <c r="L7" s="111" t="str">
        <f t="shared" si="3"/>
        <v>Yes</v>
      </c>
    </row>
    <row r="8" spans="1:12" x14ac:dyDescent="0.25">
      <c r="A8" s="144" t="s">
        <v>101</v>
      </c>
      <c r="B8" s="30" t="s">
        <v>213</v>
      </c>
      <c r="C8" s="1">
        <v>11514</v>
      </c>
      <c r="D8" s="7" t="str">
        <f t="shared" si="0"/>
        <v>N/A</v>
      </c>
      <c r="E8" s="1">
        <v>11747</v>
      </c>
      <c r="F8" s="7" t="str">
        <f t="shared" si="1"/>
        <v>N/A</v>
      </c>
      <c r="G8" s="1">
        <v>11496</v>
      </c>
      <c r="H8" s="7" t="str">
        <f t="shared" si="2"/>
        <v>N/A</v>
      </c>
      <c r="I8" s="8">
        <v>2.024</v>
      </c>
      <c r="J8" s="8">
        <v>-2.14</v>
      </c>
      <c r="K8" s="30" t="s">
        <v>736</v>
      </c>
      <c r="L8" s="111" t="str">
        <f t="shared" si="3"/>
        <v>Yes</v>
      </c>
    </row>
    <row r="9" spans="1:12" x14ac:dyDescent="0.25">
      <c r="A9" s="144" t="s">
        <v>104</v>
      </c>
      <c r="B9" s="30" t="s">
        <v>213</v>
      </c>
      <c r="C9" s="1">
        <v>48098</v>
      </c>
      <c r="D9" s="7" t="str">
        <f t="shared" si="0"/>
        <v>N/A</v>
      </c>
      <c r="E9" s="1">
        <v>49189</v>
      </c>
      <c r="F9" s="7" t="str">
        <f t="shared" si="1"/>
        <v>N/A</v>
      </c>
      <c r="G9" s="1">
        <v>48177</v>
      </c>
      <c r="H9" s="7" t="str">
        <f t="shared" si="2"/>
        <v>N/A</v>
      </c>
      <c r="I9" s="8">
        <v>2.2679999999999998</v>
      </c>
      <c r="J9" s="8">
        <v>-2.06</v>
      </c>
      <c r="K9" s="30" t="s">
        <v>736</v>
      </c>
      <c r="L9" s="111" t="str">
        <f t="shared" si="3"/>
        <v>Yes</v>
      </c>
    </row>
    <row r="10" spans="1:12" x14ac:dyDescent="0.25">
      <c r="A10" s="144" t="s">
        <v>105</v>
      </c>
      <c r="B10" s="30" t="s">
        <v>213</v>
      </c>
      <c r="C10" s="1">
        <v>18519</v>
      </c>
      <c r="D10" s="7" t="str">
        <f t="shared" si="0"/>
        <v>N/A</v>
      </c>
      <c r="E10" s="1">
        <v>18308</v>
      </c>
      <c r="F10" s="7" t="str">
        <f t="shared" si="1"/>
        <v>N/A</v>
      </c>
      <c r="G10" s="1">
        <v>17409</v>
      </c>
      <c r="H10" s="7" t="str">
        <f t="shared" si="2"/>
        <v>N/A</v>
      </c>
      <c r="I10" s="8">
        <v>-1.1399999999999999</v>
      </c>
      <c r="J10" s="8">
        <v>-4.91</v>
      </c>
      <c r="K10" s="30" t="s">
        <v>736</v>
      </c>
      <c r="L10" s="111" t="str">
        <f t="shared" si="3"/>
        <v>Yes</v>
      </c>
    </row>
    <row r="11" spans="1:12" x14ac:dyDescent="0.25">
      <c r="A11" s="144" t="s">
        <v>77</v>
      </c>
      <c r="B11" s="1" t="s">
        <v>213</v>
      </c>
      <c r="C11" s="1">
        <v>64887.72</v>
      </c>
      <c r="D11" s="27" t="str">
        <f t="shared" si="0"/>
        <v>N/A</v>
      </c>
      <c r="E11" s="1">
        <v>64784.11</v>
      </c>
      <c r="F11" s="7" t="str">
        <f t="shared" si="1"/>
        <v>N/A</v>
      </c>
      <c r="G11" s="1">
        <v>63881.91</v>
      </c>
      <c r="H11" s="7" t="str">
        <f t="shared" si="2"/>
        <v>N/A</v>
      </c>
      <c r="I11" s="8">
        <v>-0.16</v>
      </c>
      <c r="J11" s="8">
        <v>-1.39</v>
      </c>
      <c r="K11" s="1" t="s">
        <v>737</v>
      </c>
      <c r="L11" s="111" t="str">
        <f t="shared" si="3"/>
        <v>Yes</v>
      </c>
    </row>
    <row r="12" spans="1:12" x14ac:dyDescent="0.25">
      <c r="A12" s="144" t="s">
        <v>115</v>
      </c>
      <c r="B12" s="1" t="s">
        <v>213</v>
      </c>
      <c r="C12" s="1">
        <v>13833</v>
      </c>
      <c r="D12" s="1" t="s">
        <v>213</v>
      </c>
      <c r="E12" s="1">
        <v>13799</v>
      </c>
      <c r="F12" s="1" t="s">
        <v>213</v>
      </c>
      <c r="G12" s="1">
        <v>13788</v>
      </c>
      <c r="H12" s="1" t="s">
        <v>213</v>
      </c>
      <c r="I12" s="8">
        <v>-0.246</v>
      </c>
      <c r="J12" s="8">
        <v>-0.08</v>
      </c>
      <c r="K12" s="1" t="s">
        <v>737</v>
      </c>
      <c r="L12" s="111" t="str">
        <f t="shared" si="3"/>
        <v>Yes</v>
      </c>
    </row>
    <row r="13" spans="1:12" x14ac:dyDescent="0.25">
      <c r="A13" s="144" t="s">
        <v>447</v>
      </c>
      <c r="B13" s="1" t="s">
        <v>213</v>
      </c>
      <c r="C13" s="1">
        <v>7636</v>
      </c>
      <c r="D13" s="1" t="s">
        <v>213</v>
      </c>
      <c r="E13" s="1">
        <v>7577</v>
      </c>
      <c r="F13" s="1" t="s">
        <v>213</v>
      </c>
      <c r="G13" s="1">
        <v>7582</v>
      </c>
      <c r="H13" s="1" t="s">
        <v>213</v>
      </c>
      <c r="I13" s="8">
        <v>-0.77300000000000002</v>
      </c>
      <c r="J13" s="8">
        <v>6.6000000000000003E-2</v>
      </c>
      <c r="K13" s="1" t="s">
        <v>737</v>
      </c>
      <c r="L13" s="111" t="str">
        <f t="shared" si="3"/>
        <v>Yes</v>
      </c>
    </row>
    <row r="14" spans="1:12" x14ac:dyDescent="0.25">
      <c r="A14" s="144" t="s">
        <v>448</v>
      </c>
      <c r="B14" s="1" t="s">
        <v>213</v>
      </c>
      <c r="C14" s="1">
        <v>6132</v>
      </c>
      <c r="D14" s="1" t="s">
        <v>213</v>
      </c>
      <c r="E14" s="1">
        <v>6165</v>
      </c>
      <c r="F14" s="1" t="s">
        <v>213</v>
      </c>
      <c r="G14" s="1">
        <v>6145</v>
      </c>
      <c r="H14" s="1" t="s">
        <v>213</v>
      </c>
      <c r="I14" s="8">
        <v>0.53820000000000001</v>
      </c>
      <c r="J14" s="8">
        <v>-0.32400000000000001</v>
      </c>
      <c r="K14" s="1" t="s">
        <v>737</v>
      </c>
      <c r="L14" s="111" t="str">
        <f t="shared" si="3"/>
        <v>Yes</v>
      </c>
    </row>
    <row r="15" spans="1:12" x14ac:dyDescent="0.25">
      <c r="A15" s="143" t="s">
        <v>58</v>
      </c>
      <c r="B15" s="30" t="s">
        <v>213</v>
      </c>
      <c r="C15" s="10">
        <v>750582791</v>
      </c>
      <c r="D15" s="7" t="str">
        <f t="shared" ref="D15:D20" si="4">IF($B15="N/A","N/A",IF(C15&gt;10,"No",IF(C15&lt;-10,"No","Yes")))</f>
        <v>N/A</v>
      </c>
      <c r="E15" s="10">
        <v>773644350</v>
      </c>
      <c r="F15" s="7" t="str">
        <f t="shared" ref="F15:F20" si="5">IF($B15="N/A","N/A",IF(E15&gt;10,"No",IF(E15&lt;-10,"No","Yes")))</f>
        <v>N/A</v>
      </c>
      <c r="G15" s="10">
        <v>811798916</v>
      </c>
      <c r="H15" s="7" t="str">
        <f t="shared" ref="H15:H20" si="6">IF($B15="N/A","N/A",IF(G15&gt;10,"No",IF(G15&lt;-10,"No","Yes")))</f>
        <v>N/A</v>
      </c>
      <c r="I15" s="8">
        <v>3.0720000000000001</v>
      </c>
      <c r="J15" s="8">
        <v>4.9320000000000004</v>
      </c>
      <c r="K15" s="30" t="s">
        <v>736</v>
      </c>
      <c r="L15" s="111" t="str">
        <f t="shared" ref="L15:L20" si="7">IF(J15="Div by 0", "N/A", IF(K15="N/A","N/A", IF(J15&gt;VALUE(MID(K15,1,2)), "No", IF(J15&lt;-1*VALUE(MID(K15,1,2)), "No", "Yes"))))</f>
        <v>Yes</v>
      </c>
    </row>
    <row r="16" spans="1:12" x14ac:dyDescent="0.25">
      <c r="A16" s="143" t="s">
        <v>1119</v>
      </c>
      <c r="B16" s="30" t="s">
        <v>213</v>
      </c>
      <c r="C16" s="10">
        <v>8731.8697401999998</v>
      </c>
      <c r="D16" s="7" t="str">
        <f t="shared" si="4"/>
        <v>N/A</v>
      </c>
      <c r="E16" s="10">
        <v>8889.0920685000001</v>
      </c>
      <c r="F16" s="7" t="str">
        <f t="shared" si="5"/>
        <v>N/A</v>
      </c>
      <c r="G16" s="10">
        <v>9564.3030703000004</v>
      </c>
      <c r="H16" s="7" t="str">
        <f t="shared" si="6"/>
        <v>N/A</v>
      </c>
      <c r="I16" s="8">
        <v>1.8009999999999999</v>
      </c>
      <c r="J16" s="8">
        <v>7.5960000000000001</v>
      </c>
      <c r="K16" s="30" t="s">
        <v>736</v>
      </c>
      <c r="L16" s="111" t="str">
        <f t="shared" si="7"/>
        <v>Yes</v>
      </c>
    </row>
    <row r="17" spans="1:12" x14ac:dyDescent="0.25">
      <c r="A17" s="143" t="s">
        <v>1219</v>
      </c>
      <c r="B17" s="30" t="s">
        <v>213</v>
      </c>
      <c r="C17" s="10">
        <v>28817.268650999998</v>
      </c>
      <c r="D17" s="7" t="str">
        <f t="shared" si="4"/>
        <v>N/A</v>
      </c>
      <c r="E17" s="10">
        <v>29942.876107</v>
      </c>
      <c r="F17" s="7" t="str">
        <f t="shared" si="5"/>
        <v>N/A</v>
      </c>
      <c r="G17" s="10">
        <v>32662.650590000001</v>
      </c>
      <c r="H17" s="7" t="str">
        <f t="shared" si="6"/>
        <v>N/A</v>
      </c>
      <c r="I17" s="8">
        <v>3.9060000000000001</v>
      </c>
      <c r="J17" s="8">
        <v>9.0830000000000002</v>
      </c>
      <c r="K17" s="30" t="s">
        <v>736</v>
      </c>
      <c r="L17" s="111" t="str">
        <f t="shared" si="7"/>
        <v>Yes</v>
      </c>
    </row>
    <row r="18" spans="1:12" x14ac:dyDescent="0.25">
      <c r="A18" s="143" t="s">
        <v>1220</v>
      </c>
      <c r="B18" s="30" t="s">
        <v>213</v>
      </c>
      <c r="C18" s="10">
        <v>27851.012332999999</v>
      </c>
      <c r="D18" s="7" t="str">
        <f t="shared" si="4"/>
        <v>N/A</v>
      </c>
      <c r="E18" s="10">
        <v>27954.322891</v>
      </c>
      <c r="F18" s="7" t="str">
        <f t="shared" si="5"/>
        <v>N/A</v>
      </c>
      <c r="G18" s="10">
        <v>29736.103166000001</v>
      </c>
      <c r="H18" s="7" t="str">
        <f t="shared" si="6"/>
        <v>N/A</v>
      </c>
      <c r="I18" s="8">
        <v>0.37090000000000001</v>
      </c>
      <c r="J18" s="8">
        <v>6.3739999999999997</v>
      </c>
      <c r="K18" s="30" t="s">
        <v>736</v>
      </c>
      <c r="L18" s="111" t="str">
        <f t="shared" si="7"/>
        <v>Yes</v>
      </c>
    </row>
    <row r="19" spans="1:12" x14ac:dyDescent="0.25">
      <c r="A19" s="143" t="s">
        <v>1221</v>
      </c>
      <c r="B19" s="30" t="s">
        <v>213</v>
      </c>
      <c r="C19" s="10">
        <v>2784.6536031000001</v>
      </c>
      <c r="D19" s="7" t="str">
        <f t="shared" si="4"/>
        <v>N/A</v>
      </c>
      <c r="E19" s="10">
        <v>2890.3537783000002</v>
      </c>
      <c r="F19" s="7" t="str">
        <f t="shared" si="5"/>
        <v>N/A</v>
      </c>
      <c r="G19" s="10">
        <v>3039.9109741000002</v>
      </c>
      <c r="H19" s="7" t="str">
        <f t="shared" si="6"/>
        <v>N/A</v>
      </c>
      <c r="I19" s="8">
        <v>3.7959999999999998</v>
      </c>
      <c r="J19" s="8">
        <v>5.1740000000000004</v>
      </c>
      <c r="K19" s="30" t="s">
        <v>736</v>
      </c>
      <c r="L19" s="111" t="str">
        <f t="shared" si="7"/>
        <v>Yes</v>
      </c>
    </row>
    <row r="20" spans="1:12" x14ac:dyDescent="0.25">
      <c r="A20" s="143" t="s">
        <v>1222</v>
      </c>
      <c r="B20" s="30" t="s">
        <v>213</v>
      </c>
      <c r="C20" s="10">
        <v>3800.8740753000002</v>
      </c>
      <c r="D20" s="7" t="str">
        <f t="shared" si="4"/>
        <v>N/A</v>
      </c>
      <c r="E20" s="10">
        <v>3816.1593293000001</v>
      </c>
      <c r="F20" s="7" t="str">
        <f t="shared" si="5"/>
        <v>N/A</v>
      </c>
      <c r="G20" s="10">
        <v>3955.4746970000001</v>
      </c>
      <c r="H20" s="7" t="str">
        <f t="shared" si="6"/>
        <v>N/A</v>
      </c>
      <c r="I20" s="8">
        <v>0.4022</v>
      </c>
      <c r="J20" s="8">
        <v>3.6509999999999998</v>
      </c>
      <c r="K20" s="30" t="s">
        <v>736</v>
      </c>
      <c r="L20" s="111" t="str">
        <f t="shared" si="7"/>
        <v>Yes</v>
      </c>
    </row>
    <row r="21" spans="1:12" x14ac:dyDescent="0.25">
      <c r="A21" s="134" t="s">
        <v>1123</v>
      </c>
      <c r="B21" s="30" t="s">
        <v>213</v>
      </c>
      <c r="C21" s="10">
        <v>8467.7443922000002</v>
      </c>
      <c r="D21" s="7" t="str">
        <f t="shared" ref="D21:D22" si="8">IF($B21="N/A","N/A",IF(C21&gt;10,"No",IF(C21&lt;-10,"No","Yes")))</f>
        <v>N/A</v>
      </c>
      <c r="E21" s="10">
        <v>8602.1800908999994</v>
      </c>
      <c r="F21" s="7" t="str">
        <f t="shared" ref="F21:F22" si="9">IF($B21="N/A","N/A",IF(E21&gt;10,"No",IF(E21&lt;-10,"No","Yes")))</f>
        <v>N/A</v>
      </c>
      <c r="G21" s="10">
        <v>9365.7051510000001</v>
      </c>
      <c r="H21" s="7" t="str">
        <f t="shared" ref="H21:H22" si="10">IF($B21="N/A","N/A",IF(G21&gt;10,"No",IF(G21&lt;-10,"No","Yes")))</f>
        <v>N/A</v>
      </c>
      <c r="I21" s="8">
        <v>1.5880000000000001</v>
      </c>
      <c r="J21" s="8">
        <v>8.8759999999999994</v>
      </c>
      <c r="K21" s="30" t="s">
        <v>736</v>
      </c>
      <c r="L21" s="111" t="str">
        <f>IF(J21="Div by 0", "N/A", IF(OR(J21="N/A",K21="N/A"),"N/A", IF(J21&gt;VALUE(MID(K21,1,2)), "No", IF(J21&lt;-1*VALUE(MID(K21,1,2)), "No", "Yes"))))</f>
        <v>Yes</v>
      </c>
    </row>
    <row r="22" spans="1:12" x14ac:dyDescent="0.25">
      <c r="A22" s="134" t="s">
        <v>1124</v>
      </c>
      <c r="B22" s="30" t="s">
        <v>213</v>
      </c>
      <c r="C22" s="10">
        <v>9107.4958349999997</v>
      </c>
      <c r="D22" s="7" t="str">
        <f t="shared" si="8"/>
        <v>N/A</v>
      </c>
      <c r="E22" s="10">
        <v>9296.7550100999997</v>
      </c>
      <c r="F22" s="7" t="str">
        <f t="shared" si="9"/>
        <v>N/A</v>
      </c>
      <c r="G22" s="10">
        <v>9843.2968980000005</v>
      </c>
      <c r="H22" s="7" t="str">
        <f t="shared" si="10"/>
        <v>N/A</v>
      </c>
      <c r="I22" s="8">
        <v>2.0779999999999998</v>
      </c>
      <c r="J22" s="8">
        <v>5.8789999999999996</v>
      </c>
      <c r="K22" s="30" t="s">
        <v>736</v>
      </c>
      <c r="L22" s="111" t="str">
        <f>IF(J22="Div by 0", "N/A", IF(OR(J22="N/A",K22="N/A"),"N/A", IF(J22&gt;VALUE(MID(K22,1,2)), "No", IF(J22&lt;-1*VALUE(MID(K22,1,2)), "No", "Yes"))))</f>
        <v>Yes</v>
      </c>
    </row>
    <row r="23" spans="1:12" x14ac:dyDescent="0.25">
      <c r="A23" s="143" t="s">
        <v>1223</v>
      </c>
      <c r="B23" s="30" t="s">
        <v>213</v>
      </c>
      <c r="C23" s="10">
        <v>28737.772934000001</v>
      </c>
      <c r="D23" s="7" t="str">
        <f>IF($B23="N/A","N/A",IF(C23&gt;10,"No",IF(C23&lt;-10,"No","Yes")))</f>
        <v>N/A</v>
      </c>
      <c r="E23" s="10">
        <v>29508.580766999999</v>
      </c>
      <c r="F23" s="7" t="str">
        <f>IF($B23="N/A","N/A",IF(E23&gt;10,"No",IF(E23&lt;-10,"No","Yes")))</f>
        <v>N/A</v>
      </c>
      <c r="G23" s="10">
        <v>31500.730780000002</v>
      </c>
      <c r="H23" s="7" t="str">
        <f>IF($B23="N/A","N/A",IF(G23&gt;10,"No",IF(G23&lt;-10,"No","Yes")))</f>
        <v>N/A</v>
      </c>
      <c r="I23" s="8">
        <v>2.6819999999999999</v>
      </c>
      <c r="J23" s="8">
        <v>6.7510000000000003</v>
      </c>
      <c r="K23" s="30" t="s">
        <v>736</v>
      </c>
      <c r="L23" s="111" t="str">
        <f>IF(J23="Div by 0", "N/A", IF(K23="N/A","N/A", IF(J23&gt;VALUE(MID(K23,1,2)), "No", IF(J23&lt;-1*VALUE(MID(K23,1,2)), "No", "Yes"))))</f>
        <v>Yes</v>
      </c>
    </row>
    <row r="24" spans="1:12" x14ac:dyDescent="0.25">
      <c r="A24" s="143" t="s">
        <v>1224</v>
      </c>
      <c r="B24" s="30" t="s">
        <v>213</v>
      </c>
      <c r="C24" s="10">
        <v>29183.065740999999</v>
      </c>
      <c r="D24" s="7" t="str">
        <f>IF($B24="N/A","N/A",IF(C24&gt;10,"No",IF(C24&lt;-10,"No","Yes")))</f>
        <v>N/A</v>
      </c>
      <c r="E24" s="10">
        <v>30348.2922</v>
      </c>
      <c r="F24" s="7" t="str">
        <f>IF($B24="N/A","N/A",IF(E24&gt;10,"No",IF(E24&lt;-10,"No","Yes")))</f>
        <v>N/A</v>
      </c>
      <c r="G24" s="10">
        <v>33062.568847000002</v>
      </c>
      <c r="H24" s="7" t="str">
        <f>IF($B24="N/A","N/A",IF(G24&gt;10,"No",IF(G24&lt;-10,"No","Yes")))</f>
        <v>N/A</v>
      </c>
      <c r="I24" s="8">
        <v>3.9929999999999999</v>
      </c>
      <c r="J24" s="8">
        <v>8.9440000000000008</v>
      </c>
      <c r="K24" s="30" t="s">
        <v>736</v>
      </c>
      <c r="L24" s="111" t="str">
        <f>IF(J24="Div by 0", "N/A", IF(K24="N/A","N/A", IF(J24&gt;VALUE(MID(K24,1,2)), "No", IF(J24&lt;-1*VALUE(MID(K24,1,2)), "No", "Yes"))))</f>
        <v>Yes</v>
      </c>
    </row>
    <row r="25" spans="1:12" x14ac:dyDescent="0.25">
      <c r="A25" s="143" t="s">
        <v>1225</v>
      </c>
      <c r="B25" s="30" t="s">
        <v>213</v>
      </c>
      <c r="C25" s="10">
        <v>28426.466732000001</v>
      </c>
      <c r="D25" s="7" t="str">
        <f>IF($B25="N/A","N/A",IF(C25&gt;10,"No",IF(C25&lt;-10,"No","Yes")))</f>
        <v>N/A</v>
      </c>
      <c r="E25" s="10">
        <v>28696.591240999998</v>
      </c>
      <c r="F25" s="7" t="str">
        <f>IF($B25="N/A","N/A",IF(E25&gt;10,"No",IF(E25&lt;-10,"No","Yes")))</f>
        <v>N/A</v>
      </c>
      <c r="G25" s="10">
        <v>29806.258747</v>
      </c>
      <c r="H25" s="7" t="str">
        <f>IF($B25="N/A","N/A",IF(G25&gt;10,"No",IF(G25&lt;-10,"No","Yes")))</f>
        <v>N/A</v>
      </c>
      <c r="I25" s="8">
        <v>0.95030000000000003</v>
      </c>
      <c r="J25" s="8">
        <v>3.867</v>
      </c>
      <c r="K25" s="30" t="s">
        <v>736</v>
      </c>
      <c r="L25" s="111" t="str">
        <f>IF(J25="Div by 0", "N/A", IF(K25="N/A","N/A", IF(J25&gt;VALUE(MID(K25,1,2)), "No", IF(J25&lt;-1*VALUE(MID(K25,1,2)), "No", "Yes"))))</f>
        <v>Yes</v>
      </c>
    </row>
    <row r="26" spans="1:12" x14ac:dyDescent="0.25">
      <c r="A26" s="143" t="s">
        <v>1226</v>
      </c>
      <c r="B26" s="30" t="s">
        <v>213</v>
      </c>
      <c r="C26" s="10">
        <v>27739.815236999999</v>
      </c>
      <c r="D26" s="7" t="str">
        <f t="shared" ref="D26:D27" si="11">IF($B26="N/A","N/A",IF(C26&gt;10,"No",IF(C26&lt;-10,"No","Yes")))</f>
        <v>N/A</v>
      </c>
      <c r="E26" s="10">
        <v>28792.486252999999</v>
      </c>
      <c r="F26" s="7" t="str">
        <f t="shared" ref="F26:F30" si="12">IF($B26="N/A","N/A",IF(E26&gt;10,"No",IF(E26&lt;-10,"No","Yes")))</f>
        <v>N/A</v>
      </c>
      <c r="G26" s="10">
        <v>30857.576337999999</v>
      </c>
      <c r="H26" s="7" t="str">
        <f t="shared" ref="H26:H27" si="13">IF($B26="N/A","N/A",IF(G26&gt;10,"No",IF(G26&lt;-10,"No","Yes")))</f>
        <v>N/A</v>
      </c>
      <c r="I26" s="8">
        <v>3.7949999999999999</v>
      </c>
      <c r="J26" s="8">
        <v>7.1719999999999997</v>
      </c>
      <c r="K26" s="30" t="s">
        <v>736</v>
      </c>
      <c r="L26" s="111" t="str">
        <f>IF(J26="Div by 0", "N/A", IF(OR(J26="N/A",K26="N/A"),"N/A", IF(J26&gt;VALUE(MID(K26,1,2)), "No", IF(J26&lt;-1*VALUE(MID(K26,1,2)), "No", "Yes"))))</f>
        <v>Yes</v>
      </c>
    </row>
    <row r="27" spans="1:12" x14ac:dyDescent="0.25">
      <c r="A27" s="143" t="s">
        <v>1227</v>
      </c>
      <c r="B27" s="30" t="s">
        <v>213</v>
      </c>
      <c r="C27" s="10">
        <v>30293.412875000002</v>
      </c>
      <c r="D27" s="7" t="str">
        <f t="shared" si="11"/>
        <v>N/A</v>
      </c>
      <c r="E27" s="10">
        <v>30635.684947000002</v>
      </c>
      <c r="F27" s="7" t="str">
        <f t="shared" si="12"/>
        <v>N/A</v>
      </c>
      <c r="G27" s="10">
        <v>32506.481778000001</v>
      </c>
      <c r="H27" s="7" t="str">
        <f t="shared" si="13"/>
        <v>N/A</v>
      </c>
      <c r="I27" s="8">
        <v>1.1299999999999999</v>
      </c>
      <c r="J27" s="8">
        <v>6.1070000000000002</v>
      </c>
      <c r="K27" s="30" t="s">
        <v>736</v>
      </c>
      <c r="L27" s="111" t="str">
        <f>IF(J27="Div by 0", "N/A", IF(OR(J27="N/A",K27="N/A"),"N/A", IF(J27&gt;VALUE(MID(K27,1,2)), "No", IF(J27&lt;-1*VALUE(MID(K27,1,2)), "No", "Yes"))))</f>
        <v>Yes</v>
      </c>
    </row>
    <row r="28" spans="1:12" x14ac:dyDescent="0.25">
      <c r="A28" s="162" t="s">
        <v>1228</v>
      </c>
      <c r="B28" s="10" t="s">
        <v>213</v>
      </c>
      <c r="C28" s="10">
        <v>4637.3742665999998</v>
      </c>
      <c r="D28" s="7" t="str">
        <f t="shared" ref="D28:D30" si="14">IF($B28="N/A","N/A",IF(C28&gt;10,"No",IF(C28&lt;-10,"No","Yes")))</f>
        <v>N/A</v>
      </c>
      <c r="E28" s="10">
        <v>4827.1423488</v>
      </c>
      <c r="F28" s="7" t="str">
        <f t="shared" si="12"/>
        <v>N/A</v>
      </c>
      <c r="G28" s="10">
        <v>5604.4812632000003</v>
      </c>
      <c r="H28" s="7" t="str">
        <f t="shared" ref="H28:H30" si="15">IF($B28="N/A","N/A",IF(G28&gt;10,"No",IF(G28&lt;-10,"No","Yes")))</f>
        <v>N/A</v>
      </c>
      <c r="I28" s="8">
        <v>4.0919999999999996</v>
      </c>
      <c r="J28" s="8">
        <v>16.100000000000001</v>
      </c>
      <c r="K28" s="28" t="s">
        <v>736</v>
      </c>
      <c r="L28" s="111" t="str">
        <f>IF(J28="Div by 0", "N/A", IF(OR(J28="N/A",K28="N/A"),"N/A", IF(J28&gt;VALUE(MID(K28,1,2)), "No", IF(J28&lt;-1*VALUE(MID(K28,1,2)), "No", "Yes"))))</f>
        <v>Yes</v>
      </c>
    </row>
    <row r="29" spans="1:12" x14ac:dyDescent="0.25">
      <c r="A29" s="162" t="s">
        <v>1229</v>
      </c>
      <c r="B29" s="10" t="s">
        <v>213</v>
      </c>
      <c r="C29" s="10">
        <v>4661.4280221999998</v>
      </c>
      <c r="D29" s="7" t="str">
        <f t="shared" si="14"/>
        <v>N/A</v>
      </c>
      <c r="E29" s="10">
        <v>4716.6783697000001</v>
      </c>
      <c r="F29" s="7" t="str">
        <f t="shared" si="12"/>
        <v>N/A</v>
      </c>
      <c r="G29" s="10">
        <v>5499.9755155000003</v>
      </c>
      <c r="H29" s="7" t="str">
        <f t="shared" si="15"/>
        <v>N/A</v>
      </c>
      <c r="I29" s="8">
        <v>1.1850000000000001</v>
      </c>
      <c r="J29" s="8">
        <v>16.61</v>
      </c>
      <c r="K29" s="28" t="s">
        <v>736</v>
      </c>
      <c r="L29" s="111" t="str">
        <f t="shared" ref="L29:L30" si="16">IF(J29="Div by 0", "N/A", IF(OR(J29="N/A",K29="N/A"),"N/A", IF(J29&gt;VALUE(MID(K29,1,2)), "No", IF(J29&lt;-1*VALUE(MID(K29,1,2)), "No", "Yes"))))</f>
        <v>Yes</v>
      </c>
    </row>
    <row r="30" spans="1:12" x14ac:dyDescent="0.25">
      <c r="A30" s="162" t="s">
        <v>1230</v>
      </c>
      <c r="B30" s="10" t="s">
        <v>213</v>
      </c>
      <c r="C30" s="10">
        <v>3386.0444444</v>
      </c>
      <c r="D30" s="7" t="str">
        <f t="shared" si="14"/>
        <v>N/A</v>
      </c>
      <c r="E30" s="10">
        <v>10194.392157</v>
      </c>
      <c r="F30" s="7" t="str">
        <f t="shared" si="12"/>
        <v>N/A</v>
      </c>
      <c r="G30" s="10">
        <v>10780.851064</v>
      </c>
      <c r="H30" s="7" t="str">
        <f t="shared" si="15"/>
        <v>N/A</v>
      </c>
      <c r="I30" s="8">
        <v>201.1</v>
      </c>
      <c r="J30" s="8">
        <v>5.7530000000000001</v>
      </c>
      <c r="K30" s="28" t="s">
        <v>736</v>
      </c>
      <c r="L30" s="111" t="str">
        <f t="shared" si="16"/>
        <v>Yes</v>
      </c>
    </row>
    <row r="31" spans="1:12" x14ac:dyDescent="0.25">
      <c r="A31" s="174" t="s">
        <v>2</v>
      </c>
      <c r="B31" s="22" t="s">
        <v>213</v>
      </c>
      <c r="C31" s="9">
        <v>58.627950534999997</v>
      </c>
      <c r="D31" s="27" t="str">
        <f t="shared" ref="D31:D69" si="17">IF($B31="N/A","N/A",IF(C31&gt;10,"No",IF(C31&lt;-10,"No","Yes")))</f>
        <v>N/A</v>
      </c>
      <c r="E31" s="9">
        <v>56.646329553000001</v>
      </c>
      <c r="F31" s="27" t="str">
        <f t="shared" ref="F31:F69" si="18">IF($B31="N/A","N/A",IF(E31&gt;10,"No",IF(E31&lt;-10,"No","Yes")))</f>
        <v>N/A</v>
      </c>
      <c r="G31" s="9">
        <v>56.465750841999998</v>
      </c>
      <c r="H31" s="27" t="str">
        <f t="shared" ref="H31:H69" si="19">IF($B31="N/A","N/A",IF(G31&gt;10,"No",IF(G31&lt;-10,"No","Yes")))</f>
        <v>N/A</v>
      </c>
      <c r="I31" s="8">
        <v>-3.38</v>
      </c>
      <c r="J31" s="8">
        <v>-0.31900000000000001</v>
      </c>
      <c r="K31" s="28" t="s">
        <v>736</v>
      </c>
      <c r="L31" s="111" t="str">
        <f t="shared" ref="L31:L99" si="20">IF(J31="Div by 0", "N/A", IF(K31="N/A","N/A", IF(J31&gt;VALUE(MID(K31,1,2)), "No", IF(J31&lt;-1*VALUE(MID(K31,1,2)), "No", "Yes"))))</f>
        <v>Yes</v>
      </c>
    </row>
    <row r="32" spans="1:12" x14ac:dyDescent="0.25">
      <c r="A32" s="174" t="s">
        <v>22</v>
      </c>
      <c r="B32" s="22" t="s">
        <v>213</v>
      </c>
      <c r="C32" s="1">
        <v>50396</v>
      </c>
      <c r="D32" s="27" t="str">
        <f t="shared" si="17"/>
        <v>N/A</v>
      </c>
      <c r="E32" s="1">
        <v>49301</v>
      </c>
      <c r="F32" s="27" t="str">
        <f t="shared" si="18"/>
        <v>N/A</v>
      </c>
      <c r="G32" s="1">
        <v>47927</v>
      </c>
      <c r="H32" s="27" t="str">
        <f t="shared" si="19"/>
        <v>N/A</v>
      </c>
      <c r="I32" s="8">
        <v>-2.17</v>
      </c>
      <c r="J32" s="8">
        <v>-2.79</v>
      </c>
      <c r="K32" s="28" t="s">
        <v>736</v>
      </c>
      <c r="L32" s="111" t="str">
        <f t="shared" si="20"/>
        <v>Yes</v>
      </c>
    </row>
    <row r="33" spans="1:12" x14ac:dyDescent="0.25">
      <c r="A33" s="174" t="s">
        <v>449</v>
      </c>
      <c r="B33" s="30" t="s">
        <v>213</v>
      </c>
      <c r="C33" s="1">
        <v>126</v>
      </c>
      <c r="D33" s="1" t="str">
        <f t="shared" si="17"/>
        <v>N/A</v>
      </c>
      <c r="E33" s="1">
        <v>96</v>
      </c>
      <c r="F33" s="1" t="str">
        <f t="shared" si="18"/>
        <v>N/A</v>
      </c>
      <c r="G33" s="1">
        <v>107</v>
      </c>
      <c r="H33" s="7" t="str">
        <f t="shared" si="19"/>
        <v>N/A</v>
      </c>
      <c r="I33" s="8">
        <v>-23.8</v>
      </c>
      <c r="J33" s="8">
        <v>11.46</v>
      </c>
      <c r="K33" s="30" t="s">
        <v>736</v>
      </c>
      <c r="L33" s="111" t="str">
        <f t="shared" si="20"/>
        <v>Yes</v>
      </c>
    </row>
    <row r="34" spans="1:12" x14ac:dyDescent="0.25">
      <c r="A34" s="174" t="s">
        <v>1231</v>
      </c>
      <c r="B34" s="3" t="s">
        <v>213</v>
      </c>
      <c r="C34" s="1">
        <v>50</v>
      </c>
      <c r="D34" s="5" t="str">
        <f t="shared" ref="D34:D38" si="21">IF($B34="N/A","N/A",IF(C34&lt;0,"No","Yes"))</f>
        <v>N/A</v>
      </c>
      <c r="E34" s="1">
        <v>24</v>
      </c>
      <c r="F34" s="5" t="str">
        <f t="shared" ref="F34:F38" si="22">IF($B34="N/A","N/A",IF(E34&lt;0,"No","Yes"))</f>
        <v>N/A</v>
      </c>
      <c r="G34" s="1">
        <v>26</v>
      </c>
      <c r="H34" s="5" t="str">
        <f t="shared" ref="H34:H38" si="23">IF($B34="N/A","N/A",IF(G34&lt;0,"No","Yes"))</f>
        <v>N/A</v>
      </c>
      <c r="I34" s="8">
        <v>-52</v>
      </c>
      <c r="J34" s="8">
        <v>8.3330000000000002</v>
      </c>
      <c r="K34" s="1" t="s">
        <v>736</v>
      </c>
      <c r="L34" s="111" t="str">
        <f t="shared" si="20"/>
        <v>Yes</v>
      </c>
    </row>
    <row r="35" spans="1:12" x14ac:dyDescent="0.25">
      <c r="A35" s="174" t="s">
        <v>1232</v>
      </c>
      <c r="B35" s="3" t="s">
        <v>213</v>
      </c>
      <c r="C35" s="1">
        <v>75</v>
      </c>
      <c r="D35" s="5" t="str">
        <f t="shared" si="21"/>
        <v>N/A</v>
      </c>
      <c r="E35" s="1">
        <v>70</v>
      </c>
      <c r="F35" s="5" t="str">
        <f t="shared" si="22"/>
        <v>N/A</v>
      </c>
      <c r="G35" s="1">
        <v>80</v>
      </c>
      <c r="H35" s="5" t="str">
        <f t="shared" si="23"/>
        <v>N/A</v>
      </c>
      <c r="I35" s="8">
        <v>-6.67</v>
      </c>
      <c r="J35" s="8">
        <v>14.29</v>
      </c>
      <c r="K35" s="1" t="s">
        <v>736</v>
      </c>
      <c r="L35" s="111" t="str">
        <f t="shared" si="20"/>
        <v>Yes</v>
      </c>
    </row>
    <row r="36" spans="1:12" x14ac:dyDescent="0.25">
      <c r="A36" s="174" t="s">
        <v>1233</v>
      </c>
      <c r="B36" s="3" t="s">
        <v>213</v>
      </c>
      <c r="C36" s="1">
        <v>11</v>
      </c>
      <c r="D36" s="5" t="str">
        <f t="shared" si="21"/>
        <v>N/A</v>
      </c>
      <c r="E36" s="1">
        <v>11</v>
      </c>
      <c r="F36" s="5" t="str">
        <f t="shared" si="22"/>
        <v>N/A</v>
      </c>
      <c r="G36" s="1">
        <v>11</v>
      </c>
      <c r="H36" s="5" t="str">
        <f t="shared" si="23"/>
        <v>N/A</v>
      </c>
      <c r="I36" s="8">
        <v>100</v>
      </c>
      <c r="J36" s="8">
        <v>-50</v>
      </c>
      <c r="K36" s="1" t="s">
        <v>736</v>
      </c>
      <c r="L36" s="111" t="str">
        <f t="shared" si="20"/>
        <v>No</v>
      </c>
    </row>
    <row r="37" spans="1:12" x14ac:dyDescent="0.25">
      <c r="A37" s="174" t="s">
        <v>1234</v>
      </c>
      <c r="B37" s="3" t="s">
        <v>213</v>
      </c>
      <c r="C37" s="1">
        <v>0</v>
      </c>
      <c r="D37" s="5" t="str">
        <f t="shared" si="21"/>
        <v>N/A</v>
      </c>
      <c r="E37" s="1">
        <v>0</v>
      </c>
      <c r="F37" s="5" t="str">
        <f t="shared" si="22"/>
        <v>N/A</v>
      </c>
      <c r="G37" s="1">
        <v>0</v>
      </c>
      <c r="H37" s="5" t="str">
        <f t="shared" si="23"/>
        <v>N/A</v>
      </c>
      <c r="I37" s="8" t="s">
        <v>1748</v>
      </c>
      <c r="J37" s="8" t="s">
        <v>1748</v>
      </c>
      <c r="K37" s="1" t="s">
        <v>736</v>
      </c>
      <c r="L37" s="111" t="str">
        <f t="shared" si="20"/>
        <v>N/A</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1082</v>
      </c>
      <c r="D39" s="1" t="str">
        <f t="shared" si="17"/>
        <v>N/A</v>
      </c>
      <c r="E39" s="1">
        <v>410</v>
      </c>
      <c r="F39" s="1" t="str">
        <f t="shared" si="18"/>
        <v>N/A</v>
      </c>
      <c r="G39" s="1">
        <v>331</v>
      </c>
      <c r="H39" s="7" t="str">
        <f t="shared" si="19"/>
        <v>N/A</v>
      </c>
      <c r="I39" s="8">
        <v>-62.1</v>
      </c>
      <c r="J39" s="8">
        <v>-19.3</v>
      </c>
      <c r="K39" s="30" t="s">
        <v>736</v>
      </c>
      <c r="L39" s="111" t="str">
        <f t="shared" si="20"/>
        <v>Yes</v>
      </c>
    </row>
    <row r="40" spans="1:12" x14ac:dyDescent="0.25">
      <c r="A40" s="174" t="s">
        <v>1236</v>
      </c>
      <c r="B40" s="3" t="s">
        <v>213</v>
      </c>
      <c r="C40" s="1">
        <v>956</v>
      </c>
      <c r="D40" s="5" t="str">
        <f t="shared" ref="D40:D45" si="24">IF($B40="N/A","N/A",IF(C40&lt;0,"No","Yes"))</f>
        <v>N/A</v>
      </c>
      <c r="E40" s="1">
        <v>348</v>
      </c>
      <c r="F40" s="5" t="str">
        <f t="shared" ref="F40:F45" si="25">IF($B40="N/A","N/A",IF(E40&lt;0,"No","Yes"))</f>
        <v>N/A</v>
      </c>
      <c r="G40" s="1">
        <v>284</v>
      </c>
      <c r="H40" s="5" t="str">
        <f t="shared" ref="H40:H45" si="26">IF($B40="N/A","N/A",IF(G40&lt;0,"No","Yes"))</f>
        <v>N/A</v>
      </c>
      <c r="I40" s="8">
        <v>-63.6</v>
      </c>
      <c r="J40" s="8">
        <v>-18.399999999999999</v>
      </c>
      <c r="K40" s="1" t="s">
        <v>736</v>
      </c>
      <c r="L40" s="111" t="str">
        <f t="shared" si="20"/>
        <v>Yes</v>
      </c>
    </row>
    <row r="41" spans="1:12" x14ac:dyDescent="0.25">
      <c r="A41" s="174" t="s">
        <v>1237</v>
      </c>
      <c r="B41" s="3" t="s">
        <v>213</v>
      </c>
      <c r="C41" s="1">
        <v>108</v>
      </c>
      <c r="D41" s="5" t="str">
        <f t="shared" si="24"/>
        <v>N/A</v>
      </c>
      <c r="E41" s="1">
        <v>57</v>
      </c>
      <c r="F41" s="5" t="str">
        <f t="shared" si="25"/>
        <v>N/A</v>
      </c>
      <c r="G41" s="1">
        <v>43</v>
      </c>
      <c r="H41" s="5" t="str">
        <f t="shared" si="26"/>
        <v>N/A</v>
      </c>
      <c r="I41" s="8">
        <v>-47.2</v>
      </c>
      <c r="J41" s="8">
        <v>-24.6</v>
      </c>
      <c r="K41" s="1" t="s">
        <v>736</v>
      </c>
      <c r="L41" s="111" t="str">
        <f t="shared" si="20"/>
        <v>Yes</v>
      </c>
    </row>
    <row r="42" spans="1:12" x14ac:dyDescent="0.25">
      <c r="A42" s="174" t="s">
        <v>1238</v>
      </c>
      <c r="B42" s="3" t="s">
        <v>213</v>
      </c>
      <c r="C42" s="1">
        <v>11</v>
      </c>
      <c r="D42" s="5" t="str">
        <f t="shared" si="24"/>
        <v>N/A</v>
      </c>
      <c r="E42" s="1">
        <v>11</v>
      </c>
      <c r="F42" s="5" t="str">
        <f t="shared" si="25"/>
        <v>N/A</v>
      </c>
      <c r="G42" s="1">
        <v>11</v>
      </c>
      <c r="H42" s="5" t="str">
        <f t="shared" si="26"/>
        <v>N/A</v>
      </c>
      <c r="I42" s="8">
        <v>-70</v>
      </c>
      <c r="J42" s="8">
        <v>33.33</v>
      </c>
      <c r="K42" s="1" t="s">
        <v>736</v>
      </c>
      <c r="L42" s="111" t="str">
        <f t="shared" si="20"/>
        <v>No</v>
      </c>
    </row>
    <row r="43" spans="1:12" x14ac:dyDescent="0.25">
      <c r="A43" s="174" t="s">
        <v>1239</v>
      </c>
      <c r="B43" s="3" t="s">
        <v>213</v>
      </c>
      <c r="C43" s="1">
        <v>0</v>
      </c>
      <c r="D43" s="5" t="str">
        <f t="shared" si="24"/>
        <v>N/A</v>
      </c>
      <c r="E43" s="1">
        <v>0</v>
      </c>
      <c r="F43" s="5" t="str">
        <f t="shared" si="25"/>
        <v>N/A</v>
      </c>
      <c r="G43" s="1">
        <v>0</v>
      </c>
      <c r="H43" s="5" t="str">
        <f t="shared" si="26"/>
        <v>N/A</v>
      </c>
      <c r="I43" s="8" t="s">
        <v>1748</v>
      </c>
      <c r="J43" s="8" t="s">
        <v>1748</v>
      </c>
      <c r="K43" s="1" t="s">
        <v>736</v>
      </c>
      <c r="L43" s="111" t="str">
        <f t="shared" si="20"/>
        <v>N/A</v>
      </c>
    </row>
    <row r="44" spans="1:12" x14ac:dyDescent="0.25">
      <c r="A44" s="174" t="s">
        <v>1240</v>
      </c>
      <c r="B44" s="3" t="s">
        <v>213</v>
      </c>
      <c r="C44" s="1">
        <v>11</v>
      </c>
      <c r="D44" s="5" t="str">
        <f t="shared" si="24"/>
        <v>N/A</v>
      </c>
      <c r="E44" s="1">
        <v>11</v>
      </c>
      <c r="F44" s="5" t="str">
        <f t="shared" si="25"/>
        <v>N/A</v>
      </c>
      <c r="G44" s="1">
        <v>0</v>
      </c>
      <c r="H44" s="5" t="str">
        <f t="shared" si="26"/>
        <v>N/A</v>
      </c>
      <c r="I44" s="8">
        <v>-75</v>
      </c>
      <c r="J44" s="8">
        <v>-100</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35452</v>
      </c>
      <c r="D46" s="1" t="str">
        <f t="shared" si="17"/>
        <v>N/A</v>
      </c>
      <c r="E46" s="1">
        <v>35480</v>
      </c>
      <c r="F46" s="1" t="str">
        <f t="shared" si="18"/>
        <v>N/A</v>
      </c>
      <c r="G46" s="1">
        <v>34706</v>
      </c>
      <c r="H46" s="7" t="str">
        <f t="shared" si="19"/>
        <v>N/A</v>
      </c>
      <c r="I46" s="8">
        <v>7.9000000000000001E-2</v>
      </c>
      <c r="J46" s="8">
        <v>-2.1800000000000002</v>
      </c>
      <c r="K46" s="30" t="s">
        <v>736</v>
      </c>
      <c r="L46" s="111" t="str">
        <f t="shared" si="20"/>
        <v>Yes</v>
      </c>
    </row>
    <row r="47" spans="1:12" x14ac:dyDescent="0.25">
      <c r="A47" s="174" t="s">
        <v>1242</v>
      </c>
      <c r="B47" s="3" t="s">
        <v>213</v>
      </c>
      <c r="C47" s="1">
        <v>10824</v>
      </c>
      <c r="D47" s="5" t="str">
        <f t="shared" ref="D47:D53" si="27">IF($B47="N/A","N/A",IF(C47&lt;0,"No","Yes"))</f>
        <v>N/A</v>
      </c>
      <c r="E47" s="1">
        <v>10383</v>
      </c>
      <c r="F47" s="5" t="str">
        <f t="shared" ref="F47:F53" si="28">IF($B47="N/A","N/A",IF(E47&lt;0,"No","Yes"))</f>
        <v>N/A</v>
      </c>
      <c r="G47" s="1">
        <v>9924</v>
      </c>
      <c r="H47" s="5" t="str">
        <f t="shared" ref="H47:H53" si="29">IF($B47="N/A","N/A",IF(G47&lt;0,"No","Yes"))</f>
        <v>N/A</v>
      </c>
      <c r="I47" s="8">
        <v>-4.07</v>
      </c>
      <c r="J47" s="8">
        <v>-4.42</v>
      </c>
      <c r="K47" s="1" t="s">
        <v>736</v>
      </c>
      <c r="L47" s="111" t="str">
        <f t="shared" si="20"/>
        <v>Yes</v>
      </c>
    </row>
    <row r="48" spans="1:12" x14ac:dyDescent="0.25">
      <c r="A48" s="174" t="s">
        <v>1243</v>
      </c>
      <c r="B48" s="3" t="s">
        <v>213</v>
      </c>
      <c r="C48" s="1">
        <v>1824</v>
      </c>
      <c r="D48" s="5" t="str">
        <f t="shared" si="27"/>
        <v>N/A</v>
      </c>
      <c r="E48" s="1">
        <v>1901</v>
      </c>
      <c r="F48" s="5" t="str">
        <f t="shared" si="28"/>
        <v>N/A</v>
      </c>
      <c r="G48" s="1">
        <v>1876</v>
      </c>
      <c r="H48" s="5" t="str">
        <f t="shared" si="29"/>
        <v>N/A</v>
      </c>
      <c r="I48" s="8">
        <v>4.2210000000000001</v>
      </c>
      <c r="J48" s="8">
        <v>-1.32</v>
      </c>
      <c r="K48" s="1" t="s">
        <v>736</v>
      </c>
      <c r="L48" s="111" t="str">
        <f t="shared" si="20"/>
        <v>Yes</v>
      </c>
    </row>
    <row r="49" spans="1:12" x14ac:dyDescent="0.25">
      <c r="A49" s="174" t="s">
        <v>1244</v>
      </c>
      <c r="B49" s="3" t="s">
        <v>213</v>
      </c>
      <c r="C49" s="1">
        <v>526</v>
      </c>
      <c r="D49" s="5" t="str">
        <f t="shared" si="27"/>
        <v>N/A</v>
      </c>
      <c r="E49" s="1">
        <v>531</v>
      </c>
      <c r="F49" s="5" t="str">
        <f t="shared" si="28"/>
        <v>N/A</v>
      </c>
      <c r="G49" s="1">
        <v>502</v>
      </c>
      <c r="H49" s="5" t="str">
        <f t="shared" si="29"/>
        <v>N/A</v>
      </c>
      <c r="I49" s="8">
        <v>0.9506</v>
      </c>
      <c r="J49" s="8">
        <v>-5.46</v>
      </c>
      <c r="K49" s="1" t="s">
        <v>736</v>
      </c>
      <c r="L49" s="111" t="str">
        <f t="shared" si="20"/>
        <v>Yes</v>
      </c>
    </row>
    <row r="50" spans="1:12" x14ac:dyDescent="0.25">
      <c r="A50" s="174" t="s">
        <v>1245</v>
      </c>
      <c r="B50" s="3" t="s">
        <v>213</v>
      </c>
      <c r="C50" s="1">
        <v>15940</v>
      </c>
      <c r="D50" s="5" t="str">
        <f t="shared" si="27"/>
        <v>N/A</v>
      </c>
      <c r="E50" s="1">
        <v>16498</v>
      </c>
      <c r="F50" s="5" t="str">
        <f t="shared" si="28"/>
        <v>N/A</v>
      </c>
      <c r="G50" s="1">
        <v>16961</v>
      </c>
      <c r="H50" s="5" t="str">
        <f t="shared" si="29"/>
        <v>N/A</v>
      </c>
      <c r="I50" s="8">
        <v>3.5009999999999999</v>
      </c>
      <c r="J50" s="8">
        <v>2.806</v>
      </c>
      <c r="K50" s="1" t="s">
        <v>736</v>
      </c>
      <c r="L50" s="111" t="str">
        <f t="shared" si="20"/>
        <v>Yes</v>
      </c>
    </row>
    <row r="51" spans="1:12" x14ac:dyDescent="0.25">
      <c r="A51" s="174" t="s">
        <v>1246</v>
      </c>
      <c r="B51" s="3" t="s">
        <v>213</v>
      </c>
      <c r="C51" s="1">
        <v>6033</v>
      </c>
      <c r="D51" s="5" t="str">
        <f t="shared" si="27"/>
        <v>N/A</v>
      </c>
      <c r="E51" s="1">
        <v>5848</v>
      </c>
      <c r="F51" s="5" t="str">
        <f t="shared" si="28"/>
        <v>N/A</v>
      </c>
      <c r="G51" s="1">
        <v>5176</v>
      </c>
      <c r="H51" s="5" t="str">
        <f t="shared" si="29"/>
        <v>N/A</v>
      </c>
      <c r="I51" s="8">
        <v>-3.07</v>
      </c>
      <c r="J51" s="8">
        <v>-11.5</v>
      </c>
      <c r="K51" s="1" t="s">
        <v>736</v>
      </c>
      <c r="L51" s="111" t="str">
        <f t="shared" si="20"/>
        <v>Yes</v>
      </c>
    </row>
    <row r="52" spans="1:12" x14ac:dyDescent="0.25">
      <c r="A52" s="174" t="s">
        <v>1247</v>
      </c>
      <c r="B52" s="3" t="s">
        <v>213</v>
      </c>
      <c r="C52" s="1">
        <v>305</v>
      </c>
      <c r="D52" s="5" t="str">
        <f t="shared" si="27"/>
        <v>N/A</v>
      </c>
      <c r="E52" s="1">
        <v>319</v>
      </c>
      <c r="F52" s="5" t="str">
        <f t="shared" si="28"/>
        <v>N/A</v>
      </c>
      <c r="G52" s="1">
        <v>267</v>
      </c>
      <c r="H52" s="5" t="str">
        <f t="shared" si="29"/>
        <v>N/A</v>
      </c>
      <c r="I52" s="8">
        <v>4.59</v>
      </c>
      <c r="J52" s="8">
        <v>-16.3</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13736</v>
      </c>
      <c r="D54" s="1" t="str">
        <f t="shared" si="17"/>
        <v>N/A</v>
      </c>
      <c r="E54" s="1">
        <v>13315</v>
      </c>
      <c r="F54" s="1" t="str">
        <f t="shared" si="18"/>
        <v>N/A</v>
      </c>
      <c r="G54" s="1">
        <v>12783</v>
      </c>
      <c r="H54" s="7" t="str">
        <f t="shared" si="19"/>
        <v>N/A</v>
      </c>
      <c r="I54" s="8">
        <v>-3.06</v>
      </c>
      <c r="J54" s="8">
        <v>-4</v>
      </c>
      <c r="K54" s="30" t="s">
        <v>736</v>
      </c>
      <c r="L54" s="111" t="str">
        <f t="shared" si="20"/>
        <v>Yes</v>
      </c>
    </row>
    <row r="55" spans="1:12" x14ac:dyDescent="0.25">
      <c r="A55" s="174" t="s">
        <v>1249</v>
      </c>
      <c r="B55" s="3" t="s">
        <v>213</v>
      </c>
      <c r="C55" s="1">
        <v>4638</v>
      </c>
      <c r="D55" s="5" t="str">
        <f t="shared" ref="D55:D60" si="30">IF($B55="N/A","N/A",IF(C55&lt;0,"No","Yes"))</f>
        <v>N/A</v>
      </c>
      <c r="E55" s="1">
        <v>4327</v>
      </c>
      <c r="F55" s="5" t="str">
        <f t="shared" ref="F55:F60" si="31">IF($B55="N/A","N/A",IF(E55&lt;0,"No","Yes"))</f>
        <v>N/A</v>
      </c>
      <c r="G55" s="1">
        <v>4036</v>
      </c>
      <c r="H55" s="5" t="str">
        <f t="shared" ref="H55:H60" si="32">IF($B55="N/A","N/A",IF(G55&lt;0,"No","Yes"))</f>
        <v>N/A</v>
      </c>
      <c r="I55" s="8">
        <v>-6.71</v>
      </c>
      <c r="J55" s="8">
        <v>-6.73</v>
      </c>
      <c r="K55" s="1" t="s">
        <v>736</v>
      </c>
      <c r="L55" s="111" t="str">
        <f t="shared" si="20"/>
        <v>Yes</v>
      </c>
    </row>
    <row r="56" spans="1:12" x14ac:dyDescent="0.25">
      <c r="A56" s="174" t="s">
        <v>1250</v>
      </c>
      <c r="B56" s="3" t="s">
        <v>213</v>
      </c>
      <c r="C56" s="1">
        <v>1363</v>
      </c>
      <c r="D56" s="5" t="str">
        <f t="shared" si="30"/>
        <v>N/A</v>
      </c>
      <c r="E56" s="1">
        <v>1204</v>
      </c>
      <c r="F56" s="5" t="str">
        <f t="shared" si="31"/>
        <v>N/A</v>
      </c>
      <c r="G56" s="1">
        <v>1233</v>
      </c>
      <c r="H56" s="5" t="str">
        <f t="shared" si="32"/>
        <v>N/A</v>
      </c>
      <c r="I56" s="8">
        <v>-11.7</v>
      </c>
      <c r="J56" s="8">
        <v>2.4089999999999998</v>
      </c>
      <c r="K56" s="1" t="s">
        <v>736</v>
      </c>
      <c r="L56" s="111" t="str">
        <f t="shared" si="20"/>
        <v>Yes</v>
      </c>
    </row>
    <row r="57" spans="1:12" x14ac:dyDescent="0.25">
      <c r="A57" s="174" t="s">
        <v>1251</v>
      </c>
      <c r="B57" s="3" t="s">
        <v>213</v>
      </c>
      <c r="C57" s="1">
        <v>3781</v>
      </c>
      <c r="D57" s="5" t="str">
        <f t="shared" si="30"/>
        <v>N/A</v>
      </c>
      <c r="E57" s="1">
        <v>3977</v>
      </c>
      <c r="F57" s="5" t="str">
        <f t="shared" si="31"/>
        <v>N/A</v>
      </c>
      <c r="G57" s="1">
        <v>4044</v>
      </c>
      <c r="H57" s="5" t="str">
        <f t="shared" si="32"/>
        <v>N/A</v>
      </c>
      <c r="I57" s="8">
        <v>5.1840000000000002</v>
      </c>
      <c r="J57" s="8">
        <v>1.6850000000000001</v>
      </c>
      <c r="K57" s="1" t="s">
        <v>736</v>
      </c>
      <c r="L57" s="111" t="str">
        <f t="shared" si="20"/>
        <v>Yes</v>
      </c>
    </row>
    <row r="58" spans="1:12" x14ac:dyDescent="0.25">
      <c r="A58" s="174" t="s">
        <v>1252</v>
      </c>
      <c r="B58" s="3" t="s">
        <v>213</v>
      </c>
      <c r="C58" s="1">
        <v>636</v>
      </c>
      <c r="D58" s="5" t="str">
        <f t="shared" si="30"/>
        <v>N/A</v>
      </c>
      <c r="E58" s="1">
        <v>687</v>
      </c>
      <c r="F58" s="5" t="str">
        <f t="shared" si="31"/>
        <v>N/A</v>
      </c>
      <c r="G58" s="1">
        <v>699</v>
      </c>
      <c r="H58" s="5" t="str">
        <f t="shared" si="32"/>
        <v>N/A</v>
      </c>
      <c r="I58" s="8">
        <v>8.0190000000000001</v>
      </c>
      <c r="J58" s="8">
        <v>1.7470000000000001</v>
      </c>
      <c r="K58" s="1" t="s">
        <v>736</v>
      </c>
      <c r="L58" s="111" t="str">
        <f t="shared" si="20"/>
        <v>Yes</v>
      </c>
    </row>
    <row r="59" spans="1:12" x14ac:dyDescent="0.25">
      <c r="A59" s="174" t="s">
        <v>1253</v>
      </c>
      <c r="B59" s="3" t="s">
        <v>213</v>
      </c>
      <c r="C59" s="1">
        <v>3318</v>
      </c>
      <c r="D59" s="5" t="str">
        <f t="shared" si="30"/>
        <v>N/A</v>
      </c>
      <c r="E59" s="1">
        <v>3120</v>
      </c>
      <c r="F59" s="5" t="str">
        <f t="shared" si="31"/>
        <v>N/A</v>
      </c>
      <c r="G59" s="1">
        <v>2771</v>
      </c>
      <c r="H59" s="5" t="str">
        <f t="shared" si="32"/>
        <v>N/A</v>
      </c>
      <c r="I59" s="8">
        <v>-5.97</v>
      </c>
      <c r="J59" s="8">
        <v>-11.2</v>
      </c>
      <c r="K59" s="1" t="s">
        <v>736</v>
      </c>
      <c r="L59" s="111" t="str">
        <f t="shared" si="20"/>
        <v>Yes</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79</v>
      </c>
      <c r="D66" s="1" t="str">
        <f t="shared" si="17"/>
        <v>N/A</v>
      </c>
      <c r="E66" s="1">
        <v>87</v>
      </c>
      <c r="F66" s="1" t="str">
        <f t="shared" si="18"/>
        <v>N/A</v>
      </c>
      <c r="G66" s="1">
        <v>93</v>
      </c>
      <c r="H66" s="7" t="str">
        <f t="shared" si="19"/>
        <v>N/A</v>
      </c>
      <c r="I66" s="8">
        <v>10.130000000000001</v>
      </c>
      <c r="J66" s="8">
        <v>6.8970000000000002</v>
      </c>
      <c r="K66" s="28" t="s">
        <v>736</v>
      </c>
      <c r="L66" s="111" t="str">
        <f t="shared" si="33"/>
        <v>Yes</v>
      </c>
    </row>
    <row r="67" spans="1:12" x14ac:dyDescent="0.25">
      <c r="A67" s="110" t="s">
        <v>192</v>
      </c>
      <c r="B67" s="22" t="s">
        <v>213</v>
      </c>
      <c r="C67" s="1">
        <v>48708</v>
      </c>
      <c r="D67" s="1" t="str">
        <f t="shared" si="17"/>
        <v>N/A</v>
      </c>
      <c r="E67" s="1">
        <v>48914</v>
      </c>
      <c r="F67" s="1" t="str">
        <f t="shared" si="18"/>
        <v>N/A</v>
      </c>
      <c r="G67" s="1">
        <v>47561</v>
      </c>
      <c r="H67" s="7" t="str">
        <f t="shared" si="19"/>
        <v>N/A</v>
      </c>
      <c r="I67" s="8">
        <v>0.4229</v>
      </c>
      <c r="J67" s="8">
        <v>-2.77</v>
      </c>
      <c r="K67" s="28" t="s">
        <v>736</v>
      </c>
      <c r="L67" s="111" t="str">
        <f t="shared" si="33"/>
        <v>Yes</v>
      </c>
    </row>
    <row r="68" spans="1:12" x14ac:dyDescent="0.25">
      <c r="A68" s="134" t="s">
        <v>193</v>
      </c>
      <c r="B68" s="30" t="s">
        <v>213</v>
      </c>
      <c r="C68" s="1">
        <v>4340</v>
      </c>
      <c r="D68" s="1" t="str">
        <f t="shared" si="17"/>
        <v>N/A</v>
      </c>
      <c r="E68" s="1">
        <v>479</v>
      </c>
      <c r="F68" s="1" t="str">
        <f t="shared" si="18"/>
        <v>N/A</v>
      </c>
      <c r="G68" s="1">
        <v>453</v>
      </c>
      <c r="H68" s="7" t="str">
        <f t="shared" si="19"/>
        <v>N/A</v>
      </c>
      <c r="I68" s="36">
        <v>-89</v>
      </c>
      <c r="J68" s="36">
        <v>-5.43</v>
      </c>
      <c r="K68" s="30" t="s">
        <v>736</v>
      </c>
      <c r="L68" s="111" t="str">
        <f t="shared" si="33"/>
        <v>Yes</v>
      </c>
    </row>
    <row r="69" spans="1:12" x14ac:dyDescent="0.25">
      <c r="A69" s="134" t="s">
        <v>194</v>
      </c>
      <c r="B69" s="30" t="s">
        <v>213</v>
      </c>
      <c r="C69" s="1">
        <v>4340</v>
      </c>
      <c r="D69" s="1" t="str">
        <f t="shared" si="17"/>
        <v>N/A</v>
      </c>
      <c r="E69" s="1">
        <v>479</v>
      </c>
      <c r="F69" s="1" t="str">
        <f t="shared" si="18"/>
        <v>N/A</v>
      </c>
      <c r="G69" s="1">
        <v>453</v>
      </c>
      <c r="H69" s="7" t="str">
        <f t="shared" si="19"/>
        <v>N/A</v>
      </c>
      <c r="I69" s="36">
        <v>-89</v>
      </c>
      <c r="J69" s="36">
        <v>-5.43</v>
      </c>
      <c r="K69" s="30" t="s">
        <v>736</v>
      </c>
      <c r="L69" s="111" t="str">
        <f t="shared" si="33"/>
        <v>Yes</v>
      </c>
    </row>
    <row r="70" spans="1:12" x14ac:dyDescent="0.25">
      <c r="A70" s="174" t="s">
        <v>78</v>
      </c>
      <c r="B70" s="30" t="s">
        <v>294</v>
      </c>
      <c r="C70" s="9">
        <v>0.55663991899999998</v>
      </c>
      <c r="D70" s="27" t="str">
        <f>IF($B70="N/A","N/A",IF(C70&gt;=20,"No",IF(C70&lt;0,"No","Yes")))</f>
        <v>Yes</v>
      </c>
      <c r="E70" s="9">
        <v>0.60149286179999994</v>
      </c>
      <c r="F70" s="27" t="str">
        <f>IF($B70="N/A","N/A",IF(E70&gt;=20,"No",IF(E70&lt;0,"No","Yes")))</f>
        <v>Yes</v>
      </c>
      <c r="G70" s="9">
        <v>0.65999419790000002</v>
      </c>
      <c r="H70" s="27" t="str">
        <f>IF($B70="N/A","N/A",IF(G70&gt;=20,"No",IF(G70&lt;0,"No","Yes")))</f>
        <v>Yes</v>
      </c>
      <c r="I70" s="8">
        <v>8.0579999999999998</v>
      </c>
      <c r="J70" s="8">
        <v>9.7260000000000009</v>
      </c>
      <c r="K70" s="28" t="s">
        <v>736</v>
      </c>
      <c r="L70" s="111" t="str">
        <f t="shared" si="20"/>
        <v>Yes</v>
      </c>
    </row>
    <row r="71" spans="1:12" x14ac:dyDescent="0.25">
      <c r="A71" s="174" t="s">
        <v>79</v>
      </c>
      <c r="B71" s="22" t="s">
        <v>213</v>
      </c>
      <c r="C71" s="9">
        <v>0.52049446970000002</v>
      </c>
      <c r="D71" s="27" t="str">
        <f>IF($B71="N/A","N/A",IF(C71&gt;10,"No",IF(C71&lt;-10,"No","Yes")))</f>
        <v>N/A</v>
      </c>
      <c r="E71" s="9">
        <v>0.1159504312</v>
      </c>
      <c r="F71" s="27" t="str">
        <f>IF($B71="N/A","N/A",IF(E71&gt;10,"No",IF(E71&lt;-10,"No","Yes")))</f>
        <v>N/A</v>
      </c>
      <c r="G71" s="9">
        <v>7.9779518399999999E-2</v>
      </c>
      <c r="H71" s="27" t="str">
        <f>IF($B71="N/A","N/A",IF(G71&gt;10,"No",IF(G71&lt;-10,"No","Yes")))</f>
        <v>N/A</v>
      </c>
      <c r="I71" s="8">
        <v>-77.7</v>
      </c>
      <c r="J71" s="8">
        <v>-31.2</v>
      </c>
      <c r="K71" s="28" t="s">
        <v>736</v>
      </c>
      <c r="L71" s="111" t="str">
        <f t="shared" si="20"/>
        <v>No</v>
      </c>
    </row>
    <row r="72" spans="1:12" x14ac:dyDescent="0.25">
      <c r="A72" s="174" t="s">
        <v>80</v>
      </c>
      <c r="B72" s="22" t="s">
        <v>213</v>
      </c>
      <c r="C72" s="9">
        <v>0.28916359429999999</v>
      </c>
      <c r="D72" s="27" t="str">
        <f>IF($B72="N/A","N/A",IF(C72&gt;10,"No",IF(C72&lt;-10,"No","Yes")))</f>
        <v>N/A</v>
      </c>
      <c r="E72" s="9">
        <v>0.23190086239999999</v>
      </c>
      <c r="F72" s="27" t="str">
        <f>IF($B72="N/A","N/A",IF(E72&gt;10,"No",IF(E72&lt;-10,"No","Yes")))</f>
        <v>N/A</v>
      </c>
      <c r="G72" s="9">
        <v>0.2465912388</v>
      </c>
      <c r="H72" s="27" t="str">
        <f>IF($B72="N/A","N/A",IF(G72&gt;10,"No",IF(G72&lt;-10,"No","Yes")))</f>
        <v>N/A</v>
      </c>
      <c r="I72" s="8">
        <v>-19.8</v>
      </c>
      <c r="J72" s="8">
        <v>6.335</v>
      </c>
      <c r="K72" s="28" t="s">
        <v>736</v>
      </c>
      <c r="L72" s="111" t="str">
        <f t="shared" si="20"/>
        <v>Yes</v>
      </c>
    </row>
    <row r="73" spans="1:12" x14ac:dyDescent="0.25">
      <c r="A73" s="174" t="s">
        <v>81</v>
      </c>
      <c r="B73" s="22" t="s">
        <v>213</v>
      </c>
      <c r="C73" s="9">
        <v>2.1877051000000002E-2</v>
      </c>
      <c r="D73" s="27" t="str">
        <f>IF($B73="N/A","N/A",IF(C73&gt;10,"No",IF(C73&lt;-10,"No","Yes")))</f>
        <v>N/A</v>
      </c>
      <c r="E73" s="9">
        <v>8.5306035399999994E-2</v>
      </c>
      <c r="F73" s="27" t="str">
        <f>IF($B73="N/A","N/A",IF(E73&gt;10,"No",IF(E73&lt;-10,"No","Yes")))</f>
        <v>N/A</v>
      </c>
      <c r="G73" s="9">
        <v>2.0738282899999998E-2</v>
      </c>
      <c r="H73" s="27" t="str">
        <f>IF($B73="N/A","N/A",IF(G73&gt;10,"No",IF(G73&lt;-10,"No","Yes")))</f>
        <v>N/A</v>
      </c>
      <c r="I73" s="8">
        <v>289.89999999999998</v>
      </c>
      <c r="J73" s="8">
        <v>-75.7</v>
      </c>
      <c r="K73" s="28" t="s">
        <v>736</v>
      </c>
      <c r="L73" s="111" t="str">
        <f t="shared" si="20"/>
        <v>No</v>
      </c>
    </row>
    <row r="74" spans="1:12" x14ac:dyDescent="0.25">
      <c r="A74" s="174" t="s">
        <v>121</v>
      </c>
      <c r="B74" s="22" t="s">
        <v>213</v>
      </c>
      <c r="C74" s="9">
        <v>1.4657624151999999</v>
      </c>
      <c r="D74" s="27" t="str">
        <f>IF($B74="N/A","N/A",IF(C74&gt;10,"No",IF(C74&lt;-10,"No","Yes")))</f>
        <v>N/A</v>
      </c>
      <c r="E74" s="9">
        <v>0.17061207079999999</v>
      </c>
      <c r="F74" s="27" t="str">
        <f>IF($B74="N/A","N/A",IF(E74&gt;10,"No",IF(E74&lt;-10,"No","Yes")))</f>
        <v>N/A</v>
      </c>
      <c r="G74" s="9">
        <v>0.20738282869999999</v>
      </c>
      <c r="H74" s="27" t="str">
        <f>IF($B74="N/A","N/A",IF(G74&gt;10,"No",IF(G74&lt;-10,"No","Yes")))</f>
        <v>N/A</v>
      </c>
      <c r="I74" s="8">
        <v>-88.4</v>
      </c>
      <c r="J74" s="8">
        <v>21.55</v>
      </c>
      <c r="K74" s="28" t="s">
        <v>736</v>
      </c>
      <c r="L74" s="111" t="str">
        <f t="shared" si="20"/>
        <v>Yes</v>
      </c>
    </row>
    <row r="75" spans="1:12" x14ac:dyDescent="0.25">
      <c r="A75" s="174" t="s">
        <v>82</v>
      </c>
      <c r="B75" s="22" t="s">
        <v>213</v>
      </c>
      <c r="C75" s="9">
        <v>11.857361628</v>
      </c>
      <c r="D75" s="27" t="str">
        <f>IF($B75="N/A","N/A",IF(C75&gt;10,"No",IF(C75&lt;-10,"No","Yes")))</f>
        <v>N/A</v>
      </c>
      <c r="E75" s="9">
        <v>13.265088505</v>
      </c>
      <c r="F75" s="27" t="str">
        <f>IF($B75="N/A","N/A",IF(E75&gt;10,"No",IF(E75&lt;-10,"No","Yes")))</f>
        <v>N/A</v>
      </c>
      <c r="G75" s="9">
        <v>12.277063459000001</v>
      </c>
      <c r="H75" s="27" t="str">
        <f>IF($B75="N/A","N/A",IF(G75&gt;10,"No",IF(G75&lt;-10,"No","Yes")))</f>
        <v>N/A</v>
      </c>
      <c r="I75" s="8">
        <v>11.87</v>
      </c>
      <c r="J75" s="8">
        <v>-7.45</v>
      </c>
      <c r="K75" s="28" t="s">
        <v>736</v>
      </c>
      <c r="L75" s="111" t="str">
        <f t="shared" si="20"/>
        <v>Yes</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1.8795386587</v>
      </c>
      <c r="D77" s="27" t="str">
        <f t="shared" si="34"/>
        <v>N/A</v>
      </c>
      <c r="E77" s="9">
        <v>0.3228410008</v>
      </c>
      <c r="F77" s="27" t="str">
        <f t="shared" si="35"/>
        <v>N/A</v>
      </c>
      <c r="G77" s="9">
        <v>0.17182130579999999</v>
      </c>
      <c r="H77" s="27" t="str">
        <f t="shared" si="36"/>
        <v>N/A</v>
      </c>
      <c r="I77" s="8">
        <v>-82.8</v>
      </c>
      <c r="J77" s="8">
        <v>-46.8</v>
      </c>
      <c r="K77" s="28" t="s">
        <v>736</v>
      </c>
      <c r="L77" s="111" t="str">
        <f t="shared" ref="L77:L81" si="37">IF(J77="Div by 0", "N/A", IF(OR(J77="N/A",K77="N/A"),"N/A", IF(J77&gt;VALUE(MID(K77,1,2)), "No", IF(J77&lt;-1*VALUE(MID(K77,1,2)), "No", "Yes"))))</f>
        <v>No</v>
      </c>
    </row>
    <row r="78" spans="1:12" x14ac:dyDescent="0.25">
      <c r="A78" s="174" t="s">
        <v>197</v>
      </c>
      <c r="B78" s="22" t="s">
        <v>213</v>
      </c>
      <c r="C78" s="9">
        <v>61.853908586000003</v>
      </c>
      <c r="D78" s="27" t="str">
        <f t="shared" si="34"/>
        <v>N/A</v>
      </c>
      <c r="E78" s="9">
        <v>62.953995157000001</v>
      </c>
      <c r="F78" s="27" t="str">
        <f t="shared" si="35"/>
        <v>N/A</v>
      </c>
      <c r="G78" s="9">
        <v>63.402061856000003</v>
      </c>
      <c r="H78" s="27" t="str">
        <f t="shared" si="36"/>
        <v>N/A</v>
      </c>
      <c r="I78" s="8">
        <v>1.7789999999999999</v>
      </c>
      <c r="J78" s="8">
        <v>0.7117</v>
      </c>
      <c r="K78" s="28" t="s">
        <v>736</v>
      </c>
      <c r="L78" s="111" t="str">
        <f t="shared" si="37"/>
        <v>Yes</v>
      </c>
    </row>
    <row r="79" spans="1:12" x14ac:dyDescent="0.25">
      <c r="A79" s="174" t="s">
        <v>198</v>
      </c>
      <c r="B79" s="22" t="s">
        <v>213</v>
      </c>
      <c r="C79" s="9">
        <v>0</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v>2.2222222222000001</v>
      </c>
      <c r="D80" s="27" t="str">
        <f t="shared" si="34"/>
        <v>N/A</v>
      </c>
      <c r="E80" s="9">
        <v>0</v>
      </c>
      <c r="F80" s="27" t="str">
        <f t="shared" si="35"/>
        <v>N/A</v>
      </c>
      <c r="G80" s="9">
        <v>0</v>
      </c>
      <c r="H80" s="27" t="str">
        <f t="shared" si="36"/>
        <v>N/A</v>
      </c>
      <c r="I80" s="8">
        <v>-100</v>
      </c>
      <c r="J80" s="8" t="s">
        <v>1748</v>
      </c>
      <c r="K80" s="28" t="s">
        <v>736</v>
      </c>
      <c r="L80" s="111" t="str">
        <f t="shared" si="37"/>
        <v>N/A</v>
      </c>
    </row>
    <row r="81" spans="1:12" x14ac:dyDescent="0.25">
      <c r="A81" s="174" t="s">
        <v>200</v>
      </c>
      <c r="B81" s="30" t="s">
        <v>213</v>
      </c>
      <c r="C81" s="9">
        <v>62.222222221999999</v>
      </c>
      <c r="D81" s="27" t="str">
        <f t="shared" si="34"/>
        <v>N/A</v>
      </c>
      <c r="E81" s="9">
        <v>70.588235294</v>
      </c>
      <c r="F81" s="27" t="str">
        <f t="shared" si="35"/>
        <v>N/A</v>
      </c>
      <c r="G81" s="9">
        <v>55.319148935999998</v>
      </c>
      <c r="H81" s="27" t="str">
        <f t="shared" si="36"/>
        <v>N/A</v>
      </c>
      <c r="I81" s="8">
        <v>13.45</v>
      </c>
      <c r="J81" s="8">
        <v>-21.6</v>
      </c>
      <c r="K81" s="30" t="s">
        <v>736</v>
      </c>
      <c r="L81" s="111" t="str">
        <f t="shared" si="37"/>
        <v>Yes</v>
      </c>
    </row>
    <row r="82" spans="1:12" x14ac:dyDescent="0.25">
      <c r="A82" s="174" t="s">
        <v>73</v>
      </c>
      <c r="B82" s="22" t="s">
        <v>213</v>
      </c>
      <c r="C82" s="23">
        <v>64888</v>
      </c>
      <c r="D82" s="27" t="str">
        <f t="shared" si="34"/>
        <v>N/A</v>
      </c>
      <c r="E82" s="23">
        <v>64862</v>
      </c>
      <c r="F82" s="27" t="str">
        <f t="shared" si="35"/>
        <v>N/A</v>
      </c>
      <c r="G82" s="23">
        <v>64332</v>
      </c>
      <c r="H82" s="27" t="str">
        <f t="shared" si="36"/>
        <v>N/A</v>
      </c>
      <c r="I82" s="8">
        <v>-0.04</v>
      </c>
      <c r="J82" s="8">
        <v>-0.81699999999999995</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47.447910245000003</v>
      </c>
      <c r="D86" s="27" t="str">
        <f t="shared" si="34"/>
        <v>N/A</v>
      </c>
      <c r="E86" s="4">
        <v>50.400851037999999</v>
      </c>
      <c r="F86" s="27" t="str">
        <f t="shared" si="35"/>
        <v>N/A</v>
      </c>
      <c r="G86" s="4">
        <v>49.752844619000001</v>
      </c>
      <c r="H86" s="27" t="str">
        <f t="shared" si="36"/>
        <v>N/A</v>
      </c>
      <c r="I86" s="8">
        <v>6.2240000000000002</v>
      </c>
      <c r="J86" s="8">
        <v>-1.29</v>
      </c>
      <c r="K86" s="28" t="s">
        <v>736</v>
      </c>
      <c r="L86" s="111" t="str">
        <f t="shared" si="20"/>
        <v>Yes</v>
      </c>
    </row>
    <row r="87" spans="1:12" x14ac:dyDescent="0.25">
      <c r="A87" s="174" t="s">
        <v>1259</v>
      </c>
      <c r="B87" s="22" t="s">
        <v>213</v>
      </c>
      <c r="C87" s="4">
        <v>2.0974602392000001</v>
      </c>
      <c r="D87" s="27" t="str">
        <f t="shared" si="34"/>
        <v>N/A</v>
      </c>
      <c r="E87" s="4">
        <v>0.45789522370000002</v>
      </c>
      <c r="F87" s="27" t="str">
        <f t="shared" si="35"/>
        <v>N/A</v>
      </c>
      <c r="G87" s="4">
        <v>0.41348007209999998</v>
      </c>
      <c r="H87" s="27" t="str">
        <f t="shared" si="36"/>
        <v>N/A</v>
      </c>
      <c r="I87" s="8">
        <v>-78.2</v>
      </c>
      <c r="J87" s="8">
        <v>-9.6999999999999993</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2.8449019849999999</v>
      </c>
      <c r="D94" s="27" t="str">
        <f t="shared" si="34"/>
        <v>N/A</v>
      </c>
      <c r="E94" s="4">
        <v>3.3918164700000003E-2</v>
      </c>
      <c r="F94" s="27" t="str">
        <f t="shared" si="35"/>
        <v>N/A</v>
      </c>
      <c r="G94" s="4">
        <v>1.39899273E-2</v>
      </c>
      <c r="H94" s="27" t="str">
        <f t="shared" si="36"/>
        <v>N/A</v>
      </c>
      <c r="I94" s="8">
        <v>-98.8</v>
      </c>
      <c r="J94" s="8">
        <v>-58.8</v>
      </c>
      <c r="K94" s="28" t="s">
        <v>736</v>
      </c>
      <c r="L94" s="111" t="str">
        <f t="shared" si="20"/>
        <v>No</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47.609727530999997</v>
      </c>
      <c r="D98" s="27" t="str">
        <f t="shared" si="34"/>
        <v>N/A</v>
      </c>
      <c r="E98" s="4">
        <v>49.107335573999997</v>
      </c>
      <c r="F98" s="27" t="str">
        <f t="shared" si="35"/>
        <v>N/A</v>
      </c>
      <c r="G98" s="4">
        <v>49.819685382000003</v>
      </c>
      <c r="H98" s="27" t="str">
        <f t="shared" si="36"/>
        <v>N/A</v>
      </c>
      <c r="I98" s="8">
        <v>3.1459999999999999</v>
      </c>
      <c r="J98" s="8">
        <v>1.4510000000000001</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4784838</v>
      </c>
      <c r="D100" s="27" t="str">
        <f>IF($B100="N/A","N/A",IF(C100&gt;10,"No",IF(C100&lt;-10,"No","Yes")))</f>
        <v>N/A</v>
      </c>
      <c r="E100" s="29">
        <v>4654458</v>
      </c>
      <c r="F100" s="27" t="str">
        <f>IF($B100="N/A","N/A",IF(E100&gt;10,"No",IF(E100&lt;-10,"No","Yes")))</f>
        <v>N/A</v>
      </c>
      <c r="G100" s="29">
        <v>5270270</v>
      </c>
      <c r="H100" s="27" t="str">
        <f>IF($B100="N/A","N/A",IF(G100&gt;10,"No",IF(G100&lt;-10,"No","Yes")))</f>
        <v>N/A</v>
      </c>
      <c r="I100" s="8">
        <v>-2.72</v>
      </c>
      <c r="J100" s="8">
        <v>13.23</v>
      </c>
      <c r="K100" s="28" t="s">
        <v>736</v>
      </c>
      <c r="L100" s="111" t="str">
        <f t="shared" ref="L100:L111" si="38">IF(J100="Div by 0", "N/A", IF(K100="N/A","N/A", IF(J100&gt;VALUE(MID(K100,1,2)), "No", IF(J100&lt;-1*VALUE(MID(K100,1,2)), "No", "Yes"))))</f>
        <v>Yes</v>
      </c>
    </row>
    <row r="101" spans="1:12" x14ac:dyDescent="0.25">
      <c r="A101" s="174" t="s">
        <v>453</v>
      </c>
      <c r="B101" s="22" t="s">
        <v>213</v>
      </c>
      <c r="C101" s="29">
        <v>2939620</v>
      </c>
      <c r="D101" s="27" t="str">
        <f>IF($B101="N/A","N/A",IF(C101&gt;10,"No",IF(C101&lt;-10,"No","Yes")))</f>
        <v>N/A</v>
      </c>
      <c r="E101" s="29">
        <v>3210204</v>
      </c>
      <c r="F101" s="27" t="str">
        <f>IF($B101="N/A","N/A",IF(E101&gt;10,"No",IF(E101&lt;-10,"No","Yes")))</f>
        <v>N/A</v>
      </c>
      <c r="G101" s="29">
        <v>4008142</v>
      </c>
      <c r="H101" s="27" t="str">
        <f>IF($B101="N/A","N/A",IF(G101&gt;10,"No",IF(G101&lt;-10,"No","Yes")))</f>
        <v>N/A</v>
      </c>
      <c r="I101" s="8">
        <v>9.2050000000000001</v>
      </c>
      <c r="J101" s="8">
        <v>24.86</v>
      </c>
      <c r="K101" s="28" t="s">
        <v>736</v>
      </c>
      <c r="L101" s="111" t="str">
        <f t="shared" si="38"/>
        <v>Yes</v>
      </c>
    </row>
    <row r="102" spans="1:12" x14ac:dyDescent="0.25">
      <c r="A102" s="174" t="s">
        <v>454</v>
      </c>
      <c r="B102" s="22" t="s">
        <v>213</v>
      </c>
      <c r="C102" s="29">
        <v>1068960</v>
      </c>
      <c r="D102" s="27" t="str">
        <f>IF($B102="N/A","N/A",IF(C102&gt;10,"No",IF(C102&lt;-10,"No","Yes")))</f>
        <v>N/A</v>
      </c>
      <c r="E102" s="29">
        <v>673052</v>
      </c>
      <c r="F102" s="27" t="str">
        <f>IF($B102="N/A","N/A",IF(E102&gt;10,"No",IF(E102&lt;-10,"No","Yes")))</f>
        <v>N/A</v>
      </c>
      <c r="G102" s="29">
        <v>457864</v>
      </c>
      <c r="H102" s="27" t="str">
        <f>IF($B102="N/A","N/A",IF(G102&gt;10,"No",IF(G102&lt;-10,"No","Yes")))</f>
        <v>N/A</v>
      </c>
      <c r="I102" s="8">
        <v>-37</v>
      </c>
      <c r="J102" s="8">
        <v>-32</v>
      </c>
      <c r="K102" s="28" t="s">
        <v>736</v>
      </c>
      <c r="L102" s="111" t="str">
        <f t="shared" si="38"/>
        <v>No</v>
      </c>
    </row>
    <row r="103" spans="1:12" x14ac:dyDescent="0.25">
      <c r="A103" s="174" t="s">
        <v>455</v>
      </c>
      <c r="B103" s="22" t="s">
        <v>213</v>
      </c>
      <c r="C103" s="29">
        <v>776258</v>
      </c>
      <c r="D103" s="27" t="str">
        <f>IF($B103="N/A","N/A",IF(C103&gt;10,"No",IF(C103&lt;-10,"No","Yes")))</f>
        <v>N/A</v>
      </c>
      <c r="E103" s="29">
        <v>771202</v>
      </c>
      <c r="F103" s="27" t="str">
        <f>IF($B103="N/A","N/A",IF(E103&gt;10,"No",IF(E103&lt;-10,"No","Yes")))</f>
        <v>N/A</v>
      </c>
      <c r="G103" s="29">
        <v>804264</v>
      </c>
      <c r="H103" s="27" t="str">
        <f>IF($B103="N/A","N/A",IF(G103&gt;10,"No",IF(G103&lt;-10,"No","Yes")))</f>
        <v>N/A</v>
      </c>
      <c r="I103" s="8">
        <v>-0.65100000000000002</v>
      </c>
      <c r="J103" s="8">
        <v>4.2869999999999999</v>
      </c>
      <c r="K103" s="28" t="s">
        <v>736</v>
      </c>
      <c r="L103" s="111" t="str">
        <f t="shared" si="38"/>
        <v>Yes</v>
      </c>
    </row>
    <row r="104" spans="1:12" x14ac:dyDescent="0.25">
      <c r="A104" s="174" t="s">
        <v>108</v>
      </c>
      <c r="B104" s="39" t="s">
        <v>295</v>
      </c>
      <c r="C104" s="4">
        <v>1.0366653897</v>
      </c>
      <c r="D104" s="27" t="str">
        <f>IF($B104="N/A","N/A",IF(C104&gt;2,"No",IF(C104&lt;0.9,"No","Yes")))</f>
        <v>Yes</v>
      </c>
      <c r="E104" s="4">
        <v>0.99808997269999999</v>
      </c>
      <c r="F104" s="27" t="str">
        <f>IF($B104="N/A","N/A",IF(E104&gt;2,"No",IF(E104&lt;0.9,"No","Yes")))</f>
        <v>Yes</v>
      </c>
      <c r="G104" s="4">
        <v>1.0632275838</v>
      </c>
      <c r="H104" s="27" t="str">
        <f>IF($B104="N/A","N/A",IF(G104&gt;2,"No",IF(G104&lt;0.9,"No","Yes")))</f>
        <v>Yes</v>
      </c>
      <c r="I104" s="8">
        <v>-3.72</v>
      </c>
      <c r="J104" s="8">
        <v>6.5259999999999998</v>
      </c>
      <c r="K104" s="28" t="s">
        <v>736</v>
      </c>
      <c r="L104" s="111" t="str">
        <f t="shared" si="38"/>
        <v>Yes</v>
      </c>
    </row>
    <row r="105" spans="1:12" x14ac:dyDescent="0.25">
      <c r="A105" s="174" t="s">
        <v>456</v>
      </c>
      <c r="B105" s="39" t="s">
        <v>295</v>
      </c>
      <c r="C105" s="4">
        <v>0.98121387280000005</v>
      </c>
      <c r="D105" s="27" t="str">
        <f>IF($B105="N/A","N/A",IF(C105&gt;2,"No",IF(C105&lt;0.9,"No","Yes")))</f>
        <v>Yes</v>
      </c>
      <c r="E105" s="4">
        <v>0.99319727889999998</v>
      </c>
      <c r="F105" s="27" t="str">
        <f>IF($B105="N/A","N/A",IF(E105&gt;2,"No",IF(E105&lt;0.9,"No","Yes")))</f>
        <v>Yes</v>
      </c>
      <c r="G105" s="4">
        <v>1.3717514124000001</v>
      </c>
      <c r="H105" s="27" t="str">
        <f>IF($B105="N/A","N/A",IF(G105&gt;2,"No",IF(G105&lt;0.9,"No","Yes")))</f>
        <v>Yes</v>
      </c>
      <c r="I105" s="8">
        <v>1.2210000000000001</v>
      </c>
      <c r="J105" s="8">
        <v>38.11</v>
      </c>
      <c r="K105" s="28" t="s">
        <v>736</v>
      </c>
      <c r="L105" s="111" t="str">
        <f t="shared" si="38"/>
        <v>No</v>
      </c>
    </row>
    <row r="106" spans="1:12" x14ac:dyDescent="0.25">
      <c r="A106" s="174" t="s">
        <v>457</v>
      </c>
      <c r="B106" s="39" t="s">
        <v>295</v>
      </c>
      <c r="C106" s="4">
        <v>1.0528631333</v>
      </c>
      <c r="D106" s="27" t="str">
        <f>IF($B106="N/A","N/A",IF(C106&gt;2,"No",IF(C106&lt;0.9,"No","Yes")))</f>
        <v>Yes</v>
      </c>
      <c r="E106" s="4">
        <v>1.4841642229000001</v>
      </c>
      <c r="F106" s="27" t="str">
        <f>IF($B106="N/A","N/A",IF(E106&gt;2,"No",IF(E106&lt;0.9,"No","Yes")))</f>
        <v>Yes</v>
      </c>
      <c r="G106" s="4">
        <v>1.0870387889999999</v>
      </c>
      <c r="H106" s="27" t="str">
        <f>IF($B106="N/A","N/A",IF(G106&gt;2,"No",IF(G106&lt;0.9,"No","Yes")))</f>
        <v>Yes</v>
      </c>
      <c r="I106" s="8">
        <v>40.96</v>
      </c>
      <c r="J106" s="8">
        <v>-26.8</v>
      </c>
      <c r="K106" s="28" t="s">
        <v>736</v>
      </c>
      <c r="L106" s="111" t="str">
        <f t="shared" si="38"/>
        <v>Yes</v>
      </c>
    </row>
    <row r="107" spans="1:12" x14ac:dyDescent="0.25">
      <c r="A107" s="174" t="s">
        <v>458</v>
      </c>
      <c r="B107" s="39" t="s">
        <v>295</v>
      </c>
      <c r="C107" s="4">
        <v>0.99049390839999996</v>
      </c>
      <c r="D107" s="27" t="str">
        <f>IF($B107="N/A","N/A",IF(C107&gt;2,"No",IF(C107&lt;0.9,"No","Yes")))</f>
        <v>Yes</v>
      </c>
      <c r="E107" s="4">
        <v>0.99277306340000004</v>
      </c>
      <c r="F107" s="27" t="str">
        <f>IF($B107="N/A","N/A",IF(E107&gt;2,"No",IF(E107&lt;0.9,"No","Yes")))</f>
        <v>Yes</v>
      </c>
      <c r="G107" s="4">
        <v>1.0596447403</v>
      </c>
      <c r="H107" s="27" t="str">
        <f>IF($B107="N/A","N/A",IF(G107&gt;2,"No",IF(G107&lt;0.9,"No","Yes")))</f>
        <v>Yes</v>
      </c>
      <c r="I107" s="8">
        <v>0.2301</v>
      </c>
      <c r="J107" s="8">
        <v>6.7359999999999998</v>
      </c>
      <c r="K107" s="28" t="s">
        <v>736</v>
      </c>
      <c r="L107" s="111" t="str">
        <f t="shared" si="38"/>
        <v>Yes</v>
      </c>
    </row>
    <row r="108" spans="1:12" x14ac:dyDescent="0.25">
      <c r="A108" s="174" t="s">
        <v>1272</v>
      </c>
      <c r="B108" s="22" t="s">
        <v>213</v>
      </c>
      <c r="C108" s="29">
        <v>11.825948765</v>
      </c>
      <c r="D108" s="27" t="str">
        <f>IF($B108="N/A","N/A",IF(C108&gt;10,"No",IF(C108&lt;-10,"No","Yes")))</f>
        <v>N/A</v>
      </c>
      <c r="E108" s="29">
        <v>11.869348015</v>
      </c>
      <c r="F108" s="27" t="str">
        <f>IF($B108="N/A","N/A",IF(E108&gt;10,"No",IF(E108&lt;-10,"No","Yes")))</f>
        <v>N/A</v>
      </c>
      <c r="G108" s="29">
        <v>13.774810377</v>
      </c>
      <c r="H108" s="27" t="str">
        <f>IF($B108="N/A","N/A",IF(G108&gt;10,"No",IF(G108&lt;-10,"No","Yes")))</f>
        <v>N/A</v>
      </c>
      <c r="I108" s="8">
        <v>0.36699999999999999</v>
      </c>
      <c r="J108" s="8">
        <v>16.05</v>
      </c>
      <c r="K108" s="28" t="s">
        <v>736</v>
      </c>
      <c r="L108" s="111" t="str">
        <f t="shared" si="38"/>
        <v>Yes</v>
      </c>
    </row>
    <row r="109" spans="1:12" x14ac:dyDescent="0.25">
      <c r="A109" s="174" t="s">
        <v>1273</v>
      </c>
      <c r="B109" s="22" t="s">
        <v>213</v>
      </c>
      <c r="C109" s="29">
        <v>4248.0057803</v>
      </c>
      <c r="D109" s="27" t="str">
        <f>IF($B109="N/A","N/A",IF(C109&gt;10,"No",IF(C109&lt;-10,"No","Yes")))</f>
        <v>N/A</v>
      </c>
      <c r="E109" s="29">
        <v>4367.6244898000004</v>
      </c>
      <c r="F109" s="27" t="str">
        <f>IF($B109="N/A","N/A",IF(E109&gt;10,"No",IF(E109&lt;-10,"No","Yes")))</f>
        <v>N/A</v>
      </c>
      <c r="G109" s="29">
        <v>4528.9740112999998</v>
      </c>
      <c r="H109" s="27" t="str">
        <f>IF($B109="N/A","N/A",IF(G109&gt;10,"No",IF(G109&lt;-10,"No","Yes")))</f>
        <v>N/A</v>
      </c>
      <c r="I109" s="8">
        <v>2.8159999999999998</v>
      </c>
      <c r="J109" s="8">
        <v>3.694</v>
      </c>
      <c r="K109" s="28" t="s">
        <v>736</v>
      </c>
      <c r="L109" s="111" t="str">
        <f t="shared" si="38"/>
        <v>Yes</v>
      </c>
    </row>
    <row r="110" spans="1:12" x14ac:dyDescent="0.25">
      <c r="A110" s="174" t="s">
        <v>1274</v>
      </c>
      <c r="B110" s="22" t="s">
        <v>213</v>
      </c>
      <c r="C110" s="29">
        <v>36.741596205</v>
      </c>
      <c r="D110" s="27" t="str">
        <f>IF($B110="N/A","N/A",IF(C110&gt;10,"No",IF(C110&lt;-10,"No","Yes")))</f>
        <v>N/A</v>
      </c>
      <c r="E110" s="29">
        <v>197.37595307999999</v>
      </c>
      <c r="F110" s="27" t="str">
        <f>IF($B110="N/A","N/A",IF(E110&gt;10,"No",IF(E110&lt;-10,"No","Yes")))</f>
        <v>N/A</v>
      </c>
      <c r="G110" s="29">
        <v>144.39104383</v>
      </c>
      <c r="H110" s="27" t="str">
        <f>IF($B110="N/A","N/A",IF(G110&gt;10,"No",IF(G110&lt;-10,"No","Yes")))</f>
        <v>N/A</v>
      </c>
      <c r="I110" s="8">
        <v>437.2</v>
      </c>
      <c r="J110" s="8">
        <v>-26.8</v>
      </c>
      <c r="K110" s="28" t="s">
        <v>736</v>
      </c>
      <c r="L110" s="111" t="str">
        <f t="shared" si="38"/>
        <v>Yes</v>
      </c>
    </row>
    <row r="111" spans="1:12" x14ac:dyDescent="0.25">
      <c r="A111" s="174" t="s">
        <v>1275</v>
      </c>
      <c r="B111" s="22" t="s">
        <v>213</v>
      </c>
      <c r="C111" s="29">
        <v>1.9809878168999999</v>
      </c>
      <c r="D111" s="27" t="str">
        <f>IF($B111="N/A","N/A",IF(C111&gt;10,"No",IF(C111&lt;-10,"No","Yes")))</f>
        <v>N/A</v>
      </c>
      <c r="E111" s="29">
        <v>1.9855461268000001</v>
      </c>
      <c r="F111" s="27" t="str">
        <f>IF($B111="N/A","N/A",IF(E111&gt;10,"No",IF(E111&lt;-10,"No","Yes")))</f>
        <v>N/A</v>
      </c>
      <c r="G111" s="29">
        <v>2.1192894805</v>
      </c>
      <c r="H111" s="27" t="str">
        <f>IF($B111="N/A","N/A",IF(G111&gt;10,"No",IF(G111&lt;-10,"No","Yes")))</f>
        <v>N/A</v>
      </c>
      <c r="I111" s="8">
        <v>0.2301</v>
      </c>
      <c r="J111" s="8">
        <v>6.7359999999999998</v>
      </c>
      <c r="K111" s="28" t="s">
        <v>736</v>
      </c>
      <c r="L111" s="111" t="str">
        <f t="shared" si="38"/>
        <v>Yes</v>
      </c>
    </row>
    <row r="112" spans="1:12" x14ac:dyDescent="0.25">
      <c r="A112" s="174" t="s">
        <v>325</v>
      </c>
      <c r="B112" s="30" t="s">
        <v>296</v>
      </c>
      <c r="C112" s="4">
        <v>99.168584808000006</v>
      </c>
      <c r="D112" s="27" t="str">
        <f>IF(OR($B112="N/A",$C112="N/A"),"N/A",IF(C112&gt;98,"Yes","No"))</f>
        <v>Yes</v>
      </c>
      <c r="E112" s="4">
        <v>99.148090302</v>
      </c>
      <c r="F112" s="27" t="str">
        <f>IF(OR($B112="N/A",$E112="N/A"),"N/A",IF(E112&gt;98,"Yes","No"))</f>
        <v>Yes</v>
      </c>
      <c r="G112" s="4">
        <v>99.010995890000004</v>
      </c>
      <c r="H112" s="27" t="str">
        <f t="shared" ref="H112:H115" si="39">IF($B112="N/A","N/A",IF(G112&gt;98,"Yes","No"))</f>
        <v>Yes</v>
      </c>
      <c r="I112" s="8">
        <v>-2.1000000000000001E-2</v>
      </c>
      <c r="J112" s="8">
        <v>-0.13800000000000001</v>
      </c>
      <c r="K112" s="28" t="s">
        <v>736</v>
      </c>
      <c r="L112" s="111" t="str">
        <f>IF(J112="Div by 0", "N/A", IF(OR(J112="N/A",K112="N/A"),"N/A", IF(J112&gt;VALUE(MID(K112,1,2)), "No", IF(J112&lt;-1*VALUE(MID(K112,1,2)), "No", "Yes"))))</f>
        <v>Yes</v>
      </c>
    </row>
    <row r="113" spans="1:12" x14ac:dyDescent="0.25">
      <c r="A113" s="174" t="s">
        <v>459</v>
      </c>
      <c r="B113" s="30" t="s">
        <v>296</v>
      </c>
      <c r="C113" s="4">
        <v>98.734177215000003</v>
      </c>
      <c r="D113" s="27" t="str">
        <f t="shared" ref="D113:D115" si="40">IF(OR($B113="N/A",$C113="N/A"),"N/A",IF(C113&gt;98,"Yes","No"))</f>
        <v>Yes</v>
      </c>
      <c r="E113" s="4">
        <v>100</v>
      </c>
      <c r="F113" s="27" t="str">
        <f t="shared" ref="F113:F115" si="41">IF(OR($B113="N/A",$E113="N/A"),"N/A",IF(E113&gt;98,"Yes","No"))</f>
        <v>Yes</v>
      </c>
      <c r="G113" s="4">
        <v>100</v>
      </c>
      <c r="H113" s="27" t="str">
        <f t="shared" si="39"/>
        <v>Yes</v>
      </c>
      <c r="I113" s="8">
        <v>1.282</v>
      </c>
      <c r="J113" s="8">
        <v>0</v>
      </c>
      <c r="K113" s="28" t="s">
        <v>736</v>
      </c>
      <c r="L113" s="111" t="str">
        <f t="shared" ref="L113:L115" si="42">IF(J113="Div by 0", "N/A", IF(OR(J113="N/A",K113="N/A"),"N/A", IF(J113&gt;VALUE(MID(K113,1,2)), "No", IF(J113&lt;-1*VALUE(MID(K113,1,2)), "No", "Yes"))))</f>
        <v>Yes</v>
      </c>
    </row>
    <row r="114" spans="1:12" x14ac:dyDescent="0.25">
      <c r="A114" s="174" t="s">
        <v>460</v>
      </c>
      <c r="B114" s="30" t="s">
        <v>296</v>
      </c>
      <c r="C114" s="4">
        <v>99.654377879999998</v>
      </c>
      <c r="D114" s="27" t="str">
        <f t="shared" si="40"/>
        <v>Yes</v>
      </c>
      <c r="E114" s="4">
        <v>100</v>
      </c>
      <c r="F114" s="27" t="str">
        <f t="shared" si="41"/>
        <v>Yes</v>
      </c>
      <c r="G114" s="4">
        <v>100</v>
      </c>
      <c r="H114" s="27" t="str">
        <f t="shared" si="39"/>
        <v>Yes</v>
      </c>
      <c r="I114" s="8">
        <v>0.3468</v>
      </c>
      <c r="J114" s="8">
        <v>0</v>
      </c>
      <c r="K114" s="28" t="s">
        <v>736</v>
      </c>
      <c r="L114" s="111" t="str">
        <f t="shared" si="42"/>
        <v>Yes</v>
      </c>
    </row>
    <row r="115" spans="1:12" x14ac:dyDescent="0.25">
      <c r="A115" s="174" t="s">
        <v>461</v>
      </c>
      <c r="B115" s="30" t="s">
        <v>296</v>
      </c>
      <c r="C115" s="4">
        <v>99.119241192000004</v>
      </c>
      <c r="D115" s="27" t="str">
        <f t="shared" si="40"/>
        <v>Yes</v>
      </c>
      <c r="E115" s="4">
        <v>99.137261315999993</v>
      </c>
      <c r="F115" s="27" t="str">
        <f t="shared" si="41"/>
        <v>Yes</v>
      </c>
      <c r="G115" s="4">
        <v>98.980256933000007</v>
      </c>
      <c r="H115" s="27" t="str">
        <f t="shared" si="39"/>
        <v>Yes</v>
      </c>
      <c r="I115" s="8">
        <v>1.8200000000000001E-2</v>
      </c>
      <c r="J115" s="8">
        <v>-0.158</v>
      </c>
      <c r="K115" s="28" t="s">
        <v>736</v>
      </c>
      <c r="L115" s="111" t="str">
        <f t="shared" si="42"/>
        <v>Yes</v>
      </c>
    </row>
    <row r="116" spans="1:12" x14ac:dyDescent="0.25">
      <c r="A116" s="110" t="s">
        <v>462</v>
      </c>
      <c r="B116" s="30" t="s">
        <v>213</v>
      </c>
      <c r="C116" s="31">
        <v>4418</v>
      </c>
      <c r="D116" s="27" t="str">
        <f>IF($B116="N/A","N/A",IF(C116&gt;10,"No",IF(C116&lt;-10,"No","Yes")))</f>
        <v>N/A</v>
      </c>
      <c r="E116" s="31">
        <v>566</v>
      </c>
      <c r="F116" s="27" t="str">
        <f>IF($B116="N/A","N/A",IF(E116&gt;10,"No",IF(E116&lt;-10,"No","Yes")))</f>
        <v>N/A</v>
      </c>
      <c r="G116" s="31">
        <v>546</v>
      </c>
      <c r="H116" s="27" t="str">
        <f>IF($B116="N/A","N/A",IF(G116&gt;10,"No",IF(G116&lt;-10,"No","Yes")))</f>
        <v>N/A</v>
      </c>
      <c r="I116" s="8">
        <v>-87.2</v>
      </c>
      <c r="J116" s="8">
        <v>-3.53</v>
      </c>
      <c r="K116" s="30" t="s">
        <v>736</v>
      </c>
      <c r="L116" s="111" t="str">
        <f>IF(J116="Div by 0", "N/A", IF(OR(J116="N/A",K116="N/A"),"N/A", IF(J116&gt;VALUE(MID(K116,1,2)), "No", IF(J116&lt;-1*VALUE(MID(K116,1,2)), "No", "Yes"))))</f>
        <v>Yes</v>
      </c>
    </row>
    <row r="117" spans="1:12" x14ac:dyDescent="0.25">
      <c r="A117" s="110"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1120332</v>
      </c>
      <c r="D118" s="7" t="str">
        <f>IF($B118="N/A","N/A",IF(C118&gt;10,"No",IF(C118&lt;-10,"No","Yes")))</f>
        <v>N/A</v>
      </c>
      <c r="E118" s="10">
        <v>633124</v>
      </c>
      <c r="F118" s="7" t="str">
        <f>IF($B118="N/A","N/A",IF(E118&gt;10,"No",IF(E118&lt;-10,"No","Yes")))</f>
        <v>N/A</v>
      </c>
      <c r="G118" s="10">
        <v>463946</v>
      </c>
      <c r="H118" s="7" t="str">
        <f>IF($B118="N/A","N/A",IF(G118&gt;10,"No",IF(G118&lt;-10,"No","Yes")))</f>
        <v>N/A</v>
      </c>
      <c r="I118" s="36">
        <v>-43.5</v>
      </c>
      <c r="J118" s="36">
        <v>-26.7</v>
      </c>
      <c r="K118" s="30" t="s">
        <v>736</v>
      </c>
      <c r="L118" s="111" t="str">
        <f>IF(J118="Div by 0", "N/A", IF(K118="N/A","N/A", IF(J118&gt;VALUE(MID(K118,1,2)), "No", IF(J118&lt;-1*VALUE(MID(K118,1,2)), "No", "Yes"))))</f>
        <v>Yes</v>
      </c>
    </row>
    <row r="119" spans="1:12" x14ac:dyDescent="0.25">
      <c r="A119" s="143" t="s">
        <v>1615</v>
      </c>
      <c r="B119" s="30" t="s">
        <v>213</v>
      </c>
      <c r="C119" s="10">
        <v>39346467</v>
      </c>
      <c r="D119" s="7" t="str">
        <f>IF($B119="N/A","N/A",IF(C119&gt;10,"No",IF(C119&lt;-10,"No","Yes")))</f>
        <v>N/A</v>
      </c>
      <c r="E119" s="10">
        <v>7024197</v>
      </c>
      <c r="F119" s="7" t="str">
        <f>IF($B119="N/A","N/A",IF(E119&gt;10,"No",IF(E119&lt;-10,"No","Yes")))</f>
        <v>N/A</v>
      </c>
      <c r="G119" s="10">
        <v>6775183</v>
      </c>
      <c r="H119" s="7" t="str">
        <f>IF($B119="N/A","N/A",IF(G119&gt;10,"No",IF(G119&lt;-10,"No","Yes")))</f>
        <v>N/A</v>
      </c>
      <c r="I119" s="36">
        <v>-82.1</v>
      </c>
      <c r="J119" s="36">
        <v>-3.55</v>
      </c>
      <c r="K119" s="30" t="s">
        <v>736</v>
      </c>
      <c r="L119" s="111" t="str">
        <f>IF(J119="Div by 0", "N/A", IF(K119="N/A","N/A", IF(J119&gt;VALUE(MID(K119,1,2)), "No", IF(J119&lt;-1*VALUE(MID(K119,1,2)), "No", "Yes"))))</f>
        <v>Yes</v>
      </c>
    </row>
    <row r="120" spans="1:12" x14ac:dyDescent="0.25">
      <c r="A120" s="143" t="s">
        <v>1616</v>
      </c>
      <c r="B120" s="30" t="s">
        <v>213</v>
      </c>
      <c r="C120" s="1">
        <v>4339</v>
      </c>
      <c r="D120" s="7" t="str">
        <f>IF($B120="N/A","N/A",IF(C120&gt;10,"No",IF(C120&lt;-10,"No","Yes")))</f>
        <v>N/A</v>
      </c>
      <c r="E120" s="1">
        <v>479</v>
      </c>
      <c r="F120" s="7" t="str">
        <f>IF($B120="N/A","N/A",IF(E120&gt;10,"No",IF(E120&lt;-10,"No","Yes")))</f>
        <v>N/A</v>
      </c>
      <c r="G120" s="1">
        <v>453</v>
      </c>
      <c r="H120" s="7" t="str">
        <f>IF($B120="N/A","N/A",IF(G120&gt;10,"No",IF(G120&lt;-10,"No","Yes")))</f>
        <v>N/A</v>
      </c>
      <c r="I120" s="36">
        <v>-89</v>
      </c>
      <c r="J120" s="36">
        <v>-5.43</v>
      </c>
      <c r="K120" s="30" t="s">
        <v>736</v>
      </c>
      <c r="L120" s="111" t="str">
        <f>IF(J120="Div by 0", "N/A", IF(K120="N/A","N/A", IF(J120&gt;VALUE(MID(K120,1,2)), "No", IF(J120&lt;-1*VALUE(MID(K120,1,2)), "No", "Yes"))))</f>
        <v>Yes</v>
      </c>
    </row>
    <row r="121" spans="1:12" x14ac:dyDescent="0.25">
      <c r="A121" s="143" t="s">
        <v>1617</v>
      </c>
      <c r="B121" s="3" t="s">
        <v>213</v>
      </c>
      <c r="C121" s="1">
        <v>50</v>
      </c>
      <c r="D121" s="5" t="str">
        <f t="shared" ref="D121:H134" si="43">IF($B121="N/A","N/A",IF(C121&lt;0,"No","Yes"))</f>
        <v>N/A</v>
      </c>
      <c r="E121" s="1">
        <v>15</v>
      </c>
      <c r="F121" s="5" t="str">
        <f t="shared" si="43"/>
        <v>N/A</v>
      </c>
      <c r="G121" s="1">
        <v>24</v>
      </c>
      <c r="H121" s="5" t="str">
        <f t="shared" si="43"/>
        <v>N/A</v>
      </c>
      <c r="I121" s="36">
        <v>-70</v>
      </c>
      <c r="J121" s="36">
        <v>60</v>
      </c>
      <c r="K121" s="3" t="s">
        <v>736</v>
      </c>
      <c r="L121" s="111" t="str">
        <f t="shared" ref="L121:L142" si="44">IF(J121="Div by 0", "N/A", IF(OR(J121="N/A",K121="N/A"),"N/A", IF(J121&gt;VALUE(MID(K121,1,2)), "No", IF(J121&lt;-1*VALUE(MID(K121,1,2)), "No", "Yes"))))</f>
        <v>No</v>
      </c>
    </row>
    <row r="122" spans="1:12" x14ac:dyDescent="0.25">
      <c r="A122" s="143" t="s">
        <v>1618</v>
      </c>
      <c r="B122" s="3" t="s">
        <v>213</v>
      </c>
      <c r="C122" s="1">
        <v>904</v>
      </c>
      <c r="D122" s="5" t="str">
        <f t="shared" si="43"/>
        <v>N/A</v>
      </c>
      <c r="E122" s="1">
        <v>195</v>
      </c>
      <c r="F122" s="5" t="str">
        <f t="shared" si="43"/>
        <v>N/A</v>
      </c>
      <c r="G122" s="1">
        <v>173</v>
      </c>
      <c r="H122" s="5" t="str">
        <f t="shared" si="43"/>
        <v>N/A</v>
      </c>
      <c r="I122" s="36">
        <v>-78.400000000000006</v>
      </c>
      <c r="J122" s="36">
        <v>-11.3</v>
      </c>
      <c r="K122" s="3" t="s">
        <v>736</v>
      </c>
      <c r="L122" s="111" t="str">
        <f t="shared" si="44"/>
        <v>Yes</v>
      </c>
    </row>
    <row r="123" spans="1:12" x14ac:dyDescent="0.25">
      <c r="A123" s="143" t="s">
        <v>1619</v>
      </c>
      <c r="B123" s="3" t="s">
        <v>213</v>
      </c>
      <c r="C123" s="1">
        <v>2299</v>
      </c>
      <c r="D123" s="5" t="str">
        <f t="shared" si="43"/>
        <v>N/A</v>
      </c>
      <c r="E123" s="1">
        <v>211</v>
      </c>
      <c r="F123" s="5" t="str">
        <f t="shared" si="43"/>
        <v>N/A</v>
      </c>
      <c r="G123" s="1">
        <v>201</v>
      </c>
      <c r="H123" s="5" t="str">
        <f t="shared" si="43"/>
        <v>N/A</v>
      </c>
      <c r="I123" s="36">
        <v>-90.8</v>
      </c>
      <c r="J123" s="36">
        <v>-4.74</v>
      </c>
      <c r="K123" s="3" t="s">
        <v>736</v>
      </c>
      <c r="L123" s="111" t="str">
        <f t="shared" si="44"/>
        <v>Yes</v>
      </c>
    </row>
    <row r="124" spans="1:12" x14ac:dyDescent="0.25">
      <c r="A124" s="143" t="s">
        <v>1620</v>
      </c>
      <c r="B124" s="3" t="s">
        <v>213</v>
      </c>
      <c r="C124" s="1">
        <v>1086</v>
      </c>
      <c r="D124" s="5" t="str">
        <f t="shared" si="43"/>
        <v>N/A</v>
      </c>
      <c r="E124" s="1">
        <v>58</v>
      </c>
      <c r="F124" s="5" t="str">
        <f t="shared" si="43"/>
        <v>N/A</v>
      </c>
      <c r="G124" s="1">
        <v>55</v>
      </c>
      <c r="H124" s="5" t="str">
        <f t="shared" si="43"/>
        <v>N/A</v>
      </c>
      <c r="I124" s="36">
        <v>-94.7</v>
      </c>
      <c r="J124" s="36">
        <v>-5.17</v>
      </c>
      <c r="K124" s="3" t="s">
        <v>736</v>
      </c>
      <c r="L124" s="111" t="str">
        <f t="shared" si="44"/>
        <v>Yes</v>
      </c>
    </row>
    <row r="125" spans="1:12" x14ac:dyDescent="0.25">
      <c r="A125" s="134" t="s">
        <v>1621</v>
      </c>
      <c r="B125" s="3" t="s">
        <v>213</v>
      </c>
      <c r="C125" s="40">
        <v>5.0477553251999998</v>
      </c>
      <c r="D125" s="5" t="str">
        <f t="shared" si="43"/>
        <v>N/A</v>
      </c>
      <c r="E125" s="40">
        <v>0.55036595310000003</v>
      </c>
      <c r="F125" s="5" t="str">
        <f t="shared" si="43"/>
        <v>N/A</v>
      </c>
      <c r="G125" s="40">
        <v>0.53370720329999999</v>
      </c>
      <c r="H125" s="5" t="str">
        <f t="shared" si="43"/>
        <v>N/A</v>
      </c>
      <c r="I125" s="8">
        <v>-89.1</v>
      </c>
      <c r="J125" s="8">
        <v>-3.03</v>
      </c>
      <c r="K125" s="30" t="s">
        <v>736</v>
      </c>
      <c r="L125" s="111" t="str">
        <f>IF(J125="Div by 0", "N/A", IF(OR(J125="N/A",K125="N/A"),"N/A", IF(J125&gt;VALUE(MID(K125,1,2)), "No", IF(J125&lt;-1*VALUE(MID(K125,1,2)), "No", "Yes"))))</f>
        <v>Yes</v>
      </c>
    </row>
    <row r="126" spans="1:12" ht="25" x14ac:dyDescent="0.25">
      <c r="A126" s="134" t="s">
        <v>1622</v>
      </c>
      <c r="B126" s="3" t="s">
        <v>213</v>
      </c>
      <c r="C126" s="40">
        <v>0.63873275419999997</v>
      </c>
      <c r="D126" s="5" t="str">
        <f t="shared" si="43"/>
        <v>N/A</v>
      </c>
      <c r="E126" s="40">
        <v>0.19257927850000001</v>
      </c>
      <c r="F126" s="5" t="str">
        <f t="shared" si="43"/>
        <v>N/A</v>
      </c>
      <c r="G126" s="40">
        <v>0.3078501796</v>
      </c>
      <c r="H126" s="5" t="str">
        <f t="shared" si="43"/>
        <v>N/A</v>
      </c>
      <c r="I126" s="8">
        <v>-69.8</v>
      </c>
      <c r="J126" s="8">
        <v>59.86</v>
      </c>
      <c r="K126" s="3" t="s">
        <v>736</v>
      </c>
      <c r="L126" s="111" t="str">
        <f t="shared" ref="L126:L129" si="45">IF(J126="Div by 0", "N/A", IF(OR(J126="N/A",K126="N/A"),"N/A", IF(J126&gt;VALUE(MID(K126,1,2)), "No", IF(J126&lt;-1*VALUE(MID(K126,1,2)), "No", "Yes"))))</f>
        <v>No</v>
      </c>
    </row>
    <row r="127" spans="1:12" ht="25" x14ac:dyDescent="0.25">
      <c r="A127" s="134" t="s">
        <v>1623</v>
      </c>
      <c r="B127" s="3" t="s">
        <v>213</v>
      </c>
      <c r="C127" s="40">
        <v>7.8513114468999996</v>
      </c>
      <c r="D127" s="5" t="str">
        <f t="shared" si="43"/>
        <v>N/A</v>
      </c>
      <c r="E127" s="40">
        <v>1.6599982974</v>
      </c>
      <c r="F127" s="5" t="str">
        <f t="shared" si="43"/>
        <v>N/A</v>
      </c>
      <c r="G127" s="40">
        <v>1.5048712596</v>
      </c>
      <c r="H127" s="5" t="str">
        <f t="shared" si="43"/>
        <v>N/A</v>
      </c>
      <c r="I127" s="8">
        <v>-78.900000000000006</v>
      </c>
      <c r="J127" s="8">
        <v>-9.35</v>
      </c>
      <c r="K127" s="3" t="s">
        <v>736</v>
      </c>
      <c r="L127" s="111" t="str">
        <f t="shared" si="45"/>
        <v>Yes</v>
      </c>
    </row>
    <row r="128" spans="1:12" ht="25" x14ac:dyDescent="0.25">
      <c r="A128" s="134" t="s">
        <v>1624</v>
      </c>
      <c r="B128" s="3" t="s">
        <v>213</v>
      </c>
      <c r="C128" s="40">
        <v>4.7798245249000004</v>
      </c>
      <c r="D128" s="5" t="str">
        <f t="shared" si="43"/>
        <v>N/A</v>
      </c>
      <c r="E128" s="40">
        <v>0.42895769379999998</v>
      </c>
      <c r="F128" s="5" t="str">
        <f t="shared" si="43"/>
        <v>N/A</v>
      </c>
      <c r="G128" s="40">
        <v>0.41721153249999998</v>
      </c>
      <c r="H128" s="5" t="str">
        <f t="shared" si="43"/>
        <v>N/A</v>
      </c>
      <c r="I128" s="8">
        <v>-91</v>
      </c>
      <c r="J128" s="8">
        <v>-2.74</v>
      </c>
      <c r="K128" s="3" t="s">
        <v>736</v>
      </c>
      <c r="L128" s="111" t="str">
        <f t="shared" si="45"/>
        <v>Yes</v>
      </c>
    </row>
    <row r="129" spans="1:12" ht="25" x14ac:dyDescent="0.25">
      <c r="A129" s="134" t="s">
        <v>1625</v>
      </c>
      <c r="B129" s="3" t="s">
        <v>213</v>
      </c>
      <c r="C129" s="40">
        <v>5.8642475296000001</v>
      </c>
      <c r="D129" s="5" t="str">
        <f t="shared" si="43"/>
        <v>N/A</v>
      </c>
      <c r="E129" s="40">
        <v>0.31680139829999998</v>
      </c>
      <c r="F129" s="5" t="str">
        <f t="shared" si="43"/>
        <v>N/A</v>
      </c>
      <c r="G129" s="40">
        <v>0.31592854269999998</v>
      </c>
      <c r="H129" s="5" t="str">
        <f t="shared" si="43"/>
        <v>N/A</v>
      </c>
      <c r="I129" s="8">
        <v>-94.6</v>
      </c>
      <c r="J129" s="8">
        <v>-0.27600000000000002</v>
      </c>
      <c r="K129" s="3" t="s">
        <v>736</v>
      </c>
      <c r="L129" s="111" t="str">
        <f t="shared" si="45"/>
        <v>Yes</v>
      </c>
    </row>
    <row r="130" spans="1:12" ht="25" x14ac:dyDescent="0.25">
      <c r="A130" s="134" t="s">
        <v>1626</v>
      </c>
      <c r="B130" s="3" t="s">
        <v>213</v>
      </c>
      <c r="C130" s="40">
        <v>0</v>
      </c>
      <c r="D130" s="5" t="str">
        <f t="shared" si="43"/>
        <v>N/A</v>
      </c>
      <c r="E130" s="40">
        <v>0</v>
      </c>
      <c r="F130" s="5" t="str">
        <f t="shared" si="43"/>
        <v>N/A</v>
      </c>
      <c r="G130" s="40">
        <v>0</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v>0</v>
      </c>
      <c r="D131" s="5" t="str">
        <f t="shared" si="43"/>
        <v>N/A</v>
      </c>
      <c r="E131" s="40">
        <v>0</v>
      </c>
      <c r="F131" s="5" t="str">
        <f t="shared" si="43"/>
        <v>N/A</v>
      </c>
      <c r="G131" s="40">
        <v>0</v>
      </c>
      <c r="H131" s="5" t="str">
        <f t="shared" si="43"/>
        <v>N/A</v>
      </c>
      <c r="I131" s="8" t="s">
        <v>1748</v>
      </c>
      <c r="J131" s="8" t="s">
        <v>1748</v>
      </c>
      <c r="K131" s="3" t="s">
        <v>736</v>
      </c>
      <c r="L131" s="111" t="str">
        <f t="shared" si="44"/>
        <v>N/A</v>
      </c>
    </row>
    <row r="132" spans="1:12" ht="25" x14ac:dyDescent="0.25">
      <c r="A132" s="134" t="s">
        <v>494</v>
      </c>
      <c r="B132" s="3" t="s">
        <v>213</v>
      </c>
      <c r="C132" s="40">
        <v>0</v>
      </c>
      <c r="D132" s="5" t="str">
        <f t="shared" si="43"/>
        <v>N/A</v>
      </c>
      <c r="E132" s="40">
        <v>0</v>
      </c>
      <c r="F132" s="5" t="str">
        <f t="shared" si="43"/>
        <v>N/A</v>
      </c>
      <c r="G132" s="40">
        <v>0</v>
      </c>
      <c r="H132" s="5" t="str">
        <f t="shared" si="43"/>
        <v>N/A</v>
      </c>
      <c r="I132" s="8" t="s">
        <v>1748</v>
      </c>
      <c r="J132" s="8" t="s">
        <v>1748</v>
      </c>
      <c r="K132" s="3" t="s">
        <v>736</v>
      </c>
      <c r="L132" s="111" t="str">
        <f t="shared" si="44"/>
        <v>N/A</v>
      </c>
    </row>
    <row r="133" spans="1:12" ht="25" x14ac:dyDescent="0.25">
      <c r="A133" s="134" t="s">
        <v>495</v>
      </c>
      <c r="B133" s="3" t="s">
        <v>213</v>
      </c>
      <c r="C133" s="40">
        <v>0</v>
      </c>
      <c r="D133" s="5" t="str">
        <f t="shared" si="43"/>
        <v>N/A</v>
      </c>
      <c r="E133" s="40">
        <v>0</v>
      </c>
      <c r="F133" s="5" t="str">
        <f t="shared" si="43"/>
        <v>N/A</v>
      </c>
      <c r="G133" s="40">
        <v>0</v>
      </c>
      <c r="H133" s="5" t="str">
        <f t="shared" si="43"/>
        <v>N/A</v>
      </c>
      <c r="I133" s="8" t="s">
        <v>1748</v>
      </c>
      <c r="J133" s="8" t="s">
        <v>1748</v>
      </c>
      <c r="K133" s="3" t="s">
        <v>736</v>
      </c>
      <c r="L133" s="111" t="str">
        <f t="shared" si="44"/>
        <v>N/A</v>
      </c>
    </row>
    <row r="134" spans="1:12" ht="25" x14ac:dyDescent="0.25">
      <c r="A134" s="134" t="s">
        <v>496</v>
      </c>
      <c r="B134" s="3" t="s">
        <v>213</v>
      </c>
      <c r="C134" s="40">
        <v>0</v>
      </c>
      <c r="D134" s="5" t="str">
        <f t="shared" si="43"/>
        <v>N/A</v>
      </c>
      <c r="E134" s="40">
        <v>0</v>
      </c>
      <c r="F134" s="5" t="str">
        <f t="shared" si="43"/>
        <v>N/A</v>
      </c>
      <c r="G134" s="40">
        <v>0</v>
      </c>
      <c r="H134" s="5" t="str">
        <f t="shared" si="43"/>
        <v>N/A</v>
      </c>
      <c r="I134" s="8" t="s">
        <v>1748</v>
      </c>
      <c r="J134" s="8" t="s">
        <v>1748</v>
      </c>
      <c r="K134" s="3" t="s">
        <v>736</v>
      </c>
      <c r="L134" s="111" t="str">
        <f t="shared" si="44"/>
        <v>N/A</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0</v>
      </c>
      <c r="F136" s="27" t="str">
        <f t="shared" si="47"/>
        <v>N/A</v>
      </c>
      <c r="G136" s="40">
        <v>0</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0</v>
      </c>
      <c r="H137" s="27" t="str">
        <f t="shared" si="48"/>
        <v>N/A</v>
      </c>
      <c r="I137" s="8" t="s">
        <v>1748</v>
      </c>
      <c r="J137" s="8" t="s">
        <v>1748</v>
      </c>
      <c r="K137" s="3" t="s">
        <v>736</v>
      </c>
      <c r="L137" s="111" t="str">
        <f t="shared" si="44"/>
        <v>N/A</v>
      </c>
    </row>
    <row r="138" spans="1:12" ht="25" x14ac:dyDescent="0.25">
      <c r="A138" s="134" t="s">
        <v>500</v>
      </c>
      <c r="B138" s="22" t="s">
        <v>213</v>
      </c>
      <c r="C138" s="40">
        <v>0</v>
      </c>
      <c r="D138" s="27" t="str">
        <f t="shared" si="46"/>
        <v>N/A</v>
      </c>
      <c r="E138" s="40">
        <v>0</v>
      </c>
      <c r="F138" s="27" t="str">
        <f t="shared" si="47"/>
        <v>N/A</v>
      </c>
      <c r="G138" s="40">
        <v>0</v>
      </c>
      <c r="H138" s="27" t="str">
        <f t="shared" si="48"/>
        <v>N/A</v>
      </c>
      <c r="I138" s="8" t="s">
        <v>1748</v>
      </c>
      <c r="J138" s="8" t="s">
        <v>1748</v>
      </c>
      <c r="K138" s="3" t="s">
        <v>736</v>
      </c>
      <c r="L138" s="111" t="str">
        <f t="shared" si="44"/>
        <v>N/A</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0</v>
      </c>
      <c r="H140" s="27" t="str">
        <f t="shared" si="48"/>
        <v>N/A</v>
      </c>
      <c r="I140" s="8" t="s">
        <v>1748</v>
      </c>
      <c r="J140" s="8" t="s">
        <v>1748</v>
      </c>
      <c r="K140" s="3" t="s">
        <v>736</v>
      </c>
      <c r="L140" s="111" t="str">
        <f t="shared" si="44"/>
        <v>N/A</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724812</v>
      </c>
      <c r="D143" s="27" t="str">
        <f>IF($B143="N/A","N/A",IF(C143&gt;10,"No",IF(C143&lt;-10,"No","Yes")))</f>
        <v>N/A</v>
      </c>
      <c r="E143" s="10">
        <v>811130</v>
      </c>
      <c r="F143" s="27" t="str">
        <f>IF($B143="N/A","N/A",IF(E143&gt;10,"No",IF(E143&lt;-10,"No","Yes")))</f>
        <v>N/A</v>
      </c>
      <c r="G143" s="10">
        <v>859005</v>
      </c>
      <c r="H143" s="27" t="str">
        <f>IF($B143="N/A","N/A",IF(G143&gt;10,"No",IF(G143&lt;-10,"No","Yes")))</f>
        <v>N/A</v>
      </c>
      <c r="I143" s="8">
        <v>11.91</v>
      </c>
      <c r="J143" s="8">
        <v>5.9020000000000001</v>
      </c>
      <c r="K143" s="28" t="s">
        <v>736</v>
      </c>
      <c r="L143" s="111" t="str">
        <f>IF(J143="Div by 0", "N/A", IF(K143="N/A","N/A", IF(J143&gt;VALUE(MID(K143,1,2)), "No", IF(J143&lt;-1*VALUE(MID(K143,1,2)), "No", "Yes"))))</f>
        <v>Yes</v>
      </c>
    </row>
    <row r="144" spans="1:12" x14ac:dyDescent="0.25">
      <c r="A144" s="110" t="s">
        <v>734</v>
      </c>
      <c r="B144" s="22" t="s">
        <v>213</v>
      </c>
      <c r="C144" s="1">
        <v>45978</v>
      </c>
      <c r="D144" s="27" t="str">
        <f>IF($B144="N/A","N/A",IF(C144&gt;10,"No",IF(C144&lt;-10,"No","Yes")))</f>
        <v>N/A</v>
      </c>
      <c r="E144" s="1">
        <v>48735</v>
      </c>
      <c r="F144" s="27" t="str">
        <f>IF($B144="N/A","N/A",IF(E144&gt;10,"No",IF(E144&lt;-10,"No","Yes")))</f>
        <v>N/A</v>
      </c>
      <c r="G144" s="1">
        <v>47381</v>
      </c>
      <c r="H144" s="27" t="str">
        <f>IF($B144="N/A","N/A",IF(G144&gt;10,"No",IF(G144&lt;-10,"No","Yes")))</f>
        <v>N/A</v>
      </c>
      <c r="I144" s="8">
        <v>5.9960000000000004</v>
      </c>
      <c r="J144" s="8">
        <v>-2.78</v>
      </c>
      <c r="K144" s="28" t="s">
        <v>736</v>
      </c>
      <c r="L144" s="111" t="str">
        <f>IF(J144="Div by 0", "N/A", IF(K144="N/A","N/A", IF(J144&gt;VALUE(MID(K144,1,2)), "No", IF(J144&lt;-1*VALUE(MID(K144,1,2)), "No", "Yes"))))</f>
        <v>Yes</v>
      </c>
    </row>
    <row r="145" spans="1:12" x14ac:dyDescent="0.25">
      <c r="A145" s="134" t="s">
        <v>505</v>
      </c>
      <c r="B145" s="3" t="s">
        <v>213</v>
      </c>
      <c r="C145" s="40">
        <v>53.488290929000001</v>
      </c>
      <c r="D145" s="5" t="str">
        <f t="shared" ref="D145:D149" si="52">IF($B145="N/A","N/A",IF(C145&lt;0,"No","Yes"))</f>
        <v>N/A</v>
      </c>
      <c r="E145" s="40">
        <v>55.996001517000003</v>
      </c>
      <c r="F145" s="5" t="str">
        <f t="shared" ref="F145:F149" si="53">IF($B145="N/A","N/A",IF(E145&lt;0,"No","Yes"))</f>
        <v>N/A</v>
      </c>
      <c r="G145" s="40">
        <v>55.822474610999997</v>
      </c>
      <c r="H145" s="5" t="str">
        <f t="shared" ref="H145:H149" si="54">IF($B145="N/A","N/A",IF(G145&lt;0,"No","Yes"))</f>
        <v>N/A</v>
      </c>
      <c r="I145" s="8">
        <v>4.6879999999999997</v>
      </c>
      <c r="J145" s="8">
        <v>-0.31</v>
      </c>
      <c r="K145" s="30" t="s">
        <v>736</v>
      </c>
      <c r="L145" s="111" t="str">
        <f>IF(J145="Div by 0", "N/A", IF(OR(J145="N/A",K145="N/A"),"N/A", IF(J145&gt;VALUE(MID(K145,1,2)), "No", IF(J145&lt;-1*VALUE(MID(K145,1,2)), "No", "Yes"))))</f>
        <v>Yes</v>
      </c>
    </row>
    <row r="146" spans="1:12" x14ac:dyDescent="0.25">
      <c r="A146" s="134" t="s">
        <v>506</v>
      </c>
      <c r="B146" s="3" t="s">
        <v>213</v>
      </c>
      <c r="C146" s="40">
        <v>1.2774655100000001E-2</v>
      </c>
      <c r="D146" s="5" t="str">
        <f t="shared" si="52"/>
        <v>N/A</v>
      </c>
      <c r="E146" s="40">
        <v>1.2838618600000001E-2</v>
      </c>
      <c r="F146" s="5" t="str">
        <f t="shared" si="53"/>
        <v>N/A</v>
      </c>
      <c r="G146" s="40">
        <v>0</v>
      </c>
      <c r="H146" s="5" t="str">
        <f t="shared" si="54"/>
        <v>N/A</v>
      </c>
      <c r="I146" s="8">
        <v>0.50070000000000003</v>
      </c>
      <c r="J146" s="8">
        <v>-100</v>
      </c>
      <c r="K146" s="3" t="s">
        <v>736</v>
      </c>
      <c r="L146" s="111" t="str">
        <f t="shared" ref="L146:L149" si="55">IF(J146="Div by 0", "N/A", IF(OR(J146="N/A",K146="N/A"),"N/A", IF(J146&gt;VALUE(MID(K146,1,2)), "No", IF(J146&lt;-1*VALUE(MID(K146,1,2)), "No", "Yes"))))</f>
        <v>No</v>
      </c>
    </row>
    <row r="147" spans="1:12" x14ac:dyDescent="0.25">
      <c r="A147" s="134" t="s">
        <v>507</v>
      </c>
      <c r="B147" s="3" t="s">
        <v>213</v>
      </c>
      <c r="C147" s="40">
        <v>1.5112037519999999</v>
      </c>
      <c r="D147" s="5" t="str">
        <f t="shared" si="52"/>
        <v>N/A</v>
      </c>
      <c r="E147" s="40">
        <v>1.7706648506</v>
      </c>
      <c r="F147" s="5" t="str">
        <f t="shared" si="53"/>
        <v>N/A</v>
      </c>
      <c r="G147" s="40">
        <v>1.2874043145</v>
      </c>
      <c r="H147" s="5" t="str">
        <f t="shared" si="54"/>
        <v>N/A</v>
      </c>
      <c r="I147" s="8">
        <v>17.170000000000002</v>
      </c>
      <c r="J147" s="8">
        <v>-27.3</v>
      </c>
      <c r="K147" s="3" t="s">
        <v>736</v>
      </c>
      <c r="L147" s="111" t="str">
        <f t="shared" si="55"/>
        <v>Yes</v>
      </c>
    </row>
    <row r="148" spans="1:12" x14ac:dyDescent="0.25">
      <c r="A148" s="134" t="s">
        <v>508</v>
      </c>
      <c r="B148" s="3" t="s">
        <v>213</v>
      </c>
      <c r="C148" s="40">
        <v>68.928021955000006</v>
      </c>
      <c r="D148" s="5" t="str">
        <f t="shared" si="52"/>
        <v>N/A</v>
      </c>
      <c r="E148" s="40">
        <v>71.700990059000006</v>
      </c>
      <c r="F148" s="5" t="str">
        <f t="shared" si="53"/>
        <v>N/A</v>
      </c>
      <c r="G148" s="40">
        <v>71.621313075000003</v>
      </c>
      <c r="H148" s="5" t="str">
        <f t="shared" si="54"/>
        <v>N/A</v>
      </c>
      <c r="I148" s="8">
        <v>4.0229999999999997</v>
      </c>
      <c r="J148" s="8">
        <v>-0.111</v>
      </c>
      <c r="K148" s="3" t="s">
        <v>736</v>
      </c>
      <c r="L148" s="111" t="str">
        <f t="shared" si="55"/>
        <v>Yes</v>
      </c>
    </row>
    <row r="149" spans="1:12" x14ac:dyDescent="0.25">
      <c r="A149" s="134" t="s">
        <v>509</v>
      </c>
      <c r="B149" s="3" t="s">
        <v>213</v>
      </c>
      <c r="C149" s="40">
        <v>68.308223986000002</v>
      </c>
      <c r="D149" s="5" t="str">
        <f t="shared" si="52"/>
        <v>N/A</v>
      </c>
      <c r="E149" s="40">
        <v>72.410967882999998</v>
      </c>
      <c r="F149" s="5" t="str">
        <f t="shared" si="53"/>
        <v>N/A</v>
      </c>
      <c r="G149" s="40">
        <v>73.111608938000003</v>
      </c>
      <c r="H149" s="5" t="str">
        <f t="shared" si="54"/>
        <v>N/A</v>
      </c>
      <c r="I149" s="8">
        <v>6.0060000000000002</v>
      </c>
      <c r="J149" s="8">
        <v>0.96760000000000002</v>
      </c>
      <c r="K149" s="3" t="s">
        <v>736</v>
      </c>
      <c r="L149" s="111" t="str">
        <f t="shared" si="55"/>
        <v>Yes</v>
      </c>
    </row>
    <row r="150" spans="1:12" x14ac:dyDescent="0.25">
      <c r="A150" s="143" t="s">
        <v>735</v>
      </c>
      <c r="B150" s="30" t="s">
        <v>213</v>
      </c>
      <c r="C150" s="1">
        <v>79</v>
      </c>
      <c r="D150" s="7" t="str">
        <f t="shared" ref="D150:D172" si="56">IF($B150="N/A","N/A",IF(C150&gt;10,"No",IF(C150&lt;-10,"No","Yes")))</f>
        <v>N/A</v>
      </c>
      <c r="E150" s="1">
        <v>87</v>
      </c>
      <c r="F150" s="7" t="str">
        <f t="shared" ref="F150:F172" si="57">IF($B150="N/A","N/A",IF(E150&gt;10,"No",IF(E150&lt;-10,"No","Yes")))</f>
        <v>N/A</v>
      </c>
      <c r="G150" s="1">
        <v>93</v>
      </c>
      <c r="H150" s="7" t="str">
        <f t="shared" ref="H150:H172" si="58">IF($B150="N/A","N/A",IF(G150&gt;10,"No",IF(G150&lt;-10,"No","Yes")))</f>
        <v>N/A</v>
      </c>
      <c r="I150" s="8">
        <v>10.130000000000001</v>
      </c>
      <c r="J150" s="8">
        <v>6.8970000000000002</v>
      </c>
      <c r="K150" s="30" t="s">
        <v>736</v>
      </c>
      <c r="L150" s="111" t="str">
        <f t="shared" ref="L150:L172" si="59">IF(J150="Div by 0", "N/A", IF(K150="N/A","N/A", IF(J150&gt;VALUE(MID(K150,1,2)), "No", IF(J150&lt;-1*VALUE(MID(K150,1,2)), "No", "Yes"))))</f>
        <v>Yes</v>
      </c>
    </row>
    <row r="151" spans="1:12" x14ac:dyDescent="0.25">
      <c r="A151" s="143" t="s">
        <v>532</v>
      </c>
      <c r="B151" s="30" t="s">
        <v>213</v>
      </c>
      <c r="C151" s="1">
        <v>75</v>
      </c>
      <c r="D151" s="7" t="str">
        <f t="shared" si="56"/>
        <v>N/A</v>
      </c>
      <c r="E151" s="1">
        <v>80</v>
      </c>
      <c r="F151" s="7" t="str">
        <f t="shared" si="57"/>
        <v>N/A</v>
      </c>
      <c r="G151" s="1">
        <v>83</v>
      </c>
      <c r="H151" s="7" t="str">
        <f t="shared" si="58"/>
        <v>N/A</v>
      </c>
      <c r="I151" s="8">
        <v>6.6669999999999998</v>
      </c>
      <c r="J151" s="8">
        <v>3.75</v>
      </c>
      <c r="K151" s="30" t="s">
        <v>736</v>
      </c>
      <c r="L151" s="111" t="str">
        <f t="shared" si="59"/>
        <v>Yes</v>
      </c>
    </row>
    <row r="152" spans="1:12" x14ac:dyDescent="0.25">
      <c r="A152" s="143" t="s">
        <v>533</v>
      </c>
      <c r="B152" s="30" t="s">
        <v>213</v>
      </c>
      <c r="C152" s="1">
        <v>11</v>
      </c>
      <c r="D152" s="7" t="str">
        <f t="shared" si="56"/>
        <v>N/A</v>
      </c>
      <c r="E152" s="1">
        <v>11</v>
      </c>
      <c r="F152" s="7" t="str">
        <f t="shared" si="57"/>
        <v>N/A</v>
      </c>
      <c r="G152" s="1">
        <v>11</v>
      </c>
      <c r="H152" s="7" t="str">
        <f t="shared" si="58"/>
        <v>N/A</v>
      </c>
      <c r="I152" s="8">
        <v>75</v>
      </c>
      <c r="J152" s="8">
        <v>42.86</v>
      </c>
      <c r="K152" s="30" t="s">
        <v>736</v>
      </c>
      <c r="L152" s="111" t="str">
        <f t="shared" si="59"/>
        <v>No</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9.1904279899999997E-2</v>
      </c>
      <c r="D155" s="5" t="str">
        <f t="shared" ref="D155:D159" si="60">IF($B155="N/A","N/A",IF(C155&lt;0,"No","Yes"))</f>
        <v>N/A</v>
      </c>
      <c r="E155" s="40">
        <v>9.9962083300000004E-2</v>
      </c>
      <c r="F155" s="5" t="str">
        <f t="shared" ref="F155:F159" si="61">IF($B155="N/A","N/A",IF(E155&lt;0,"No","Yes"))</f>
        <v>N/A</v>
      </c>
      <c r="G155" s="40">
        <v>0.1095690285</v>
      </c>
      <c r="H155" s="5" t="str">
        <f t="shared" ref="H155:H159" si="62">IF($B155="N/A","N/A",IF(G155&lt;0,"No","Yes"))</f>
        <v>N/A</v>
      </c>
      <c r="I155" s="8">
        <v>8.7680000000000007</v>
      </c>
      <c r="J155" s="8">
        <v>9.6110000000000007</v>
      </c>
      <c r="K155" s="30" t="s">
        <v>736</v>
      </c>
      <c r="L155" s="111" t="str">
        <f>IF(J155="Div by 0", "N/A", IF(OR(J155="N/A",K155="N/A"),"N/A", IF(J155&gt;VALUE(MID(K155,1,2)), "No", IF(J155&lt;-1*VALUE(MID(K155,1,2)), "No", "Yes"))))</f>
        <v>Yes</v>
      </c>
    </row>
    <row r="156" spans="1:12" x14ac:dyDescent="0.25">
      <c r="A156" s="134" t="s">
        <v>537</v>
      </c>
      <c r="B156" s="3" t="s">
        <v>213</v>
      </c>
      <c r="C156" s="40">
        <v>0.95809913130000002</v>
      </c>
      <c r="D156" s="5" t="str">
        <f t="shared" si="60"/>
        <v>N/A</v>
      </c>
      <c r="E156" s="40">
        <v>1.0270894852000001</v>
      </c>
      <c r="F156" s="5" t="str">
        <f t="shared" si="61"/>
        <v>N/A</v>
      </c>
      <c r="G156" s="40">
        <v>1.0646485376999999</v>
      </c>
      <c r="H156" s="5" t="str">
        <f t="shared" si="62"/>
        <v>N/A</v>
      </c>
      <c r="I156" s="8">
        <v>7.2009999999999996</v>
      </c>
      <c r="J156" s="8">
        <v>3.657</v>
      </c>
      <c r="K156" s="3" t="s">
        <v>736</v>
      </c>
      <c r="L156" s="111" t="str">
        <f t="shared" ref="L156:L159" si="63">IF(J156="Div by 0", "N/A", IF(OR(J156="N/A",K156="N/A"),"N/A", IF(J156&gt;VALUE(MID(K156,1,2)), "No", IF(J156&lt;-1*VALUE(MID(K156,1,2)), "No", "Yes"))))</f>
        <v>Yes</v>
      </c>
    </row>
    <row r="157" spans="1:12" ht="25" x14ac:dyDescent="0.25">
      <c r="A157" s="134" t="s">
        <v>538</v>
      </c>
      <c r="B157" s="3" t="s">
        <v>213</v>
      </c>
      <c r="C157" s="40">
        <v>3.4740316100000002E-2</v>
      </c>
      <c r="D157" s="5" t="str">
        <f t="shared" si="60"/>
        <v>N/A</v>
      </c>
      <c r="E157" s="40">
        <v>5.9589682499999998E-2</v>
      </c>
      <c r="F157" s="5" t="str">
        <f t="shared" si="61"/>
        <v>N/A</v>
      </c>
      <c r="G157" s="40">
        <v>8.6986778000000001E-2</v>
      </c>
      <c r="H157" s="5" t="str">
        <f t="shared" si="62"/>
        <v>N/A</v>
      </c>
      <c r="I157" s="8">
        <v>71.53</v>
      </c>
      <c r="J157" s="8">
        <v>45.98</v>
      </c>
      <c r="K157" s="3" t="s">
        <v>736</v>
      </c>
      <c r="L157" s="111" t="str">
        <f t="shared" si="63"/>
        <v>No</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57.65</v>
      </c>
      <c r="D160" s="7" t="str">
        <f t="shared" si="56"/>
        <v>N/A</v>
      </c>
      <c r="E160" s="1">
        <v>61.28</v>
      </c>
      <c r="F160" s="7" t="str">
        <f t="shared" si="57"/>
        <v>N/A</v>
      </c>
      <c r="G160" s="1">
        <v>73.8</v>
      </c>
      <c r="H160" s="7" t="str">
        <f t="shared" si="58"/>
        <v>N/A</v>
      </c>
      <c r="I160" s="8">
        <v>6.2969999999999997</v>
      </c>
      <c r="J160" s="8">
        <v>20.43</v>
      </c>
      <c r="K160" s="30" t="s">
        <v>736</v>
      </c>
      <c r="L160" s="111" t="str">
        <f t="shared" si="59"/>
        <v>Yes</v>
      </c>
    </row>
    <row r="161" spans="1:12" x14ac:dyDescent="0.25">
      <c r="A161" s="143" t="s">
        <v>542</v>
      </c>
      <c r="B161" s="30" t="s">
        <v>213</v>
      </c>
      <c r="C161" s="10">
        <v>2939694</v>
      </c>
      <c r="D161" s="7" t="str">
        <f t="shared" si="56"/>
        <v>N/A</v>
      </c>
      <c r="E161" s="10">
        <v>3210204</v>
      </c>
      <c r="F161" s="7" t="str">
        <f t="shared" si="57"/>
        <v>N/A</v>
      </c>
      <c r="G161" s="10">
        <v>3947319</v>
      </c>
      <c r="H161" s="7" t="str">
        <f t="shared" si="58"/>
        <v>N/A</v>
      </c>
      <c r="I161" s="8">
        <v>9.202</v>
      </c>
      <c r="J161" s="8">
        <v>22.96</v>
      </c>
      <c r="K161" s="30" t="s">
        <v>736</v>
      </c>
      <c r="L161" s="111" t="str">
        <f t="shared" si="59"/>
        <v>Yes</v>
      </c>
    </row>
    <row r="162" spans="1:12" x14ac:dyDescent="0.25">
      <c r="A162" s="143" t="s">
        <v>1276</v>
      </c>
      <c r="B162" s="30" t="s">
        <v>213</v>
      </c>
      <c r="C162" s="10">
        <v>37211.316456</v>
      </c>
      <c r="D162" s="7" t="str">
        <f t="shared" si="56"/>
        <v>N/A</v>
      </c>
      <c r="E162" s="10">
        <v>36898.896551999998</v>
      </c>
      <c r="F162" s="7" t="str">
        <f t="shared" si="57"/>
        <v>N/A</v>
      </c>
      <c r="G162" s="10">
        <v>42444.290323000001</v>
      </c>
      <c r="H162" s="7" t="str">
        <f t="shared" si="58"/>
        <v>N/A</v>
      </c>
      <c r="I162" s="8">
        <v>-0.84</v>
      </c>
      <c r="J162" s="8">
        <v>15.03</v>
      </c>
      <c r="K162" s="30" t="s">
        <v>736</v>
      </c>
      <c r="L162" s="111" t="str">
        <f t="shared" si="59"/>
        <v>Yes</v>
      </c>
    </row>
    <row r="163" spans="1:12" ht="25" x14ac:dyDescent="0.25">
      <c r="A163" s="143" t="s">
        <v>1277</v>
      </c>
      <c r="B163" s="30" t="s">
        <v>213</v>
      </c>
      <c r="C163" s="10">
        <v>37574.44</v>
      </c>
      <c r="D163" s="7" t="str">
        <f t="shared" si="56"/>
        <v>N/A</v>
      </c>
      <c r="E163" s="10">
        <v>37803.775000000001</v>
      </c>
      <c r="F163" s="7" t="str">
        <f t="shared" si="57"/>
        <v>N/A</v>
      </c>
      <c r="G163" s="10">
        <v>43825.120481999998</v>
      </c>
      <c r="H163" s="7" t="str">
        <f t="shared" si="58"/>
        <v>N/A</v>
      </c>
      <c r="I163" s="8">
        <v>0.61029999999999995</v>
      </c>
      <c r="J163" s="8">
        <v>15.93</v>
      </c>
      <c r="K163" s="30" t="s">
        <v>736</v>
      </c>
      <c r="L163" s="111" t="str">
        <f t="shared" si="59"/>
        <v>Yes</v>
      </c>
    </row>
    <row r="164" spans="1:12" ht="25" x14ac:dyDescent="0.25">
      <c r="A164" s="143" t="s">
        <v>1278</v>
      </c>
      <c r="B164" s="30" t="s">
        <v>213</v>
      </c>
      <c r="C164" s="10">
        <v>30402.75</v>
      </c>
      <c r="D164" s="7" t="str">
        <f t="shared" si="56"/>
        <v>N/A</v>
      </c>
      <c r="E164" s="10">
        <v>26557.428571</v>
      </c>
      <c r="F164" s="7" t="str">
        <f t="shared" si="57"/>
        <v>N/A</v>
      </c>
      <c r="G164" s="10">
        <v>30983.4</v>
      </c>
      <c r="H164" s="7" t="str">
        <f t="shared" si="58"/>
        <v>N/A</v>
      </c>
      <c r="I164" s="8">
        <v>-12.6</v>
      </c>
      <c r="J164" s="8">
        <v>16.670000000000002</v>
      </c>
      <c r="K164" s="30" t="s">
        <v>736</v>
      </c>
      <c r="L164" s="111" t="str">
        <f t="shared" si="59"/>
        <v>Yes</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244204</v>
      </c>
      <c r="D167" s="27" t="str">
        <f t="shared" si="56"/>
        <v>N/A</v>
      </c>
      <c r="E167" s="29">
        <v>346077</v>
      </c>
      <c r="F167" s="27" t="str">
        <f t="shared" si="57"/>
        <v>N/A</v>
      </c>
      <c r="G167" s="29">
        <v>375564</v>
      </c>
      <c r="H167" s="27" t="str">
        <f t="shared" si="58"/>
        <v>N/A</v>
      </c>
      <c r="I167" s="8">
        <v>41.72</v>
      </c>
      <c r="J167" s="8">
        <v>8.52</v>
      </c>
      <c r="K167" s="28" t="s">
        <v>736</v>
      </c>
      <c r="L167" s="111" t="str">
        <f t="shared" si="59"/>
        <v>Yes</v>
      </c>
    </row>
    <row r="168" spans="1:12" x14ac:dyDescent="0.25">
      <c r="A168" s="174" t="s">
        <v>1281</v>
      </c>
      <c r="B168" s="22" t="s">
        <v>213</v>
      </c>
      <c r="C168" s="29">
        <v>3091.1898734000001</v>
      </c>
      <c r="D168" s="27" t="str">
        <f t="shared" si="56"/>
        <v>N/A</v>
      </c>
      <c r="E168" s="29">
        <v>3977.8965517000001</v>
      </c>
      <c r="F168" s="27" t="str">
        <f t="shared" si="57"/>
        <v>N/A</v>
      </c>
      <c r="G168" s="29">
        <v>4038.3225806</v>
      </c>
      <c r="H168" s="27" t="str">
        <f t="shared" si="58"/>
        <v>N/A</v>
      </c>
      <c r="I168" s="8">
        <v>28.68</v>
      </c>
      <c r="J168" s="8">
        <v>1.5189999999999999</v>
      </c>
      <c r="K168" s="28" t="s">
        <v>736</v>
      </c>
      <c r="L168" s="111" t="str">
        <f t="shared" si="59"/>
        <v>Yes</v>
      </c>
    </row>
    <row r="169" spans="1:12" ht="25" x14ac:dyDescent="0.25">
      <c r="A169" s="174" t="s">
        <v>1282</v>
      </c>
      <c r="B169" s="30" t="s">
        <v>213</v>
      </c>
      <c r="C169" s="10">
        <v>2315.7333333000001</v>
      </c>
      <c r="D169" s="7" t="str">
        <f t="shared" si="56"/>
        <v>N/A</v>
      </c>
      <c r="E169" s="10">
        <v>2502.0625</v>
      </c>
      <c r="F169" s="7" t="str">
        <f t="shared" si="57"/>
        <v>N/A</v>
      </c>
      <c r="G169" s="10">
        <v>3629.6867470000002</v>
      </c>
      <c r="H169" s="7" t="str">
        <f t="shared" si="58"/>
        <v>N/A</v>
      </c>
      <c r="I169" s="8">
        <v>8.0459999999999994</v>
      </c>
      <c r="J169" s="8">
        <v>45.07</v>
      </c>
      <c r="K169" s="30" t="s">
        <v>736</v>
      </c>
      <c r="L169" s="111" t="str">
        <f t="shared" si="59"/>
        <v>No</v>
      </c>
    </row>
    <row r="170" spans="1:12" ht="25" x14ac:dyDescent="0.25">
      <c r="A170" s="174" t="s">
        <v>1283</v>
      </c>
      <c r="B170" s="30" t="s">
        <v>213</v>
      </c>
      <c r="C170" s="10">
        <v>17631</v>
      </c>
      <c r="D170" s="7" t="str">
        <f t="shared" si="56"/>
        <v>N/A</v>
      </c>
      <c r="E170" s="10">
        <v>20844.571429</v>
      </c>
      <c r="F170" s="7" t="str">
        <f t="shared" si="57"/>
        <v>N/A</v>
      </c>
      <c r="G170" s="10">
        <v>7430</v>
      </c>
      <c r="H170" s="7" t="str">
        <f t="shared" si="58"/>
        <v>N/A</v>
      </c>
      <c r="I170" s="8">
        <v>18.23</v>
      </c>
      <c r="J170" s="8">
        <v>-64.400000000000006</v>
      </c>
      <c r="K170" s="30" t="s">
        <v>736</v>
      </c>
      <c r="L170" s="111" t="str">
        <f t="shared" si="59"/>
        <v>No</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38203</v>
      </c>
      <c r="D173" s="100" t="str">
        <f>IF($B173="N/A","N/A",IF(C173&gt;10,"No",IF(C173&lt;-10,"No","Yes")))</f>
        <v>N/A</v>
      </c>
      <c r="E173" s="99">
        <v>50020</v>
      </c>
      <c r="F173" s="100" t="str">
        <f>IF($B173="N/A","N/A",IF(E173&gt;10,"No",IF(E173&lt;-10,"No","Yes")))</f>
        <v>N/A</v>
      </c>
      <c r="G173" s="99">
        <v>25872</v>
      </c>
      <c r="H173" s="100" t="str">
        <f>IF($B173="N/A","N/A",IF(G173&gt;10,"No",IF(G173&lt;-10,"No","Yes")))</f>
        <v>N/A</v>
      </c>
      <c r="I173" s="95">
        <v>30.93</v>
      </c>
      <c r="J173" s="95">
        <v>-48.3</v>
      </c>
      <c r="K173" s="96" t="s">
        <v>736</v>
      </c>
      <c r="L173" s="113" t="str">
        <f>IF(J173="Div by 0", "N/A", IF(K173="N/A","N/A", IF(J173&gt;VALUE(MID(K173,1,2)), "No", IF(J173&lt;-1*VALUE(MID(K173,1,2)), "No", "Yes"))))</f>
        <v>No</v>
      </c>
    </row>
    <row r="174" spans="1:12" ht="25" x14ac:dyDescent="0.25">
      <c r="A174" s="134" t="s">
        <v>1286</v>
      </c>
      <c r="B174" s="30" t="s">
        <v>213</v>
      </c>
      <c r="C174" s="10">
        <v>149510</v>
      </c>
      <c r="D174" s="7" t="str">
        <f t="shared" ref="D174:D181" si="64">IF($B174="N/A","N/A",IF(C174&gt;10,"No",IF(C174&lt;-10,"No","Yes")))</f>
        <v>N/A</v>
      </c>
      <c r="E174" s="10">
        <v>224042</v>
      </c>
      <c r="F174" s="7" t="str">
        <f t="shared" ref="F174:F181" si="65">IF($B174="N/A","N/A",IF(E174&gt;10,"No",IF(E174&lt;-10,"No","Yes")))</f>
        <v>N/A</v>
      </c>
      <c r="G174" s="10">
        <v>284629</v>
      </c>
      <c r="H174" s="7" t="str">
        <f t="shared" ref="H174:H181" si="66">IF($B174="N/A","N/A",IF(G174&gt;10,"No",IF(G174&lt;-10,"No","Yes")))</f>
        <v>N/A</v>
      </c>
      <c r="I174" s="8">
        <v>49.85</v>
      </c>
      <c r="J174" s="8">
        <v>27.04</v>
      </c>
      <c r="K174" s="30" t="s">
        <v>736</v>
      </c>
      <c r="L174" s="111" t="str">
        <f t="shared" ref="L174:L181" si="67">IF(J174="Div by 0", "N/A", IF(K174="N/A","N/A", IF(J174&gt;VALUE(MID(K174,1,2)), "No", IF(J174&lt;-1*VALUE(MID(K174,1,2)), "No", "Yes"))))</f>
        <v>Yes</v>
      </c>
    </row>
    <row r="175" spans="1:12" ht="25" x14ac:dyDescent="0.25">
      <c r="A175" s="134" t="s">
        <v>545</v>
      </c>
      <c r="B175" s="30" t="s">
        <v>213</v>
      </c>
      <c r="C175" s="10">
        <v>4000</v>
      </c>
      <c r="D175" s="7" t="str">
        <f t="shared" si="64"/>
        <v>N/A</v>
      </c>
      <c r="E175" s="10">
        <v>12877</v>
      </c>
      <c r="F175" s="7" t="str">
        <f t="shared" si="65"/>
        <v>N/A</v>
      </c>
      <c r="G175" s="10">
        <v>301</v>
      </c>
      <c r="H175" s="7" t="str">
        <f t="shared" si="66"/>
        <v>N/A</v>
      </c>
      <c r="I175" s="8">
        <v>221.9</v>
      </c>
      <c r="J175" s="8">
        <v>-97.7</v>
      </c>
      <c r="K175" s="30" t="s">
        <v>736</v>
      </c>
      <c r="L175" s="111" t="str">
        <f t="shared" si="67"/>
        <v>No</v>
      </c>
    </row>
    <row r="176" spans="1:12" ht="25" x14ac:dyDescent="0.25">
      <c r="A176" s="134" t="s">
        <v>510</v>
      </c>
      <c r="B176" s="30" t="s">
        <v>213</v>
      </c>
      <c r="C176" s="10">
        <v>52491</v>
      </c>
      <c r="D176" s="7" t="str">
        <f t="shared" si="64"/>
        <v>N/A</v>
      </c>
      <c r="E176" s="10">
        <v>59138</v>
      </c>
      <c r="F176" s="7" t="str">
        <f t="shared" si="65"/>
        <v>N/A</v>
      </c>
      <c r="G176" s="10">
        <v>64762</v>
      </c>
      <c r="H176" s="7" t="str">
        <f t="shared" si="66"/>
        <v>N/A</v>
      </c>
      <c r="I176" s="8">
        <v>12.66</v>
      </c>
      <c r="J176" s="8">
        <v>9.51</v>
      </c>
      <c r="K176" s="30" t="s">
        <v>736</v>
      </c>
      <c r="L176" s="111" t="str">
        <f t="shared" si="67"/>
        <v>Yes</v>
      </c>
    </row>
    <row r="177" spans="1:12" ht="25" x14ac:dyDescent="0.25">
      <c r="A177" s="134" t="s">
        <v>511</v>
      </c>
      <c r="B177" s="30" t="s">
        <v>213</v>
      </c>
      <c r="C177" s="10">
        <v>483.58227848000001</v>
      </c>
      <c r="D177" s="7" t="str">
        <f t="shared" si="64"/>
        <v>N/A</v>
      </c>
      <c r="E177" s="10">
        <v>574.94252873999994</v>
      </c>
      <c r="F177" s="7" t="str">
        <f t="shared" si="65"/>
        <v>N/A</v>
      </c>
      <c r="G177" s="10">
        <v>278.19354838999999</v>
      </c>
      <c r="H177" s="7" t="str">
        <f t="shared" si="66"/>
        <v>N/A</v>
      </c>
      <c r="I177" s="8">
        <v>18.89</v>
      </c>
      <c r="J177" s="8">
        <v>-51.6</v>
      </c>
      <c r="K177" s="30" t="s">
        <v>736</v>
      </c>
      <c r="L177" s="111" t="str">
        <f t="shared" si="67"/>
        <v>No</v>
      </c>
    </row>
    <row r="178" spans="1:12" ht="25" x14ac:dyDescent="0.25">
      <c r="A178" s="134" t="s">
        <v>1287</v>
      </c>
      <c r="B178" s="22" t="s">
        <v>213</v>
      </c>
      <c r="C178" s="29">
        <v>1892.5316456</v>
      </c>
      <c r="D178" s="27" t="str">
        <f t="shared" si="64"/>
        <v>N/A</v>
      </c>
      <c r="E178" s="29">
        <v>2575.1954022999998</v>
      </c>
      <c r="F178" s="27" t="str">
        <f t="shared" si="65"/>
        <v>N/A</v>
      </c>
      <c r="G178" s="29">
        <v>3060.5268817000001</v>
      </c>
      <c r="H178" s="27" t="str">
        <f t="shared" si="66"/>
        <v>N/A</v>
      </c>
      <c r="I178" s="8">
        <v>36.07</v>
      </c>
      <c r="J178" s="8">
        <v>18.850000000000001</v>
      </c>
      <c r="K178" s="28" t="s">
        <v>736</v>
      </c>
      <c r="L178" s="111" t="str">
        <f t="shared" si="67"/>
        <v>Yes</v>
      </c>
    </row>
    <row r="179" spans="1:12" ht="25" x14ac:dyDescent="0.25">
      <c r="A179" s="134" t="s">
        <v>512</v>
      </c>
      <c r="B179" s="22" t="s">
        <v>213</v>
      </c>
      <c r="C179" s="29">
        <v>50.632911391999997</v>
      </c>
      <c r="D179" s="27" t="str">
        <f t="shared" si="64"/>
        <v>N/A</v>
      </c>
      <c r="E179" s="29">
        <v>148.01149425</v>
      </c>
      <c r="F179" s="27" t="str">
        <f t="shared" si="65"/>
        <v>N/A</v>
      </c>
      <c r="G179" s="29">
        <v>3.2365591398000002</v>
      </c>
      <c r="H179" s="27" t="str">
        <f t="shared" si="66"/>
        <v>N/A</v>
      </c>
      <c r="I179" s="8">
        <v>192.3</v>
      </c>
      <c r="J179" s="8">
        <v>-97.8</v>
      </c>
      <c r="K179" s="28" t="s">
        <v>736</v>
      </c>
      <c r="L179" s="111" t="str">
        <f t="shared" si="67"/>
        <v>No</v>
      </c>
    </row>
    <row r="180" spans="1:12" ht="25" x14ac:dyDescent="0.25">
      <c r="A180" s="134" t="s">
        <v>513</v>
      </c>
      <c r="B180" s="22" t="s">
        <v>213</v>
      </c>
      <c r="C180" s="29">
        <v>664.44303796999998</v>
      </c>
      <c r="D180" s="27" t="str">
        <f t="shared" si="64"/>
        <v>N/A</v>
      </c>
      <c r="E180" s="29">
        <v>679.74712643999999</v>
      </c>
      <c r="F180" s="27" t="str">
        <f t="shared" si="65"/>
        <v>N/A</v>
      </c>
      <c r="G180" s="29">
        <v>696.36559139999997</v>
      </c>
      <c r="H180" s="27" t="str">
        <f t="shared" si="66"/>
        <v>N/A</v>
      </c>
      <c r="I180" s="8">
        <v>2.3029999999999999</v>
      </c>
      <c r="J180" s="8">
        <v>2.4449999999999998</v>
      </c>
      <c r="K180" s="28" t="s">
        <v>736</v>
      </c>
      <c r="L180" s="111" t="str">
        <f t="shared" si="67"/>
        <v>Yes</v>
      </c>
    </row>
    <row r="181" spans="1:12" ht="25" x14ac:dyDescent="0.25">
      <c r="A181" s="134" t="s">
        <v>1639</v>
      </c>
      <c r="B181" s="30" t="s">
        <v>213</v>
      </c>
      <c r="C181" s="9">
        <v>0</v>
      </c>
      <c r="D181" s="7" t="str">
        <f t="shared" si="64"/>
        <v>N/A</v>
      </c>
      <c r="E181" s="9">
        <v>0</v>
      </c>
      <c r="F181" s="7" t="str">
        <f t="shared" si="65"/>
        <v>N/A</v>
      </c>
      <c r="G181" s="9">
        <v>0</v>
      </c>
      <c r="H181" s="7" t="str">
        <f t="shared" si="66"/>
        <v>N/A</v>
      </c>
      <c r="I181" s="36" t="s">
        <v>1748</v>
      </c>
      <c r="J181" s="36" t="s">
        <v>1748</v>
      </c>
      <c r="K181" s="30" t="s">
        <v>736</v>
      </c>
      <c r="L181" s="111" t="str">
        <f t="shared" si="67"/>
        <v>N/A</v>
      </c>
    </row>
    <row r="182" spans="1:12" ht="25" x14ac:dyDescent="0.25">
      <c r="A182" s="134" t="s">
        <v>1640</v>
      </c>
      <c r="B182" s="101" t="s">
        <v>213</v>
      </c>
      <c r="C182" s="102">
        <v>0</v>
      </c>
      <c r="D182" s="97" t="str">
        <f t="shared" ref="D182" si="68">IF($B182="N/A","N/A",IF(C182&lt;0,"No","Yes"))</f>
        <v>N/A</v>
      </c>
      <c r="E182" s="102">
        <v>0</v>
      </c>
      <c r="F182" s="97" t="str">
        <f t="shared" ref="F182" si="69">IF($B182="N/A","N/A",IF(E182&lt;0,"No","Yes"))</f>
        <v>N/A</v>
      </c>
      <c r="G182" s="102">
        <v>0</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v>0</v>
      </c>
      <c r="D186" s="94" t="str">
        <f>IF($B186="N/A","N/A",IF(C186&gt;10,"No",IF(C186&lt;-10,"No","Yes")))</f>
        <v>N/A</v>
      </c>
      <c r="E186" s="102">
        <v>0</v>
      </c>
      <c r="F186" s="94" t="str">
        <f>IF($B186="N/A","N/A",IF(E186&gt;10,"No",IF(E186&lt;-10,"No","Yes")))</f>
        <v>N/A</v>
      </c>
      <c r="G186" s="102">
        <v>0</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0</v>
      </c>
      <c r="D191" s="27" t="str">
        <f t="shared" si="76"/>
        <v>N/A</v>
      </c>
      <c r="E191" s="9">
        <v>0</v>
      </c>
      <c r="F191" s="27" t="str">
        <f t="shared" si="77"/>
        <v>N/A</v>
      </c>
      <c r="G191" s="9">
        <v>0</v>
      </c>
      <c r="H191" s="27" t="str">
        <f t="shared" si="78"/>
        <v>N/A</v>
      </c>
      <c r="I191" s="36" t="s">
        <v>1748</v>
      </c>
      <c r="J191" s="36" t="s">
        <v>1748</v>
      </c>
      <c r="K191" s="28" t="s">
        <v>736</v>
      </c>
      <c r="L191" s="111" t="str">
        <f t="shared" si="75"/>
        <v>N/A</v>
      </c>
    </row>
    <row r="192" spans="1:12" ht="25" x14ac:dyDescent="0.25">
      <c r="A192" s="134" t="s">
        <v>1651</v>
      </c>
      <c r="B192" s="22" t="s">
        <v>213</v>
      </c>
      <c r="C192" s="9">
        <v>0</v>
      </c>
      <c r="D192" s="27" t="str">
        <f t="shared" si="76"/>
        <v>N/A</v>
      </c>
      <c r="E192" s="9">
        <v>0</v>
      </c>
      <c r="F192" s="27" t="str">
        <f t="shared" si="77"/>
        <v>N/A</v>
      </c>
      <c r="G192" s="9">
        <v>0</v>
      </c>
      <c r="H192" s="27" t="str">
        <f t="shared" si="78"/>
        <v>N/A</v>
      </c>
      <c r="I192" s="36" t="s">
        <v>1748</v>
      </c>
      <c r="J192" s="36" t="s">
        <v>1748</v>
      </c>
      <c r="K192" s="28" t="s">
        <v>736</v>
      </c>
      <c r="L192" s="111" t="str">
        <f t="shared" si="75"/>
        <v>N/A</v>
      </c>
    </row>
    <row r="193" spans="1:12" ht="25" x14ac:dyDescent="0.25">
      <c r="A193" s="134" t="s">
        <v>1652</v>
      </c>
      <c r="B193" s="22" t="s">
        <v>213</v>
      </c>
      <c r="C193" s="9">
        <v>0</v>
      </c>
      <c r="D193" s="27" t="str">
        <f t="shared" si="76"/>
        <v>N/A</v>
      </c>
      <c r="E193" s="9">
        <v>0</v>
      </c>
      <c r="F193" s="27" t="str">
        <f t="shared" si="77"/>
        <v>N/A</v>
      </c>
      <c r="G193" s="9">
        <v>0</v>
      </c>
      <c r="H193" s="27" t="str">
        <f t="shared" si="78"/>
        <v>N/A</v>
      </c>
      <c r="I193" s="36" t="s">
        <v>1748</v>
      </c>
      <c r="J193" s="36" t="s">
        <v>1748</v>
      </c>
      <c r="K193" s="28" t="s">
        <v>736</v>
      </c>
      <c r="L193" s="111" t="str">
        <f t="shared" si="75"/>
        <v>N/A</v>
      </c>
    </row>
    <row r="194" spans="1:12" ht="25" x14ac:dyDescent="0.25">
      <c r="A194" s="134" t="s">
        <v>1653</v>
      </c>
      <c r="B194" s="22" t="s">
        <v>213</v>
      </c>
      <c r="C194" s="9">
        <v>0</v>
      </c>
      <c r="D194" s="27" t="str">
        <f t="shared" si="76"/>
        <v>N/A</v>
      </c>
      <c r="E194" s="9">
        <v>0</v>
      </c>
      <c r="F194" s="27" t="str">
        <f t="shared" si="77"/>
        <v>N/A</v>
      </c>
      <c r="G194" s="9">
        <v>0</v>
      </c>
      <c r="H194" s="27" t="str">
        <f t="shared" si="78"/>
        <v>N/A</v>
      </c>
      <c r="I194" s="36" t="s">
        <v>1748</v>
      </c>
      <c r="J194" s="36" t="s">
        <v>1748</v>
      </c>
      <c r="K194" s="28" t="s">
        <v>736</v>
      </c>
      <c r="L194" s="111" t="str">
        <f t="shared" si="75"/>
        <v>N/A</v>
      </c>
    </row>
    <row r="195" spans="1:12" ht="25" x14ac:dyDescent="0.25">
      <c r="A195" s="134" t="s">
        <v>1654</v>
      </c>
      <c r="B195" s="22" t="s">
        <v>213</v>
      </c>
      <c r="C195" s="9">
        <v>0</v>
      </c>
      <c r="D195" s="27" t="str">
        <f t="shared" si="76"/>
        <v>N/A</v>
      </c>
      <c r="E195" s="9">
        <v>0</v>
      </c>
      <c r="F195" s="27" t="str">
        <f t="shared" si="77"/>
        <v>N/A</v>
      </c>
      <c r="G195" s="9">
        <v>0</v>
      </c>
      <c r="H195" s="27" t="str">
        <f t="shared" si="78"/>
        <v>N/A</v>
      </c>
      <c r="I195" s="36" t="s">
        <v>1748</v>
      </c>
      <c r="J195" s="36" t="s">
        <v>1748</v>
      </c>
      <c r="K195" s="28" t="s">
        <v>736</v>
      </c>
      <c r="L195" s="111" t="str">
        <f t="shared" si="75"/>
        <v>N/A</v>
      </c>
    </row>
    <row r="196" spans="1:12" ht="25" x14ac:dyDescent="0.25">
      <c r="A196" s="134" t="s">
        <v>1655</v>
      </c>
      <c r="B196" s="22" t="s">
        <v>213</v>
      </c>
      <c r="C196" s="9">
        <v>0</v>
      </c>
      <c r="D196" s="27" t="str">
        <f t="shared" si="76"/>
        <v>N/A</v>
      </c>
      <c r="E196" s="9">
        <v>0</v>
      </c>
      <c r="F196" s="27" t="str">
        <f t="shared" si="77"/>
        <v>N/A</v>
      </c>
      <c r="G196" s="9">
        <v>0</v>
      </c>
      <c r="H196" s="27" t="str">
        <f t="shared" si="78"/>
        <v>N/A</v>
      </c>
      <c r="I196" s="36" t="s">
        <v>1748</v>
      </c>
      <c r="J196" s="36" t="s">
        <v>1748</v>
      </c>
      <c r="K196" s="28" t="s">
        <v>736</v>
      </c>
      <c r="L196" s="111" t="str">
        <f t="shared" si="75"/>
        <v>N/A</v>
      </c>
    </row>
    <row r="197" spans="1:12" ht="25" x14ac:dyDescent="0.25">
      <c r="A197" s="134" t="s">
        <v>1656</v>
      </c>
      <c r="B197" s="22" t="s">
        <v>213</v>
      </c>
      <c r="C197" s="9">
        <v>0</v>
      </c>
      <c r="D197" s="27" t="str">
        <f t="shared" si="76"/>
        <v>N/A</v>
      </c>
      <c r="E197" s="9">
        <v>0</v>
      </c>
      <c r="F197" s="27" t="str">
        <f t="shared" si="77"/>
        <v>N/A</v>
      </c>
      <c r="G197" s="9">
        <v>0</v>
      </c>
      <c r="H197" s="27" t="str">
        <f t="shared" si="78"/>
        <v>N/A</v>
      </c>
      <c r="I197" s="36" t="s">
        <v>1748</v>
      </c>
      <c r="J197" s="36" t="s">
        <v>1748</v>
      </c>
      <c r="K197" s="28" t="s">
        <v>736</v>
      </c>
      <c r="L197" s="111" t="str">
        <f t="shared" si="75"/>
        <v>N/A</v>
      </c>
    </row>
    <row r="198" spans="1:12" ht="25" x14ac:dyDescent="0.25">
      <c r="A198" s="134" t="s">
        <v>1657</v>
      </c>
      <c r="B198" s="22" t="s">
        <v>213</v>
      </c>
      <c r="C198" s="9">
        <v>0</v>
      </c>
      <c r="D198" s="27" t="str">
        <f t="shared" si="76"/>
        <v>N/A</v>
      </c>
      <c r="E198" s="9">
        <v>0</v>
      </c>
      <c r="F198" s="27" t="str">
        <f t="shared" si="77"/>
        <v>N/A</v>
      </c>
      <c r="G198" s="9">
        <v>0</v>
      </c>
      <c r="H198" s="27" t="str">
        <f t="shared" si="78"/>
        <v>N/A</v>
      </c>
      <c r="I198" s="36" t="s">
        <v>1748</v>
      </c>
      <c r="J198" s="36" t="s">
        <v>1748</v>
      </c>
      <c r="K198" s="28" t="s">
        <v>736</v>
      </c>
      <c r="L198" s="111" t="str">
        <f t="shared" si="75"/>
        <v>N/A</v>
      </c>
    </row>
    <row r="199" spans="1:12" ht="25" x14ac:dyDescent="0.25">
      <c r="A199" s="134" t="s">
        <v>1658</v>
      </c>
      <c r="B199" s="22" t="s">
        <v>213</v>
      </c>
      <c r="C199" s="9">
        <v>0</v>
      </c>
      <c r="D199" s="27" t="str">
        <f t="shared" si="76"/>
        <v>N/A</v>
      </c>
      <c r="E199" s="9">
        <v>0</v>
      </c>
      <c r="F199" s="27" t="str">
        <f t="shared" si="77"/>
        <v>N/A</v>
      </c>
      <c r="G199" s="9">
        <v>0</v>
      </c>
      <c r="H199" s="27" t="str">
        <f t="shared" si="78"/>
        <v>N/A</v>
      </c>
      <c r="I199" s="36" t="s">
        <v>1748</v>
      </c>
      <c r="J199" s="36" t="s">
        <v>1748</v>
      </c>
      <c r="K199" s="28" t="s">
        <v>736</v>
      </c>
      <c r="L199" s="111" t="str">
        <f t="shared" si="75"/>
        <v>N/A</v>
      </c>
    </row>
    <row r="200" spans="1:12" ht="25" x14ac:dyDescent="0.25">
      <c r="A200" s="134" t="s">
        <v>1659</v>
      </c>
      <c r="B200" s="22" t="s">
        <v>213</v>
      </c>
      <c r="C200" s="9">
        <v>0</v>
      </c>
      <c r="D200" s="27" t="str">
        <f t="shared" si="76"/>
        <v>N/A</v>
      </c>
      <c r="E200" s="9">
        <v>0</v>
      </c>
      <c r="F200" s="27" t="str">
        <f t="shared" si="77"/>
        <v>N/A</v>
      </c>
      <c r="G200" s="9">
        <v>0</v>
      </c>
      <c r="H200" s="27" t="str">
        <f t="shared" si="78"/>
        <v>N/A</v>
      </c>
      <c r="I200" s="36" t="s">
        <v>1748</v>
      </c>
      <c r="J200" s="36" t="s">
        <v>1748</v>
      </c>
      <c r="K200" s="28" t="s">
        <v>736</v>
      </c>
      <c r="L200" s="111" t="str">
        <f t="shared" si="75"/>
        <v>N/A</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0</v>
      </c>
      <c r="H203" s="27" t="str">
        <f t="shared" si="78"/>
        <v>N/A</v>
      </c>
      <c r="I203" s="36" t="s">
        <v>1748</v>
      </c>
      <c r="J203" s="36" t="s">
        <v>1748</v>
      </c>
      <c r="K203" s="28" t="s">
        <v>736</v>
      </c>
      <c r="L203" s="111" t="str">
        <f t="shared" si="75"/>
        <v>N/A</v>
      </c>
    </row>
    <row r="204" spans="1:12" ht="25" x14ac:dyDescent="0.25">
      <c r="A204" s="134" t="s">
        <v>1663</v>
      </c>
      <c r="B204" s="22" t="s">
        <v>213</v>
      </c>
      <c r="C204" s="9">
        <v>0</v>
      </c>
      <c r="D204" s="27" t="str">
        <f t="shared" si="76"/>
        <v>N/A</v>
      </c>
      <c r="E204" s="9">
        <v>0</v>
      </c>
      <c r="F204" s="27" t="str">
        <f t="shared" si="77"/>
        <v>N/A</v>
      </c>
      <c r="G204" s="9">
        <v>0</v>
      </c>
      <c r="H204" s="27" t="str">
        <f t="shared" si="78"/>
        <v>N/A</v>
      </c>
      <c r="I204" s="36" t="s">
        <v>1748</v>
      </c>
      <c r="J204" s="36" t="s">
        <v>1748</v>
      </c>
      <c r="K204" s="28" t="s">
        <v>736</v>
      </c>
      <c r="L204" s="111" t="str">
        <f t="shared" si="75"/>
        <v>N/A</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0</v>
      </c>
      <c r="D206" s="27" t="str">
        <f t="shared" si="76"/>
        <v>N/A</v>
      </c>
      <c r="E206" s="9">
        <v>0</v>
      </c>
      <c r="F206" s="27" t="str">
        <f t="shared" si="77"/>
        <v>N/A</v>
      </c>
      <c r="G206" s="9">
        <v>0</v>
      </c>
      <c r="H206" s="27" t="str">
        <f t="shared" si="78"/>
        <v>N/A</v>
      </c>
      <c r="I206" s="36" t="s">
        <v>1748</v>
      </c>
      <c r="J206" s="36" t="s">
        <v>1748</v>
      </c>
      <c r="K206" s="28" t="s">
        <v>736</v>
      </c>
      <c r="L206" s="111" t="str">
        <f t="shared" si="75"/>
        <v>N/A</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0</v>
      </c>
      <c r="D208" s="27" t="str">
        <f t="shared" si="76"/>
        <v>N/A</v>
      </c>
      <c r="E208" s="9">
        <v>0</v>
      </c>
      <c r="F208" s="27" t="str">
        <f t="shared" si="77"/>
        <v>N/A</v>
      </c>
      <c r="G208" s="9">
        <v>0</v>
      </c>
      <c r="H208" s="27" t="str">
        <f t="shared" si="78"/>
        <v>N/A</v>
      </c>
      <c r="I208" s="36" t="s">
        <v>1748</v>
      </c>
      <c r="J208" s="36" t="s">
        <v>1748</v>
      </c>
      <c r="K208" s="28" t="s">
        <v>736</v>
      </c>
      <c r="L208" s="111" t="str">
        <f t="shared" si="75"/>
        <v>N/A</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0</v>
      </c>
      <c r="D210" s="27" t="str">
        <f t="shared" si="76"/>
        <v>N/A</v>
      </c>
      <c r="E210" s="9">
        <v>0</v>
      </c>
      <c r="F210" s="27" t="str">
        <f t="shared" si="77"/>
        <v>N/A</v>
      </c>
      <c r="G210" s="9">
        <v>0</v>
      </c>
      <c r="H210" s="27" t="str">
        <f t="shared" si="78"/>
        <v>N/A</v>
      </c>
      <c r="I210" s="36" t="s">
        <v>1748</v>
      </c>
      <c r="J210" s="36" t="s">
        <v>1748</v>
      </c>
      <c r="K210" s="28" t="s">
        <v>736</v>
      </c>
      <c r="L210" s="111" t="str">
        <f t="shared" si="75"/>
        <v>N/A</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v>
      </c>
      <c r="H212" s="27" t="str">
        <f t="shared" si="78"/>
        <v>N/A</v>
      </c>
      <c r="I212" s="36" t="s">
        <v>1748</v>
      </c>
      <c r="J212" s="36" t="s">
        <v>1748</v>
      </c>
      <c r="K212" s="28" t="s">
        <v>736</v>
      </c>
      <c r="L212" s="111" t="str">
        <f t="shared" si="75"/>
        <v>N/A</v>
      </c>
    </row>
    <row r="213" spans="1:12" ht="25" x14ac:dyDescent="0.25">
      <c r="A213" s="135" t="s">
        <v>1644</v>
      </c>
      <c r="B213" s="119" t="s">
        <v>213</v>
      </c>
      <c r="C213" s="175">
        <v>0</v>
      </c>
      <c r="D213" s="151" t="str">
        <f t="shared" si="76"/>
        <v>N/A</v>
      </c>
      <c r="E213" s="175">
        <v>0</v>
      </c>
      <c r="F213" s="151" t="str">
        <f t="shared" si="77"/>
        <v>N/A</v>
      </c>
      <c r="G213" s="175">
        <v>0</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72124</v>
      </c>
      <c r="D6" s="7" t="str">
        <f t="shared" ref="D6:D39" si="0">IF($B6="N/A","N/A",IF(C6&gt;10,"No",IF(C6&lt;-10,"No","Yes")))</f>
        <v>N/A</v>
      </c>
      <c r="E6" s="1">
        <v>73230</v>
      </c>
      <c r="F6" s="7" t="str">
        <f t="shared" ref="F6:F39" si="1">IF($B6="N/A","N/A",IF(E6&gt;10,"No",IF(E6&lt;-10,"No","Yes")))</f>
        <v>N/A</v>
      </c>
      <c r="G6" s="1">
        <v>71088</v>
      </c>
      <c r="H6" s="7" t="str">
        <f t="shared" ref="H6:H39" si="2">IF($B6="N/A","N/A",IF(G6&gt;10,"No",IF(G6&lt;-10,"No","Yes")))</f>
        <v>N/A</v>
      </c>
      <c r="I6" s="36">
        <v>1.5329999999999999</v>
      </c>
      <c r="J6" s="36">
        <v>-2.93</v>
      </c>
      <c r="K6" s="30" t="s">
        <v>736</v>
      </c>
      <c r="L6" s="111" t="str">
        <f t="shared" ref="L6:L39" si="3">IF(J6="Div by 0", "N/A", IF(K6="N/A","N/A", IF(J6&gt;VALUE(MID(K6,1,2)), "No", IF(J6&lt;-1*VALUE(MID(K6,1,2)), "No", "Yes"))))</f>
        <v>Yes</v>
      </c>
    </row>
    <row r="7" spans="1:12" x14ac:dyDescent="0.25">
      <c r="A7" s="144" t="s">
        <v>4</v>
      </c>
      <c r="B7" s="22" t="s">
        <v>213</v>
      </c>
      <c r="C7" s="23">
        <v>62322</v>
      </c>
      <c r="D7" s="27" t="str">
        <f t="shared" si="0"/>
        <v>N/A</v>
      </c>
      <c r="E7" s="23">
        <v>61998</v>
      </c>
      <c r="F7" s="27" t="str">
        <f t="shared" si="1"/>
        <v>N/A</v>
      </c>
      <c r="G7" s="23">
        <v>60820</v>
      </c>
      <c r="H7" s="27" t="str">
        <f t="shared" si="2"/>
        <v>N/A</v>
      </c>
      <c r="I7" s="8">
        <v>-0.52</v>
      </c>
      <c r="J7" s="8">
        <v>-1.9</v>
      </c>
      <c r="K7" s="28" t="s">
        <v>736</v>
      </c>
      <c r="L7" s="111" t="str">
        <f t="shared" si="3"/>
        <v>Yes</v>
      </c>
    </row>
    <row r="8" spans="1:12" x14ac:dyDescent="0.25">
      <c r="A8" s="144" t="s">
        <v>359</v>
      </c>
      <c r="B8" s="22" t="s">
        <v>213</v>
      </c>
      <c r="C8" s="4">
        <v>86.409516943</v>
      </c>
      <c r="D8" s="27" t="str">
        <f>IF($B8="N/A","N/A",IF(C8&gt;10,"No",IF(C8&lt;-10,"No","Yes")))</f>
        <v>N/A</v>
      </c>
      <c r="E8" s="4">
        <v>84.662023761</v>
      </c>
      <c r="F8" s="27" t="str">
        <f t="shared" si="1"/>
        <v>N/A</v>
      </c>
      <c r="G8" s="4">
        <v>85.555930677000006</v>
      </c>
      <c r="H8" s="27" t="str">
        <f t="shared" si="2"/>
        <v>N/A</v>
      </c>
      <c r="I8" s="8">
        <v>-2.02</v>
      </c>
      <c r="J8" s="8">
        <v>1.056</v>
      </c>
      <c r="K8" s="28" t="s">
        <v>736</v>
      </c>
      <c r="L8" s="111" t="str">
        <f t="shared" si="3"/>
        <v>Yes</v>
      </c>
    </row>
    <row r="9" spans="1:12" x14ac:dyDescent="0.25">
      <c r="A9" s="144" t="s">
        <v>83</v>
      </c>
      <c r="B9" s="22" t="s">
        <v>213</v>
      </c>
      <c r="C9" s="23">
        <v>53069.33</v>
      </c>
      <c r="D9" s="27" t="str">
        <f t="shared" si="0"/>
        <v>N/A</v>
      </c>
      <c r="E9" s="23">
        <v>52934.35</v>
      </c>
      <c r="F9" s="27" t="str">
        <f t="shared" si="1"/>
        <v>N/A</v>
      </c>
      <c r="G9" s="23">
        <v>52016.5</v>
      </c>
      <c r="H9" s="27" t="str">
        <f t="shared" si="2"/>
        <v>N/A</v>
      </c>
      <c r="I9" s="8">
        <v>-0.254</v>
      </c>
      <c r="J9" s="8">
        <v>-1.73</v>
      </c>
      <c r="K9" s="28" t="s">
        <v>736</v>
      </c>
      <c r="L9" s="111" t="str">
        <f t="shared" si="3"/>
        <v>Yes</v>
      </c>
    </row>
    <row r="10" spans="1:12" x14ac:dyDescent="0.25">
      <c r="A10" s="144" t="s">
        <v>100</v>
      </c>
      <c r="B10" s="22" t="s">
        <v>213</v>
      </c>
      <c r="C10" s="23">
        <v>192</v>
      </c>
      <c r="D10" s="27" t="str">
        <f t="shared" si="0"/>
        <v>N/A</v>
      </c>
      <c r="E10" s="23">
        <v>212</v>
      </c>
      <c r="F10" s="27" t="str">
        <f t="shared" si="1"/>
        <v>N/A</v>
      </c>
      <c r="G10" s="23">
        <v>214</v>
      </c>
      <c r="H10" s="27" t="str">
        <f t="shared" si="2"/>
        <v>N/A</v>
      </c>
      <c r="I10" s="8">
        <v>10.42</v>
      </c>
      <c r="J10" s="8">
        <v>0.94340000000000002</v>
      </c>
      <c r="K10" s="28" t="s">
        <v>736</v>
      </c>
      <c r="L10" s="111" t="str">
        <f t="shared" si="3"/>
        <v>Yes</v>
      </c>
    </row>
    <row r="11" spans="1:12" x14ac:dyDescent="0.25">
      <c r="A11" s="144" t="s">
        <v>977</v>
      </c>
      <c r="B11" s="22" t="s">
        <v>213</v>
      </c>
      <c r="C11" s="23">
        <v>83</v>
      </c>
      <c r="D11" s="27" t="str">
        <f t="shared" si="0"/>
        <v>N/A</v>
      </c>
      <c r="E11" s="23">
        <v>104</v>
      </c>
      <c r="F11" s="27" t="str">
        <f t="shared" si="1"/>
        <v>N/A</v>
      </c>
      <c r="G11" s="23">
        <v>111</v>
      </c>
      <c r="H11" s="27" t="str">
        <f t="shared" si="2"/>
        <v>N/A</v>
      </c>
      <c r="I11" s="8">
        <v>25.3</v>
      </c>
      <c r="J11" s="8">
        <v>6.7309999999999999</v>
      </c>
      <c r="K11" s="28" t="s">
        <v>736</v>
      </c>
      <c r="L11" s="111" t="str">
        <f t="shared" si="3"/>
        <v>Yes</v>
      </c>
    </row>
    <row r="12" spans="1:12" x14ac:dyDescent="0.25">
      <c r="A12" s="144" t="s">
        <v>978</v>
      </c>
      <c r="B12" s="22" t="s">
        <v>213</v>
      </c>
      <c r="C12" s="23">
        <v>108</v>
      </c>
      <c r="D12" s="27" t="str">
        <f t="shared" si="0"/>
        <v>N/A</v>
      </c>
      <c r="E12" s="23">
        <v>105</v>
      </c>
      <c r="F12" s="27" t="str">
        <f t="shared" si="1"/>
        <v>N/A</v>
      </c>
      <c r="G12" s="23">
        <v>103</v>
      </c>
      <c r="H12" s="27" t="str">
        <f t="shared" si="2"/>
        <v>N/A</v>
      </c>
      <c r="I12" s="8">
        <v>-2.78</v>
      </c>
      <c r="J12" s="8">
        <v>-1.9</v>
      </c>
      <c r="K12" s="28" t="s">
        <v>736</v>
      </c>
      <c r="L12" s="111" t="str">
        <f t="shared" si="3"/>
        <v>Yes</v>
      </c>
    </row>
    <row r="13" spans="1:12" x14ac:dyDescent="0.25">
      <c r="A13" s="144" t="s">
        <v>979</v>
      </c>
      <c r="B13" s="22" t="s">
        <v>213</v>
      </c>
      <c r="C13" s="23">
        <v>0</v>
      </c>
      <c r="D13" s="27" t="str">
        <f t="shared" si="0"/>
        <v>N/A</v>
      </c>
      <c r="E13" s="23">
        <v>11</v>
      </c>
      <c r="F13" s="27" t="str">
        <f t="shared" si="1"/>
        <v>N/A</v>
      </c>
      <c r="G13" s="23">
        <v>0</v>
      </c>
      <c r="H13" s="27" t="str">
        <f t="shared" si="2"/>
        <v>N/A</v>
      </c>
      <c r="I13" s="8" t="s">
        <v>1748</v>
      </c>
      <c r="J13" s="8">
        <v>-100</v>
      </c>
      <c r="K13" s="28" t="s">
        <v>736</v>
      </c>
      <c r="L13" s="111" t="str">
        <f t="shared" si="3"/>
        <v>No</v>
      </c>
    </row>
    <row r="14" spans="1:12" x14ac:dyDescent="0.25">
      <c r="A14" s="144" t="s">
        <v>980</v>
      </c>
      <c r="B14" s="22" t="s">
        <v>213</v>
      </c>
      <c r="C14" s="23">
        <v>11</v>
      </c>
      <c r="D14" s="27" t="str">
        <f t="shared" si="0"/>
        <v>N/A</v>
      </c>
      <c r="E14" s="23">
        <v>11</v>
      </c>
      <c r="F14" s="27" t="str">
        <f t="shared" si="1"/>
        <v>N/A</v>
      </c>
      <c r="G14" s="23">
        <v>0</v>
      </c>
      <c r="H14" s="27" t="str">
        <f t="shared" si="2"/>
        <v>N/A</v>
      </c>
      <c r="I14" s="8">
        <v>0</v>
      </c>
      <c r="J14" s="8">
        <v>-100</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5380</v>
      </c>
      <c r="D16" s="27" t="str">
        <f t="shared" si="0"/>
        <v>N/A</v>
      </c>
      <c r="E16" s="23">
        <v>5578</v>
      </c>
      <c r="F16" s="27" t="str">
        <f t="shared" si="1"/>
        <v>N/A</v>
      </c>
      <c r="G16" s="23">
        <v>5349</v>
      </c>
      <c r="H16" s="27" t="str">
        <f t="shared" si="2"/>
        <v>N/A</v>
      </c>
      <c r="I16" s="8">
        <v>3.68</v>
      </c>
      <c r="J16" s="8">
        <v>-4.1100000000000003</v>
      </c>
      <c r="K16" s="28" t="s">
        <v>736</v>
      </c>
      <c r="L16" s="111" t="str">
        <f t="shared" si="3"/>
        <v>Yes</v>
      </c>
    </row>
    <row r="17" spans="1:12" x14ac:dyDescent="0.25">
      <c r="A17" s="143" t="s">
        <v>982</v>
      </c>
      <c r="B17" s="22" t="s">
        <v>213</v>
      </c>
      <c r="C17" s="23">
        <v>4517</v>
      </c>
      <c r="D17" s="27" t="str">
        <f t="shared" si="0"/>
        <v>N/A</v>
      </c>
      <c r="E17" s="23">
        <v>4670</v>
      </c>
      <c r="F17" s="27" t="str">
        <f t="shared" si="1"/>
        <v>N/A</v>
      </c>
      <c r="G17" s="23">
        <v>4587</v>
      </c>
      <c r="H17" s="27" t="str">
        <f t="shared" si="2"/>
        <v>N/A</v>
      </c>
      <c r="I17" s="8">
        <v>3.387</v>
      </c>
      <c r="J17" s="8">
        <v>-1.78</v>
      </c>
      <c r="K17" s="28" t="s">
        <v>736</v>
      </c>
      <c r="L17" s="111" t="str">
        <f t="shared" si="3"/>
        <v>Yes</v>
      </c>
    </row>
    <row r="18" spans="1:12" x14ac:dyDescent="0.25">
      <c r="A18" s="143" t="s">
        <v>983</v>
      </c>
      <c r="B18" s="22" t="s">
        <v>213</v>
      </c>
      <c r="C18" s="23">
        <v>754</v>
      </c>
      <c r="D18" s="27" t="str">
        <f t="shared" si="0"/>
        <v>N/A</v>
      </c>
      <c r="E18" s="23">
        <v>801</v>
      </c>
      <c r="F18" s="27" t="str">
        <f t="shared" si="1"/>
        <v>N/A</v>
      </c>
      <c r="G18" s="23">
        <v>659</v>
      </c>
      <c r="H18" s="27" t="str">
        <f t="shared" si="2"/>
        <v>N/A</v>
      </c>
      <c r="I18" s="8">
        <v>6.2329999999999997</v>
      </c>
      <c r="J18" s="8">
        <v>-17.7</v>
      </c>
      <c r="K18" s="28" t="s">
        <v>736</v>
      </c>
      <c r="L18" s="111" t="str">
        <f t="shared" si="3"/>
        <v>Yes</v>
      </c>
    </row>
    <row r="19" spans="1:12" x14ac:dyDescent="0.25">
      <c r="A19" s="143" t="s">
        <v>984</v>
      </c>
      <c r="B19" s="22" t="s">
        <v>213</v>
      </c>
      <c r="C19" s="23">
        <v>70</v>
      </c>
      <c r="D19" s="27" t="str">
        <f t="shared" si="0"/>
        <v>N/A</v>
      </c>
      <c r="E19" s="23">
        <v>73</v>
      </c>
      <c r="F19" s="27" t="str">
        <f t="shared" si="1"/>
        <v>N/A</v>
      </c>
      <c r="G19" s="23">
        <v>69</v>
      </c>
      <c r="H19" s="27" t="str">
        <f t="shared" si="2"/>
        <v>N/A</v>
      </c>
      <c r="I19" s="8">
        <v>4.2859999999999996</v>
      </c>
      <c r="J19" s="8">
        <v>-5.48</v>
      </c>
      <c r="K19" s="28" t="s">
        <v>736</v>
      </c>
      <c r="L19" s="111" t="str">
        <f t="shared" si="3"/>
        <v>Yes</v>
      </c>
    </row>
    <row r="20" spans="1:12" x14ac:dyDescent="0.25">
      <c r="A20" s="143" t="s">
        <v>985</v>
      </c>
      <c r="B20" s="22" t="s">
        <v>213</v>
      </c>
      <c r="C20" s="23">
        <v>39</v>
      </c>
      <c r="D20" s="27" t="str">
        <f t="shared" si="0"/>
        <v>N/A</v>
      </c>
      <c r="E20" s="23">
        <v>34</v>
      </c>
      <c r="F20" s="27" t="str">
        <f t="shared" si="1"/>
        <v>N/A</v>
      </c>
      <c r="G20" s="23">
        <v>34</v>
      </c>
      <c r="H20" s="27" t="str">
        <f t="shared" si="2"/>
        <v>N/A</v>
      </c>
      <c r="I20" s="8">
        <v>-12.8</v>
      </c>
      <c r="J20" s="8">
        <v>0</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48097</v>
      </c>
      <c r="D22" s="27" t="str">
        <f t="shared" si="0"/>
        <v>N/A</v>
      </c>
      <c r="E22" s="23">
        <v>49187</v>
      </c>
      <c r="F22" s="27" t="str">
        <f t="shared" si="1"/>
        <v>N/A</v>
      </c>
      <c r="G22" s="23">
        <v>48171</v>
      </c>
      <c r="H22" s="27" t="str">
        <f t="shared" si="2"/>
        <v>N/A</v>
      </c>
      <c r="I22" s="8">
        <v>2.266</v>
      </c>
      <c r="J22" s="8">
        <v>-2.0699999999999998</v>
      </c>
      <c r="K22" s="28" t="s">
        <v>736</v>
      </c>
      <c r="L22" s="111" t="str">
        <f t="shared" si="3"/>
        <v>Yes</v>
      </c>
    </row>
    <row r="23" spans="1:12" x14ac:dyDescent="0.25">
      <c r="A23" s="143" t="s">
        <v>987</v>
      </c>
      <c r="B23" s="22" t="s">
        <v>213</v>
      </c>
      <c r="C23" s="23">
        <v>14058</v>
      </c>
      <c r="D23" s="27" t="str">
        <f t="shared" si="0"/>
        <v>N/A</v>
      </c>
      <c r="E23" s="23">
        <v>14107</v>
      </c>
      <c r="F23" s="27" t="str">
        <f t="shared" si="1"/>
        <v>N/A</v>
      </c>
      <c r="G23" s="23">
        <v>13600</v>
      </c>
      <c r="H23" s="27" t="str">
        <f t="shared" si="2"/>
        <v>N/A</v>
      </c>
      <c r="I23" s="8">
        <v>0.34860000000000002</v>
      </c>
      <c r="J23" s="8">
        <v>-3.59</v>
      </c>
      <c r="K23" s="28" t="s">
        <v>736</v>
      </c>
      <c r="L23" s="111" t="str">
        <f t="shared" si="3"/>
        <v>Yes</v>
      </c>
    </row>
    <row r="24" spans="1:12" x14ac:dyDescent="0.25">
      <c r="A24" s="143" t="s">
        <v>988</v>
      </c>
      <c r="B24" s="22" t="s">
        <v>213</v>
      </c>
      <c r="C24" s="23">
        <v>2702</v>
      </c>
      <c r="D24" s="27" t="str">
        <f t="shared" si="0"/>
        <v>N/A</v>
      </c>
      <c r="E24" s="23">
        <v>2774</v>
      </c>
      <c r="F24" s="27" t="str">
        <f t="shared" si="1"/>
        <v>N/A</v>
      </c>
      <c r="G24" s="23">
        <v>2582</v>
      </c>
      <c r="H24" s="27" t="str">
        <f t="shared" si="2"/>
        <v>N/A</v>
      </c>
      <c r="I24" s="8">
        <v>2.665</v>
      </c>
      <c r="J24" s="8">
        <v>-6.92</v>
      </c>
      <c r="K24" s="28" t="s">
        <v>736</v>
      </c>
      <c r="L24" s="111" t="str">
        <f t="shared" si="3"/>
        <v>Yes</v>
      </c>
    </row>
    <row r="25" spans="1:12" x14ac:dyDescent="0.25">
      <c r="A25" s="143" t="s">
        <v>989</v>
      </c>
      <c r="B25" s="22" t="s">
        <v>213</v>
      </c>
      <c r="C25" s="23">
        <v>864</v>
      </c>
      <c r="D25" s="27" t="str">
        <f t="shared" si="0"/>
        <v>N/A</v>
      </c>
      <c r="E25" s="23">
        <v>915</v>
      </c>
      <c r="F25" s="27" t="str">
        <f t="shared" si="1"/>
        <v>N/A</v>
      </c>
      <c r="G25" s="23">
        <v>817</v>
      </c>
      <c r="H25" s="27" t="str">
        <f t="shared" si="2"/>
        <v>N/A</v>
      </c>
      <c r="I25" s="8">
        <v>5.9029999999999996</v>
      </c>
      <c r="J25" s="8">
        <v>-10.7</v>
      </c>
      <c r="K25" s="28" t="s">
        <v>736</v>
      </c>
      <c r="L25" s="111" t="str">
        <f t="shared" si="3"/>
        <v>Yes</v>
      </c>
    </row>
    <row r="26" spans="1:12" x14ac:dyDescent="0.25">
      <c r="A26" s="143" t="s">
        <v>990</v>
      </c>
      <c r="B26" s="22" t="s">
        <v>213</v>
      </c>
      <c r="C26" s="23">
        <v>19091</v>
      </c>
      <c r="D26" s="27" t="str">
        <f t="shared" si="0"/>
        <v>N/A</v>
      </c>
      <c r="E26" s="23">
        <v>20025</v>
      </c>
      <c r="F26" s="27" t="str">
        <f t="shared" si="1"/>
        <v>N/A</v>
      </c>
      <c r="G26" s="23">
        <v>20507</v>
      </c>
      <c r="H26" s="27" t="str">
        <f t="shared" si="2"/>
        <v>N/A</v>
      </c>
      <c r="I26" s="8">
        <v>4.8920000000000003</v>
      </c>
      <c r="J26" s="8">
        <v>2.407</v>
      </c>
      <c r="K26" s="28" t="s">
        <v>736</v>
      </c>
      <c r="L26" s="111" t="str">
        <f t="shared" si="3"/>
        <v>Yes</v>
      </c>
    </row>
    <row r="27" spans="1:12" x14ac:dyDescent="0.25">
      <c r="A27" s="143" t="s">
        <v>991</v>
      </c>
      <c r="B27" s="22" t="s">
        <v>213</v>
      </c>
      <c r="C27" s="23">
        <v>9181</v>
      </c>
      <c r="D27" s="27" t="str">
        <f t="shared" si="0"/>
        <v>N/A</v>
      </c>
      <c r="E27" s="23">
        <v>8975</v>
      </c>
      <c r="F27" s="27" t="str">
        <f t="shared" si="1"/>
        <v>N/A</v>
      </c>
      <c r="G27" s="23">
        <v>8264</v>
      </c>
      <c r="H27" s="27" t="str">
        <f t="shared" si="2"/>
        <v>N/A</v>
      </c>
      <c r="I27" s="8">
        <v>-2.2400000000000002</v>
      </c>
      <c r="J27" s="8">
        <v>-7.92</v>
      </c>
      <c r="K27" s="28" t="s">
        <v>736</v>
      </c>
      <c r="L27" s="111" t="str">
        <f t="shared" si="3"/>
        <v>Yes</v>
      </c>
    </row>
    <row r="28" spans="1:12" x14ac:dyDescent="0.25">
      <c r="A28" s="162" t="s">
        <v>992</v>
      </c>
      <c r="B28" s="22" t="s">
        <v>213</v>
      </c>
      <c r="C28" s="23">
        <v>2201</v>
      </c>
      <c r="D28" s="27" t="str">
        <f t="shared" si="0"/>
        <v>N/A</v>
      </c>
      <c r="E28" s="23">
        <v>2391</v>
      </c>
      <c r="F28" s="27" t="str">
        <f t="shared" si="1"/>
        <v>N/A</v>
      </c>
      <c r="G28" s="23">
        <v>2401</v>
      </c>
      <c r="H28" s="27" t="str">
        <f t="shared" si="2"/>
        <v>N/A</v>
      </c>
      <c r="I28" s="8">
        <v>8.6319999999999997</v>
      </c>
      <c r="J28" s="8">
        <v>0.41820000000000002</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18455</v>
      </c>
      <c r="D30" s="27" t="str">
        <f t="shared" si="0"/>
        <v>N/A</v>
      </c>
      <c r="E30" s="23">
        <v>18253</v>
      </c>
      <c r="F30" s="27" t="str">
        <f t="shared" si="1"/>
        <v>N/A</v>
      </c>
      <c r="G30" s="23">
        <v>17354</v>
      </c>
      <c r="H30" s="27" t="str">
        <f t="shared" si="2"/>
        <v>N/A</v>
      </c>
      <c r="I30" s="8">
        <v>-1.0900000000000001</v>
      </c>
      <c r="J30" s="8">
        <v>-4.93</v>
      </c>
      <c r="K30" s="28" t="s">
        <v>736</v>
      </c>
      <c r="L30" s="111" t="str">
        <f t="shared" si="3"/>
        <v>Yes</v>
      </c>
    </row>
    <row r="31" spans="1:12" x14ac:dyDescent="0.25">
      <c r="A31" s="174" t="s">
        <v>994</v>
      </c>
      <c r="B31" s="22" t="s">
        <v>213</v>
      </c>
      <c r="C31" s="23">
        <v>6237</v>
      </c>
      <c r="D31" s="27" t="str">
        <f t="shared" si="0"/>
        <v>N/A</v>
      </c>
      <c r="E31" s="23">
        <v>6028</v>
      </c>
      <c r="F31" s="27" t="str">
        <f t="shared" si="1"/>
        <v>N/A</v>
      </c>
      <c r="G31" s="23">
        <v>5661</v>
      </c>
      <c r="H31" s="27" t="str">
        <f t="shared" si="2"/>
        <v>N/A</v>
      </c>
      <c r="I31" s="8">
        <v>-3.35</v>
      </c>
      <c r="J31" s="8">
        <v>-6.09</v>
      </c>
      <c r="K31" s="28" t="s">
        <v>736</v>
      </c>
      <c r="L31" s="111" t="str">
        <f t="shared" si="3"/>
        <v>Yes</v>
      </c>
    </row>
    <row r="32" spans="1:12" x14ac:dyDescent="0.25">
      <c r="A32" s="174" t="s">
        <v>995</v>
      </c>
      <c r="B32" s="22" t="s">
        <v>213</v>
      </c>
      <c r="C32" s="23">
        <v>2151</v>
      </c>
      <c r="D32" s="27" t="str">
        <f t="shared" si="0"/>
        <v>N/A</v>
      </c>
      <c r="E32" s="23">
        <v>2028</v>
      </c>
      <c r="F32" s="27" t="str">
        <f t="shared" si="1"/>
        <v>N/A</v>
      </c>
      <c r="G32" s="23">
        <v>1976</v>
      </c>
      <c r="H32" s="27" t="str">
        <f t="shared" si="2"/>
        <v>N/A</v>
      </c>
      <c r="I32" s="8">
        <v>-5.72</v>
      </c>
      <c r="J32" s="8">
        <v>-2.56</v>
      </c>
      <c r="K32" s="28" t="s">
        <v>736</v>
      </c>
      <c r="L32" s="111" t="str">
        <f t="shared" si="3"/>
        <v>Yes</v>
      </c>
    </row>
    <row r="33" spans="1:12" x14ac:dyDescent="0.25">
      <c r="A33" s="174" t="s">
        <v>996</v>
      </c>
      <c r="B33" s="22" t="s">
        <v>213</v>
      </c>
      <c r="C33" s="23">
        <v>4920</v>
      </c>
      <c r="D33" s="27" t="str">
        <f t="shared" si="0"/>
        <v>N/A</v>
      </c>
      <c r="E33" s="23">
        <v>5163</v>
      </c>
      <c r="F33" s="27" t="str">
        <f t="shared" si="1"/>
        <v>N/A</v>
      </c>
      <c r="G33" s="23">
        <v>5182</v>
      </c>
      <c r="H33" s="27" t="str">
        <f t="shared" si="2"/>
        <v>N/A</v>
      </c>
      <c r="I33" s="8">
        <v>4.9390000000000001</v>
      </c>
      <c r="J33" s="8">
        <v>0.36799999999999999</v>
      </c>
      <c r="K33" s="28" t="s">
        <v>736</v>
      </c>
      <c r="L33" s="111" t="str">
        <f t="shared" si="3"/>
        <v>Yes</v>
      </c>
    </row>
    <row r="34" spans="1:12" x14ac:dyDescent="0.25">
      <c r="A34" s="174" t="s">
        <v>997</v>
      </c>
      <c r="B34" s="22" t="s">
        <v>213</v>
      </c>
      <c r="C34" s="23">
        <v>866</v>
      </c>
      <c r="D34" s="27" t="str">
        <f t="shared" si="0"/>
        <v>N/A</v>
      </c>
      <c r="E34" s="23">
        <v>897</v>
      </c>
      <c r="F34" s="27" t="str">
        <f t="shared" si="1"/>
        <v>N/A</v>
      </c>
      <c r="G34" s="23">
        <v>835</v>
      </c>
      <c r="H34" s="27" t="str">
        <f t="shared" si="2"/>
        <v>N/A</v>
      </c>
      <c r="I34" s="8">
        <v>3.58</v>
      </c>
      <c r="J34" s="8">
        <v>-6.91</v>
      </c>
      <c r="K34" s="28" t="s">
        <v>736</v>
      </c>
      <c r="L34" s="111" t="str">
        <f t="shared" si="3"/>
        <v>Yes</v>
      </c>
    </row>
    <row r="35" spans="1:12" x14ac:dyDescent="0.25">
      <c r="A35" s="174" t="s">
        <v>998</v>
      </c>
      <c r="B35" s="22" t="s">
        <v>213</v>
      </c>
      <c r="C35" s="23">
        <v>4281</v>
      </c>
      <c r="D35" s="27" t="str">
        <f t="shared" si="0"/>
        <v>N/A</v>
      </c>
      <c r="E35" s="23">
        <v>4137</v>
      </c>
      <c r="F35" s="27" t="str">
        <f t="shared" si="1"/>
        <v>N/A</v>
      </c>
      <c r="G35" s="23">
        <v>3700</v>
      </c>
      <c r="H35" s="27" t="str">
        <f t="shared" si="2"/>
        <v>N/A</v>
      </c>
      <c r="I35" s="8">
        <v>-3.36</v>
      </c>
      <c r="J35" s="8">
        <v>-10.6</v>
      </c>
      <c r="K35" s="28" t="s">
        <v>736</v>
      </c>
      <c r="L35" s="111" t="str">
        <f t="shared" si="3"/>
        <v>Yes</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46</v>
      </c>
      <c r="D37" s="27" t="str">
        <f t="shared" si="0"/>
        <v>N/A</v>
      </c>
      <c r="E37" s="23">
        <v>36</v>
      </c>
      <c r="F37" s="27" t="str">
        <f t="shared" si="1"/>
        <v>N/A</v>
      </c>
      <c r="G37" s="23">
        <v>34</v>
      </c>
      <c r="H37" s="27" t="str">
        <f t="shared" si="2"/>
        <v>N/A</v>
      </c>
      <c r="I37" s="8">
        <v>-21.7</v>
      </c>
      <c r="J37" s="8">
        <v>-5.56</v>
      </c>
      <c r="K37" s="28" t="s">
        <v>736</v>
      </c>
      <c r="L37" s="111" t="str">
        <f t="shared" si="3"/>
        <v>Yes</v>
      </c>
    </row>
    <row r="38" spans="1:12" x14ac:dyDescent="0.25">
      <c r="A38" s="174" t="s">
        <v>84</v>
      </c>
      <c r="B38" s="22" t="s">
        <v>213</v>
      </c>
      <c r="C38" s="29">
        <v>351090953</v>
      </c>
      <c r="D38" s="27" t="str">
        <f t="shared" si="0"/>
        <v>N/A</v>
      </c>
      <c r="E38" s="29">
        <v>364767671</v>
      </c>
      <c r="F38" s="27" t="str">
        <f t="shared" si="1"/>
        <v>N/A</v>
      </c>
      <c r="G38" s="29">
        <v>375984048</v>
      </c>
      <c r="H38" s="27" t="str">
        <f t="shared" si="2"/>
        <v>N/A</v>
      </c>
      <c r="I38" s="8">
        <v>3.895</v>
      </c>
      <c r="J38" s="8">
        <v>3.0750000000000002</v>
      </c>
      <c r="K38" s="28" t="s">
        <v>736</v>
      </c>
      <c r="L38" s="111" t="str">
        <f t="shared" si="3"/>
        <v>Yes</v>
      </c>
    </row>
    <row r="39" spans="1:12" x14ac:dyDescent="0.25">
      <c r="A39" s="174" t="s">
        <v>1288</v>
      </c>
      <c r="B39" s="22" t="s">
        <v>213</v>
      </c>
      <c r="C39" s="29">
        <v>4867.8796656000004</v>
      </c>
      <c r="D39" s="27" t="str">
        <f t="shared" si="0"/>
        <v>N/A</v>
      </c>
      <c r="E39" s="29">
        <v>4981.1234603000003</v>
      </c>
      <c r="F39" s="27" t="str">
        <f t="shared" si="1"/>
        <v>N/A</v>
      </c>
      <c r="G39" s="29">
        <v>5288.9945981999999</v>
      </c>
      <c r="H39" s="27" t="str">
        <f t="shared" si="2"/>
        <v>N/A</v>
      </c>
      <c r="I39" s="8">
        <v>2.3260000000000001</v>
      </c>
      <c r="J39" s="8">
        <v>6.181</v>
      </c>
      <c r="K39" s="28" t="s">
        <v>736</v>
      </c>
      <c r="L39" s="111" t="str">
        <f t="shared" si="3"/>
        <v>Yes</v>
      </c>
    </row>
    <row r="40" spans="1:12" x14ac:dyDescent="0.25">
      <c r="A40" s="174" t="s">
        <v>1289</v>
      </c>
      <c r="B40" s="22" t="s">
        <v>213</v>
      </c>
      <c r="C40" s="29">
        <v>5633.4994544000001</v>
      </c>
      <c r="D40" s="27" t="str">
        <f>IF($B40="N/A","N/A",IF(C40&gt;10,"No",IF(C40&lt;-10,"No","Yes")))</f>
        <v>N/A</v>
      </c>
      <c r="E40" s="29">
        <v>5883.5393237999997</v>
      </c>
      <c r="F40" s="27" t="str">
        <f>IF($B40="N/A","N/A",IF(E40&gt;10,"No",IF(E40&lt;-10,"No","Yes")))</f>
        <v>N/A</v>
      </c>
      <c r="G40" s="29">
        <v>6181.9146332999999</v>
      </c>
      <c r="H40" s="27" t="str">
        <f>IF($B40="N/A","N/A",IF(G40&gt;10,"No",IF(G40&lt;-10,"No","Yes")))</f>
        <v>N/A</v>
      </c>
      <c r="I40" s="8">
        <v>4.4379999999999997</v>
      </c>
      <c r="J40" s="8">
        <v>5.0709999999999997</v>
      </c>
      <c r="K40" s="28" t="s">
        <v>736</v>
      </c>
      <c r="L40" s="111" t="str">
        <f>IF(J40="Div by 0", "N/A", IF(K40="N/A","N/A", IF(J40&gt;VALUE(MID(K40,1,2)), "No", IF(J40&lt;-1*VALUE(MID(K40,1,2)), "No", "Yes"))))</f>
        <v>Yes</v>
      </c>
    </row>
    <row r="41" spans="1:12" x14ac:dyDescent="0.25">
      <c r="A41" s="174" t="s">
        <v>107</v>
      </c>
      <c r="B41" s="22" t="s">
        <v>213</v>
      </c>
      <c r="C41" s="29">
        <v>1867276</v>
      </c>
      <c r="D41" s="27" t="str">
        <f t="shared" ref="D41:D44" si="4">IF($B41="N/A","N/A",IF(C41&gt;10,"No",IF(C41&lt;-10,"No","Yes")))</f>
        <v>N/A</v>
      </c>
      <c r="E41" s="29">
        <v>1435363</v>
      </c>
      <c r="F41" s="27" t="str">
        <f t="shared" ref="F41:F44" si="5">IF($B41="N/A","N/A",IF(E41&gt;10,"No",IF(E41&lt;-10,"No","Yes")))</f>
        <v>N/A</v>
      </c>
      <c r="G41" s="29">
        <v>1362036</v>
      </c>
      <c r="H41" s="27" t="str">
        <f t="shared" ref="H41:H44" si="6">IF($B41="N/A","N/A",IF(G41&gt;10,"No",IF(G41&lt;-10,"No","Yes")))</f>
        <v>N/A</v>
      </c>
      <c r="I41" s="8">
        <v>-23.1</v>
      </c>
      <c r="J41" s="8">
        <v>-5.1100000000000003</v>
      </c>
      <c r="K41" s="28" t="s">
        <v>736</v>
      </c>
      <c r="L41" s="111" t="str">
        <f t="shared" ref="L41:L43" si="7">IF(J41="Div by 0", "N/A", IF(K41="N/A","N/A", IF(J41&gt;VALUE(MID(K41,1,2)), "No", IF(J41&lt;-1*VALUE(MID(K41,1,2)), "No", "Yes"))))</f>
        <v>Yes</v>
      </c>
    </row>
    <row r="42" spans="1:12" x14ac:dyDescent="0.25">
      <c r="A42" s="174" t="s">
        <v>158</v>
      </c>
      <c r="B42" s="30" t="s">
        <v>217</v>
      </c>
      <c r="C42" s="1">
        <v>11</v>
      </c>
      <c r="D42" s="27" t="str">
        <f>IF($B42="N/A","N/A",IF(C42&gt;0,"No",IF(C42&lt;0,"No","Yes")))</f>
        <v>No</v>
      </c>
      <c r="E42" s="1">
        <v>0</v>
      </c>
      <c r="F42" s="27" t="str">
        <f>IF($B42="N/A","N/A",IF(E42&gt;0,"No",IF(E42&lt;0,"No","Yes")))</f>
        <v>Yes</v>
      </c>
      <c r="G42" s="1">
        <v>342</v>
      </c>
      <c r="H42" s="27" t="str">
        <f>IF($B42="N/A","N/A",IF(G42&gt;0,"No",IF(G42&lt;0,"No","Yes")))</f>
        <v>No</v>
      </c>
      <c r="I42" s="8">
        <v>-100</v>
      </c>
      <c r="J42" s="8" t="s">
        <v>1748</v>
      </c>
      <c r="K42" s="28" t="s">
        <v>736</v>
      </c>
      <c r="L42" s="111" t="str">
        <f t="shared" si="7"/>
        <v>N/A</v>
      </c>
    </row>
    <row r="43" spans="1:12" x14ac:dyDescent="0.25">
      <c r="A43" s="174" t="s">
        <v>156</v>
      </c>
      <c r="B43" s="22" t="s">
        <v>213</v>
      </c>
      <c r="C43" s="29">
        <v>32797</v>
      </c>
      <c r="D43" s="27" t="str">
        <f t="shared" si="4"/>
        <v>N/A</v>
      </c>
      <c r="E43" s="29">
        <v>0</v>
      </c>
      <c r="F43" s="27" t="str">
        <f t="shared" si="5"/>
        <v>N/A</v>
      </c>
      <c r="G43" s="29">
        <v>103156</v>
      </c>
      <c r="H43" s="27" t="str">
        <f t="shared" si="6"/>
        <v>N/A</v>
      </c>
      <c r="I43" s="8">
        <v>-100</v>
      </c>
      <c r="J43" s="8" t="s">
        <v>1748</v>
      </c>
      <c r="K43" s="28" t="s">
        <v>736</v>
      </c>
      <c r="L43" s="111" t="str">
        <f t="shared" si="7"/>
        <v>N/A</v>
      </c>
    </row>
    <row r="44" spans="1:12" x14ac:dyDescent="0.25">
      <c r="A44" s="174" t="s">
        <v>1290</v>
      </c>
      <c r="B44" s="22" t="s">
        <v>213</v>
      </c>
      <c r="C44" s="29">
        <v>32797</v>
      </c>
      <c r="D44" s="27" t="str">
        <f t="shared" si="4"/>
        <v>N/A</v>
      </c>
      <c r="E44" s="29" t="s">
        <v>1748</v>
      </c>
      <c r="F44" s="27" t="str">
        <f t="shared" si="5"/>
        <v>N/A</v>
      </c>
      <c r="G44" s="29">
        <v>301.62573099000002</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14214.557292</v>
      </c>
      <c r="D45" s="27" t="str">
        <f t="shared" ref="D45:D71" si="8">IF($B45="N/A","N/A",IF(C45&gt;10,"No",IF(C45&lt;-10,"No","Yes")))</f>
        <v>N/A</v>
      </c>
      <c r="E45" s="29">
        <v>15400.320755000001</v>
      </c>
      <c r="F45" s="27" t="str">
        <f t="shared" ref="F45:F71" si="9">IF($B45="N/A","N/A",IF(E45&gt;10,"No",IF(E45&lt;-10,"No","Yes")))</f>
        <v>N/A</v>
      </c>
      <c r="G45" s="29">
        <v>18429.570092999998</v>
      </c>
      <c r="H45" s="27" t="str">
        <f t="shared" ref="H45:H71" si="10">IF($B45="N/A","N/A",IF(G45&gt;10,"No",IF(G45&lt;-10,"No","Yes")))</f>
        <v>N/A</v>
      </c>
      <c r="I45" s="8">
        <v>8.3420000000000005</v>
      </c>
      <c r="J45" s="8">
        <v>19.670000000000002</v>
      </c>
      <c r="K45" s="28" t="s">
        <v>736</v>
      </c>
      <c r="L45" s="111" t="str">
        <f t="shared" ref="L45:L71" si="11">IF(J45="Div by 0", "N/A", IF(K45="N/A","N/A", IF(J45&gt;VALUE(MID(K45,1,2)), "No", IF(J45&lt;-1*VALUE(MID(K45,1,2)), "No", "Yes"))))</f>
        <v>Yes</v>
      </c>
    </row>
    <row r="46" spans="1:12" x14ac:dyDescent="0.25">
      <c r="A46" s="174" t="s">
        <v>1292</v>
      </c>
      <c r="B46" s="22" t="s">
        <v>213</v>
      </c>
      <c r="C46" s="29">
        <v>9478.7469880000008</v>
      </c>
      <c r="D46" s="27" t="str">
        <f t="shared" si="8"/>
        <v>N/A</v>
      </c>
      <c r="E46" s="29">
        <v>14501.432692</v>
      </c>
      <c r="F46" s="27" t="str">
        <f t="shared" si="9"/>
        <v>N/A</v>
      </c>
      <c r="G46" s="29">
        <v>16341.846847000001</v>
      </c>
      <c r="H46" s="27" t="str">
        <f t="shared" si="10"/>
        <v>N/A</v>
      </c>
      <c r="I46" s="8">
        <v>52.99</v>
      </c>
      <c r="J46" s="8">
        <v>12.69</v>
      </c>
      <c r="K46" s="28" t="s">
        <v>736</v>
      </c>
      <c r="L46" s="111" t="str">
        <f t="shared" si="11"/>
        <v>Yes</v>
      </c>
    </row>
    <row r="47" spans="1:12" x14ac:dyDescent="0.25">
      <c r="A47" s="174" t="s">
        <v>1293</v>
      </c>
      <c r="B47" s="22" t="s">
        <v>213</v>
      </c>
      <c r="C47" s="29">
        <v>17980.305555999999</v>
      </c>
      <c r="D47" s="27" t="str">
        <f t="shared" si="8"/>
        <v>N/A</v>
      </c>
      <c r="E47" s="29">
        <v>16700.419048</v>
      </c>
      <c r="F47" s="27" t="str">
        <f t="shared" si="9"/>
        <v>N/A</v>
      </c>
      <c r="G47" s="29">
        <v>20679.446602</v>
      </c>
      <c r="H47" s="27" t="str">
        <f t="shared" si="10"/>
        <v>N/A</v>
      </c>
      <c r="I47" s="8">
        <v>-7.12</v>
      </c>
      <c r="J47" s="8">
        <v>23.83</v>
      </c>
      <c r="K47" s="28" t="s">
        <v>736</v>
      </c>
      <c r="L47" s="111" t="str">
        <f t="shared" si="11"/>
        <v>Yes</v>
      </c>
    </row>
    <row r="48" spans="1:12" x14ac:dyDescent="0.25">
      <c r="A48" s="174" t="s">
        <v>1294</v>
      </c>
      <c r="B48" s="22" t="s">
        <v>213</v>
      </c>
      <c r="C48" s="29" t="s">
        <v>1748</v>
      </c>
      <c r="D48" s="27" t="str">
        <f t="shared" si="8"/>
        <v>N/A</v>
      </c>
      <c r="E48" s="29">
        <v>1587.5</v>
      </c>
      <c r="F48" s="27" t="str">
        <f t="shared" si="9"/>
        <v>N/A</v>
      </c>
      <c r="G48" s="29" t="s">
        <v>1748</v>
      </c>
      <c r="H48" s="27" t="str">
        <f t="shared" si="10"/>
        <v>N/A</v>
      </c>
      <c r="I48" s="8" t="s">
        <v>1748</v>
      </c>
      <c r="J48" s="8" t="s">
        <v>1748</v>
      </c>
      <c r="K48" s="28" t="s">
        <v>736</v>
      </c>
      <c r="L48" s="111" t="str">
        <f t="shared" si="11"/>
        <v>N/A</v>
      </c>
    </row>
    <row r="49" spans="1:12" x14ac:dyDescent="0.25">
      <c r="A49" s="174" t="s">
        <v>1295</v>
      </c>
      <c r="B49" s="22" t="s">
        <v>213</v>
      </c>
      <c r="C49" s="29">
        <v>586</v>
      </c>
      <c r="D49" s="27" t="str">
        <f t="shared" si="8"/>
        <v>N/A</v>
      </c>
      <c r="E49" s="29">
        <v>0</v>
      </c>
      <c r="F49" s="27" t="str">
        <f t="shared" si="9"/>
        <v>N/A</v>
      </c>
      <c r="G49" s="29" t="s">
        <v>1748</v>
      </c>
      <c r="H49" s="27" t="str">
        <f t="shared" si="10"/>
        <v>N/A</v>
      </c>
      <c r="I49" s="8">
        <v>-100</v>
      </c>
      <c r="J49" s="8" t="s">
        <v>1748</v>
      </c>
      <c r="K49" s="28" t="s">
        <v>736</v>
      </c>
      <c r="L49" s="111" t="str">
        <f t="shared" si="11"/>
        <v>N/A</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27131.432528000001</v>
      </c>
      <c r="D51" s="27" t="str">
        <f t="shared" si="8"/>
        <v>N/A</v>
      </c>
      <c r="E51" s="29">
        <v>27063.895303000001</v>
      </c>
      <c r="F51" s="27" t="str">
        <f t="shared" si="9"/>
        <v>N/A</v>
      </c>
      <c r="G51" s="29">
        <v>29603.992896</v>
      </c>
      <c r="H51" s="27" t="str">
        <f t="shared" si="10"/>
        <v>N/A</v>
      </c>
      <c r="I51" s="8">
        <v>-0.249</v>
      </c>
      <c r="J51" s="8">
        <v>9.3859999999999992</v>
      </c>
      <c r="K51" s="28" t="s">
        <v>736</v>
      </c>
      <c r="L51" s="111" t="str">
        <f t="shared" si="11"/>
        <v>Yes</v>
      </c>
    </row>
    <row r="52" spans="1:12" x14ac:dyDescent="0.25">
      <c r="A52" s="174" t="s">
        <v>1298</v>
      </c>
      <c r="B52" s="22" t="s">
        <v>213</v>
      </c>
      <c r="C52" s="29">
        <v>26807.237104</v>
      </c>
      <c r="D52" s="27" t="str">
        <f t="shared" si="8"/>
        <v>N/A</v>
      </c>
      <c r="E52" s="29">
        <v>26495.636617</v>
      </c>
      <c r="F52" s="27" t="str">
        <f t="shared" si="9"/>
        <v>N/A</v>
      </c>
      <c r="G52" s="29">
        <v>28625.325702999999</v>
      </c>
      <c r="H52" s="27" t="str">
        <f t="shared" si="10"/>
        <v>N/A</v>
      </c>
      <c r="I52" s="8">
        <v>-1.1599999999999999</v>
      </c>
      <c r="J52" s="8">
        <v>8.0380000000000003</v>
      </c>
      <c r="K52" s="28" t="s">
        <v>736</v>
      </c>
      <c r="L52" s="111" t="str">
        <f t="shared" si="11"/>
        <v>Yes</v>
      </c>
    </row>
    <row r="53" spans="1:12" x14ac:dyDescent="0.25">
      <c r="A53" s="174" t="s">
        <v>1299</v>
      </c>
      <c r="B53" s="22" t="s">
        <v>213</v>
      </c>
      <c r="C53" s="29">
        <v>29144.903182999999</v>
      </c>
      <c r="D53" s="27" t="str">
        <f t="shared" si="8"/>
        <v>N/A</v>
      </c>
      <c r="E53" s="29">
        <v>30873.629213</v>
      </c>
      <c r="F53" s="27" t="str">
        <f t="shared" si="9"/>
        <v>N/A</v>
      </c>
      <c r="G53" s="29">
        <v>37144.280727999998</v>
      </c>
      <c r="H53" s="27" t="str">
        <f t="shared" si="10"/>
        <v>N/A</v>
      </c>
      <c r="I53" s="8">
        <v>5.931</v>
      </c>
      <c r="J53" s="8">
        <v>20.309999999999999</v>
      </c>
      <c r="K53" s="28" t="s">
        <v>736</v>
      </c>
      <c r="L53" s="111" t="str">
        <f t="shared" si="11"/>
        <v>Yes</v>
      </c>
    </row>
    <row r="54" spans="1:12" x14ac:dyDescent="0.25">
      <c r="A54" s="174" t="s">
        <v>1300</v>
      </c>
      <c r="B54" s="22" t="s">
        <v>213</v>
      </c>
      <c r="C54" s="29">
        <v>28592.657143</v>
      </c>
      <c r="D54" s="27" t="str">
        <f t="shared" si="8"/>
        <v>N/A</v>
      </c>
      <c r="E54" s="29">
        <v>19143.753424999999</v>
      </c>
      <c r="F54" s="27" t="str">
        <f t="shared" si="9"/>
        <v>N/A</v>
      </c>
      <c r="G54" s="29">
        <v>20042.101449000002</v>
      </c>
      <c r="H54" s="27" t="str">
        <f t="shared" si="10"/>
        <v>N/A</v>
      </c>
      <c r="I54" s="8">
        <v>-33</v>
      </c>
      <c r="J54" s="8">
        <v>4.6929999999999996</v>
      </c>
      <c r="K54" s="28" t="s">
        <v>736</v>
      </c>
      <c r="L54" s="111" t="str">
        <f t="shared" si="11"/>
        <v>Yes</v>
      </c>
    </row>
    <row r="55" spans="1:12" x14ac:dyDescent="0.25">
      <c r="A55" s="174" t="s">
        <v>1677</v>
      </c>
      <c r="B55" s="22" t="s">
        <v>213</v>
      </c>
      <c r="C55" s="29">
        <v>23130.102564000001</v>
      </c>
      <c r="D55" s="27" t="str">
        <f t="shared" si="8"/>
        <v>N/A</v>
      </c>
      <c r="E55" s="29">
        <v>32368.058824</v>
      </c>
      <c r="F55" s="27" t="str">
        <f t="shared" si="9"/>
        <v>N/A</v>
      </c>
      <c r="G55" s="29">
        <v>34894.205882000002</v>
      </c>
      <c r="H55" s="27" t="str">
        <f t="shared" si="10"/>
        <v>N/A</v>
      </c>
      <c r="I55" s="8">
        <v>39.94</v>
      </c>
      <c r="J55" s="8">
        <v>7.8040000000000003</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2760.8053933000001</v>
      </c>
      <c r="D57" s="27" t="str">
        <f t="shared" si="8"/>
        <v>N/A</v>
      </c>
      <c r="E57" s="29">
        <v>2870.9644622000001</v>
      </c>
      <c r="F57" s="27" t="str">
        <f t="shared" si="9"/>
        <v>N/A</v>
      </c>
      <c r="G57" s="29">
        <v>3018.8741567000002</v>
      </c>
      <c r="H57" s="27" t="str">
        <f t="shared" si="10"/>
        <v>N/A</v>
      </c>
      <c r="I57" s="8">
        <v>3.99</v>
      </c>
      <c r="J57" s="8">
        <v>5.1520000000000001</v>
      </c>
      <c r="K57" s="28" t="s">
        <v>736</v>
      </c>
      <c r="L57" s="111" t="str">
        <f t="shared" si="11"/>
        <v>Yes</v>
      </c>
    </row>
    <row r="58" spans="1:12" x14ac:dyDescent="0.25">
      <c r="A58" s="174" t="s">
        <v>1302</v>
      </c>
      <c r="B58" s="22" t="s">
        <v>213</v>
      </c>
      <c r="C58" s="29">
        <v>2153.7512448000002</v>
      </c>
      <c r="D58" s="27" t="str">
        <f t="shared" si="8"/>
        <v>N/A</v>
      </c>
      <c r="E58" s="29">
        <v>2157.3952647999999</v>
      </c>
      <c r="F58" s="27" t="str">
        <f t="shared" si="9"/>
        <v>N/A</v>
      </c>
      <c r="G58" s="29">
        <v>1901.3268382000001</v>
      </c>
      <c r="H58" s="27" t="str">
        <f t="shared" si="10"/>
        <v>N/A</v>
      </c>
      <c r="I58" s="8">
        <v>0.16919999999999999</v>
      </c>
      <c r="J58" s="8">
        <v>-11.9</v>
      </c>
      <c r="K58" s="28" t="s">
        <v>736</v>
      </c>
      <c r="L58" s="111" t="str">
        <f t="shared" si="11"/>
        <v>Yes</v>
      </c>
    </row>
    <row r="59" spans="1:12" ht="12" customHeight="1" x14ac:dyDescent="0.25">
      <c r="A59" s="174" t="s">
        <v>1679</v>
      </c>
      <c r="B59" s="22" t="s">
        <v>213</v>
      </c>
      <c r="C59" s="29">
        <v>2041.9011843000001</v>
      </c>
      <c r="D59" s="27" t="str">
        <f t="shared" si="8"/>
        <v>N/A</v>
      </c>
      <c r="E59" s="29">
        <v>2233.6809661000002</v>
      </c>
      <c r="F59" s="27" t="str">
        <f t="shared" si="9"/>
        <v>N/A</v>
      </c>
      <c r="G59" s="29">
        <v>2050.6409760000001</v>
      </c>
      <c r="H59" s="27" t="str">
        <f t="shared" si="10"/>
        <v>N/A</v>
      </c>
      <c r="I59" s="8">
        <v>9.3919999999999995</v>
      </c>
      <c r="J59" s="8">
        <v>-8.19</v>
      </c>
      <c r="K59" s="28" t="s">
        <v>736</v>
      </c>
      <c r="L59" s="111" t="str">
        <f t="shared" si="11"/>
        <v>Yes</v>
      </c>
    </row>
    <row r="60" spans="1:12" x14ac:dyDescent="0.25">
      <c r="A60" s="174" t="s">
        <v>1680</v>
      </c>
      <c r="B60" s="22" t="s">
        <v>213</v>
      </c>
      <c r="C60" s="29">
        <v>5134.5914352</v>
      </c>
      <c r="D60" s="27" t="str">
        <f t="shared" si="8"/>
        <v>N/A</v>
      </c>
      <c r="E60" s="29">
        <v>6407.9912568</v>
      </c>
      <c r="F60" s="27" t="str">
        <f t="shared" si="9"/>
        <v>N/A</v>
      </c>
      <c r="G60" s="29">
        <v>9885.0795593999992</v>
      </c>
      <c r="H60" s="27" t="str">
        <f t="shared" si="10"/>
        <v>N/A</v>
      </c>
      <c r="I60" s="8">
        <v>24.8</v>
      </c>
      <c r="J60" s="8">
        <v>54.26</v>
      </c>
      <c r="K60" s="28" t="s">
        <v>736</v>
      </c>
      <c r="L60" s="111" t="str">
        <f t="shared" si="11"/>
        <v>No</v>
      </c>
    </row>
    <row r="61" spans="1:12" x14ac:dyDescent="0.25">
      <c r="A61" s="110" t="s">
        <v>1681</v>
      </c>
      <c r="B61" s="22" t="s">
        <v>213</v>
      </c>
      <c r="C61" s="29">
        <v>1578.1775706000001</v>
      </c>
      <c r="D61" s="27" t="str">
        <f t="shared" si="8"/>
        <v>N/A</v>
      </c>
      <c r="E61" s="29">
        <v>1719.6198752</v>
      </c>
      <c r="F61" s="27" t="str">
        <f t="shared" si="9"/>
        <v>N/A</v>
      </c>
      <c r="G61" s="29">
        <v>1730.8958404</v>
      </c>
      <c r="H61" s="27" t="str">
        <f t="shared" si="10"/>
        <v>N/A</v>
      </c>
      <c r="I61" s="8">
        <v>8.9619999999999997</v>
      </c>
      <c r="J61" s="8">
        <v>0.65569999999999995</v>
      </c>
      <c r="K61" s="28" t="s">
        <v>736</v>
      </c>
      <c r="L61" s="111" t="str">
        <f t="shared" si="11"/>
        <v>Yes</v>
      </c>
    </row>
    <row r="62" spans="1:12" x14ac:dyDescent="0.25">
      <c r="A62" s="110" t="s">
        <v>1682</v>
      </c>
      <c r="B62" s="22" t="s">
        <v>213</v>
      </c>
      <c r="C62" s="29">
        <v>5094.9388955000004</v>
      </c>
      <c r="D62" s="27" t="str">
        <f t="shared" si="8"/>
        <v>N/A</v>
      </c>
      <c r="E62" s="29">
        <v>5301.8716434999997</v>
      </c>
      <c r="F62" s="27" t="str">
        <f t="shared" si="9"/>
        <v>N/A</v>
      </c>
      <c r="G62" s="29">
        <v>6539.5151257999996</v>
      </c>
      <c r="H62" s="27" t="str">
        <f t="shared" si="10"/>
        <v>N/A</v>
      </c>
      <c r="I62" s="8">
        <v>4.0620000000000003</v>
      </c>
      <c r="J62" s="8">
        <v>23.34</v>
      </c>
      <c r="K62" s="28" t="s">
        <v>736</v>
      </c>
      <c r="L62" s="111" t="str">
        <f t="shared" si="11"/>
        <v>Yes</v>
      </c>
    </row>
    <row r="63" spans="1:12" x14ac:dyDescent="0.25">
      <c r="A63" s="110" t="s">
        <v>1683</v>
      </c>
      <c r="B63" s="22" t="s">
        <v>213</v>
      </c>
      <c r="C63" s="29">
        <v>7110.3571104000002</v>
      </c>
      <c r="D63" s="27" t="str">
        <f t="shared" si="8"/>
        <v>N/A</v>
      </c>
      <c r="E63" s="29">
        <v>6984.7448765999998</v>
      </c>
      <c r="F63" s="27" t="str">
        <f t="shared" si="9"/>
        <v>N/A</v>
      </c>
      <c r="G63" s="29">
        <v>6936.7942524</v>
      </c>
      <c r="H63" s="27" t="str">
        <f t="shared" si="10"/>
        <v>N/A</v>
      </c>
      <c r="I63" s="8">
        <v>-1.77</v>
      </c>
      <c r="J63" s="8">
        <v>-0.68700000000000006</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3771.7796803000001</v>
      </c>
      <c r="D65" s="27" t="str">
        <f t="shared" si="8"/>
        <v>N/A</v>
      </c>
      <c r="E65" s="29">
        <v>3798.0751657000001</v>
      </c>
      <c r="F65" s="27" t="str">
        <f t="shared" si="9"/>
        <v>N/A</v>
      </c>
      <c r="G65" s="29">
        <v>3933.7429410999998</v>
      </c>
      <c r="H65" s="27" t="str">
        <f t="shared" si="10"/>
        <v>N/A</v>
      </c>
      <c r="I65" s="8">
        <v>0.69720000000000004</v>
      </c>
      <c r="J65" s="8">
        <v>3.5720000000000001</v>
      </c>
      <c r="K65" s="28" t="s">
        <v>736</v>
      </c>
      <c r="L65" s="111" t="str">
        <f t="shared" si="11"/>
        <v>Yes</v>
      </c>
    </row>
    <row r="66" spans="1:12" x14ac:dyDescent="0.25">
      <c r="A66" s="110" t="s">
        <v>1686</v>
      </c>
      <c r="B66" s="22" t="s">
        <v>213</v>
      </c>
      <c r="C66" s="29">
        <v>4368.4563091</v>
      </c>
      <c r="D66" s="27" t="str">
        <f t="shared" si="8"/>
        <v>N/A</v>
      </c>
      <c r="E66" s="29">
        <v>4390.9795952000004</v>
      </c>
      <c r="F66" s="27" t="str">
        <f t="shared" si="9"/>
        <v>N/A</v>
      </c>
      <c r="G66" s="29">
        <v>4693.6557144999997</v>
      </c>
      <c r="H66" s="27" t="str">
        <f t="shared" si="10"/>
        <v>N/A</v>
      </c>
      <c r="I66" s="8">
        <v>0.51559999999999995</v>
      </c>
      <c r="J66" s="8">
        <v>6.8929999999999998</v>
      </c>
      <c r="K66" s="28" t="s">
        <v>736</v>
      </c>
      <c r="L66" s="111" t="str">
        <f t="shared" si="11"/>
        <v>Yes</v>
      </c>
    </row>
    <row r="67" spans="1:12" x14ac:dyDescent="0.25">
      <c r="A67" s="110" t="s">
        <v>1687</v>
      </c>
      <c r="B67" s="22" t="s">
        <v>213</v>
      </c>
      <c r="C67" s="29">
        <v>2939.1887493999998</v>
      </c>
      <c r="D67" s="27" t="str">
        <f t="shared" si="8"/>
        <v>N/A</v>
      </c>
      <c r="E67" s="29">
        <v>2904.2258382999999</v>
      </c>
      <c r="F67" s="27" t="str">
        <f t="shared" si="9"/>
        <v>N/A</v>
      </c>
      <c r="G67" s="29">
        <v>2879.2262145999998</v>
      </c>
      <c r="H67" s="27" t="str">
        <f t="shared" si="10"/>
        <v>N/A</v>
      </c>
      <c r="I67" s="8">
        <v>-1.19</v>
      </c>
      <c r="J67" s="8">
        <v>-0.86099999999999999</v>
      </c>
      <c r="K67" s="28" t="s">
        <v>736</v>
      </c>
      <c r="L67" s="111" t="str">
        <f t="shared" si="11"/>
        <v>Yes</v>
      </c>
    </row>
    <row r="68" spans="1:12" x14ac:dyDescent="0.25">
      <c r="A68" s="134" t="s">
        <v>1688</v>
      </c>
      <c r="B68" s="22" t="s">
        <v>213</v>
      </c>
      <c r="C68" s="29">
        <v>3647.4853659</v>
      </c>
      <c r="D68" s="27" t="str">
        <f t="shared" si="8"/>
        <v>N/A</v>
      </c>
      <c r="E68" s="29">
        <v>3573.0637225999999</v>
      </c>
      <c r="F68" s="27" t="str">
        <f t="shared" si="9"/>
        <v>N/A</v>
      </c>
      <c r="G68" s="29">
        <v>3632.2912003000001</v>
      </c>
      <c r="H68" s="27" t="str">
        <f t="shared" si="10"/>
        <v>N/A</v>
      </c>
      <c r="I68" s="8">
        <v>-2.04</v>
      </c>
      <c r="J68" s="8">
        <v>1.6579999999999999</v>
      </c>
      <c r="K68" s="28" t="s">
        <v>736</v>
      </c>
      <c r="L68" s="111" t="str">
        <f t="shared" si="11"/>
        <v>Yes</v>
      </c>
    </row>
    <row r="69" spans="1:12" x14ac:dyDescent="0.25">
      <c r="A69" s="134" t="s">
        <v>1689</v>
      </c>
      <c r="B69" s="22" t="s">
        <v>213</v>
      </c>
      <c r="C69" s="29">
        <v>3175.8002308999999</v>
      </c>
      <c r="D69" s="27" t="str">
        <f t="shared" si="8"/>
        <v>N/A</v>
      </c>
      <c r="E69" s="29">
        <v>3371.3701225999998</v>
      </c>
      <c r="F69" s="27" t="str">
        <f t="shared" si="9"/>
        <v>N/A</v>
      </c>
      <c r="G69" s="29">
        <v>3631.6155689000002</v>
      </c>
      <c r="H69" s="27" t="str">
        <f t="shared" si="10"/>
        <v>N/A</v>
      </c>
      <c r="I69" s="8">
        <v>6.1580000000000004</v>
      </c>
      <c r="J69" s="8">
        <v>7.7190000000000003</v>
      </c>
      <c r="K69" s="28" t="s">
        <v>736</v>
      </c>
      <c r="L69" s="111" t="str">
        <f t="shared" si="11"/>
        <v>Yes</v>
      </c>
    </row>
    <row r="70" spans="1:12" x14ac:dyDescent="0.25">
      <c r="A70" s="174" t="s">
        <v>1690</v>
      </c>
      <c r="B70" s="22" t="s">
        <v>213</v>
      </c>
      <c r="C70" s="29">
        <v>3584.2247139000001</v>
      </c>
      <c r="D70" s="27" t="str">
        <f t="shared" si="8"/>
        <v>N/A</v>
      </c>
      <c r="E70" s="29">
        <v>3745.6669084</v>
      </c>
      <c r="F70" s="27" t="str">
        <f t="shared" si="9"/>
        <v>N/A</v>
      </c>
      <c r="G70" s="29">
        <v>3824.6235135000002</v>
      </c>
      <c r="H70" s="27" t="str">
        <f t="shared" si="10"/>
        <v>N/A</v>
      </c>
      <c r="I70" s="8">
        <v>4.5039999999999996</v>
      </c>
      <c r="J70" s="8">
        <v>2.1080000000000001</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71168259</v>
      </c>
      <c r="D72" s="27" t="str">
        <f t="shared" ref="D72:D135" si="12">IF($B72="N/A","N/A",IF(C72&gt;10,"No",IF(C72&lt;-10,"No","Yes")))</f>
        <v>N/A</v>
      </c>
      <c r="E72" s="29">
        <v>82351474</v>
      </c>
      <c r="F72" s="27" t="str">
        <f t="shared" ref="F72:F135" si="13">IF($B72="N/A","N/A",IF(E72&gt;10,"No",IF(E72&lt;-10,"No","Yes")))</f>
        <v>N/A</v>
      </c>
      <c r="G72" s="29">
        <v>74550558</v>
      </c>
      <c r="H72" s="27" t="str">
        <f t="shared" ref="H72:H135" si="14">IF($B72="N/A","N/A",IF(G72&gt;10,"No",IF(G72&lt;-10,"No","Yes")))</f>
        <v>N/A</v>
      </c>
      <c r="I72" s="8">
        <v>15.71</v>
      </c>
      <c r="J72" s="8">
        <v>-9.4700000000000006</v>
      </c>
      <c r="K72" s="28" t="s">
        <v>736</v>
      </c>
      <c r="L72" s="111" t="str">
        <f t="shared" ref="L72:L132" si="15">IF(J72="Div by 0", "N/A", IF(K72="N/A","N/A", IF(J72&gt;VALUE(MID(K72,1,2)), "No", IF(J72&lt;-1*VALUE(MID(K72,1,2)), "No", "Yes"))))</f>
        <v>Yes</v>
      </c>
    </row>
    <row r="73" spans="1:12" x14ac:dyDescent="0.25">
      <c r="A73" s="174" t="s">
        <v>1610</v>
      </c>
      <c r="B73" s="22" t="s">
        <v>213</v>
      </c>
      <c r="C73" s="23">
        <v>8438</v>
      </c>
      <c r="D73" s="27" t="str">
        <f t="shared" si="12"/>
        <v>N/A</v>
      </c>
      <c r="E73" s="23">
        <v>8427</v>
      </c>
      <c r="F73" s="27" t="str">
        <f t="shared" si="13"/>
        <v>N/A</v>
      </c>
      <c r="G73" s="23">
        <v>7757</v>
      </c>
      <c r="H73" s="27" t="str">
        <f t="shared" si="14"/>
        <v>N/A</v>
      </c>
      <c r="I73" s="8">
        <v>-0.13</v>
      </c>
      <c r="J73" s="8">
        <v>-7.95</v>
      </c>
      <c r="K73" s="28" t="s">
        <v>736</v>
      </c>
      <c r="L73" s="111" t="str">
        <f t="shared" si="15"/>
        <v>Yes</v>
      </c>
    </row>
    <row r="74" spans="1:12" x14ac:dyDescent="0.25">
      <c r="A74" s="174" t="s">
        <v>1303</v>
      </c>
      <c r="B74" s="22" t="s">
        <v>213</v>
      </c>
      <c r="C74" s="29">
        <v>8434.2568143999997</v>
      </c>
      <c r="D74" s="27" t="str">
        <f t="shared" si="12"/>
        <v>N/A</v>
      </c>
      <c r="E74" s="29">
        <v>9772.3358253000006</v>
      </c>
      <c r="F74" s="27" t="str">
        <f t="shared" si="13"/>
        <v>N/A</v>
      </c>
      <c r="G74" s="29">
        <v>9610.7461648000008</v>
      </c>
      <c r="H74" s="27" t="str">
        <f t="shared" si="14"/>
        <v>N/A</v>
      </c>
      <c r="I74" s="8">
        <v>15.86</v>
      </c>
      <c r="J74" s="8">
        <v>-1.65</v>
      </c>
      <c r="K74" s="28" t="s">
        <v>736</v>
      </c>
      <c r="L74" s="111" t="str">
        <f t="shared" si="15"/>
        <v>Yes</v>
      </c>
    </row>
    <row r="75" spans="1:12" x14ac:dyDescent="0.25">
      <c r="A75" s="174" t="s">
        <v>1304</v>
      </c>
      <c r="B75" s="22" t="s">
        <v>213</v>
      </c>
      <c r="C75" s="23">
        <v>5.4331595165</v>
      </c>
      <c r="D75" s="27" t="str">
        <f t="shared" si="12"/>
        <v>N/A</v>
      </c>
      <c r="E75" s="23">
        <v>5.6571733712999999</v>
      </c>
      <c r="F75" s="27" t="str">
        <f t="shared" si="13"/>
        <v>N/A</v>
      </c>
      <c r="G75" s="23">
        <v>5.4496583731000001</v>
      </c>
      <c r="H75" s="27" t="str">
        <f t="shared" si="14"/>
        <v>N/A</v>
      </c>
      <c r="I75" s="8">
        <v>4.1230000000000002</v>
      </c>
      <c r="J75" s="8">
        <v>-3.67</v>
      </c>
      <c r="K75" s="28" t="s">
        <v>736</v>
      </c>
      <c r="L75" s="111" t="str">
        <f t="shared" si="15"/>
        <v>Yes</v>
      </c>
    </row>
    <row r="76" spans="1:12" x14ac:dyDescent="0.25">
      <c r="A76" s="174" t="s">
        <v>546</v>
      </c>
      <c r="B76" s="22" t="s">
        <v>213</v>
      </c>
      <c r="C76" s="29">
        <v>72692</v>
      </c>
      <c r="D76" s="27" t="str">
        <f t="shared" si="12"/>
        <v>N/A</v>
      </c>
      <c r="E76" s="29">
        <v>0</v>
      </c>
      <c r="F76" s="27" t="str">
        <f t="shared" si="13"/>
        <v>N/A</v>
      </c>
      <c r="G76" s="29">
        <v>0</v>
      </c>
      <c r="H76" s="27" t="str">
        <f t="shared" si="14"/>
        <v>N/A</v>
      </c>
      <c r="I76" s="8">
        <v>-100</v>
      </c>
      <c r="J76" s="8" t="s">
        <v>1748</v>
      </c>
      <c r="K76" s="28" t="s">
        <v>736</v>
      </c>
      <c r="L76" s="111" t="str">
        <f t="shared" si="15"/>
        <v>N/A</v>
      </c>
    </row>
    <row r="77" spans="1:12" x14ac:dyDescent="0.25">
      <c r="A77" s="174" t="s">
        <v>547</v>
      </c>
      <c r="B77" s="22" t="s">
        <v>213</v>
      </c>
      <c r="C77" s="23">
        <v>11</v>
      </c>
      <c r="D77" s="27" t="str">
        <f t="shared" si="12"/>
        <v>N/A</v>
      </c>
      <c r="E77" s="23">
        <v>0</v>
      </c>
      <c r="F77" s="27" t="str">
        <f t="shared" si="13"/>
        <v>N/A</v>
      </c>
      <c r="G77" s="23">
        <v>0</v>
      </c>
      <c r="H77" s="27" t="str">
        <f t="shared" si="14"/>
        <v>N/A</v>
      </c>
      <c r="I77" s="8">
        <v>-100</v>
      </c>
      <c r="J77" s="8" t="s">
        <v>1748</v>
      </c>
      <c r="K77" s="28" t="s">
        <v>736</v>
      </c>
      <c r="L77" s="111" t="str">
        <f t="shared" si="15"/>
        <v>N/A</v>
      </c>
    </row>
    <row r="78" spans="1:12" x14ac:dyDescent="0.25">
      <c r="A78" s="174" t="s">
        <v>1305</v>
      </c>
      <c r="B78" s="22" t="s">
        <v>213</v>
      </c>
      <c r="C78" s="29">
        <v>72692</v>
      </c>
      <c r="D78" s="27" t="str">
        <f t="shared" si="12"/>
        <v>N/A</v>
      </c>
      <c r="E78" s="29" t="s">
        <v>1748</v>
      </c>
      <c r="F78" s="27" t="str">
        <f t="shared" si="13"/>
        <v>N/A</v>
      </c>
      <c r="G78" s="29" t="s">
        <v>1748</v>
      </c>
      <c r="H78" s="27" t="str">
        <f t="shared" si="14"/>
        <v>N/A</v>
      </c>
      <c r="I78" s="8" t="s">
        <v>1748</v>
      </c>
      <c r="J78" s="8" t="s">
        <v>1748</v>
      </c>
      <c r="K78" s="28" t="s">
        <v>736</v>
      </c>
      <c r="L78" s="111" t="str">
        <f t="shared" si="15"/>
        <v>N/A</v>
      </c>
    </row>
    <row r="79" spans="1:12" ht="25" x14ac:dyDescent="0.25">
      <c r="A79" s="174" t="s">
        <v>548</v>
      </c>
      <c r="B79" s="22" t="s">
        <v>213</v>
      </c>
      <c r="C79" s="29">
        <v>8446684</v>
      </c>
      <c r="D79" s="27" t="str">
        <f t="shared" si="12"/>
        <v>N/A</v>
      </c>
      <c r="E79" s="29">
        <v>7160247</v>
      </c>
      <c r="F79" s="27" t="str">
        <f t="shared" si="13"/>
        <v>N/A</v>
      </c>
      <c r="G79" s="29">
        <v>9016278</v>
      </c>
      <c r="H79" s="27" t="str">
        <f t="shared" si="14"/>
        <v>N/A</v>
      </c>
      <c r="I79" s="8">
        <v>-15.2</v>
      </c>
      <c r="J79" s="8">
        <v>25.92</v>
      </c>
      <c r="K79" s="28" t="s">
        <v>736</v>
      </c>
      <c r="L79" s="111" t="str">
        <f t="shared" si="15"/>
        <v>Yes</v>
      </c>
    </row>
    <row r="80" spans="1:12" x14ac:dyDescent="0.25">
      <c r="A80" s="174" t="s">
        <v>549</v>
      </c>
      <c r="B80" s="22" t="s">
        <v>213</v>
      </c>
      <c r="C80" s="23">
        <v>173</v>
      </c>
      <c r="D80" s="27" t="str">
        <f t="shared" si="12"/>
        <v>N/A</v>
      </c>
      <c r="E80" s="23">
        <v>150</v>
      </c>
      <c r="F80" s="27" t="str">
        <f t="shared" si="13"/>
        <v>N/A</v>
      </c>
      <c r="G80" s="23">
        <v>175</v>
      </c>
      <c r="H80" s="27" t="str">
        <f t="shared" si="14"/>
        <v>N/A</v>
      </c>
      <c r="I80" s="8">
        <v>-13.3</v>
      </c>
      <c r="J80" s="8">
        <v>16.670000000000002</v>
      </c>
      <c r="K80" s="28" t="s">
        <v>736</v>
      </c>
      <c r="L80" s="111" t="str">
        <f t="shared" si="15"/>
        <v>Yes</v>
      </c>
    </row>
    <row r="81" spans="1:12" ht="25" x14ac:dyDescent="0.25">
      <c r="A81" s="174" t="s">
        <v>1306</v>
      </c>
      <c r="B81" s="22" t="s">
        <v>213</v>
      </c>
      <c r="C81" s="29">
        <v>48824.763006000001</v>
      </c>
      <c r="D81" s="27" t="str">
        <f t="shared" si="12"/>
        <v>N/A</v>
      </c>
      <c r="E81" s="29">
        <v>47734.98</v>
      </c>
      <c r="F81" s="27" t="str">
        <f t="shared" si="13"/>
        <v>N/A</v>
      </c>
      <c r="G81" s="29">
        <v>51521.588571</v>
      </c>
      <c r="H81" s="27" t="str">
        <f t="shared" si="14"/>
        <v>N/A</v>
      </c>
      <c r="I81" s="8">
        <v>-2.23</v>
      </c>
      <c r="J81" s="8">
        <v>7.9329999999999998</v>
      </c>
      <c r="K81" s="28" t="s">
        <v>736</v>
      </c>
      <c r="L81" s="111" t="str">
        <f t="shared" si="15"/>
        <v>Yes</v>
      </c>
    </row>
    <row r="82" spans="1:12" x14ac:dyDescent="0.25">
      <c r="A82" s="174" t="s">
        <v>550</v>
      </c>
      <c r="B82" s="22" t="s">
        <v>213</v>
      </c>
      <c r="C82" s="29">
        <v>35548936</v>
      </c>
      <c r="D82" s="27" t="str">
        <f t="shared" si="12"/>
        <v>N/A</v>
      </c>
      <c r="E82" s="29">
        <v>38489344</v>
      </c>
      <c r="F82" s="27" t="str">
        <f t="shared" si="13"/>
        <v>N/A</v>
      </c>
      <c r="G82" s="29">
        <v>40840932</v>
      </c>
      <c r="H82" s="27" t="str">
        <f t="shared" si="14"/>
        <v>N/A</v>
      </c>
      <c r="I82" s="8">
        <v>8.2710000000000008</v>
      </c>
      <c r="J82" s="8">
        <v>6.11</v>
      </c>
      <c r="K82" s="28" t="s">
        <v>736</v>
      </c>
      <c r="L82" s="111" t="str">
        <f t="shared" si="15"/>
        <v>Yes</v>
      </c>
    </row>
    <row r="83" spans="1:12" x14ac:dyDescent="0.25">
      <c r="A83" s="174" t="s">
        <v>551</v>
      </c>
      <c r="B83" s="22" t="s">
        <v>213</v>
      </c>
      <c r="C83" s="23">
        <v>220</v>
      </c>
      <c r="D83" s="27" t="str">
        <f t="shared" si="12"/>
        <v>N/A</v>
      </c>
      <c r="E83" s="23">
        <v>216</v>
      </c>
      <c r="F83" s="27" t="str">
        <f t="shared" si="13"/>
        <v>N/A</v>
      </c>
      <c r="G83" s="23">
        <v>226</v>
      </c>
      <c r="H83" s="27" t="str">
        <f t="shared" si="14"/>
        <v>N/A</v>
      </c>
      <c r="I83" s="8">
        <v>-1.82</v>
      </c>
      <c r="J83" s="8">
        <v>4.63</v>
      </c>
      <c r="K83" s="28" t="s">
        <v>736</v>
      </c>
      <c r="L83" s="111" t="str">
        <f t="shared" si="15"/>
        <v>Yes</v>
      </c>
    </row>
    <row r="84" spans="1:12" x14ac:dyDescent="0.25">
      <c r="A84" s="174" t="s">
        <v>1307</v>
      </c>
      <c r="B84" s="22" t="s">
        <v>213</v>
      </c>
      <c r="C84" s="29">
        <v>161586.07273000001</v>
      </c>
      <c r="D84" s="27" t="str">
        <f t="shared" si="12"/>
        <v>N/A</v>
      </c>
      <c r="E84" s="29">
        <v>178191.40741000001</v>
      </c>
      <c r="F84" s="27" t="str">
        <f t="shared" si="13"/>
        <v>N/A</v>
      </c>
      <c r="G84" s="29">
        <v>180712.08850000001</v>
      </c>
      <c r="H84" s="27" t="str">
        <f t="shared" si="14"/>
        <v>N/A</v>
      </c>
      <c r="I84" s="8">
        <v>10.28</v>
      </c>
      <c r="J84" s="8">
        <v>1.415</v>
      </c>
      <c r="K84" s="28" t="s">
        <v>736</v>
      </c>
      <c r="L84" s="111" t="str">
        <f t="shared" si="15"/>
        <v>Yes</v>
      </c>
    </row>
    <row r="85" spans="1:12" x14ac:dyDescent="0.25">
      <c r="A85" s="174" t="s">
        <v>552</v>
      </c>
      <c r="B85" s="22" t="s">
        <v>213</v>
      </c>
      <c r="C85" s="29">
        <v>8235831</v>
      </c>
      <c r="D85" s="27" t="str">
        <f t="shared" si="12"/>
        <v>N/A</v>
      </c>
      <c r="E85" s="29">
        <v>8559205</v>
      </c>
      <c r="F85" s="27" t="str">
        <f t="shared" si="13"/>
        <v>N/A</v>
      </c>
      <c r="G85" s="29">
        <v>10271911</v>
      </c>
      <c r="H85" s="27" t="str">
        <f t="shared" si="14"/>
        <v>N/A</v>
      </c>
      <c r="I85" s="8">
        <v>3.9260000000000002</v>
      </c>
      <c r="J85" s="8">
        <v>20.010000000000002</v>
      </c>
      <c r="K85" s="28" t="s">
        <v>736</v>
      </c>
      <c r="L85" s="111" t="str">
        <f t="shared" si="15"/>
        <v>Yes</v>
      </c>
    </row>
    <row r="86" spans="1:12" x14ac:dyDescent="0.25">
      <c r="A86" s="174" t="s">
        <v>553</v>
      </c>
      <c r="B86" s="22" t="s">
        <v>213</v>
      </c>
      <c r="C86" s="23">
        <v>246</v>
      </c>
      <c r="D86" s="27" t="str">
        <f t="shared" si="12"/>
        <v>N/A</v>
      </c>
      <c r="E86" s="23">
        <v>233</v>
      </c>
      <c r="F86" s="27" t="str">
        <f t="shared" si="13"/>
        <v>N/A</v>
      </c>
      <c r="G86" s="23">
        <v>241</v>
      </c>
      <c r="H86" s="27" t="str">
        <f t="shared" si="14"/>
        <v>N/A</v>
      </c>
      <c r="I86" s="8">
        <v>-5.28</v>
      </c>
      <c r="J86" s="8">
        <v>3.4329999999999998</v>
      </c>
      <c r="K86" s="28" t="s">
        <v>736</v>
      </c>
      <c r="L86" s="111" t="str">
        <f t="shared" si="15"/>
        <v>Yes</v>
      </c>
    </row>
    <row r="87" spans="1:12" x14ac:dyDescent="0.25">
      <c r="A87" s="174" t="s">
        <v>1308</v>
      </c>
      <c r="B87" s="22" t="s">
        <v>213</v>
      </c>
      <c r="C87" s="29">
        <v>33478.987804999997</v>
      </c>
      <c r="D87" s="27" t="str">
        <f t="shared" si="12"/>
        <v>N/A</v>
      </c>
      <c r="E87" s="29">
        <v>36734.785408000003</v>
      </c>
      <c r="F87" s="27" t="str">
        <f t="shared" si="13"/>
        <v>N/A</v>
      </c>
      <c r="G87" s="29">
        <v>42622.037343999997</v>
      </c>
      <c r="H87" s="27" t="str">
        <f t="shared" si="14"/>
        <v>N/A</v>
      </c>
      <c r="I87" s="8">
        <v>9.7249999999999996</v>
      </c>
      <c r="J87" s="8">
        <v>16.03</v>
      </c>
      <c r="K87" s="28" t="s">
        <v>736</v>
      </c>
      <c r="L87" s="111" t="str">
        <f t="shared" si="15"/>
        <v>Yes</v>
      </c>
    </row>
    <row r="88" spans="1:12" x14ac:dyDescent="0.25">
      <c r="A88" s="174" t="s">
        <v>554</v>
      </c>
      <c r="B88" s="22" t="s">
        <v>213</v>
      </c>
      <c r="C88" s="29">
        <v>39697325</v>
      </c>
      <c r="D88" s="27" t="str">
        <f t="shared" si="12"/>
        <v>N/A</v>
      </c>
      <c r="E88" s="29">
        <v>37742298</v>
      </c>
      <c r="F88" s="27" t="str">
        <f t="shared" si="13"/>
        <v>N/A</v>
      </c>
      <c r="G88" s="29">
        <v>39750813</v>
      </c>
      <c r="H88" s="27" t="str">
        <f t="shared" si="14"/>
        <v>N/A</v>
      </c>
      <c r="I88" s="8">
        <v>-4.92</v>
      </c>
      <c r="J88" s="8">
        <v>5.3220000000000001</v>
      </c>
      <c r="K88" s="28" t="s">
        <v>736</v>
      </c>
      <c r="L88" s="111" t="str">
        <f t="shared" si="15"/>
        <v>Yes</v>
      </c>
    </row>
    <row r="89" spans="1:12" x14ac:dyDescent="0.25">
      <c r="A89" s="174" t="s">
        <v>555</v>
      </c>
      <c r="B89" s="22" t="s">
        <v>213</v>
      </c>
      <c r="C89" s="23">
        <v>46870</v>
      </c>
      <c r="D89" s="27" t="str">
        <f t="shared" si="12"/>
        <v>N/A</v>
      </c>
      <c r="E89" s="23">
        <v>45022</v>
      </c>
      <c r="F89" s="27" t="str">
        <f t="shared" si="13"/>
        <v>N/A</v>
      </c>
      <c r="G89" s="23">
        <v>44365</v>
      </c>
      <c r="H89" s="27" t="str">
        <f t="shared" si="14"/>
        <v>N/A</v>
      </c>
      <c r="I89" s="8">
        <v>-3.94</v>
      </c>
      <c r="J89" s="8">
        <v>-1.46</v>
      </c>
      <c r="K89" s="28" t="s">
        <v>736</v>
      </c>
      <c r="L89" s="111" t="str">
        <f t="shared" si="15"/>
        <v>Yes</v>
      </c>
    </row>
    <row r="90" spans="1:12" x14ac:dyDescent="0.25">
      <c r="A90" s="174" t="s">
        <v>1309</v>
      </c>
      <c r="B90" s="22" t="s">
        <v>213</v>
      </c>
      <c r="C90" s="29">
        <v>846.96660976999999</v>
      </c>
      <c r="D90" s="27" t="str">
        <f t="shared" si="12"/>
        <v>N/A</v>
      </c>
      <c r="E90" s="29">
        <v>838.30789391999997</v>
      </c>
      <c r="F90" s="27" t="str">
        <f t="shared" si="13"/>
        <v>N/A</v>
      </c>
      <c r="G90" s="29">
        <v>895.99488335000001</v>
      </c>
      <c r="H90" s="27" t="str">
        <f t="shared" si="14"/>
        <v>N/A</v>
      </c>
      <c r="I90" s="8">
        <v>-1.02</v>
      </c>
      <c r="J90" s="8">
        <v>6.8810000000000002</v>
      </c>
      <c r="K90" s="28" t="s">
        <v>736</v>
      </c>
      <c r="L90" s="111" t="str">
        <f t="shared" si="15"/>
        <v>Yes</v>
      </c>
    </row>
    <row r="91" spans="1:12" x14ac:dyDescent="0.25">
      <c r="A91" s="174" t="s">
        <v>556</v>
      </c>
      <c r="B91" s="22" t="s">
        <v>213</v>
      </c>
      <c r="C91" s="29">
        <v>9266455</v>
      </c>
      <c r="D91" s="27" t="str">
        <f t="shared" si="12"/>
        <v>N/A</v>
      </c>
      <c r="E91" s="29">
        <v>9286098</v>
      </c>
      <c r="F91" s="27" t="str">
        <f t="shared" si="13"/>
        <v>N/A</v>
      </c>
      <c r="G91" s="29">
        <v>8948162</v>
      </c>
      <c r="H91" s="27" t="str">
        <f t="shared" si="14"/>
        <v>N/A</v>
      </c>
      <c r="I91" s="8">
        <v>0.21199999999999999</v>
      </c>
      <c r="J91" s="8">
        <v>-3.64</v>
      </c>
      <c r="K91" s="28" t="s">
        <v>736</v>
      </c>
      <c r="L91" s="111" t="str">
        <f t="shared" si="15"/>
        <v>Yes</v>
      </c>
    </row>
    <row r="92" spans="1:12" x14ac:dyDescent="0.25">
      <c r="A92" s="174" t="s">
        <v>557</v>
      </c>
      <c r="B92" s="22" t="s">
        <v>213</v>
      </c>
      <c r="C92" s="23">
        <v>18391</v>
      </c>
      <c r="D92" s="27" t="str">
        <f t="shared" si="12"/>
        <v>N/A</v>
      </c>
      <c r="E92" s="23">
        <v>18281</v>
      </c>
      <c r="F92" s="27" t="str">
        <f t="shared" si="13"/>
        <v>N/A</v>
      </c>
      <c r="G92" s="23">
        <v>17786</v>
      </c>
      <c r="H92" s="27" t="str">
        <f t="shared" si="14"/>
        <v>N/A</v>
      </c>
      <c r="I92" s="8">
        <v>-0.59799999999999998</v>
      </c>
      <c r="J92" s="8">
        <v>-2.71</v>
      </c>
      <c r="K92" s="28" t="s">
        <v>736</v>
      </c>
      <c r="L92" s="111" t="str">
        <f t="shared" si="15"/>
        <v>Yes</v>
      </c>
    </row>
    <row r="93" spans="1:12" x14ac:dyDescent="0.25">
      <c r="A93" s="174" t="s">
        <v>1310</v>
      </c>
      <c r="B93" s="22" t="s">
        <v>213</v>
      </c>
      <c r="C93" s="29">
        <v>503.85813712999999</v>
      </c>
      <c r="D93" s="27" t="str">
        <f t="shared" si="12"/>
        <v>N/A</v>
      </c>
      <c r="E93" s="29">
        <v>507.96444395999998</v>
      </c>
      <c r="F93" s="27" t="str">
        <f t="shared" si="13"/>
        <v>N/A</v>
      </c>
      <c r="G93" s="29">
        <v>503.10142809000001</v>
      </c>
      <c r="H93" s="27" t="str">
        <f t="shared" si="14"/>
        <v>N/A</v>
      </c>
      <c r="I93" s="8">
        <v>0.81499999999999995</v>
      </c>
      <c r="J93" s="8">
        <v>-0.95699999999999996</v>
      </c>
      <c r="K93" s="28" t="s">
        <v>736</v>
      </c>
      <c r="L93" s="111" t="str">
        <f t="shared" si="15"/>
        <v>Yes</v>
      </c>
    </row>
    <row r="94" spans="1:12" ht="25" x14ac:dyDescent="0.25">
      <c r="A94" s="174" t="s">
        <v>558</v>
      </c>
      <c r="B94" s="22" t="s">
        <v>213</v>
      </c>
      <c r="C94" s="29">
        <v>3965658</v>
      </c>
      <c r="D94" s="27" t="str">
        <f t="shared" si="12"/>
        <v>N/A</v>
      </c>
      <c r="E94" s="29">
        <v>3829304</v>
      </c>
      <c r="F94" s="27" t="str">
        <f t="shared" si="13"/>
        <v>N/A</v>
      </c>
      <c r="G94" s="29">
        <v>3416077</v>
      </c>
      <c r="H94" s="27" t="str">
        <f t="shared" si="14"/>
        <v>N/A</v>
      </c>
      <c r="I94" s="8">
        <v>-3.44</v>
      </c>
      <c r="J94" s="8">
        <v>-10.8</v>
      </c>
      <c r="K94" s="28" t="s">
        <v>736</v>
      </c>
      <c r="L94" s="111" t="str">
        <f t="shared" si="15"/>
        <v>Yes</v>
      </c>
    </row>
    <row r="95" spans="1:12" x14ac:dyDescent="0.25">
      <c r="A95" s="174" t="s">
        <v>559</v>
      </c>
      <c r="B95" s="22" t="s">
        <v>213</v>
      </c>
      <c r="C95" s="23">
        <v>20096</v>
      </c>
      <c r="D95" s="27" t="str">
        <f t="shared" si="12"/>
        <v>N/A</v>
      </c>
      <c r="E95" s="23">
        <v>19279</v>
      </c>
      <c r="F95" s="27" t="str">
        <f t="shared" si="13"/>
        <v>N/A</v>
      </c>
      <c r="G95" s="23">
        <v>18269</v>
      </c>
      <c r="H95" s="27" t="str">
        <f t="shared" si="14"/>
        <v>N/A</v>
      </c>
      <c r="I95" s="8">
        <v>-4.07</v>
      </c>
      <c r="J95" s="8">
        <v>-5.24</v>
      </c>
      <c r="K95" s="28" t="s">
        <v>736</v>
      </c>
      <c r="L95" s="111" t="str">
        <f t="shared" si="15"/>
        <v>Yes</v>
      </c>
    </row>
    <row r="96" spans="1:12" ht="25" x14ac:dyDescent="0.25">
      <c r="A96" s="174" t="s">
        <v>1311</v>
      </c>
      <c r="B96" s="22" t="s">
        <v>213</v>
      </c>
      <c r="C96" s="29">
        <v>197.33568869000001</v>
      </c>
      <c r="D96" s="27" t="str">
        <f t="shared" si="12"/>
        <v>N/A</v>
      </c>
      <c r="E96" s="29">
        <v>198.62565486</v>
      </c>
      <c r="F96" s="27" t="str">
        <f t="shared" si="13"/>
        <v>N/A</v>
      </c>
      <c r="G96" s="29">
        <v>186.98762932</v>
      </c>
      <c r="H96" s="27" t="str">
        <f t="shared" si="14"/>
        <v>N/A</v>
      </c>
      <c r="I96" s="8">
        <v>0.65369999999999995</v>
      </c>
      <c r="J96" s="8">
        <v>-5.86</v>
      </c>
      <c r="K96" s="28" t="s">
        <v>736</v>
      </c>
      <c r="L96" s="111" t="str">
        <f t="shared" si="15"/>
        <v>Yes</v>
      </c>
    </row>
    <row r="97" spans="1:12" x14ac:dyDescent="0.25">
      <c r="A97" s="174" t="s">
        <v>560</v>
      </c>
      <c r="B97" s="22" t="s">
        <v>213</v>
      </c>
      <c r="C97" s="29">
        <v>18111320</v>
      </c>
      <c r="D97" s="27" t="str">
        <f t="shared" si="12"/>
        <v>N/A</v>
      </c>
      <c r="E97" s="29">
        <v>17677549</v>
      </c>
      <c r="F97" s="27" t="str">
        <f t="shared" si="13"/>
        <v>N/A</v>
      </c>
      <c r="G97" s="29">
        <v>19827026</v>
      </c>
      <c r="H97" s="27" t="str">
        <f t="shared" si="14"/>
        <v>N/A</v>
      </c>
      <c r="I97" s="8">
        <v>-2.4</v>
      </c>
      <c r="J97" s="8">
        <v>12.16</v>
      </c>
      <c r="K97" s="28" t="s">
        <v>736</v>
      </c>
      <c r="L97" s="111" t="str">
        <f t="shared" si="15"/>
        <v>Yes</v>
      </c>
    </row>
    <row r="98" spans="1:12" x14ac:dyDescent="0.25">
      <c r="A98" s="174" t="s">
        <v>561</v>
      </c>
      <c r="B98" s="22" t="s">
        <v>213</v>
      </c>
      <c r="C98" s="23">
        <v>25333</v>
      </c>
      <c r="D98" s="27" t="str">
        <f t="shared" si="12"/>
        <v>N/A</v>
      </c>
      <c r="E98" s="23">
        <v>24538</v>
      </c>
      <c r="F98" s="27" t="str">
        <f t="shared" si="13"/>
        <v>N/A</v>
      </c>
      <c r="G98" s="23">
        <v>25067</v>
      </c>
      <c r="H98" s="27" t="str">
        <f t="shared" si="14"/>
        <v>N/A</v>
      </c>
      <c r="I98" s="8">
        <v>-3.14</v>
      </c>
      <c r="J98" s="8">
        <v>2.1560000000000001</v>
      </c>
      <c r="K98" s="28" t="s">
        <v>736</v>
      </c>
      <c r="L98" s="111" t="str">
        <f t="shared" si="15"/>
        <v>Yes</v>
      </c>
    </row>
    <row r="99" spans="1:12" x14ac:dyDescent="0.25">
      <c r="A99" s="174" t="s">
        <v>1312</v>
      </c>
      <c r="B99" s="22" t="s">
        <v>213</v>
      </c>
      <c r="C99" s="29">
        <v>714.92993329000001</v>
      </c>
      <c r="D99" s="27" t="str">
        <f t="shared" si="12"/>
        <v>N/A</v>
      </c>
      <c r="E99" s="29">
        <v>720.41523352000002</v>
      </c>
      <c r="F99" s="27" t="str">
        <f t="shared" si="13"/>
        <v>N/A</v>
      </c>
      <c r="G99" s="29">
        <v>790.96126380999999</v>
      </c>
      <c r="H99" s="27" t="str">
        <f t="shared" si="14"/>
        <v>N/A</v>
      </c>
      <c r="I99" s="8">
        <v>0.76729999999999998</v>
      </c>
      <c r="J99" s="8">
        <v>9.7919999999999998</v>
      </c>
      <c r="K99" s="28" t="s">
        <v>736</v>
      </c>
      <c r="L99" s="111" t="str">
        <f t="shared" si="15"/>
        <v>Yes</v>
      </c>
    </row>
    <row r="100" spans="1:12" x14ac:dyDescent="0.25">
      <c r="A100" s="174" t="s">
        <v>562</v>
      </c>
      <c r="B100" s="22" t="s">
        <v>213</v>
      </c>
      <c r="C100" s="29">
        <v>6155317</v>
      </c>
      <c r="D100" s="27" t="str">
        <f t="shared" si="12"/>
        <v>N/A</v>
      </c>
      <c r="E100" s="29">
        <v>6687316</v>
      </c>
      <c r="F100" s="27" t="str">
        <f t="shared" si="13"/>
        <v>N/A</v>
      </c>
      <c r="G100" s="29">
        <v>8374897</v>
      </c>
      <c r="H100" s="27" t="str">
        <f t="shared" si="14"/>
        <v>N/A</v>
      </c>
      <c r="I100" s="8">
        <v>8.6430000000000007</v>
      </c>
      <c r="J100" s="8">
        <v>25.24</v>
      </c>
      <c r="K100" s="28" t="s">
        <v>736</v>
      </c>
      <c r="L100" s="111" t="str">
        <f t="shared" si="15"/>
        <v>Yes</v>
      </c>
    </row>
    <row r="101" spans="1:12" x14ac:dyDescent="0.25">
      <c r="A101" s="174" t="s">
        <v>563</v>
      </c>
      <c r="B101" s="22" t="s">
        <v>213</v>
      </c>
      <c r="C101" s="23">
        <v>20563</v>
      </c>
      <c r="D101" s="27" t="str">
        <f t="shared" si="12"/>
        <v>N/A</v>
      </c>
      <c r="E101" s="23">
        <v>19754</v>
      </c>
      <c r="F101" s="27" t="str">
        <f t="shared" si="13"/>
        <v>N/A</v>
      </c>
      <c r="G101" s="23">
        <v>19522</v>
      </c>
      <c r="H101" s="27" t="str">
        <f t="shared" si="14"/>
        <v>N/A</v>
      </c>
      <c r="I101" s="8">
        <v>-3.93</v>
      </c>
      <c r="J101" s="8">
        <v>-1.17</v>
      </c>
      <c r="K101" s="28" t="s">
        <v>736</v>
      </c>
      <c r="L101" s="111" t="str">
        <f t="shared" si="15"/>
        <v>Yes</v>
      </c>
    </row>
    <row r="102" spans="1:12" x14ac:dyDescent="0.25">
      <c r="A102" s="174" t="s">
        <v>1313</v>
      </c>
      <c r="B102" s="22" t="s">
        <v>213</v>
      </c>
      <c r="C102" s="29">
        <v>299.33944463</v>
      </c>
      <c r="D102" s="27" t="str">
        <f t="shared" si="12"/>
        <v>N/A</v>
      </c>
      <c r="E102" s="29">
        <v>338.52971550000001</v>
      </c>
      <c r="F102" s="27" t="str">
        <f t="shared" si="13"/>
        <v>N/A</v>
      </c>
      <c r="G102" s="29">
        <v>428.99789980999998</v>
      </c>
      <c r="H102" s="27" t="str">
        <f t="shared" si="14"/>
        <v>N/A</v>
      </c>
      <c r="I102" s="8">
        <v>13.09</v>
      </c>
      <c r="J102" s="8">
        <v>26.72</v>
      </c>
      <c r="K102" s="28" t="s">
        <v>736</v>
      </c>
      <c r="L102" s="111" t="str">
        <f t="shared" si="15"/>
        <v>Yes</v>
      </c>
    </row>
    <row r="103" spans="1:12" ht="25" x14ac:dyDescent="0.25">
      <c r="A103" s="174" t="s">
        <v>564</v>
      </c>
      <c r="B103" s="22" t="s">
        <v>213</v>
      </c>
      <c r="C103" s="29">
        <v>1212537</v>
      </c>
      <c r="D103" s="27" t="str">
        <f t="shared" si="12"/>
        <v>N/A</v>
      </c>
      <c r="E103" s="29">
        <v>1484765</v>
      </c>
      <c r="F103" s="27" t="str">
        <f t="shared" si="13"/>
        <v>N/A</v>
      </c>
      <c r="G103" s="29">
        <v>1967339</v>
      </c>
      <c r="H103" s="27" t="str">
        <f t="shared" si="14"/>
        <v>N/A</v>
      </c>
      <c r="I103" s="8">
        <v>22.45</v>
      </c>
      <c r="J103" s="8">
        <v>32.5</v>
      </c>
      <c r="K103" s="28" t="s">
        <v>736</v>
      </c>
      <c r="L103" s="111" t="str">
        <f t="shared" si="15"/>
        <v>No</v>
      </c>
    </row>
    <row r="104" spans="1:12" x14ac:dyDescent="0.25">
      <c r="A104" s="174" t="s">
        <v>565</v>
      </c>
      <c r="B104" s="22" t="s">
        <v>213</v>
      </c>
      <c r="C104" s="23">
        <v>260</v>
      </c>
      <c r="D104" s="27" t="str">
        <f t="shared" si="12"/>
        <v>N/A</v>
      </c>
      <c r="E104" s="23">
        <v>282</v>
      </c>
      <c r="F104" s="27" t="str">
        <f t="shared" si="13"/>
        <v>N/A</v>
      </c>
      <c r="G104" s="23">
        <v>262</v>
      </c>
      <c r="H104" s="27" t="str">
        <f t="shared" si="14"/>
        <v>N/A</v>
      </c>
      <c r="I104" s="8">
        <v>8.4619999999999997</v>
      </c>
      <c r="J104" s="8">
        <v>-7.09</v>
      </c>
      <c r="K104" s="28" t="s">
        <v>736</v>
      </c>
      <c r="L104" s="111" t="str">
        <f t="shared" si="15"/>
        <v>Yes</v>
      </c>
    </row>
    <row r="105" spans="1:12" x14ac:dyDescent="0.25">
      <c r="A105" s="174" t="s">
        <v>1314</v>
      </c>
      <c r="B105" s="22" t="s">
        <v>213</v>
      </c>
      <c r="C105" s="29">
        <v>4663.6038461999997</v>
      </c>
      <c r="D105" s="27" t="str">
        <f t="shared" si="12"/>
        <v>N/A</v>
      </c>
      <c r="E105" s="29">
        <v>5265.1241135</v>
      </c>
      <c r="F105" s="27" t="str">
        <f t="shared" si="13"/>
        <v>N/A</v>
      </c>
      <c r="G105" s="29">
        <v>7508.9274808999999</v>
      </c>
      <c r="H105" s="27" t="str">
        <f t="shared" si="14"/>
        <v>N/A</v>
      </c>
      <c r="I105" s="8">
        <v>12.9</v>
      </c>
      <c r="J105" s="8">
        <v>42.62</v>
      </c>
      <c r="K105" s="28" t="s">
        <v>736</v>
      </c>
      <c r="L105" s="111" t="str">
        <f t="shared" si="15"/>
        <v>No</v>
      </c>
    </row>
    <row r="106" spans="1:12" x14ac:dyDescent="0.25">
      <c r="A106" s="174" t="s">
        <v>566</v>
      </c>
      <c r="B106" s="22" t="s">
        <v>213</v>
      </c>
      <c r="C106" s="29">
        <v>17672956</v>
      </c>
      <c r="D106" s="27" t="str">
        <f t="shared" si="12"/>
        <v>N/A</v>
      </c>
      <c r="E106" s="29">
        <v>17034382</v>
      </c>
      <c r="F106" s="27" t="str">
        <f t="shared" si="13"/>
        <v>N/A</v>
      </c>
      <c r="G106" s="29">
        <v>16900207</v>
      </c>
      <c r="H106" s="27" t="str">
        <f t="shared" si="14"/>
        <v>N/A</v>
      </c>
      <c r="I106" s="8">
        <v>-3.61</v>
      </c>
      <c r="J106" s="8">
        <v>-0.78800000000000003</v>
      </c>
      <c r="K106" s="28" t="s">
        <v>736</v>
      </c>
      <c r="L106" s="111" t="str">
        <f t="shared" si="15"/>
        <v>Yes</v>
      </c>
    </row>
    <row r="107" spans="1:12" x14ac:dyDescent="0.25">
      <c r="A107" s="174" t="s">
        <v>567</v>
      </c>
      <c r="B107" s="22" t="s">
        <v>213</v>
      </c>
      <c r="C107" s="23">
        <v>36535</v>
      </c>
      <c r="D107" s="27" t="str">
        <f t="shared" si="12"/>
        <v>N/A</v>
      </c>
      <c r="E107" s="23">
        <v>34920</v>
      </c>
      <c r="F107" s="27" t="str">
        <f t="shared" si="13"/>
        <v>N/A</v>
      </c>
      <c r="G107" s="23">
        <v>33841</v>
      </c>
      <c r="H107" s="27" t="str">
        <f t="shared" si="14"/>
        <v>N/A</v>
      </c>
      <c r="I107" s="8">
        <v>-4.42</v>
      </c>
      <c r="J107" s="8">
        <v>-3.09</v>
      </c>
      <c r="K107" s="28" t="s">
        <v>736</v>
      </c>
      <c r="L107" s="111" t="str">
        <f t="shared" si="15"/>
        <v>Yes</v>
      </c>
    </row>
    <row r="108" spans="1:12" x14ac:dyDescent="0.25">
      <c r="A108" s="174" t="s">
        <v>1315</v>
      </c>
      <c r="B108" s="22" t="s">
        <v>213</v>
      </c>
      <c r="C108" s="29">
        <v>483.72672779999999</v>
      </c>
      <c r="D108" s="27" t="str">
        <f t="shared" si="12"/>
        <v>N/A</v>
      </c>
      <c r="E108" s="29">
        <v>487.81162658</v>
      </c>
      <c r="F108" s="27" t="str">
        <f t="shared" si="13"/>
        <v>N/A</v>
      </c>
      <c r="G108" s="29">
        <v>499.40034278000002</v>
      </c>
      <c r="H108" s="27" t="str">
        <f t="shared" si="14"/>
        <v>N/A</v>
      </c>
      <c r="I108" s="8">
        <v>0.84450000000000003</v>
      </c>
      <c r="J108" s="8">
        <v>2.3759999999999999</v>
      </c>
      <c r="K108" s="28" t="s">
        <v>736</v>
      </c>
      <c r="L108" s="111" t="str">
        <f t="shared" si="15"/>
        <v>Yes</v>
      </c>
    </row>
    <row r="109" spans="1:12" x14ac:dyDescent="0.25">
      <c r="A109" s="174" t="s">
        <v>568</v>
      </c>
      <c r="B109" s="22" t="s">
        <v>213</v>
      </c>
      <c r="C109" s="29">
        <v>40895928</v>
      </c>
      <c r="D109" s="27" t="str">
        <f t="shared" si="12"/>
        <v>N/A</v>
      </c>
      <c r="E109" s="29">
        <v>40607378</v>
      </c>
      <c r="F109" s="27" t="str">
        <f t="shared" si="13"/>
        <v>N/A</v>
      </c>
      <c r="G109" s="29">
        <v>40835959</v>
      </c>
      <c r="H109" s="27" t="str">
        <f t="shared" si="14"/>
        <v>N/A</v>
      </c>
      <c r="I109" s="8">
        <v>-0.70599999999999996</v>
      </c>
      <c r="J109" s="8">
        <v>0.56289999999999996</v>
      </c>
      <c r="K109" s="28" t="s">
        <v>736</v>
      </c>
      <c r="L109" s="111" t="str">
        <f t="shared" si="15"/>
        <v>Yes</v>
      </c>
    </row>
    <row r="110" spans="1:12" x14ac:dyDescent="0.25">
      <c r="A110" s="174" t="s">
        <v>569</v>
      </c>
      <c r="B110" s="22" t="s">
        <v>213</v>
      </c>
      <c r="C110" s="23">
        <v>46395</v>
      </c>
      <c r="D110" s="27" t="str">
        <f t="shared" si="12"/>
        <v>N/A</v>
      </c>
      <c r="E110" s="23">
        <v>45758</v>
      </c>
      <c r="F110" s="27" t="str">
        <f t="shared" si="13"/>
        <v>N/A</v>
      </c>
      <c r="G110" s="23">
        <v>43596</v>
      </c>
      <c r="H110" s="27" t="str">
        <f t="shared" si="14"/>
        <v>N/A</v>
      </c>
      <c r="I110" s="8">
        <v>-1.37</v>
      </c>
      <c r="J110" s="8">
        <v>-4.72</v>
      </c>
      <c r="K110" s="28" t="s">
        <v>736</v>
      </c>
      <c r="L110" s="111" t="str">
        <f t="shared" si="15"/>
        <v>Yes</v>
      </c>
    </row>
    <row r="111" spans="1:12" x14ac:dyDescent="0.25">
      <c r="A111" s="174" t="s">
        <v>1316</v>
      </c>
      <c r="B111" s="22" t="s">
        <v>213</v>
      </c>
      <c r="C111" s="29">
        <v>881.47274490999996</v>
      </c>
      <c r="D111" s="27" t="str">
        <f t="shared" si="12"/>
        <v>N/A</v>
      </c>
      <c r="E111" s="29">
        <v>887.43778137000004</v>
      </c>
      <c r="F111" s="27" t="str">
        <f t="shared" si="13"/>
        <v>N/A</v>
      </c>
      <c r="G111" s="29">
        <v>936.69049913000003</v>
      </c>
      <c r="H111" s="27" t="str">
        <f t="shared" si="14"/>
        <v>N/A</v>
      </c>
      <c r="I111" s="8">
        <v>0.67669999999999997</v>
      </c>
      <c r="J111" s="8">
        <v>5.55</v>
      </c>
      <c r="K111" s="28" t="s">
        <v>736</v>
      </c>
      <c r="L111" s="111" t="str">
        <f t="shared" si="15"/>
        <v>Yes</v>
      </c>
    </row>
    <row r="112" spans="1:12" ht="25" x14ac:dyDescent="0.25">
      <c r="A112" s="174" t="s">
        <v>570</v>
      </c>
      <c r="B112" s="22" t="s">
        <v>213</v>
      </c>
      <c r="C112" s="29">
        <v>31257755</v>
      </c>
      <c r="D112" s="27" t="str">
        <f t="shared" si="12"/>
        <v>N/A</v>
      </c>
      <c r="E112" s="29">
        <v>34185623</v>
      </c>
      <c r="F112" s="27" t="str">
        <f t="shared" si="13"/>
        <v>N/A</v>
      </c>
      <c r="G112" s="29">
        <v>42155734</v>
      </c>
      <c r="H112" s="27" t="str">
        <f t="shared" si="14"/>
        <v>N/A</v>
      </c>
      <c r="I112" s="8">
        <v>9.3670000000000009</v>
      </c>
      <c r="J112" s="8">
        <v>23.31</v>
      </c>
      <c r="K112" s="28" t="s">
        <v>736</v>
      </c>
      <c r="L112" s="111" t="str">
        <f t="shared" si="15"/>
        <v>Yes</v>
      </c>
    </row>
    <row r="113" spans="1:12" x14ac:dyDescent="0.25">
      <c r="A113" s="174" t="s">
        <v>571</v>
      </c>
      <c r="B113" s="22" t="s">
        <v>213</v>
      </c>
      <c r="C113" s="23">
        <v>4768</v>
      </c>
      <c r="D113" s="27" t="str">
        <f t="shared" si="12"/>
        <v>N/A</v>
      </c>
      <c r="E113" s="23">
        <v>5632</v>
      </c>
      <c r="F113" s="27" t="str">
        <f t="shared" si="13"/>
        <v>N/A</v>
      </c>
      <c r="G113" s="23">
        <v>12504</v>
      </c>
      <c r="H113" s="27" t="str">
        <f t="shared" si="14"/>
        <v>N/A</v>
      </c>
      <c r="I113" s="8">
        <v>18.12</v>
      </c>
      <c r="J113" s="8">
        <v>122</v>
      </c>
      <c r="K113" s="28" t="s">
        <v>736</v>
      </c>
      <c r="L113" s="111" t="str">
        <f t="shared" si="15"/>
        <v>No</v>
      </c>
    </row>
    <row r="114" spans="1:12" x14ac:dyDescent="0.25">
      <c r="A114" s="174" t="s">
        <v>1317</v>
      </c>
      <c r="B114" s="22" t="s">
        <v>213</v>
      </c>
      <c r="C114" s="29">
        <v>6555.7372064000001</v>
      </c>
      <c r="D114" s="27" t="str">
        <f t="shared" si="12"/>
        <v>N/A</v>
      </c>
      <c r="E114" s="29">
        <v>6069.8904474000001</v>
      </c>
      <c r="F114" s="27" t="str">
        <f t="shared" si="13"/>
        <v>N/A</v>
      </c>
      <c r="G114" s="29">
        <v>3371.3798784000001</v>
      </c>
      <c r="H114" s="27" t="str">
        <f t="shared" si="14"/>
        <v>N/A</v>
      </c>
      <c r="I114" s="8">
        <v>-7.41</v>
      </c>
      <c r="J114" s="8">
        <v>-44.5</v>
      </c>
      <c r="K114" s="28" t="s">
        <v>736</v>
      </c>
      <c r="L114" s="111" t="str">
        <f t="shared" si="15"/>
        <v>No</v>
      </c>
    </row>
    <row r="115" spans="1:12" ht="25" x14ac:dyDescent="0.25">
      <c r="A115" s="174" t="s">
        <v>572</v>
      </c>
      <c r="B115" s="22" t="s">
        <v>213</v>
      </c>
      <c r="C115" s="29">
        <v>3533265</v>
      </c>
      <c r="D115" s="27" t="str">
        <f t="shared" si="12"/>
        <v>N/A</v>
      </c>
      <c r="E115" s="29">
        <v>3635182</v>
      </c>
      <c r="F115" s="27" t="str">
        <f t="shared" si="13"/>
        <v>N/A</v>
      </c>
      <c r="G115" s="29">
        <v>3286628</v>
      </c>
      <c r="H115" s="27" t="str">
        <f t="shared" si="14"/>
        <v>N/A</v>
      </c>
      <c r="I115" s="8">
        <v>2.8839999999999999</v>
      </c>
      <c r="J115" s="8">
        <v>-9.59</v>
      </c>
      <c r="K115" s="28" t="s">
        <v>736</v>
      </c>
      <c r="L115" s="111" t="str">
        <f t="shared" si="15"/>
        <v>Yes</v>
      </c>
    </row>
    <row r="116" spans="1:12" x14ac:dyDescent="0.25">
      <c r="A116" s="110" t="s">
        <v>573</v>
      </c>
      <c r="B116" s="22" t="s">
        <v>213</v>
      </c>
      <c r="C116" s="23">
        <v>4261</v>
      </c>
      <c r="D116" s="27" t="str">
        <f t="shared" si="12"/>
        <v>N/A</v>
      </c>
      <c r="E116" s="23">
        <v>3983</v>
      </c>
      <c r="F116" s="27" t="str">
        <f t="shared" si="13"/>
        <v>N/A</v>
      </c>
      <c r="G116" s="23">
        <v>4158</v>
      </c>
      <c r="H116" s="27" t="str">
        <f t="shared" si="14"/>
        <v>N/A</v>
      </c>
      <c r="I116" s="8">
        <v>-6.52</v>
      </c>
      <c r="J116" s="8">
        <v>4.3940000000000001</v>
      </c>
      <c r="K116" s="28" t="s">
        <v>736</v>
      </c>
      <c r="L116" s="111" t="str">
        <f t="shared" si="15"/>
        <v>Yes</v>
      </c>
    </row>
    <row r="117" spans="1:12" x14ac:dyDescent="0.25">
      <c r="A117" s="110" t="s">
        <v>1318</v>
      </c>
      <c r="B117" s="22" t="s">
        <v>213</v>
      </c>
      <c r="C117" s="29">
        <v>829.21027928000001</v>
      </c>
      <c r="D117" s="27" t="str">
        <f t="shared" si="12"/>
        <v>N/A</v>
      </c>
      <c r="E117" s="29">
        <v>912.67436606000001</v>
      </c>
      <c r="F117" s="27" t="str">
        <f t="shared" si="13"/>
        <v>N/A</v>
      </c>
      <c r="G117" s="29">
        <v>790.43482443000005</v>
      </c>
      <c r="H117" s="27" t="str">
        <f t="shared" si="14"/>
        <v>N/A</v>
      </c>
      <c r="I117" s="8">
        <v>10.07</v>
      </c>
      <c r="J117" s="8">
        <v>-13.4</v>
      </c>
      <c r="K117" s="28" t="s">
        <v>736</v>
      </c>
      <c r="L117" s="111" t="str">
        <f t="shared" si="15"/>
        <v>Yes</v>
      </c>
    </row>
    <row r="118" spans="1:12" ht="25" x14ac:dyDescent="0.25">
      <c r="A118" s="143" t="s">
        <v>574</v>
      </c>
      <c r="B118" s="22" t="s">
        <v>213</v>
      </c>
      <c r="C118" s="29">
        <v>2724944</v>
      </c>
      <c r="D118" s="27" t="str">
        <f t="shared" si="12"/>
        <v>N/A</v>
      </c>
      <c r="E118" s="29">
        <v>3286215</v>
      </c>
      <c r="F118" s="27" t="str">
        <f t="shared" si="13"/>
        <v>N/A</v>
      </c>
      <c r="G118" s="29">
        <v>3606140</v>
      </c>
      <c r="H118" s="27" t="str">
        <f t="shared" si="14"/>
        <v>N/A</v>
      </c>
      <c r="I118" s="8">
        <v>20.6</v>
      </c>
      <c r="J118" s="8">
        <v>9.7349999999999994</v>
      </c>
      <c r="K118" s="28" t="s">
        <v>736</v>
      </c>
      <c r="L118" s="111" t="str">
        <f t="shared" si="15"/>
        <v>Yes</v>
      </c>
    </row>
    <row r="119" spans="1:12" x14ac:dyDescent="0.25">
      <c r="A119" s="143" t="s">
        <v>575</v>
      </c>
      <c r="B119" s="22" t="s">
        <v>213</v>
      </c>
      <c r="C119" s="23">
        <v>196</v>
      </c>
      <c r="D119" s="27" t="str">
        <f t="shared" si="12"/>
        <v>N/A</v>
      </c>
      <c r="E119" s="23">
        <v>224</v>
      </c>
      <c r="F119" s="27" t="str">
        <f t="shared" si="13"/>
        <v>N/A</v>
      </c>
      <c r="G119" s="23">
        <v>277</v>
      </c>
      <c r="H119" s="27" t="str">
        <f t="shared" si="14"/>
        <v>N/A</v>
      </c>
      <c r="I119" s="8">
        <v>14.29</v>
      </c>
      <c r="J119" s="8">
        <v>23.66</v>
      </c>
      <c r="K119" s="28" t="s">
        <v>736</v>
      </c>
      <c r="L119" s="111" t="str">
        <f t="shared" si="15"/>
        <v>Yes</v>
      </c>
    </row>
    <row r="120" spans="1:12" ht="25" x14ac:dyDescent="0.25">
      <c r="A120" s="143" t="s">
        <v>1319</v>
      </c>
      <c r="B120" s="22" t="s">
        <v>213</v>
      </c>
      <c r="C120" s="29">
        <v>13902.775509999999</v>
      </c>
      <c r="D120" s="27" t="str">
        <f t="shared" si="12"/>
        <v>N/A</v>
      </c>
      <c r="E120" s="29">
        <v>14670.602679</v>
      </c>
      <c r="F120" s="27" t="str">
        <f t="shared" si="13"/>
        <v>N/A</v>
      </c>
      <c r="G120" s="29">
        <v>13018.555957</v>
      </c>
      <c r="H120" s="27" t="str">
        <f t="shared" si="14"/>
        <v>N/A</v>
      </c>
      <c r="I120" s="8">
        <v>5.5229999999999997</v>
      </c>
      <c r="J120" s="8">
        <v>-11.3</v>
      </c>
      <c r="K120" s="28" t="s">
        <v>736</v>
      </c>
      <c r="L120" s="111" t="str">
        <f t="shared" si="15"/>
        <v>Yes</v>
      </c>
    </row>
    <row r="121" spans="1:12" ht="25" x14ac:dyDescent="0.25">
      <c r="A121" s="143" t="s">
        <v>576</v>
      </c>
      <c r="B121" s="22" t="s">
        <v>213</v>
      </c>
      <c r="C121" s="29">
        <v>150206</v>
      </c>
      <c r="D121" s="27" t="str">
        <f t="shared" si="12"/>
        <v>N/A</v>
      </c>
      <c r="E121" s="29">
        <v>87317</v>
      </c>
      <c r="F121" s="27" t="str">
        <f t="shared" si="13"/>
        <v>N/A</v>
      </c>
      <c r="G121" s="29">
        <v>537745</v>
      </c>
      <c r="H121" s="27" t="str">
        <f t="shared" si="14"/>
        <v>N/A</v>
      </c>
      <c r="I121" s="8">
        <v>-41.9</v>
      </c>
      <c r="J121" s="8">
        <v>515.9</v>
      </c>
      <c r="K121" s="28" t="s">
        <v>736</v>
      </c>
      <c r="L121" s="111" t="str">
        <f t="shared" si="15"/>
        <v>No</v>
      </c>
    </row>
    <row r="122" spans="1:12" x14ac:dyDescent="0.25">
      <c r="A122" s="143" t="s">
        <v>577</v>
      </c>
      <c r="B122" s="22" t="s">
        <v>213</v>
      </c>
      <c r="C122" s="23">
        <v>292</v>
      </c>
      <c r="D122" s="27" t="str">
        <f t="shared" si="12"/>
        <v>N/A</v>
      </c>
      <c r="E122" s="23">
        <v>213</v>
      </c>
      <c r="F122" s="27" t="str">
        <f t="shared" si="13"/>
        <v>N/A</v>
      </c>
      <c r="G122" s="23">
        <v>793</v>
      </c>
      <c r="H122" s="27" t="str">
        <f t="shared" si="14"/>
        <v>N/A</v>
      </c>
      <c r="I122" s="8">
        <v>-27.1</v>
      </c>
      <c r="J122" s="8">
        <v>272.3</v>
      </c>
      <c r="K122" s="28" t="s">
        <v>736</v>
      </c>
      <c r="L122" s="111" t="str">
        <f t="shared" si="15"/>
        <v>No</v>
      </c>
    </row>
    <row r="123" spans="1:12" ht="25" x14ac:dyDescent="0.25">
      <c r="A123" s="143" t="s">
        <v>1320</v>
      </c>
      <c r="B123" s="22" t="s">
        <v>213</v>
      </c>
      <c r="C123" s="29">
        <v>514.40410958999996</v>
      </c>
      <c r="D123" s="27" t="str">
        <f t="shared" si="12"/>
        <v>N/A</v>
      </c>
      <c r="E123" s="29">
        <v>409.93896713999999</v>
      </c>
      <c r="F123" s="27" t="str">
        <f t="shared" si="13"/>
        <v>N/A</v>
      </c>
      <c r="G123" s="29">
        <v>678.11475410000003</v>
      </c>
      <c r="H123" s="27" t="str">
        <f t="shared" si="14"/>
        <v>N/A</v>
      </c>
      <c r="I123" s="8">
        <v>-20.3</v>
      </c>
      <c r="J123" s="8">
        <v>65.42</v>
      </c>
      <c r="K123" s="28" t="s">
        <v>736</v>
      </c>
      <c r="L123" s="111" t="str">
        <f t="shared" si="15"/>
        <v>No</v>
      </c>
    </row>
    <row r="124" spans="1:12" ht="25" x14ac:dyDescent="0.25">
      <c r="A124" s="143" t="s">
        <v>578</v>
      </c>
      <c r="B124" s="22" t="s">
        <v>213</v>
      </c>
      <c r="C124" s="29">
        <v>12372898</v>
      </c>
      <c r="D124" s="27" t="str">
        <f t="shared" si="12"/>
        <v>N/A</v>
      </c>
      <c r="E124" s="29">
        <v>11606250</v>
      </c>
      <c r="F124" s="27" t="str">
        <f t="shared" si="13"/>
        <v>N/A</v>
      </c>
      <c r="G124" s="29">
        <v>10462459</v>
      </c>
      <c r="H124" s="27" t="str">
        <f t="shared" si="14"/>
        <v>N/A</v>
      </c>
      <c r="I124" s="8">
        <v>-6.2</v>
      </c>
      <c r="J124" s="8">
        <v>-9.85</v>
      </c>
      <c r="K124" s="28" t="s">
        <v>736</v>
      </c>
      <c r="L124" s="111" t="str">
        <f t="shared" si="15"/>
        <v>Yes</v>
      </c>
    </row>
    <row r="125" spans="1:12" x14ac:dyDescent="0.25">
      <c r="A125" s="134" t="s">
        <v>579</v>
      </c>
      <c r="B125" s="22" t="s">
        <v>213</v>
      </c>
      <c r="C125" s="23">
        <v>8349</v>
      </c>
      <c r="D125" s="27" t="str">
        <f t="shared" si="12"/>
        <v>N/A</v>
      </c>
      <c r="E125" s="23">
        <v>7968</v>
      </c>
      <c r="F125" s="27" t="str">
        <f t="shared" si="13"/>
        <v>N/A</v>
      </c>
      <c r="G125" s="23">
        <v>7064</v>
      </c>
      <c r="H125" s="27" t="str">
        <f t="shared" si="14"/>
        <v>N/A</v>
      </c>
      <c r="I125" s="8">
        <v>-4.5599999999999996</v>
      </c>
      <c r="J125" s="8">
        <v>-11.3</v>
      </c>
      <c r="K125" s="28" t="s">
        <v>736</v>
      </c>
      <c r="L125" s="111" t="str">
        <f t="shared" si="15"/>
        <v>Yes</v>
      </c>
    </row>
    <row r="126" spans="1:12" ht="25" x14ac:dyDescent="0.25">
      <c r="A126" s="134" t="s">
        <v>1321</v>
      </c>
      <c r="B126" s="22" t="s">
        <v>213</v>
      </c>
      <c r="C126" s="29">
        <v>1481.9616721</v>
      </c>
      <c r="D126" s="27" t="str">
        <f t="shared" si="12"/>
        <v>N/A</v>
      </c>
      <c r="E126" s="29">
        <v>1456.6076806999999</v>
      </c>
      <c r="F126" s="27" t="str">
        <f t="shared" si="13"/>
        <v>N/A</v>
      </c>
      <c r="G126" s="29">
        <v>1481.0955549</v>
      </c>
      <c r="H126" s="27" t="str">
        <f t="shared" si="14"/>
        <v>N/A</v>
      </c>
      <c r="I126" s="8">
        <v>-1.71</v>
      </c>
      <c r="J126" s="8">
        <v>1.681</v>
      </c>
      <c r="K126" s="28" t="s">
        <v>736</v>
      </c>
      <c r="L126" s="111" t="str">
        <f t="shared" si="15"/>
        <v>Yes</v>
      </c>
    </row>
    <row r="127" spans="1:12" ht="25" x14ac:dyDescent="0.25">
      <c r="A127" s="134" t="s">
        <v>580</v>
      </c>
      <c r="B127" s="22" t="s">
        <v>213</v>
      </c>
      <c r="C127" s="29">
        <v>1133792</v>
      </c>
      <c r="D127" s="27" t="str">
        <f t="shared" si="12"/>
        <v>N/A</v>
      </c>
      <c r="E127" s="29">
        <v>1225911</v>
      </c>
      <c r="F127" s="27" t="str">
        <f t="shared" si="13"/>
        <v>N/A</v>
      </c>
      <c r="G127" s="29">
        <v>1487423</v>
      </c>
      <c r="H127" s="27" t="str">
        <f t="shared" si="14"/>
        <v>N/A</v>
      </c>
      <c r="I127" s="8">
        <v>8.125</v>
      </c>
      <c r="J127" s="8">
        <v>21.33</v>
      </c>
      <c r="K127" s="28" t="s">
        <v>736</v>
      </c>
      <c r="L127" s="111" t="str">
        <f t="shared" si="15"/>
        <v>Yes</v>
      </c>
    </row>
    <row r="128" spans="1:12" x14ac:dyDescent="0.25">
      <c r="A128" s="134" t="s">
        <v>581</v>
      </c>
      <c r="B128" s="22" t="s">
        <v>213</v>
      </c>
      <c r="C128" s="23">
        <v>2731</v>
      </c>
      <c r="D128" s="27" t="str">
        <f t="shared" si="12"/>
        <v>N/A</v>
      </c>
      <c r="E128" s="23">
        <v>2811</v>
      </c>
      <c r="F128" s="27" t="str">
        <f t="shared" si="13"/>
        <v>N/A</v>
      </c>
      <c r="G128" s="23">
        <v>3120</v>
      </c>
      <c r="H128" s="27" t="str">
        <f t="shared" si="14"/>
        <v>N/A</v>
      </c>
      <c r="I128" s="8">
        <v>2.9289999999999998</v>
      </c>
      <c r="J128" s="8">
        <v>10.99</v>
      </c>
      <c r="K128" s="28" t="s">
        <v>736</v>
      </c>
      <c r="L128" s="111" t="str">
        <f t="shared" si="15"/>
        <v>Yes</v>
      </c>
    </row>
    <row r="129" spans="1:12" ht="25" x14ac:dyDescent="0.25">
      <c r="A129" s="134" t="s">
        <v>1322</v>
      </c>
      <c r="B129" s="22" t="s">
        <v>213</v>
      </c>
      <c r="C129" s="29">
        <v>415.15635298000001</v>
      </c>
      <c r="D129" s="27" t="str">
        <f t="shared" si="12"/>
        <v>N/A</v>
      </c>
      <c r="E129" s="29">
        <v>436.11205976999997</v>
      </c>
      <c r="F129" s="27" t="str">
        <f t="shared" si="13"/>
        <v>N/A</v>
      </c>
      <c r="G129" s="29">
        <v>476.73814103000001</v>
      </c>
      <c r="H129" s="27" t="str">
        <f t="shared" si="14"/>
        <v>N/A</v>
      </c>
      <c r="I129" s="8">
        <v>5.048</v>
      </c>
      <c r="J129" s="8">
        <v>9.3160000000000007</v>
      </c>
      <c r="K129" s="28" t="s">
        <v>736</v>
      </c>
      <c r="L129" s="111" t="str">
        <f t="shared" si="15"/>
        <v>Yes</v>
      </c>
    </row>
    <row r="130" spans="1:12" x14ac:dyDescent="0.25">
      <c r="A130" s="134" t="s">
        <v>582</v>
      </c>
      <c r="B130" s="22" t="s">
        <v>213</v>
      </c>
      <c r="C130" s="29">
        <v>391640</v>
      </c>
      <c r="D130" s="27" t="str">
        <f t="shared" si="12"/>
        <v>N/A</v>
      </c>
      <c r="E130" s="29">
        <v>644207</v>
      </c>
      <c r="F130" s="27" t="str">
        <f t="shared" si="13"/>
        <v>N/A</v>
      </c>
      <c r="G130" s="29">
        <v>534049</v>
      </c>
      <c r="H130" s="27" t="str">
        <f t="shared" si="14"/>
        <v>N/A</v>
      </c>
      <c r="I130" s="8">
        <v>64.489999999999995</v>
      </c>
      <c r="J130" s="8">
        <v>-17.100000000000001</v>
      </c>
      <c r="K130" s="28" t="s">
        <v>736</v>
      </c>
      <c r="L130" s="111" t="str">
        <f t="shared" si="15"/>
        <v>Yes</v>
      </c>
    </row>
    <row r="131" spans="1:12" x14ac:dyDescent="0.25">
      <c r="A131" s="134" t="s">
        <v>583</v>
      </c>
      <c r="B131" s="22" t="s">
        <v>213</v>
      </c>
      <c r="C131" s="23">
        <v>29</v>
      </c>
      <c r="D131" s="27" t="str">
        <f t="shared" si="12"/>
        <v>N/A</v>
      </c>
      <c r="E131" s="23">
        <v>40</v>
      </c>
      <c r="F131" s="27" t="str">
        <f t="shared" si="13"/>
        <v>N/A</v>
      </c>
      <c r="G131" s="23">
        <v>42</v>
      </c>
      <c r="H131" s="27" t="str">
        <f t="shared" si="14"/>
        <v>N/A</v>
      </c>
      <c r="I131" s="8">
        <v>37.93</v>
      </c>
      <c r="J131" s="8">
        <v>5</v>
      </c>
      <c r="K131" s="28" t="s">
        <v>736</v>
      </c>
      <c r="L131" s="111" t="str">
        <f t="shared" si="15"/>
        <v>Yes</v>
      </c>
    </row>
    <row r="132" spans="1:12" x14ac:dyDescent="0.25">
      <c r="A132" s="134" t="s">
        <v>1323</v>
      </c>
      <c r="B132" s="22" t="s">
        <v>213</v>
      </c>
      <c r="C132" s="29">
        <v>13504.827585999999</v>
      </c>
      <c r="D132" s="27" t="str">
        <f t="shared" si="12"/>
        <v>N/A</v>
      </c>
      <c r="E132" s="29">
        <v>16105.174999999999</v>
      </c>
      <c r="F132" s="27" t="str">
        <f t="shared" si="13"/>
        <v>N/A</v>
      </c>
      <c r="G132" s="29">
        <v>12715.452380999999</v>
      </c>
      <c r="H132" s="27" t="str">
        <f t="shared" si="14"/>
        <v>N/A</v>
      </c>
      <c r="I132" s="8">
        <v>19.25</v>
      </c>
      <c r="J132" s="8">
        <v>-21</v>
      </c>
      <c r="K132" s="28" t="s">
        <v>736</v>
      </c>
      <c r="L132" s="111" t="str">
        <f t="shared" si="15"/>
        <v>Yes</v>
      </c>
    </row>
    <row r="133" spans="1:12" ht="25" x14ac:dyDescent="0.25">
      <c r="A133" s="134" t="s">
        <v>584</v>
      </c>
      <c r="B133" s="22" t="s">
        <v>213</v>
      </c>
      <c r="C133" s="29">
        <v>2187989</v>
      </c>
      <c r="D133" s="27" t="str">
        <f t="shared" si="12"/>
        <v>N/A</v>
      </c>
      <c r="E133" s="29">
        <v>2390751</v>
      </c>
      <c r="F133" s="27" t="str">
        <f t="shared" si="13"/>
        <v>N/A</v>
      </c>
      <c r="G133" s="29">
        <v>2757393</v>
      </c>
      <c r="H133" s="27" t="str">
        <f t="shared" si="14"/>
        <v>N/A</v>
      </c>
      <c r="I133" s="8">
        <v>9.2669999999999995</v>
      </c>
      <c r="J133" s="8">
        <v>15.34</v>
      </c>
      <c r="K133" s="28" t="s">
        <v>736</v>
      </c>
      <c r="L133" s="111" t="str">
        <f>IF(J133="Div by 0", "N/A", IF(OR(J133="N/A",K133="N/A"),"N/A", IF(J133&gt;VALUE(MID(K133,1,2)), "No", IF(J133&lt;-1*VALUE(MID(K133,1,2)), "No", "Yes"))))</f>
        <v>Yes</v>
      </c>
    </row>
    <row r="134" spans="1:12" x14ac:dyDescent="0.25">
      <c r="A134" s="134" t="s">
        <v>585</v>
      </c>
      <c r="B134" s="22" t="s">
        <v>213</v>
      </c>
      <c r="C134" s="23">
        <v>13106</v>
      </c>
      <c r="D134" s="27" t="str">
        <f t="shared" si="12"/>
        <v>N/A</v>
      </c>
      <c r="E134" s="23">
        <v>14454</v>
      </c>
      <c r="F134" s="27" t="str">
        <f t="shared" si="13"/>
        <v>N/A</v>
      </c>
      <c r="G134" s="23">
        <v>14580</v>
      </c>
      <c r="H134" s="27" t="str">
        <f t="shared" si="14"/>
        <v>N/A</v>
      </c>
      <c r="I134" s="8">
        <v>10.29</v>
      </c>
      <c r="J134" s="8">
        <v>0.87170000000000003</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166.94559744</v>
      </c>
      <c r="D135" s="27" t="str">
        <f t="shared" si="12"/>
        <v>N/A</v>
      </c>
      <c r="E135" s="29">
        <v>165.40410958999999</v>
      </c>
      <c r="F135" s="27" t="str">
        <f t="shared" si="13"/>
        <v>N/A</v>
      </c>
      <c r="G135" s="29">
        <v>189.12160494</v>
      </c>
      <c r="H135" s="27" t="str">
        <f t="shared" si="14"/>
        <v>N/A</v>
      </c>
      <c r="I135" s="8">
        <v>-0.92300000000000004</v>
      </c>
      <c r="J135" s="8">
        <v>14.34</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11326</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65</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v>174.24615385000001</v>
      </c>
      <c r="H138" s="27" t="str">
        <f t="shared" si="19"/>
        <v>N/A</v>
      </c>
      <c r="I138" s="8" t="s">
        <v>1748</v>
      </c>
      <c r="J138" s="8" t="s">
        <v>1748</v>
      </c>
      <c r="K138" s="28" t="s">
        <v>736</v>
      </c>
      <c r="L138" s="111" t="str">
        <f t="shared" si="16"/>
        <v>N/A</v>
      </c>
    </row>
    <row r="139" spans="1:12" ht="25" x14ac:dyDescent="0.25">
      <c r="A139" s="134" t="s">
        <v>588</v>
      </c>
      <c r="B139" s="22" t="s">
        <v>213</v>
      </c>
      <c r="C139" s="29">
        <v>5315617</v>
      </c>
      <c r="D139" s="27" t="str">
        <f t="shared" si="17"/>
        <v>N/A</v>
      </c>
      <c r="E139" s="29">
        <v>4886277</v>
      </c>
      <c r="F139" s="27" t="str">
        <f t="shared" si="18"/>
        <v>N/A</v>
      </c>
      <c r="G139" s="29">
        <v>5550815</v>
      </c>
      <c r="H139" s="27" t="str">
        <f t="shared" si="19"/>
        <v>N/A</v>
      </c>
      <c r="I139" s="8">
        <v>-8.08</v>
      </c>
      <c r="J139" s="8">
        <v>13.6</v>
      </c>
      <c r="K139" s="28" t="s">
        <v>736</v>
      </c>
      <c r="L139" s="111" t="str">
        <f t="shared" ref="L139:L150" si="20">IF(J139="Div by 0", "N/A", IF(K139="N/A","N/A", IF(J139&gt;VALUE(MID(K139,1,2)), "No", IF(J139&lt;-1*VALUE(MID(K139,1,2)), "No", "Yes"))))</f>
        <v>Yes</v>
      </c>
    </row>
    <row r="140" spans="1:12" x14ac:dyDescent="0.25">
      <c r="A140" s="134" t="s">
        <v>589</v>
      </c>
      <c r="B140" s="22" t="s">
        <v>213</v>
      </c>
      <c r="C140" s="23">
        <v>19165</v>
      </c>
      <c r="D140" s="27" t="str">
        <f t="shared" si="17"/>
        <v>N/A</v>
      </c>
      <c r="E140" s="23">
        <v>18910</v>
      </c>
      <c r="F140" s="27" t="str">
        <f t="shared" si="18"/>
        <v>N/A</v>
      </c>
      <c r="G140" s="23">
        <v>18668</v>
      </c>
      <c r="H140" s="27" t="str">
        <f t="shared" si="19"/>
        <v>N/A</v>
      </c>
      <c r="I140" s="8">
        <v>-1.33</v>
      </c>
      <c r="J140" s="8">
        <v>-1.28</v>
      </c>
      <c r="K140" s="28" t="s">
        <v>736</v>
      </c>
      <c r="L140" s="111" t="str">
        <f t="shared" si="20"/>
        <v>Yes</v>
      </c>
    </row>
    <row r="141" spans="1:12" ht="25" x14ac:dyDescent="0.25">
      <c r="A141" s="134" t="s">
        <v>1326</v>
      </c>
      <c r="B141" s="22" t="s">
        <v>213</v>
      </c>
      <c r="C141" s="29">
        <v>277.36065745000002</v>
      </c>
      <c r="D141" s="27" t="str">
        <f t="shared" si="17"/>
        <v>N/A</v>
      </c>
      <c r="E141" s="29">
        <v>258.39645689999998</v>
      </c>
      <c r="F141" s="27" t="str">
        <f t="shared" si="18"/>
        <v>N/A</v>
      </c>
      <c r="G141" s="29">
        <v>297.34385043999998</v>
      </c>
      <c r="H141" s="27" t="str">
        <f t="shared" si="19"/>
        <v>N/A</v>
      </c>
      <c r="I141" s="8">
        <v>-6.84</v>
      </c>
      <c r="J141" s="8">
        <v>15.07</v>
      </c>
      <c r="K141" s="28" t="s">
        <v>736</v>
      </c>
      <c r="L141" s="111" t="str">
        <f t="shared" si="20"/>
        <v>Yes</v>
      </c>
    </row>
    <row r="142" spans="1:12" ht="25" x14ac:dyDescent="0.25">
      <c r="A142" s="134" t="s">
        <v>590</v>
      </c>
      <c r="B142" s="22" t="s">
        <v>213</v>
      </c>
      <c r="C142" s="29">
        <v>6915852</v>
      </c>
      <c r="D142" s="27" t="str">
        <f t="shared" si="17"/>
        <v>N/A</v>
      </c>
      <c r="E142" s="29">
        <v>7259281</v>
      </c>
      <c r="F142" s="27" t="str">
        <f t="shared" si="18"/>
        <v>N/A</v>
      </c>
      <c r="G142" s="29">
        <v>7162317</v>
      </c>
      <c r="H142" s="27" t="str">
        <f t="shared" si="19"/>
        <v>N/A</v>
      </c>
      <c r="I142" s="8">
        <v>4.9660000000000002</v>
      </c>
      <c r="J142" s="8">
        <v>-1.34</v>
      </c>
      <c r="K142" s="28" t="s">
        <v>736</v>
      </c>
      <c r="L142" s="111" t="str">
        <f t="shared" si="20"/>
        <v>Yes</v>
      </c>
    </row>
    <row r="143" spans="1:12" x14ac:dyDescent="0.25">
      <c r="A143" s="110" t="s">
        <v>591</v>
      </c>
      <c r="B143" s="22" t="s">
        <v>213</v>
      </c>
      <c r="C143" s="23">
        <v>354</v>
      </c>
      <c r="D143" s="27" t="str">
        <f t="shared" si="17"/>
        <v>N/A</v>
      </c>
      <c r="E143" s="23">
        <v>340</v>
      </c>
      <c r="F143" s="27" t="str">
        <f t="shared" si="18"/>
        <v>N/A</v>
      </c>
      <c r="G143" s="23">
        <v>293</v>
      </c>
      <c r="H143" s="27" t="str">
        <f t="shared" si="19"/>
        <v>N/A</v>
      </c>
      <c r="I143" s="8">
        <v>-3.95</v>
      </c>
      <c r="J143" s="8">
        <v>-13.8</v>
      </c>
      <c r="K143" s="28" t="s">
        <v>736</v>
      </c>
      <c r="L143" s="111" t="str">
        <f t="shared" si="20"/>
        <v>Yes</v>
      </c>
    </row>
    <row r="144" spans="1:12" ht="25" x14ac:dyDescent="0.25">
      <c r="A144" s="110" t="s">
        <v>1327</v>
      </c>
      <c r="B144" s="22" t="s">
        <v>213</v>
      </c>
      <c r="C144" s="29">
        <v>19536.305085</v>
      </c>
      <c r="D144" s="27" t="str">
        <f t="shared" si="17"/>
        <v>N/A</v>
      </c>
      <c r="E144" s="29">
        <v>21350.826471</v>
      </c>
      <c r="F144" s="27" t="str">
        <f t="shared" si="18"/>
        <v>N/A</v>
      </c>
      <c r="G144" s="29">
        <v>24444.767918000001</v>
      </c>
      <c r="H144" s="27" t="str">
        <f t="shared" si="19"/>
        <v>N/A</v>
      </c>
      <c r="I144" s="8">
        <v>9.2880000000000003</v>
      </c>
      <c r="J144" s="8">
        <v>14.49</v>
      </c>
      <c r="K144" s="28" t="s">
        <v>736</v>
      </c>
      <c r="L144" s="111" t="str">
        <f t="shared" si="20"/>
        <v>Yes</v>
      </c>
    </row>
    <row r="145" spans="1:12" ht="25" x14ac:dyDescent="0.25">
      <c r="A145" s="134" t="s">
        <v>592</v>
      </c>
      <c r="B145" s="22" t="s">
        <v>213</v>
      </c>
      <c r="C145" s="29">
        <v>15092117</v>
      </c>
      <c r="D145" s="27" t="str">
        <f t="shared" si="17"/>
        <v>N/A</v>
      </c>
      <c r="E145" s="29">
        <v>14197792</v>
      </c>
      <c r="F145" s="27" t="str">
        <f t="shared" si="18"/>
        <v>N/A</v>
      </c>
      <c r="G145" s="29">
        <v>12705194</v>
      </c>
      <c r="H145" s="27" t="str">
        <f t="shared" si="19"/>
        <v>N/A</v>
      </c>
      <c r="I145" s="8">
        <v>-5.93</v>
      </c>
      <c r="J145" s="8">
        <v>-10.5</v>
      </c>
      <c r="K145" s="28" t="s">
        <v>736</v>
      </c>
      <c r="L145" s="111" t="str">
        <f t="shared" si="20"/>
        <v>Yes</v>
      </c>
    </row>
    <row r="146" spans="1:12" x14ac:dyDescent="0.25">
      <c r="A146" s="134" t="s">
        <v>593</v>
      </c>
      <c r="B146" s="22" t="s">
        <v>213</v>
      </c>
      <c r="C146" s="23">
        <v>12246</v>
      </c>
      <c r="D146" s="27" t="str">
        <f t="shared" si="17"/>
        <v>N/A</v>
      </c>
      <c r="E146" s="23">
        <v>11962</v>
      </c>
      <c r="F146" s="27" t="str">
        <f t="shared" si="18"/>
        <v>N/A</v>
      </c>
      <c r="G146" s="23">
        <v>10332</v>
      </c>
      <c r="H146" s="27" t="str">
        <f t="shared" si="19"/>
        <v>N/A</v>
      </c>
      <c r="I146" s="8">
        <v>-2.3199999999999998</v>
      </c>
      <c r="J146" s="8">
        <v>-13.6</v>
      </c>
      <c r="K146" s="28" t="s">
        <v>736</v>
      </c>
      <c r="L146" s="111" t="str">
        <f t="shared" si="20"/>
        <v>Yes</v>
      </c>
    </row>
    <row r="147" spans="1:12" x14ac:dyDescent="0.25">
      <c r="A147" s="134" t="s">
        <v>1328</v>
      </c>
      <c r="B147" s="22" t="s">
        <v>213</v>
      </c>
      <c r="C147" s="29">
        <v>1232.4119713</v>
      </c>
      <c r="D147" s="27" t="str">
        <f t="shared" si="17"/>
        <v>N/A</v>
      </c>
      <c r="E147" s="29">
        <v>1186.9078749</v>
      </c>
      <c r="F147" s="27" t="str">
        <f t="shared" si="18"/>
        <v>N/A</v>
      </c>
      <c r="G147" s="29">
        <v>1229.6935734000001</v>
      </c>
      <c r="H147" s="27" t="str">
        <f t="shared" si="19"/>
        <v>N/A</v>
      </c>
      <c r="I147" s="8">
        <v>-3.69</v>
      </c>
      <c r="J147" s="8">
        <v>3.605</v>
      </c>
      <c r="K147" s="28" t="s">
        <v>736</v>
      </c>
      <c r="L147" s="111" t="str">
        <f t="shared" si="20"/>
        <v>Yes</v>
      </c>
    </row>
    <row r="148" spans="1:12" ht="25" x14ac:dyDescent="0.25">
      <c r="A148" s="134" t="s">
        <v>594</v>
      </c>
      <c r="B148" s="22" t="s">
        <v>213</v>
      </c>
      <c r="C148" s="29">
        <v>8967856</v>
      </c>
      <c r="D148" s="27" t="str">
        <f t="shared" si="17"/>
        <v>N/A</v>
      </c>
      <c r="E148" s="29">
        <v>9782557</v>
      </c>
      <c r="F148" s="27" t="str">
        <f t="shared" si="18"/>
        <v>N/A</v>
      </c>
      <c r="G148" s="29">
        <v>10352962</v>
      </c>
      <c r="H148" s="27" t="str">
        <f t="shared" si="19"/>
        <v>N/A</v>
      </c>
      <c r="I148" s="8">
        <v>9.0850000000000009</v>
      </c>
      <c r="J148" s="8">
        <v>5.8310000000000004</v>
      </c>
      <c r="K148" s="28" t="s">
        <v>736</v>
      </c>
      <c r="L148" s="111" t="str">
        <f t="shared" si="20"/>
        <v>Yes</v>
      </c>
    </row>
    <row r="149" spans="1:12" x14ac:dyDescent="0.25">
      <c r="A149" s="134" t="s">
        <v>595</v>
      </c>
      <c r="B149" s="22" t="s">
        <v>213</v>
      </c>
      <c r="C149" s="23">
        <v>314</v>
      </c>
      <c r="D149" s="27" t="str">
        <f t="shared" si="17"/>
        <v>N/A</v>
      </c>
      <c r="E149" s="23">
        <v>342</v>
      </c>
      <c r="F149" s="27" t="str">
        <f t="shared" si="18"/>
        <v>N/A</v>
      </c>
      <c r="G149" s="23">
        <v>376</v>
      </c>
      <c r="H149" s="27" t="str">
        <f t="shared" si="19"/>
        <v>N/A</v>
      </c>
      <c r="I149" s="8">
        <v>8.9169999999999998</v>
      </c>
      <c r="J149" s="8">
        <v>9.9420000000000002</v>
      </c>
      <c r="K149" s="28" t="s">
        <v>736</v>
      </c>
      <c r="L149" s="111" t="str">
        <f t="shared" si="20"/>
        <v>Yes</v>
      </c>
    </row>
    <row r="150" spans="1:12" x14ac:dyDescent="0.25">
      <c r="A150" s="143" t="s">
        <v>1329</v>
      </c>
      <c r="B150" s="22" t="s">
        <v>213</v>
      </c>
      <c r="C150" s="29">
        <v>28560.050954999999</v>
      </c>
      <c r="D150" s="27" t="str">
        <f t="shared" si="17"/>
        <v>N/A</v>
      </c>
      <c r="E150" s="29">
        <v>28603.967836</v>
      </c>
      <c r="F150" s="27" t="str">
        <f t="shared" si="18"/>
        <v>N/A</v>
      </c>
      <c r="G150" s="29">
        <v>27534.473404</v>
      </c>
      <c r="H150" s="27" t="str">
        <f t="shared" si="19"/>
        <v>N/A</v>
      </c>
      <c r="I150" s="8">
        <v>0.15379999999999999</v>
      </c>
      <c r="J150" s="8">
        <v>-3.74</v>
      </c>
      <c r="K150" s="28" t="s">
        <v>736</v>
      </c>
      <c r="L150" s="111" t="str">
        <f t="shared" si="20"/>
        <v>Yes</v>
      </c>
    </row>
    <row r="151" spans="1:12" x14ac:dyDescent="0.25">
      <c r="A151" s="143" t="s">
        <v>1330</v>
      </c>
      <c r="B151" s="22" t="s">
        <v>213</v>
      </c>
      <c r="C151" s="29">
        <v>986.74864122999998</v>
      </c>
      <c r="D151" s="27" t="str">
        <f t="shared" ref="D151:D170" si="21">IF($B151="N/A","N/A",IF(C151&gt;10,"No",IF(C151&lt;-10,"No","Yes")))</f>
        <v>N/A</v>
      </c>
      <c r="E151" s="29">
        <v>1124.5592517</v>
      </c>
      <c r="F151" s="27" t="str">
        <f t="shared" ref="F151:F170" si="22">IF($B151="N/A","N/A",IF(E151&gt;10,"No",IF(E151&lt;-10,"No","Yes")))</f>
        <v>N/A</v>
      </c>
      <c r="G151" s="29">
        <v>1048.708052</v>
      </c>
      <c r="H151" s="27" t="str">
        <f t="shared" ref="H151:H170" si="23">IF($B151="N/A","N/A",IF(G151&gt;10,"No",IF(G151&lt;-10,"No","Yes")))</f>
        <v>N/A</v>
      </c>
      <c r="I151" s="8">
        <v>13.97</v>
      </c>
      <c r="J151" s="8">
        <v>-6.74</v>
      </c>
      <c r="K151" s="28" t="s">
        <v>736</v>
      </c>
      <c r="L151" s="111" t="str">
        <f t="shared" ref="L151:L170" si="24">IF(J151="Div by 0", "N/A", IF(K151="N/A","N/A", IF(J151&gt;VALUE(MID(K151,1,2)), "No", IF(J151&lt;-1*VALUE(MID(K151,1,2)), "No", "Yes"))))</f>
        <v>Yes</v>
      </c>
    </row>
    <row r="152" spans="1:12" ht="25" x14ac:dyDescent="0.25">
      <c r="A152" s="143" t="s">
        <v>1331</v>
      </c>
      <c r="B152" s="22" t="s">
        <v>213</v>
      </c>
      <c r="C152" s="29">
        <v>1643.3541667</v>
      </c>
      <c r="D152" s="27" t="str">
        <f t="shared" si="21"/>
        <v>N/A</v>
      </c>
      <c r="E152" s="29">
        <v>2795.3113208</v>
      </c>
      <c r="F152" s="27" t="str">
        <f t="shared" si="22"/>
        <v>N/A</v>
      </c>
      <c r="G152" s="29">
        <v>3116.4018692</v>
      </c>
      <c r="H152" s="27" t="str">
        <f t="shared" si="23"/>
        <v>N/A</v>
      </c>
      <c r="I152" s="8">
        <v>70.099999999999994</v>
      </c>
      <c r="J152" s="8">
        <v>11.49</v>
      </c>
      <c r="K152" s="28" t="s">
        <v>736</v>
      </c>
      <c r="L152" s="111" t="str">
        <f t="shared" si="24"/>
        <v>Yes</v>
      </c>
    </row>
    <row r="153" spans="1:12" ht="25" x14ac:dyDescent="0.25">
      <c r="A153" s="143" t="s">
        <v>1332</v>
      </c>
      <c r="B153" s="22" t="s">
        <v>213</v>
      </c>
      <c r="C153" s="29">
        <v>4517.0708178000004</v>
      </c>
      <c r="D153" s="27" t="str">
        <f t="shared" si="21"/>
        <v>N/A</v>
      </c>
      <c r="E153" s="29">
        <v>4591.4894227000004</v>
      </c>
      <c r="F153" s="27" t="str">
        <f t="shared" si="22"/>
        <v>N/A</v>
      </c>
      <c r="G153" s="29">
        <v>4756.3279118</v>
      </c>
      <c r="H153" s="27" t="str">
        <f t="shared" si="23"/>
        <v>N/A</v>
      </c>
      <c r="I153" s="8">
        <v>1.647</v>
      </c>
      <c r="J153" s="8">
        <v>3.59</v>
      </c>
      <c r="K153" s="28" t="s">
        <v>736</v>
      </c>
      <c r="L153" s="111" t="str">
        <f t="shared" si="24"/>
        <v>Yes</v>
      </c>
    </row>
    <row r="154" spans="1:12" ht="25" x14ac:dyDescent="0.25">
      <c r="A154" s="143" t="s">
        <v>1333</v>
      </c>
      <c r="B154" s="22" t="s">
        <v>213</v>
      </c>
      <c r="C154" s="29">
        <v>598.92282263000004</v>
      </c>
      <c r="D154" s="27" t="str">
        <f t="shared" si="21"/>
        <v>N/A</v>
      </c>
      <c r="E154" s="29">
        <v>738.01494296999999</v>
      </c>
      <c r="F154" s="27" t="str">
        <f t="shared" si="22"/>
        <v>N/A</v>
      </c>
      <c r="G154" s="29">
        <v>626.24386041000002</v>
      </c>
      <c r="H154" s="27" t="str">
        <f t="shared" si="23"/>
        <v>N/A</v>
      </c>
      <c r="I154" s="8">
        <v>23.22</v>
      </c>
      <c r="J154" s="8">
        <v>-15.1</v>
      </c>
      <c r="K154" s="28" t="s">
        <v>736</v>
      </c>
      <c r="L154" s="111" t="str">
        <f t="shared" si="24"/>
        <v>Yes</v>
      </c>
    </row>
    <row r="155" spans="1:12" ht="25" x14ac:dyDescent="0.25">
      <c r="A155" s="134" t="s">
        <v>1334</v>
      </c>
      <c r="B155" s="22" t="s">
        <v>213</v>
      </c>
      <c r="C155" s="29">
        <v>961.50111081</v>
      </c>
      <c r="D155" s="27" t="str">
        <f t="shared" si="21"/>
        <v>N/A</v>
      </c>
      <c r="E155" s="29">
        <v>1087.3170986</v>
      </c>
      <c r="F155" s="27" t="str">
        <f t="shared" si="22"/>
        <v>N/A</v>
      </c>
      <c r="G155" s="29">
        <v>1053.0861473</v>
      </c>
      <c r="H155" s="27" t="str">
        <f t="shared" si="23"/>
        <v>N/A</v>
      </c>
      <c r="I155" s="8">
        <v>13.09</v>
      </c>
      <c r="J155" s="8">
        <v>-3.15</v>
      </c>
      <c r="K155" s="28" t="s">
        <v>736</v>
      </c>
      <c r="L155" s="111" t="str">
        <f t="shared" si="24"/>
        <v>Yes</v>
      </c>
    </row>
    <row r="156" spans="1:12" x14ac:dyDescent="0.25">
      <c r="A156" s="134" t="s">
        <v>1335</v>
      </c>
      <c r="B156" s="22" t="s">
        <v>213</v>
      </c>
      <c r="C156" s="29">
        <v>725.19747933999997</v>
      </c>
      <c r="D156" s="27" t="str">
        <f t="shared" si="21"/>
        <v>N/A</v>
      </c>
      <c r="E156" s="29">
        <v>740.25393964</v>
      </c>
      <c r="F156" s="27" t="str">
        <f t="shared" si="22"/>
        <v>N/A</v>
      </c>
      <c r="G156" s="29">
        <v>845.84066227999995</v>
      </c>
      <c r="H156" s="27" t="str">
        <f t="shared" si="23"/>
        <v>N/A</v>
      </c>
      <c r="I156" s="8">
        <v>2.0760000000000001</v>
      </c>
      <c r="J156" s="8">
        <v>14.26</v>
      </c>
      <c r="K156" s="28" t="s">
        <v>736</v>
      </c>
      <c r="L156" s="111" t="str">
        <f t="shared" si="24"/>
        <v>Yes</v>
      </c>
    </row>
    <row r="157" spans="1:12" ht="25" x14ac:dyDescent="0.25">
      <c r="A157" s="134" t="s">
        <v>1336</v>
      </c>
      <c r="B157" s="22" t="s">
        <v>213</v>
      </c>
      <c r="C157" s="29">
        <v>6591.4479167</v>
      </c>
      <c r="D157" s="27" t="str">
        <f t="shared" si="21"/>
        <v>N/A</v>
      </c>
      <c r="E157" s="29">
        <v>5368.4056603999998</v>
      </c>
      <c r="F157" s="27" t="str">
        <f t="shared" si="22"/>
        <v>N/A</v>
      </c>
      <c r="G157" s="29">
        <v>6628.9065420999996</v>
      </c>
      <c r="H157" s="27" t="str">
        <f t="shared" si="23"/>
        <v>N/A</v>
      </c>
      <c r="I157" s="8">
        <v>-18.600000000000001</v>
      </c>
      <c r="J157" s="8">
        <v>23.48</v>
      </c>
      <c r="K157" s="28" t="s">
        <v>736</v>
      </c>
      <c r="L157" s="111" t="str">
        <f t="shared" si="24"/>
        <v>Yes</v>
      </c>
    </row>
    <row r="158" spans="1:12" ht="25" x14ac:dyDescent="0.25">
      <c r="A158" s="134" t="s">
        <v>1337</v>
      </c>
      <c r="B158" s="22" t="s">
        <v>213</v>
      </c>
      <c r="C158" s="29">
        <v>6402.0529740000002</v>
      </c>
      <c r="D158" s="27" t="str">
        <f t="shared" si="21"/>
        <v>N/A</v>
      </c>
      <c r="E158" s="29">
        <v>6306.1810685</v>
      </c>
      <c r="F158" s="27" t="str">
        <f t="shared" si="22"/>
        <v>N/A</v>
      </c>
      <c r="G158" s="29">
        <v>6591.6277809000003</v>
      </c>
      <c r="H158" s="27" t="str">
        <f t="shared" si="23"/>
        <v>N/A</v>
      </c>
      <c r="I158" s="8">
        <v>-1.5</v>
      </c>
      <c r="J158" s="8">
        <v>4.5259999999999998</v>
      </c>
      <c r="K158" s="28" t="s">
        <v>736</v>
      </c>
      <c r="L158" s="111" t="str">
        <f t="shared" si="24"/>
        <v>Yes</v>
      </c>
    </row>
    <row r="159" spans="1:12" ht="25" x14ac:dyDescent="0.25">
      <c r="A159" s="134" t="s">
        <v>1338</v>
      </c>
      <c r="B159" s="22" t="s">
        <v>213</v>
      </c>
      <c r="C159" s="29">
        <v>344.00900264000001</v>
      </c>
      <c r="D159" s="27" t="str">
        <f t="shared" si="21"/>
        <v>N/A</v>
      </c>
      <c r="E159" s="29">
        <v>362.64220220999999</v>
      </c>
      <c r="F159" s="27" t="str">
        <f t="shared" si="22"/>
        <v>N/A</v>
      </c>
      <c r="G159" s="29">
        <v>484.03477196</v>
      </c>
      <c r="H159" s="27" t="str">
        <f t="shared" si="23"/>
        <v>N/A</v>
      </c>
      <c r="I159" s="8">
        <v>5.4160000000000004</v>
      </c>
      <c r="J159" s="8">
        <v>33.47</v>
      </c>
      <c r="K159" s="28" t="s">
        <v>736</v>
      </c>
      <c r="L159" s="111" t="str">
        <f t="shared" si="24"/>
        <v>No</v>
      </c>
    </row>
    <row r="160" spans="1:12" ht="25" x14ac:dyDescent="0.25">
      <c r="A160" s="143" t="s">
        <v>1339</v>
      </c>
      <c r="B160" s="22" t="s">
        <v>213</v>
      </c>
      <c r="C160" s="29">
        <v>2.6951503658</v>
      </c>
      <c r="D160" s="27" t="str">
        <f t="shared" si="21"/>
        <v>N/A</v>
      </c>
      <c r="E160" s="29">
        <v>3.1520298033</v>
      </c>
      <c r="F160" s="27" t="str">
        <f t="shared" si="22"/>
        <v>N/A</v>
      </c>
      <c r="G160" s="29">
        <v>7.8067880603999997</v>
      </c>
      <c r="H160" s="27" t="str">
        <f t="shared" si="23"/>
        <v>N/A</v>
      </c>
      <c r="I160" s="8">
        <v>16.95</v>
      </c>
      <c r="J160" s="8">
        <v>147.69999999999999</v>
      </c>
      <c r="K160" s="28" t="s">
        <v>736</v>
      </c>
      <c r="L160" s="111" t="str">
        <f t="shared" si="24"/>
        <v>No</v>
      </c>
    </row>
    <row r="161" spans="1:12" x14ac:dyDescent="0.25">
      <c r="A161" s="143" t="s">
        <v>1340</v>
      </c>
      <c r="B161" s="22" t="s">
        <v>213</v>
      </c>
      <c r="C161" s="29">
        <v>567.02246132000005</v>
      </c>
      <c r="D161" s="27" t="str">
        <f t="shared" si="21"/>
        <v>N/A</v>
      </c>
      <c r="E161" s="29">
        <v>554.51833948000001</v>
      </c>
      <c r="F161" s="27" t="str">
        <f t="shared" si="22"/>
        <v>N/A</v>
      </c>
      <c r="G161" s="29">
        <v>574.44236721000004</v>
      </c>
      <c r="H161" s="27" t="str">
        <f t="shared" si="23"/>
        <v>N/A</v>
      </c>
      <c r="I161" s="8">
        <v>-2.21</v>
      </c>
      <c r="J161" s="8">
        <v>3.593</v>
      </c>
      <c r="K161" s="28" t="s">
        <v>736</v>
      </c>
      <c r="L161" s="111" t="str">
        <f t="shared" si="24"/>
        <v>Yes</v>
      </c>
    </row>
    <row r="162" spans="1:12" x14ac:dyDescent="0.25">
      <c r="A162" s="143" t="s">
        <v>1341</v>
      </c>
      <c r="B162" s="22" t="s">
        <v>213</v>
      </c>
      <c r="C162" s="29">
        <v>1241.203125</v>
      </c>
      <c r="D162" s="27" t="str">
        <f t="shared" si="21"/>
        <v>N/A</v>
      </c>
      <c r="E162" s="29">
        <v>1024.8962263999999</v>
      </c>
      <c r="F162" s="27" t="str">
        <f t="shared" si="22"/>
        <v>N/A</v>
      </c>
      <c r="G162" s="29">
        <v>1147.0654205999999</v>
      </c>
      <c r="H162" s="27" t="str">
        <f t="shared" si="23"/>
        <v>N/A</v>
      </c>
      <c r="I162" s="8">
        <v>-17.399999999999999</v>
      </c>
      <c r="J162" s="8">
        <v>11.92</v>
      </c>
      <c r="K162" s="28" t="s">
        <v>736</v>
      </c>
      <c r="L162" s="111" t="str">
        <f t="shared" si="24"/>
        <v>Yes</v>
      </c>
    </row>
    <row r="163" spans="1:12" x14ac:dyDescent="0.25">
      <c r="A163" s="143" t="s">
        <v>1692</v>
      </c>
      <c r="B163" s="22" t="s">
        <v>213</v>
      </c>
      <c r="C163" s="29">
        <v>3229.5165428</v>
      </c>
      <c r="D163" s="27" t="str">
        <f t="shared" si="21"/>
        <v>N/A</v>
      </c>
      <c r="E163" s="29">
        <v>3000.6455719</v>
      </c>
      <c r="F163" s="27" t="str">
        <f t="shared" si="22"/>
        <v>N/A</v>
      </c>
      <c r="G163" s="29">
        <v>3145.8595998999999</v>
      </c>
      <c r="H163" s="27" t="str">
        <f t="shared" si="23"/>
        <v>N/A</v>
      </c>
      <c r="I163" s="8">
        <v>-7.09</v>
      </c>
      <c r="J163" s="8">
        <v>4.8390000000000004</v>
      </c>
      <c r="K163" s="28" t="s">
        <v>736</v>
      </c>
      <c r="L163" s="111" t="str">
        <f t="shared" si="24"/>
        <v>Yes</v>
      </c>
    </row>
    <row r="164" spans="1:12" x14ac:dyDescent="0.25">
      <c r="A164" s="143" t="s">
        <v>1342</v>
      </c>
      <c r="B164" s="22" t="s">
        <v>213</v>
      </c>
      <c r="C164" s="29">
        <v>279.20232031</v>
      </c>
      <c r="D164" s="27" t="str">
        <f t="shared" si="21"/>
        <v>N/A</v>
      </c>
      <c r="E164" s="29">
        <v>286.09398825</v>
      </c>
      <c r="F164" s="27" t="str">
        <f t="shared" si="22"/>
        <v>N/A</v>
      </c>
      <c r="G164" s="29">
        <v>297.94600486000002</v>
      </c>
      <c r="H164" s="27" t="str">
        <f t="shared" si="23"/>
        <v>N/A</v>
      </c>
      <c r="I164" s="8">
        <v>2.468</v>
      </c>
      <c r="J164" s="8">
        <v>4.1429999999999998</v>
      </c>
      <c r="K164" s="28" t="s">
        <v>736</v>
      </c>
      <c r="L164" s="111" t="str">
        <f t="shared" si="24"/>
        <v>Yes</v>
      </c>
    </row>
    <row r="165" spans="1:12" x14ac:dyDescent="0.25">
      <c r="A165" s="143" t="s">
        <v>1343</v>
      </c>
      <c r="B165" s="22" t="s">
        <v>213</v>
      </c>
      <c r="C165" s="29">
        <v>533.94874017999996</v>
      </c>
      <c r="D165" s="27" t="str">
        <f t="shared" si="21"/>
        <v>N/A</v>
      </c>
      <c r="E165" s="29">
        <v>524.86681640999996</v>
      </c>
      <c r="F165" s="27" t="str">
        <f t="shared" si="22"/>
        <v>N/A</v>
      </c>
      <c r="G165" s="29">
        <v>542.29151780999996</v>
      </c>
      <c r="H165" s="27" t="str">
        <f t="shared" si="23"/>
        <v>N/A</v>
      </c>
      <c r="I165" s="8">
        <v>-1.7</v>
      </c>
      <c r="J165" s="8">
        <v>3.32</v>
      </c>
      <c r="K165" s="28" t="s">
        <v>736</v>
      </c>
      <c r="L165" s="111" t="str">
        <f t="shared" si="24"/>
        <v>Yes</v>
      </c>
    </row>
    <row r="166" spans="1:12" x14ac:dyDescent="0.25">
      <c r="A166" s="143" t="s">
        <v>1344</v>
      </c>
      <c r="B166" s="22" t="s">
        <v>213</v>
      </c>
      <c r="C166" s="29">
        <v>2588.9110836999998</v>
      </c>
      <c r="D166" s="27" t="str">
        <f t="shared" si="21"/>
        <v>N/A</v>
      </c>
      <c r="E166" s="29">
        <v>2561.7919295000002</v>
      </c>
      <c r="F166" s="27" t="str">
        <f t="shared" si="22"/>
        <v>N/A</v>
      </c>
      <c r="G166" s="29">
        <v>2820.0035167999999</v>
      </c>
      <c r="H166" s="27" t="str">
        <f t="shared" si="23"/>
        <v>N/A</v>
      </c>
      <c r="I166" s="8">
        <v>-1.05</v>
      </c>
      <c r="J166" s="8">
        <v>10.08</v>
      </c>
      <c r="K166" s="28" t="s">
        <v>736</v>
      </c>
      <c r="L166" s="111" t="str">
        <f t="shared" si="24"/>
        <v>Yes</v>
      </c>
    </row>
    <row r="167" spans="1:12" x14ac:dyDescent="0.25">
      <c r="A167" s="174" t="s">
        <v>1345</v>
      </c>
      <c r="B167" s="22" t="s">
        <v>213</v>
      </c>
      <c r="C167" s="29">
        <v>4738.5520833</v>
      </c>
      <c r="D167" s="27" t="str">
        <f t="shared" si="21"/>
        <v>N/A</v>
      </c>
      <c r="E167" s="29">
        <v>6211.7075471999997</v>
      </c>
      <c r="F167" s="27" t="str">
        <f t="shared" si="22"/>
        <v>N/A</v>
      </c>
      <c r="G167" s="29">
        <v>7537.1962616999999</v>
      </c>
      <c r="H167" s="27" t="str">
        <f t="shared" si="23"/>
        <v>N/A</v>
      </c>
      <c r="I167" s="8">
        <v>31.09</v>
      </c>
      <c r="J167" s="8">
        <v>21.34</v>
      </c>
      <c r="K167" s="28" t="s">
        <v>736</v>
      </c>
      <c r="L167" s="111" t="str">
        <f t="shared" si="24"/>
        <v>Yes</v>
      </c>
    </row>
    <row r="168" spans="1:12" x14ac:dyDescent="0.25">
      <c r="A168" s="174" t="s">
        <v>1346</v>
      </c>
      <c r="B168" s="22" t="s">
        <v>213</v>
      </c>
      <c r="C168" s="29">
        <v>12982.792192999999</v>
      </c>
      <c r="D168" s="27" t="str">
        <f t="shared" si="21"/>
        <v>N/A</v>
      </c>
      <c r="E168" s="29">
        <v>13165.579239999999</v>
      </c>
      <c r="F168" s="27" t="str">
        <f t="shared" si="22"/>
        <v>N/A</v>
      </c>
      <c r="G168" s="29">
        <v>15110.177603</v>
      </c>
      <c r="H168" s="27" t="str">
        <f t="shared" si="23"/>
        <v>N/A</v>
      </c>
      <c r="I168" s="8">
        <v>1.4079999999999999</v>
      </c>
      <c r="J168" s="8">
        <v>14.77</v>
      </c>
      <c r="K168" s="28" t="s">
        <v>736</v>
      </c>
      <c r="L168" s="111" t="str">
        <f t="shared" si="24"/>
        <v>Yes</v>
      </c>
    </row>
    <row r="169" spans="1:12" x14ac:dyDescent="0.25">
      <c r="A169" s="174" t="s">
        <v>1347</v>
      </c>
      <c r="B169" s="22" t="s">
        <v>213</v>
      </c>
      <c r="C169" s="29">
        <v>1538.6712477000001</v>
      </c>
      <c r="D169" s="27" t="str">
        <f t="shared" si="21"/>
        <v>N/A</v>
      </c>
      <c r="E169" s="29">
        <v>1484.2133286999999</v>
      </c>
      <c r="F169" s="27" t="str">
        <f t="shared" si="22"/>
        <v>N/A</v>
      </c>
      <c r="G169" s="29">
        <v>1610.6495193999999</v>
      </c>
      <c r="H169" s="27" t="str">
        <f t="shared" si="23"/>
        <v>N/A</v>
      </c>
      <c r="I169" s="8">
        <v>-3.54</v>
      </c>
      <c r="J169" s="8">
        <v>8.5190000000000001</v>
      </c>
      <c r="K169" s="28" t="s">
        <v>736</v>
      </c>
      <c r="L169" s="111" t="str">
        <f t="shared" si="24"/>
        <v>Yes</v>
      </c>
    </row>
    <row r="170" spans="1:12" x14ac:dyDescent="0.25">
      <c r="A170" s="174" t="s">
        <v>1348</v>
      </c>
      <c r="B170" s="22" t="s">
        <v>213</v>
      </c>
      <c r="C170" s="29">
        <v>2273.6346788999999</v>
      </c>
      <c r="D170" s="27" t="str">
        <f t="shared" si="21"/>
        <v>N/A</v>
      </c>
      <c r="E170" s="29">
        <v>2182.7392209</v>
      </c>
      <c r="F170" s="27" t="str">
        <f t="shared" si="22"/>
        <v>N/A</v>
      </c>
      <c r="G170" s="29">
        <v>2330.5584880000001</v>
      </c>
      <c r="H170" s="27" t="str">
        <f t="shared" si="23"/>
        <v>N/A</v>
      </c>
      <c r="I170" s="8">
        <v>-4</v>
      </c>
      <c r="J170" s="8">
        <v>6.7720000000000002</v>
      </c>
      <c r="K170" s="28" t="s">
        <v>736</v>
      </c>
      <c r="L170" s="111" t="str">
        <f t="shared" si="24"/>
        <v>Yes</v>
      </c>
    </row>
    <row r="171" spans="1:12" x14ac:dyDescent="0.25">
      <c r="A171" s="174" t="s">
        <v>85</v>
      </c>
      <c r="B171" s="22" t="s">
        <v>213</v>
      </c>
      <c r="C171" s="4">
        <v>11.699295657</v>
      </c>
      <c r="D171" s="27" t="str">
        <f t="shared" ref="D171:D202" si="25">IF($B171="N/A","N/A",IF(C171&gt;10,"No",IF(C171&lt;-10,"No","Yes")))</f>
        <v>N/A</v>
      </c>
      <c r="E171" s="4">
        <v>11.507578861000001</v>
      </c>
      <c r="F171" s="27" t="str">
        <f t="shared" ref="F171:F202" si="26">IF($B171="N/A","N/A",IF(E171&gt;10,"No",IF(E171&lt;-10,"No","Yes")))</f>
        <v>N/A</v>
      </c>
      <c r="G171" s="4">
        <v>10.911827594</v>
      </c>
      <c r="H171" s="27" t="str">
        <f t="shared" ref="H171:H202" si="27">IF($B171="N/A","N/A",IF(G171&gt;10,"No",IF(G171&lt;-10,"No","Yes")))</f>
        <v>N/A</v>
      </c>
      <c r="I171" s="8">
        <v>-1.64</v>
      </c>
      <c r="J171" s="8">
        <v>-5.18</v>
      </c>
      <c r="K171" s="28" t="s">
        <v>736</v>
      </c>
      <c r="L171" s="111" t="str">
        <f t="shared" ref="L171:L202" si="28">IF(J171="Div by 0", "N/A", IF(K171="N/A","N/A", IF(J171&gt;VALUE(MID(K171,1,2)), "No", IF(J171&lt;-1*VALUE(MID(K171,1,2)), "No", "Yes"))))</f>
        <v>Yes</v>
      </c>
    </row>
    <row r="172" spans="1:12" x14ac:dyDescent="0.25">
      <c r="A172" s="174" t="s">
        <v>463</v>
      </c>
      <c r="B172" s="22" t="s">
        <v>213</v>
      </c>
      <c r="C172" s="4">
        <v>13.020833333000001</v>
      </c>
      <c r="D172" s="27" t="str">
        <f t="shared" si="25"/>
        <v>N/A</v>
      </c>
      <c r="E172" s="4">
        <v>16.037735849000001</v>
      </c>
      <c r="F172" s="27" t="str">
        <f t="shared" si="26"/>
        <v>N/A</v>
      </c>
      <c r="G172" s="4">
        <v>14.485981308</v>
      </c>
      <c r="H172" s="27" t="str">
        <f t="shared" si="27"/>
        <v>N/A</v>
      </c>
      <c r="I172" s="8">
        <v>23.17</v>
      </c>
      <c r="J172" s="8">
        <v>-9.68</v>
      </c>
      <c r="K172" s="28" t="s">
        <v>736</v>
      </c>
      <c r="L172" s="111" t="str">
        <f t="shared" si="28"/>
        <v>Yes</v>
      </c>
    </row>
    <row r="173" spans="1:12" x14ac:dyDescent="0.25">
      <c r="A173" s="174" t="s">
        <v>464</v>
      </c>
      <c r="B173" s="22" t="s">
        <v>213</v>
      </c>
      <c r="C173" s="4">
        <v>17.899628252999999</v>
      </c>
      <c r="D173" s="27" t="str">
        <f t="shared" si="25"/>
        <v>N/A</v>
      </c>
      <c r="E173" s="4">
        <v>17.766224453</v>
      </c>
      <c r="F173" s="27" t="str">
        <f t="shared" si="26"/>
        <v>N/A</v>
      </c>
      <c r="G173" s="4">
        <v>16.694709290999999</v>
      </c>
      <c r="H173" s="27" t="str">
        <f t="shared" si="27"/>
        <v>N/A</v>
      </c>
      <c r="I173" s="8">
        <v>-0.745</v>
      </c>
      <c r="J173" s="8">
        <v>-6.03</v>
      </c>
      <c r="K173" s="28" t="s">
        <v>736</v>
      </c>
      <c r="L173" s="111" t="str">
        <f t="shared" si="28"/>
        <v>Yes</v>
      </c>
    </row>
    <row r="174" spans="1:12" x14ac:dyDescent="0.25">
      <c r="A174" s="134" t="s">
        <v>465</v>
      </c>
      <c r="B174" s="22" t="s">
        <v>213</v>
      </c>
      <c r="C174" s="4">
        <v>8.6096845956999992</v>
      </c>
      <c r="D174" s="27" t="str">
        <f t="shared" si="25"/>
        <v>N/A</v>
      </c>
      <c r="E174" s="4">
        <v>8.2318498790000003</v>
      </c>
      <c r="F174" s="27" t="str">
        <f t="shared" si="26"/>
        <v>N/A</v>
      </c>
      <c r="G174" s="4">
        <v>7.6726661269000003</v>
      </c>
      <c r="H174" s="27" t="str">
        <f t="shared" si="27"/>
        <v>N/A</v>
      </c>
      <c r="I174" s="8">
        <v>-4.3899999999999997</v>
      </c>
      <c r="J174" s="8">
        <v>-6.79</v>
      </c>
      <c r="K174" s="28" t="s">
        <v>736</v>
      </c>
      <c r="L174" s="111" t="str">
        <f t="shared" si="28"/>
        <v>Yes</v>
      </c>
    </row>
    <row r="175" spans="1:12" x14ac:dyDescent="0.25">
      <c r="A175" s="134" t="s">
        <v>466</v>
      </c>
      <c r="B175" s="22" t="s">
        <v>213</v>
      </c>
      <c r="C175" s="4">
        <v>17.930100243999998</v>
      </c>
      <c r="D175" s="27" t="str">
        <f t="shared" si="25"/>
        <v>N/A</v>
      </c>
      <c r="E175" s="4">
        <v>18.369583081999998</v>
      </c>
      <c r="F175" s="27" t="str">
        <f t="shared" si="26"/>
        <v>N/A</v>
      </c>
      <c r="G175" s="4">
        <v>18.076524144</v>
      </c>
      <c r="H175" s="27" t="str">
        <f t="shared" si="27"/>
        <v>N/A</v>
      </c>
      <c r="I175" s="8">
        <v>2.4510000000000001</v>
      </c>
      <c r="J175" s="8">
        <v>-1.6</v>
      </c>
      <c r="K175" s="28" t="s">
        <v>736</v>
      </c>
      <c r="L175" s="111" t="str">
        <f t="shared" si="28"/>
        <v>Yes</v>
      </c>
    </row>
    <row r="176" spans="1:12" x14ac:dyDescent="0.25">
      <c r="A176" s="134" t="s">
        <v>1349</v>
      </c>
      <c r="B176" s="22" t="s">
        <v>213</v>
      </c>
      <c r="C176" s="4">
        <v>0.88320115359999996</v>
      </c>
      <c r="D176" s="27" t="str">
        <f t="shared" si="25"/>
        <v>N/A</v>
      </c>
      <c r="E176" s="4">
        <v>0.81660521639999994</v>
      </c>
      <c r="F176" s="27" t="str">
        <f t="shared" si="26"/>
        <v>N/A</v>
      </c>
      <c r="G176" s="4">
        <v>0.8623115012</v>
      </c>
      <c r="H176" s="27" t="str">
        <f t="shared" si="27"/>
        <v>N/A</v>
      </c>
      <c r="I176" s="8">
        <v>-7.54</v>
      </c>
      <c r="J176" s="8">
        <v>5.5970000000000004</v>
      </c>
      <c r="K176" s="28" t="s">
        <v>736</v>
      </c>
      <c r="L176" s="111" t="str">
        <f t="shared" si="28"/>
        <v>Yes</v>
      </c>
    </row>
    <row r="177" spans="1:12" x14ac:dyDescent="0.25">
      <c r="A177" s="134" t="s">
        <v>1350</v>
      </c>
      <c r="B177" s="22" t="s">
        <v>213</v>
      </c>
      <c r="C177" s="4">
        <v>14.0625</v>
      </c>
      <c r="D177" s="27" t="str">
        <f t="shared" si="25"/>
        <v>N/A</v>
      </c>
      <c r="E177" s="4">
        <v>11.79245283</v>
      </c>
      <c r="F177" s="27" t="str">
        <f t="shared" si="26"/>
        <v>N/A</v>
      </c>
      <c r="G177" s="4">
        <v>13.084112149999999</v>
      </c>
      <c r="H177" s="27" t="str">
        <f t="shared" si="27"/>
        <v>N/A</v>
      </c>
      <c r="I177" s="8">
        <v>-16.100000000000001</v>
      </c>
      <c r="J177" s="8">
        <v>10.95</v>
      </c>
      <c r="K177" s="28" t="s">
        <v>736</v>
      </c>
      <c r="L177" s="111" t="str">
        <f t="shared" si="28"/>
        <v>Yes</v>
      </c>
    </row>
    <row r="178" spans="1:12" x14ac:dyDescent="0.25">
      <c r="A178" s="134" t="s">
        <v>1351</v>
      </c>
      <c r="B178" s="22" t="s">
        <v>213</v>
      </c>
      <c r="C178" s="4">
        <v>7.2304832713999998</v>
      </c>
      <c r="D178" s="27" t="str">
        <f t="shared" si="25"/>
        <v>N/A</v>
      </c>
      <c r="E178" s="4">
        <v>6.4180709931999997</v>
      </c>
      <c r="F178" s="27" t="str">
        <f t="shared" si="26"/>
        <v>N/A</v>
      </c>
      <c r="G178" s="4">
        <v>6.3563282857000001</v>
      </c>
      <c r="H178" s="27" t="str">
        <f t="shared" si="27"/>
        <v>N/A</v>
      </c>
      <c r="I178" s="8">
        <v>-11.2</v>
      </c>
      <c r="J178" s="8">
        <v>-0.96199999999999997</v>
      </c>
      <c r="K178" s="28" t="s">
        <v>736</v>
      </c>
      <c r="L178" s="111" t="str">
        <f t="shared" si="28"/>
        <v>Yes</v>
      </c>
    </row>
    <row r="179" spans="1:12" x14ac:dyDescent="0.25">
      <c r="A179" s="134" t="s">
        <v>1352</v>
      </c>
      <c r="B179" s="22" t="s">
        <v>213</v>
      </c>
      <c r="C179" s="4">
        <v>0.44077593199999998</v>
      </c>
      <c r="D179" s="27" t="str">
        <f t="shared" si="25"/>
        <v>N/A</v>
      </c>
      <c r="E179" s="4">
        <v>0.41880984809999999</v>
      </c>
      <c r="F179" s="27" t="str">
        <f t="shared" si="26"/>
        <v>N/A</v>
      </c>
      <c r="G179" s="4">
        <v>0.49199725979999998</v>
      </c>
      <c r="H179" s="27" t="str">
        <f t="shared" si="27"/>
        <v>N/A</v>
      </c>
      <c r="I179" s="8">
        <v>-4.9800000000000004</v>
      </c>
      <c r="J179" s="8">
        <v>17.48</v>
      </c>
      <c r="K179" s="28" t="s">
        <v>736</v>
      </c>
      <c r="L179" s="111" t="str">
        <f t="shared" si="28"/>
        <v>Yes</v>
      </c>
    </row>
    <row r="180" spans="1:12" x14ac:dyDescent="0.25">
      <c r="A180" s="134" t="s">
        <v>1353</v>
      </c>
      <c r="B180" s="22" t="s">
        <v>213</v>
      </c>
      <c r="C180" s="4">
        <v>4.8767271700000003E-2</v>
      </c>
      <c r="D180" s="27" t="str">
        <f t="shared" si="25"/>
        <v>N/A</v>
      </c>
      <c r="E180" s="4">
        <v>4.9306963199999998E-2</v>
      </c>
      <c r="F180" s="27" t="str">
        <f t="shared" si="26"/>
        <v>N/A</v>
      </c>
      <c r="G180" s="4">
        <v>4.6098882100000002E-2</v>
      </c>
      <c r="H180" s="27" t="str">
        <f t="shared" si="27"/>
        <v>N/A</v>
      </c>
      <c r="I180" s="8">
        <v>1.107</v>
      </c>
      <c r="J180" s="8">
        <v>-6.51</v>
      </c>
      <c r="K180" s="28" t="s">
        <v>736</v>
      </c>
      <c r="L180" s="111" t="str">
        <f t="shared" si="28"/>
        <v>Yes</v>
      </c>
    </row>
    <row r="181" spans="1:12" x14ac:dyDescent="0.25">
      <c r="A181" s="134" t="s">
        <v>86</v>
      </c>
      <c r="B181" s="22" t="s">
        <v>213</v>
      </c>
      <c r="C181" s="4">
        <v>2.8257456829000001</v>
      </c>
      <c r="D181" s="27" t="str">
        <f t="shared" si="25"/>
        <v>N/A</v>
      </c>
      <c r="E181" s="4">
        <v>1.6722408027</v>
      </c>
      <c r="F181" s="27" t="str">
        <f t="shared" si="26"/>
        <v>N/A</v>
      </c>
      <c r="G181" s="4">
        <v>2.9363784665999999</v>
      </c>
      <c r="H181" s="27" t="str">
        <f t="shared" si="27"/>
        <v>N/A</v>
      </c>
      <c r="I181" s="8">
        <v>-40.799999999999997</v>
      </c>
      <c r="J181" s="8">
        <v>75.599999999999994</v>
      </c>
      <c r="K181" s="28" t="s">
        <v>736</v>
      </c>
      <c r="L181" s="111" t="str">
        <f t="shared" si="28"/>
        <v>No</v>
      </c>
    </row>
    <row r="182" spans="1:12" x14ac:dyDescent="0.25">
      <c r="A182" s="134" t="s">
        <v>87</v>
      </c>
      <c r="B182" s="22" t="s">
        <v>213</v>
      </c>
      <c r="C182" s="4">
        <v>64.326715101999994</v>
      </c>
      <c r="D182" s="27" t="str">
        <f t="shared" si="25"/>
        <v>N/A</v>
      </c>
      <c r="E182" s="4">
        <v>62.485320223999999</v>
      </c>
      <c r="F182" s="27" t="str">
        <f t="shared" si="26"/>
        <v>N/A</v>
      </c>
      <c r="G182" s="4">
        <v>61.326806212000001</v>
      </c>
      <c r="H182" s="27" t="str">
        <f t="shared" si="27"/>
        <v>N/A</v>
      </c>
      <c r="I182" s="8">
        <v>-2.86</v>
      </c>
      <c r="J182" s="8">
        <v>-1.85</v>
      </c>
      <c r="K182" s="28" t="s">
        <v>736</v>
      </c>
      <c r="L182" s="111" t="str">
        <f t="shared" si="28"/>
        <v>Yes</v>
      </c>
    </row>
    <row r="183" spans="1:12" x14ac:dyDescent="0.25">
      <c r="A183" s="134" t="s">
        <v>467</v>
      </c>
      <c r="B183" s="22" t="s">
        <v>213</v>
      </c>
      <c r="C183" s="4">
        <v>74.479166667000001</v>
      </c>
      <c r="D183" s="27" t="str">
        <f t="shared" si="25"/>
        <v>N/A</v>
      </c>
      <c r="E183" s="4">
        <v>77.358490566</v>
      </c>
      <c r="F183" s="27" t="str">
        <f t="shared" si="26"/>
        <v>N/A</v>
      </c>
      <c r="G183" s="4">
        <v>81.308411215000007</v>
      </c>
      <c r="H183" s="27" t="str">
        <f t="shared" si="27"/>
        <v>N/A</v>
      </c>
      <c r="I183" s="8">
        <v>3.8660000000000001</v>
      </c>
      <c r="J183" s="8">
        <v>5.1059999999999999</v>
      </c>
      <c r="K183" s="28" t="s">
        <v>736</v>
      </c>
      <c r="L183" s="111" t="str">
        <f t="shared" si="28"/>
        <v>Yes</v>
      </c>
    </row>
    <row r="184" spans="1:12" x14ac:dyDescent="0.25">
      <c r="A184" s="134" t="s">
        <v>468</v>
      </c>
      <c r="B184" s="22" t="s">
        <v>213</v>
      </c>
      <c r="C184" s="4">
        <v>84.851301114999998</v>
      </c>
      <c r="D184" s="27" t="str">
        <f t="shared" si="25"/>
        <v>N/A</v>
      </c>
      <c r="E184" s="4">
        <v>82.466833991000001</v>
      </c>
      <c r="F184" s="27" t="str">
        <f t="shared" si="26"/>
        <v>N/A</v>
      </c>
      <c r="G184" s="4">
        <v>85.754346607000002</v>
      </c>
      <c r="H184" s="27" t="str">
        <f t="shared" si="27"/>
        <v>N/A</v>
      </c>
      <c r="I184" s="8">
        <v>-2.81</v>
      </c>
      <c r="J184" s="8">
        <v>3.9860000000000002</v>
      </c>
      <c r="K184" s="28" t="s">
        <v>736</v>
      </c>
      <c r="L184" s="111" t="str">
        <f t="shared" si="28"/>
        <v>Yes</v>
      </c>
    </row>
    <row r="185" spans="1:12" x14ac:dyDescent="0.25">
      <c r="A185" s="134" t="s">
        <v>469</v>
      </c>
      <c r="B185" s="22" t="s">
        <v>213</v>
      </c>
      <c r="C185" s="4">
        <v>60.165914714000003</v>
      </c>
      <c r="D185" s="27" t="str">
        <f t="shared" si="25"/>
        <v>N/A</v>
      </c>
      <c r="E185" s="4">
        <v>58.277593672999998</v>
      </c>
      <c r="F185" s="27" t="str">
        <f t="shared" si="26"/>
        <v>N/A</v>
      </c>
      <c r="G185" s="4">
        <v>56.504951112000001</v>
      </c>
      <c r="H185" s="27" t="str">
        <f t="shared" si="27"/>
        <v>N/A</v>
      </c>
      <c r="I185" s="8">
        <v>-3.14</v>
      </c>
      <c r="J185" s="8">
        <v>-3.04</v>
      </c>
      <c r="K185" s="28" t="s">
        <v>736</v>
      </c>
      <c r="L185" s="111" t="str">
        <f t="shared" si="28"/>
        <v>Yes</v>
      </c>
    </row>
    <row r="186" spans="1:12" x14ac:dyDescent="0.25">
      <c r="A186" s="134" t="s">
        <v>470</v>
      </c>
      <c r="B186" s="22" t="s">
        <v>213</v>
      </c>
      <c r="C186" s="4">
        <v>69.081549715999998</v>
      </c>
      <c r="D186" s="27" t="str">
        <f t="shared" si="25"/>
        <v>N/A</v>
      </c>
      <c r="E186" s="4">
        <v>67.545061086000004</v>
      </c>
      <c r="F186" s="27" t="str">
        <f t="shared" si="26"/>
        <v>N/A</v>
      </c>
      <c r="G186" s="4">
        <v>66.935576811999994</v>
      </c>
      <c r="H186" s="27" t="str">
        <f t="shared" si="27"/>
        <v>N/A</v>
      </c>
      <c r="I186" s="8">
        <v>-2.2200000000000002</v>
      </c>
      <c r="J186" s="8">
        <v>-0.90200000000000002</v>
      </c>
      <c r="K186" s="28" t="s">
        <v>736</v>
      </c>
      <c r="L186" s="111" t="str">
        <f t="shared" si="28"/>
        <v>Yes</v>
      </c>
    </row>
    <row r="187" spans="1:12" x14ac:dyDescent="0.25">
      <c r="A187" s="134" t="s">
        <v>116</v>
      </c>
      <c r="B187" s="22" t="s">
        <v>213</v>
      </c>
      <c r="C187" s="4">
        <v>84.651433642000001</v>
      </c>
      <c r="D187" s="27" t="str">
        <f t="shared" si="25"/>
        <v>N/A</v>
      </c>
      <c r="E187" s="4">
        <v>82.324184078000002</v>
      </c>
      <c r="F187" s="27" t="str">
        <f t="shared" si="26"/>
        <v>N/A</v>
      </c>
      <c r="G187" s="4">
        <v>83.662502813000003</v>
      </c>
      <c r="H187" s="27" t="str">
        <f t="shared" si="27"/>
        <v>N/A</v>
      </c>
      <c r="I187" s="8">
        <v>-2.75</v>
      </c>
      <c r="J187" s="8">
        <v>1.6259999999999999</v>
      </c>
      <c r="K187" s="28" t="s">
        <v>736</v>
      </c>
      <c r="L187" s="111" t="str">
        <f t="shared" si="28"/>
        <v>Yes</v>
      </c>
    </row>
    <row r="188" spans="1:12" x14ac:dyDescent="0.25">
      <c r="A188" s="134" t="s">
        <v>471</v>
      </c>
      <c r="B188" s="22" t="s">
        <v>213</v>
      </c>
      <c r="C188" s="4">
        <v>87.5</v>
      </c>
      <c r="D188" s="27" t="str">
        <f t="shared" si="25"/>
        <v>N/A</v>
      </c>
      <c r="E188" s="4">
        <v>90.094339622999996</v>
      </c>
      <c r="F188" s="27" t="str">
        <f t="shared" si="26"/>
        <v>N/A</v>
      </c>
      <c r="G188" s="4">
        <v>92.056074765999995</v>
      </c>
      <c r="H188" s="27" t="str">
        <f t="shared" si="27"/>
        <v>N/A</v>
      </c>
      <c r="I188" s="8">
        <v>2.9649999999999999</v>
      </c>
      <c r="J188" s="8">
        <v>2.177</v>
      </c>
      <c r="K188" s="28" t="s">
        <v>736</v>
      </c>
      <c r="L188" s="111" t="str">
        <f t="shared" si="28"/>
        <v>Yes</v>
      </c>
    </row>
    <row r="189" spans="1:12" x14ac:dyDescent="0.25">
      <c r="A189" s="134" t="s">
        <v>472</v>
      </c>
      <c r="B189" s="22" t="s">
        <v>213</v>
      </c>
      <c r="C189" s="4">
        <v>93.364312268000006</v>
      </c>
      <c r="D189" s="27" t="str">
        <f t="shared" si="25"/>
        <v>N/A</v>
      </c>
      <c r="E189" s="4">
        <v>91.520258157000001</v>
      </c>
      <c r="F189" s="27" t="str">
        <f t="shared" si="26"/>
        <v>N/A</v>
      </c>
      <c r="G189" s="4">
        <v>93.718452047</v>
      </c>
      <c r="H189" s="27" t="str">
        <f t="shared" si="27"/>
        <v>N/A</v>
      </c>
      <c r="I189" s="8">
        <v>-1.98</v>
      </c>
      <c r="J189" s="8">
        <v>2.4020000000000001</v>
      </c>
      <c r="K189" s="28" t="s">
        <v>736</v>
      </c>
      <c r="L189" s="111" t="str">
        <f t="shared" si="28"/>
        <v>Yes</v>
      </c>
    </row>
    <row r="190" spans="1:12" x14ac:dyDescent="0.25">
      <c r="A190" s="134" t="s">
        <v>473</v>
      </c>
      <c r="B190" s="22" t="s">
        <v>213</v>
      </c>
      <c r="C190" s="4">
        <v>84.676798969000004</v>
      </c>
      <c r="D190" s="27" t="str">
        <f t="shared" si="25"/>
        <v>N/A</v>
      </c>
      <c r="E190" s="4">
        <v>82.027771565999998</v>
      </c>
      <c r="F190" s="27" t="str">
        <f t="shared" si="26"/>
        <v>N/A</v>
      </c>
      <c r="G190" s="4">
        <v>83.485914761999993</v>
      </c>
      <c r="H190" s="27" t="str">
        <f t="shared" si="27"/>
        <v>N/A</v>
      </c>
      <c r="I190" s="8">
        <v>-3.13</v>
      </c>
      <c r="J190" s="8">
        <v>1.778</v>
      </c>
      <c r="K190" s="28" t="s">
        <v>736</v>
      </c>
      <c r="L190" s="111" t="str">
        <f t="shared" si="28"/>
        <v>Yes</v>
      </c>
    </row>
    <row r="191" spans="1:12" x14ac:dyDescent="0.25">
      <c r="A191" s="134" t="s">
        <v>474</v>
      </c>
      <c r="B191" s="22" t="s">
        <v>213</v>
      </c>
      <c r="C191" s="4">
        <v>82.015713899000005</v>
      </c>
      <c r="D191" s="27" t="str">
        <f t="shared" si="25"/>
        <v>N/A</v>
      </c>
      <c r="E191" s="4">
        <v>80.22242919</v>
      </c>
      <c r="F191" s="27" t="str">
        <f t="shared" si="26"/>
        <v>N/A</v>
      </c>
      <c r="G191" s="4">
        <v>80.949636971000004</v>
      </c>
      <c r="H191" s="27" t="str">
        <f t="shared" si="27"/>
        <v>N/A</v>
      </c>
      <c r="I191" s="8">
        <v>-2.19</v>
      </c>
      <c r="J191" s="8">
        <v>0.90649999999999997</v>
      </c>
      <c r="K191" s="28" t="s">
        <v>736</v>
      </c>
      <c r="L191" s="111" t="str">
        <f t="shared" si="28"/>
        <v>Yes</v>
      </c>
    </row>
    <row r="192" spans="1:12" x14ac:dyDescent="0.25">
      <c r="A192" s="134" t="s">
        <v>1354</v>
      </c>
      <c r="B192" s="22" t="s">
        <v>213</v>
      </c>
      <c r="C192" s="23">
        <v>5.4331595165</v>
      </c>
      <c r="D192" s="27" t="str">
        <f t="shared" si="25"/>
        <v>N/A</v>
      </c>
      <c r="E192" s="23">
        <v>5.6571733712999999</v>
      </c>
      <c r="F192" s="27" t="str">
        <f t="shared" si="26"/>
        <v>N/A</v>
      </c>
      <c r="G192" s="23">
        <v>5.4496583731000001</v>
      </c>
      <c r="H192" s="27" t="str">
        <f t="shared" si="27"/>
        <v>N/A</v>
      </c>
      <c r="I192" s="8">
        <v>4.1230000000000002</v>
      </c>
      <c r="J192" s="8">
        <v>-3.67</v>
      </c>
      <c r="K192" s="28" t="s">
        <v>736</v>
      </c>
      <c r="L192" s="111" t="str">
        <f t="shared" si="28"/>
        <v>Yes</v>
      </c>
    </row>
    <row r="193" spans="1:12" x14ac:dyDescent="0.25">
      <c r="A193" s="134" t="s">
        <v>1355</v>
      </c>
      <c r="B193" s="22" t="s">
        <v>213</v>
      </c>
      <c r="C193" s="23">
        <v>6.04</v>
      </c>
      <c r="D193" s="27" t="str">
        <f t="shared" si="25"/>
        <v>N/A</v>
      </c>
      <c r="E193" s="23">
        <v>7.5882352941000004</v>
      </c>
      <c r="F193" s="27" t="str">
        <f t="shared" si="26"/>
        <v>N/A</v>
      </c>
      <c r="G193" s="23">
        <v>8.6451612903000008</v>
      </c>
      <c r="H193" s="27" t="str">
        <f t="shared" si="27"/>
        <v>N/A</v>
      </c>
      <c r="I193" s="8">
        <v>25.63</v>
      </c>
      <c r="J193" s="8">
        <v>13.93</v>
      </c>
      <c r="K193" s="28" t="s">
        <v>736</v>
      </c>
      <c r="L193" s="111" t="str">
        <f t="shared" si="28"/>
        <v>Yes</v>
      </c>
    </row>
    <row r="194" spans="1:12" x14ac:dyDescent="0.25">
      <c r="A194" s="134" t="s">
        <v>1356</v>
      </c>
      <c r="B194" s="22" t="s">
        <v>213</v>
      </c>
      <c r="C194" s="23">
        <v>14.294911733999999</v>
      </c>
      <c r="D194" s="27" t="str">
        <f t="shared" si="25"/>
        <v>N/A</v>
      </c>
      <c r="E194" s="23">
        <v>14.210898083</v>
      </c>
      <c r="F194" s="27" t="str">
        <f t="shared" si="26"/>
        <v>N/A</v>
      </c>
      <c r="G194" s="23">
        <v>14.012318028999999</v>
      </c>
      <c r="H194" s="27" t="str">
        <f t="shared" si="27"/>
        <v>N/A</v>
      </c>
      <c r="I194" s="8">
        <v>-0.58799999999999997</v>
      </c>
      <c r="J194" s="8">
        <v>-1.4</v>
      </c>
      <c r="K194" s="28" t="s">
        <v>736</v>
      </c>
      <c r="L194" s="111" t="str">
        <f t="shared" si="28"/>
        <v>Yes</v>
      </c>
    </row>
    <row r="195" spans="1:12" x14ac:dyDescent="0.25">
      <c r="A195" s="134" t="s">
        <v>1357</v>
      </c>
      <c r="B195" s="22" t="s">
        <v>213</v>
      </c>
      <c r="C195" s="23">
        <v>5.1091523787000002</v>
      </c>
      <c r="D195" s="27" t="str">
        <f t="shared" si="25"/>
        <v>N/A</v>
      </c>
      <c r="E195" s="23">
        <v>5.6564583847999996</v>
      </c>
      <c r="F195" s="27" t="str">
        <f t="shared" si="26"/>
        <v>N/A</v>
      </c>
      <c r="G195" s="23">
        <v>5.2938311687999997</v>
      </c>
      <c r="H195" s="27" t="str">
        <f t="shared" si="27"/>
        <v>N/A</v>
      </c>
      <c r="I195" s="8">
        <v>10.71</v>
      </c>
      <c r="J195" s="8">
        <v>-6.41</v>
      </c>
      <c r="K195" s="28" t="s">
        <v>736</v>
      </c>
      <c r="L195" s="111" t="str">
        <f t="shared" si="28"/>
        <v>Yes</v>
      </c>
    </row>
    <row r="196" spans="1:12" x14ac:dyDescent="0.25">
      <c r="A196" s="134" t="s">
        <v>1358</v>
      </c>
      <c r="B196" s="22" t="s">
        <v>213</v>
      </c>
      <c r="C196" s="23">
        <v>3.2550619523000002</v>
      </c>
      <c r="D196" s="27" t="str">
        <f t="shared" si="25"/>
        <v>N/A</v>
      </c>
      <c r="E196" s="23">
        <v>3.1103489411999998</v>
      </c>
      <c r="F196" s="27" t="str">
        <f t="shared" si="26"/>
        <v>N/A</v>
      </c>
      <c r="G196" s="23">
        <v>3.1641695888000001</v>
      </c>
      <c r="H196" s="27" t="str">
        <f t="shared" si="27"/>
        <v>N/A</v>
      </c>
      <c r="I196" s="8">
        <v>-4.45</v>
      </c>
      <c r="J196" s="8">
        <v>1.73</v>
      </c>
      <c r="K196" s="28" t="s">
        <v>736</v>
      </c>
      <c r="L196" s="111" t="str">
        <f t="shared" si="28"/>
        <v>Yes</v>
      </c>
    </row>
    <row r="197" spans="1:12" x14ac:dyDescent="0.25">
      <c r="A197" s="134" t="s">
        <v>1359</v>
      </c>
      <c r="B197" s="22" t="s">
        <v>213</v>
      </c>
      <c r="C197" s="23">
        <v>206.00941915000001</v>
      </c>
      <c r="D197" s="27" t="str">
        <f t="shared" si="25"/>
        <v>N/A</v>
      </c>
      <c r="E197" s="23">
        <v>220.66053511999999</v>
      </c>
      <c r="F197" s="27" t="str">
        <f t="shared" si="26"/>
        <v>N/A</v>
      </c>
      <c r="G197" s="23">
        <v>218.74225122000001</v>
      </c>
      <c r="H197" s="27" t="str">
        <f t="shared" si="27"/>
        <v>N/A</v>
      </c>
      <c r="I197" s="8">
        <v>7.1120000000000001</v>
      </c>
      <c r="J197" s="8">
        <v>-0.86899999999999999</v>
      </c>
      <c r="K197" s="28" t="s">
        <v>736</v>
      </c>
      <c r="L197" s="111" t="str">
        <f t="shared" si="28"/>
        <v>Yes</v>
      </c>
    </row>
    <row r="198" spans="1:12" x14ac:dyDescent="0.25">
      <c r="A198" s="134" t="s">
        <v>1360</v>
      </c>
      <c r="B198" s="22" t="s">
        <v>213</v>
      </c>
      <c r="C198" s="23">
        <v>237.14814815</v>
      </c>
      <c r="D198" s="27" t="str">
        <f t="shared" si="25"/>
        <v>N/A</v>
      </c>
      <c r="E198" s="23">
        <v>230.92</v>
      </c>
      <c r="F198" s="27" t="str">
        <f t="shared" si="26"/>
        <v>N/A</v>
      </c>
      <c r="G198" s="23">
        <v>234.46428571000001</v>
      </c>
      <c r="H198" s="27" t="str">
        <f t="shared" si="27"/>
        <v>N/A</v>
      </c>
      <c r="I198" s="8">
        <v>-2.63</v>
      </c>
      <c r="J198" s="8">
        <v>1.5349999999999999</v>
      </c>
      <c r="K198" s="28" t="s">
        <v>736</v>
      </c>
      <c r="L198" s="111" t="str">
        <f t="shared" si="28"/>
        <v>Yes</v>
      </c>
    </row>
    <row r="199" spans="1:12" x14ac:dyDescent="0.25">
      <c r="A199" s="134" t="s">
        <v>1361</v>
      </c>
      <c r="B199" s="22" t="s">
        <v>213</v>
      </c>
      <c r="C199" s="23">
        <v>227.56298201000001</v>
      </c>
      <c r="D199" s="27" t="str">
        <f t="shared" si="25"/>
        <v>N/A</v>
      </c>
      <c r="E199" s="23">
        <v>247.34078212</v>
      </c>
      <c r="F199" s="27" t="str">
        <f t="shared" si="26"/>
        <v>N/A</v>
      </c>
      <c r="G199" s="23">
        <v>247.74705882000001</v>
      </c>
      <c r="H199" s="27" t="str">
        <f t="shared" si="27"/>
        <v>N/A</v>
      </c>
      <c r="I199" s="8">
        <v>8.6910000000000007</v>
      </c>
      <c r="J199" s="8">
        <v>0.1643</v>
      </c>
      <c r="K199" s="28" t="s">
        <v>736</v>
      </c>
      <c r="L199" s="111" t="str">
        <f t="shared" si="28"/>
        <v>Yes</v>
      </c>
    </row>
    <row r="200" spans="1:12" x14ac:dyDescent="0.25">
      <c r="A200" s="134" t="s">
        <v>1362</v>
      </c>
      <c r="B200" s="22" t="s">
        <v>213</v>
      </c>
      <c r="C200" s="23">
        <v>170.46226415000001</v>
      </c>
      <c r="D200" s="27" t="str">
        <f t="shared" si="25"/>
        <v>N/A</v>
      </c>
      <c r="E200" s="23">
        <v>181.46601942000001</v>
      </c>
      <c r="F200" s="27" t="str">
        <f t="shared" si="26"/>
        <v>N/A</v>
      </c>
      <c r="G200" s="23">
        <v>180.50210970000001</v>
      </c>
      <c r="H200" s="27" t="str">
        <f t="shared" si="27"/>
        <v>N/A</v>
      </c>
      <c r="I200" s="8">
        <v>6.4550000000000001</v>
      </c>
      <c r="J200" s="8">
        <v>-0.53100000000000003</v>
      </c>
      <c r="K200" s="28" t="s">
        <v>736</v>
      </c>
      <c r="L200" s="111" t="str">
        <f t="shared" si="28"/>
        <v>Yes</v>
      </c>
    </row>
    <row r="201" spans="1:12" x14ac:dyDescent="0.25">
      <c r="A201" s="134" t="s">
        <v>1363</v>
      </c>
      <c r="B201" s="22" t="s">
        <v>213</v>
      </c>
      <c r="C201" s="23">
        <v>18.333333332999999</v>
      </c>
      <c r="D201" s="27" t="str">
        <f t="shared" si="25"/>
        <v>N/A</v>
      </c>
      <c r="E201" s="23">
        <v>28</v>
      </c>
      <c r="F201" s="27" t="str">
        <f t="shared" si="26"/>
        <v>N/A</v>
      </c>
      <c r="G201" s="23">
        <v>63.875</v>
      </c>
      <c r="H201" s="27" t="str">
        <f t="shared" si="27"/>
        <v>N/A</v>
      </c>
      <c r="I201" s="8">
        <v>52.73</v>
      </c>
      <c r="J201" s="8">
        <v>128.1</v>
      </c>
      <c r="K201" s="28" t="s">
        <v>736</v>
      </c>
      <c r="L201" s="111" t="str">
        <f t="shared" si="28"/>
        <v>No</v>
      </c>
    </row>
    <row r="202" spans="1:12" x14ac:dyDescent="0.25">
      <c r="A202" s="134" t="s">
        <v>28</v>
      </c>
      <c r="B202" s="22" t="s">
        <v>213</v>
      </c>
      <c r="C202" s="4">
        <v>3.2873939327000001</v>
      </c>
      <c r="D202" s="27" t="str">
        <f t="shared" si="25"/>
        <v>N/A</v>
      </c>
      <c r="E202" s="4">
        <v>3.3387955755999998</v>
      </c>
      <c r="F202" s="27" t="str">
        <f t="shared" si="26"/>
        <v>N/A</v>
      </c>
      <c r="G202" s="4">
        <v>3.2494935854000002</v>
      </c>
      <c r="H202" s="27" t="str">
        <f t="shared" si="27"/>
        <v>N/A</v>
      </c>
      <c r="I202" s="8">
        <v>1.5640000000000001</v>
      </c>
      <c r="J202" s="8">
        <v>-2.67</v>
      </c>
      <c r="K202" s="28" t="s">
        <v>736</v>
      </c>
      <c r="L202" s="111" t="str">
        <f t="shared" si="28"/>
        <v>Yes</v>
      </c>
    </row>
    <row r="203" spans="1:12" x14ac:dyDescent="0.25">
      <c r="A203" s="134" t="s">
        <v>123</v>
      </c>
      <c r="B203" s="22" t="s">
        <v>213</v>
      </c>
      <c r="C203" s="23">
        <v>0</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t="s">
        <v>1748</v>
      </c>
      <c r="J203" s="8">
        <v>-33.299999999999997</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11</v>
      </c>
      <c r="H204" s="27" t="str">
        <f t="shared" si="31"/>
        <v>N/A</v>
      </c>
      <c r="I204" s="8">
        <v>33.33</v>
      </c>
      <c r="J204" s="8">
        <v>-12.5</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50</v>
      </c>
      <c r="J205" s="8">
        <v>-50</v>
      </c>
      <c r="K205" s="10" t="s">
        <v>213</v>
      </c>
      <c r="L205" s="111" t="str">
        <f t="shared" si="32"/>
        <v>N/A</v>
      </c>
    </row>
    <row r="206" spans="1:12" ht="25" x14ac:dyDescent="0.25">
      <c r="A206" s="134" t="s">
        <v>1364</v>
      </c>
      <c r="B206" s="22" t="s">
        <v>213</v>
      </c>
      <c r="C206" s="23">
        <v>54</v>
      </c>
      <c r="D206" s="27" t="str">
        <f t="shared" si="29"/>
        <v>N/A</v>
      </c>
      <c r="E206" s="23">
        <v>66</v>
      </c>
      <c r="F206" s="27" t="str">
        <f t="shared" si="30"/>
        <v>N/A</v>
      </c>
      <c r="G206" s="23">
        <v>87</v>
      </c>
      <c r="H206" s="27" t="str">
        <f t="shared" si="31"/>
        <v>N/A</v>
      </c>
      <c r="I206" s="8">
        <v>22.22</v>
      </c>
      <c r="J206" s="8">
        <v>31.82</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200</v>
      </c>
      <c r="J207" s="8">
        <v>-33.299999999999997</v>
      </c>
      <c r="K207" s="10" t="s">
        <v>213</v>
      </c>
      <c r="L207" s="111" t="str">
        <f t="shared" si="32"/>
        <v>N/A</v>
      </c>
    </row>
    <row r="208" spans="1:12" x14ac:dyDescent="0.25">
      <c r="A208" s="134" t="s">
        <v>1613</v>
      </c>
      <c r="B208" s="22" t="s">
        <v>213</v>
      </c>
      <c r="C208" s="23">
        <v>11</v>
      </c>
      <c r="D208" s="27" t="str">
        <f t="shared" si="29"/>
        <v>N/A</v>
      </c>
      <c r="E208" s="23">
        <v>14</v>
      </c>
      <c r="F208" s="27" t="str">
        <f t="shared" si="30"/>
        <v>N/A</v>
      </c>
      <c r="G208" s="23">
        <v>19</v>
      </c>
      <c r="H208" s="27" t="str">
        <f t="shared" si="31"/>
        <v>N/A</v>
      </c>
      <c r="I208" s="8">
        <v>27.27</v>
      </c>
      <c r="J208" s="8">
        <v>35.71</v>
      </c>
      <c r="K208" s="10" t="s">
        <v>213</v>
      </c>
      <c r="L208" s="111" t="str">
        <f t="shared" si="32"/>
        <v>N/A</v>
      </c>
    </row>
    <row r="209" spans="1:12" x14ac:dyDescent="0.25">
      <c r="A209" s="134" t="s">
        <v>125</v>
      </c>
      <c r="B209" s="22" t="s">
        <v>213</v>
      </c>
      <c r="C209" s="29">
        <v>984944</v>
      </c>
      <c r="D209" s="27" t="str">
        <f t="shared" si="29"/>
        <v>N/A</v>
      </c>
      <c r="E209" s="29">
        <v>1806054</v>
      </c>
      <c r="F209" s="27" t="str">
        <f t="shared" si="30"/>
        <v>N/A</v>
      </c>
      <c r="G209" s="29">
        <v>1928834</v>
      </c>
      <c r="H209" s="27" t="str">
        <f t="shared" si="31"/>
        <v>N/A</v>
      </c>
      <c r="I209" s="8">
        <v>83.37</v>
      </c>
      <c r="J209" s="8">
        <v>6.798</v>
      </c>
      <c r="K209" s="10" t="s">
        <v>213</v>
      </c>
      <c r="L209" s="111" t="str">
        <f t="shared" si="32"/>
        <v>N/A</v>
      </c>
    </row>
    <row r="210" spans="1:12" x14ac:dyDescent="0.25">
      <c r="A210" s="174" t="s">
        <v>1608</v>
      </c>
      <c r="B210" s="22" t="s">
        <v>213</v>
      </c>
      <c r="C210" s="29">
        <v>876066</v>
      </c>
      <c r="D210" s="27" t="str">
        <f t="shared" si="29"/>
        <v>N/A</v>
      </c>
      <c r="E210" s="29">
        <v>1711917</v>
      </c>
      <c r="F210" s="27" t="str">
        <f t="shared" si="30"/>
        <v>N/A</v>
      </c>
      <c r="G210" s="29">
        <v>1603524</v>
      </c>
      <c r="H210" s="27" t="str">
        <f t="shared" si="31"/>
        <v>N/A</v>
      </c>
      <c r="I210" s="8">
        <v>95.41</v>
      </c>
      <c r="J210" s="8">
        <v>-6.33</v>
      </c>
      <c r="K210" s="10" t="s">
        <v>213</v>
      </c>
      <c r="L210" s="111" t="str">
        <f t="shared" si="32"/>
        <v>N/A</v>
      </c>
    </row>
    <row r="211" spans="1:12" x14ac:dyDescent="0.25">
      <c r="A211" s="174" t="s">
        <v>1365</v>
      </c>
      <c r="B211" s="22" t="s">
        <v>213</v>
      </c>
      <c r="C211" s="29">
        <v>262179</v>
      </c>
      <c r="D211" s="27" t="str">
        <f t="shared" si="29"/>
        <v>N/A</v>
      </c>
      <c r="E211" s="29">
        <v>277997</v>
      </c>
      <c r="F211" s="27" t="str">
        <f t="shared" si="30"/>
        <v>N/A</v>
      </c>
      <c r="G211" s="29">
        <v>385098</v>
      </c>
      <c r="H211" s="27" t="str">
        <f t="shared" si="31"/>
        <v>N/A</v>
      </c>
      <c r="I211" s="8">
        <v>6.0330000000000004</v>
      </c>
      <c r="J211" s="8">
        <v>38.53</v>
      </c>
      <c r="K211" s="10" t="s">
        <v>213</v>
      </c>
      <c r="L211" s="111" t="str">
        <f t="shared" si="32"/>
        <v>N/A</v>
      </c>
    </row>
    <row r="212" spans="1:12" x14ac:dyDescent="0.25">
      <c r="A212" s="174" t="s">
        <v>1602</v>
      </c>
      <c r="B212" s="22" t="s">
        <v>213</v>
      </c>
      <c r="C212" s="29">
        <v>423366</v>
      </c>
      <c r="D212" s="27" t="str">
        <f t="shared" si="29"/>
        <v>N/A</v>
      </c>
      <c r="E212" s="29">
        <v>267375</v>
      </c>
      <c r="F212" s="27" t="str">
        <f t="shared" si="30"/>
        <v>N/A</v>
      </c>
      <c r="G212" s="29">
        <v>420826</v>
      </c>
      <c r="H212" s="27" t="str">
        <f t="shared" si="31"/>
        <v>N/A</v>
      </c>
      <c r="I212" s="8">
        <v>-36.799999999999997</v>
      </c>
      <c r="J212" s="8">
        <v>57.39</v>
      </c>
      <c r="K212" s="10" t="s">
        <v>213</v>
      </c>
      <c r="L212" s="111" t="str">
        <f t="shared" si="32"/>
        <v>N/A</v>
      </c>
    </row>
    <row r="213" spans="1:12" x14ac:dyDescent="0.25">
      <c r="A213" s="174" t="s">
        <v>1603</v>
      </c>
      <c r="B213" s="22" t="s">
        <v>213</v>
      </c>
      <c r="C213" s="29">
        <v>351873</v>
      </c>
      <c r="D213" s="27" t="str">
        <f t="shared" si="29"/>
        <v>N/A</v>
      </c>
      <c r="E213" s="29">
        <v>314203</v>
      </c>
      <c r="F213" s="27" t="str">
        <f t="shared" si="30"/>
        <v>N/A</v>
      </c>
      <c r="G213" s="29">
        <v>322822</v>
      </c>
      <c r="H213" s="27" t="str">
        <f t="shared" si="31"/>
        <v>N/A</v>
      </c>
      <c r="I213" s="8">
        <v>-10.7</v>
      </c>
      <c r="J213" s="8">
        <v>2.7429999999999999</v>
      </c>
      <c r="K213" s="10" t="s">
        <v>213</v>
      </c>
      <c r="L213" s="111" t="str">
        <f t="shared" si="32"/>
        <v>N/A</v>
      </c>
    </row>
    <row r="214" spans="1:12" ht="25" x14ac:dyDescent="0.25">
      <c r="A214" s="134" t="s">
        <v>1366</v>
      </c>
      <c r="B214" s="22" t="s">
        <v>213</v>
      </c>
      <c r="C214" s="29">
        <v>1522400</v>
      </c>
      <c r="D214" s="27" t="str">
        <f t="shared" ref="D214:D228" si="33">IF($B214="N/A","N/A",IF(C214&gt;10,"No",IF(C214&lt;-10,"No","Yes")))</f>
        <v>N/A</v>
      </c>
      <c r="E214" s="29">
        <v>1520589</v>
      </c>
      <c r="F214" s="27" t="str">
        <f t="shared" ref="F214:F228" si="34">IF($B214="N/A","N/A",IF(E214&gt;10,"No",IF(E214&lt;-10,"No","Yes")))</f>
        <v>N/A</v>
      </c>
      <c r="G214" s="29">
        <v>1392122</v>
      </c>
      <c r="H214" s="27" t="str">
        <f t="shared" ref="H214:H228" si="35">IF($B214="N/A","N/A",IF(G214&gt;10,"No",IF(G214&lt;-10,"No","Yes")))</f>
        <v>N/A</v>
      </c>
      <c r="I214" s="8">
        <v>-0.11899999999999999</v>
      </c>
      <c r="J214" s="8">
        <v>-8.4499999999999993</v>
      </c>
      <c r="K214" s="28" t="s">
        <v>736</v>
      </c>
      <c r="L214" s="111" t="str">
        <f t="shared" ref="L214:L228" si="36">IF(J214="Div by 0", "N/A", IF(K214="N/A","N/A", IF(J214&gt;VALUE(MID(K214,1,2)), "No", IF(J214&lt;-1*VALUE(MID(K214,1,2)), "No", "Yes"))))</f>
        <v>Yes</v>
      </c>
    </row>
    <row r="215" spans="1:12" x14ac:dyDescent="0.25">
      <c r="A215" s="142" t="s">
        <v>647</v>
      </c>
      <c r="B215" s="22" t="s">
        <v>213</v>
      </c>
      <c r="C215" s="23">
        <v>3994</v>
      </c>
      <c r="D215" s="27" t="str">
        <f t="shared" si="33"/>
        <v>N/A</v>
      </c>
      <c r="E215" s="23">
        <v>3696</v>
      </c>
      <c r="F215" s="27" t="str">
        <f t="shared" si="34"/>
        <v>N/A</v>
      </c>
      <c r="G215" s="23">
        <v>3396</v>
      </c>
      <c r="H215" s="27" t="str">
        <f t="shared" si="35"/>
        <v>N/A</v>
      </c>
      <c r="I215" s="8">
        <v>-7.46</v>
      </c>
      <c r="J215" s="8">
        <v>-8.1199999999999992</v>
      </c>
      <c r="K215" s="28" t="s">
        <v>736</v>
      </c>
      <c r="L215" s="111" t="str">
        <f t="shared" si="36"/>
        <v>Yes</v>
      </c>
    </row>
    <row r="216" spans="1:12" x14ac:dyDescent="0.25">
      <c r="A216" s="143" t="s">
        <v>1367</v>
      </c>
      <c r="B216" s="22" t="s">
        <v>213</v>
      </c>
      <c r="C216" s="29">
        <v>381.17175764000001</v>
      </c>
      <c r="D216" s="27" t="str">
        <f t="shared" si="33"/>
        <v>N/A</v>
      </c>
      <c r="E216" s="29">
        <v>411.41477272999998</v>
      </c>
      <c r="F216" s="27" t="str">
        <f t="shared" si="34"/>
        <v>N/A</v>
      </c>
      <c r="G216" s="29">
        <v>409.92991755000003</v>
      </c>
      <c r="H216" s="27" t="str">
        <f t="shared" si="35"/>
        <v>N/A</v>
      </c>
      <c r="I216" s="8">
        <v>7.9340000000000002</v>
      </c>
      <c r="J216" s="8">
        <v>-0.36099999999999999</v>
      </c>
      <c r="K216" s="28" t="s">
        <v>736</v>
      </c>
      <c r="L216" s="111" t="str">
        <f t="shared" si="36"/>
        <v>Yes</v>
      </c>
    </row>
    <row r="217" spans="1:12" ht="25" x14ac:dyDescent="0.25">
      <c r="A217" s="134" t="s">
        <v>1368</v>
      </c>
      <c r="B217" s="22" t="s">
        <v>213</v>
      </c>
      <c r="C217" s="29">
        <v>1129897</v>
      </c>
      <c r="D217" s="27" t="str">
        <f t="shared" si="33"/>
        <v>N/A</v>
      </c>
      <c r="E217" s="29">
        <v>1059098</v>
      </c>
      <c r="F217" s="27" t="str">
        <f t="shared" si="34"/>
        <v>N/A</v>
      </c>
      <c r="G217" s="29">
        <v>1739493</v>
      </c>
      <c r="H217" s="27" t="str">
        <f t="shared" si="35"/>
        <v>N/A</v>
      </c>
      <c r="I217" s="8">
        <v>-6.27</v>
      </c>
      <c r="J217" s="8">
        <v>64.239999999999995</v>
      </c>
      <c r="K217" s="28" t="s">
        <v>736</v>
      </c>
      <c r="L217" s="111" t="str">
        <f t="shared" si="36"/>
        <v>No</v>
      </c>
    </row>
    <row r="218" spans="1:12" x14ac:dyDescent="0.25">
      <c r="A218" s="143" t="s">
        <v>514</v>
      </c>
      <c r="B218" s="22" t="s">
        <v>213</v>
      </c>
      <c r="C218" s="23">
        <v>5326</v>
      </c>
      <c r="D218" s="27" t="str">
        <f t="shared" si="33"/>
        <v>N/A</v>
      </c>
      <c r="E218" s="23">
        <v>5011</v>
      </c>
      <c r="F218" s="27" t="str">
        <f t="shared" si="34"/>
        <v>N/A</v>
      </c>
      <c r="G218" s="23">
        <v>5020</v>
      </c>
      <c r="H218" s="27" t="str">
        <f t="shared" si="35"/>
        <v>N/A</v>
      </c>
      <c r="I218" s="8">
        <v>-5.91</v>
      </c>
      <c r="J218" s="8">
        <v>0.17960000000000001</v>
      </c>
      <c r="K218" s="28" t="s">
        <v>736</v>
      </c>
      <c r="L218" s="111" t="str">
        <f t="shared" si="36"/>
        <v>Yes</v>
      </c>
    </row>
    <row r="219" spans="1:12" x14ac:dyDescent="0.25">
      <c r="A219" s="134" t="s">
        <v>1369</v>
      </c>
      <c r="B219" s="22" t="s">
        <v>213</v>
      </c>
      <c r="C219" s="29">
        <v>212.14739015999999</v>
      </c>
      <c r="D219" s="27" t="str">
        <f t="shared" si="33"/>
        <v>N/A</v>
      </c>
      <c r="E219" s="29">
        <v>211.35461984</v>
      </c>
      <c r="F219" s="27" t="str">
        <f t="shared" si="34"/>
        <v>N/A</v>
      </c>
      <c r="G219" s="29">
        <v>346.51254979999999</v>
      </c>
      <c r="H219" s="27" t="str">
        <f t="shared" si="35"/>
        <v>N/A</v>
      </c>
      <c r="I219" s="8">
        <v>-0.374</v>
      </c>
      <c r="J219" s="8">
        <v>63.95</v>
      </c>
      <c r="K219" s="28" t="s">
        <v>736</v>
      </c>
      <c r="L219" s="111" t="str">
        <f t="shared" si="36"/>
        <v>No</v>
      </c>
    </row>
    <row r="220" spans="1:12" ht="25" x14ac:dyDescent="0.25">
      <c r="A220" s="134" t="s">
        <v>1370</v>
      </c>
      <c r="B220" s="22" t="s">
        <v>213</v>
      </c>
      <c r="C220" s="29">
        <v>2163218</v>
      </c>
      <c r="D220" s="27" t="str">
        <f t="shared" si="33"/>
        <v>N/A</v>
      </c>
      <c r="E220" s="29">
        <v>2709637</v>
      </c>
      <c r="F220" s="27" t="str">
        <f t="shared" si="34"/>
        <v>N/A</v>
      </c>
      <c r="G220" s="29">
        <v>3211579</v>
      </c>
      <c r="H220" s="27" t="str">
        <f t="shared" si="35"/>
        <v>N/A</v>
      </c>
      <c r="I220" s="8">
        <v>25.26</v>
      </c>
      <c r="J220" s="8">
        <v>18.52</v>
      </c>
      <c r="K220" s="28" t="s">
        <v>736</v>
      </c>
      <c r="L220" s="111" t="str">
        <f t="shared" si="36"/>
        <v>Yes</v>
      </c>
    </row>
    <row r="221" spans="1:12" x14ac:dyDescent="0.25">
      <c r="A221" s="143" t="s">
        <v>515</v>
      </c>
      <c r="B221" s="22" t="s">
        <v>213</v>
      </c>
      <c r="C221" s="23">
        <v>5677</v>
      </c>
      <c r="D221" s="27" t="str">
        <f t="shared" si="33"/>
        <v>N/A</v>
      </c>
      <c r="E221" s="23">
        <v>5275</v>
      </c>
      <c r="F221" s="27" t="str">
        <f t="shared" si="34"/>
        <v>N/A</v>
      </c>
      <c r="G221" s="23">
        <v>5375</v>
      </c>
      <c r="H221" s="27" t="str">
        <f t="shared" si="35"/>
        <v>N/A</v>
      </c>
      <c r="I221" s="8">
        <v>-7.08</v>
      </c>
      <c r="J221" s="8">
        <v>1.8959999999999999</v>
      </c>
      <c r="K221" s="28" t="s">
        <v>736</v>
      </c>
      <c r="L221" s="111" t="str">
        <f t="shared" si="36"/>
        <v>Yes</v>
      </c>
    </row>
    <row r="222" spans="1:12" x14ac:dyDescent="0.25">
      <c r="A222" s="134" t="s">
        <v>1371</v>
      </c>
      <c r="B222" s="22" t="s">
        <v>213</v>
      </c>
      <c r="C222" s="29">
        <v>381.04949797</v>
      </c>
      <c r="D222" s="27" t="str">
        <f t="shared" si="33"/>
        <v>N/A</v>
      </c>
      <c r="E222" s="29">
        <v>513.67526066000005</v>
      </c>
      <c r="F222" s="27" t="str">
        <f t="shared" si="34"/>
        <v>N/A</v>
      </c>
      <c r="G222" s="29">
        <v>597.50306977000002</v>
      </c>
      <c r="H222" s="27" t="str">
        <f t="shared" si="35"/>
        <v>N/A</v>
      </c>
      <c r="I222" s="8">
        <v>34.81</v>
      </c>
      <c r="J222" s="8">
        <v>16.32</v>
      </c>
      <c r="K222" s="28" t="s">
        <v>736</v>
      </c>
      <c r="L222" s="111" t="str">
        <f t="shared" si="36"/>
        <v>Yes</v>
      </c>
    </row>
    <row r="223" spans="1:12" ht="25" x14ac:dyDescent="0.25">
      <c r="A223" s="134" t="s">
        <v>1372</v>
      </c>
      <c r="B223" s="22" t="s">
        <v>213</v>
      </c>
      <c r="C223" s="29">
        <v>13279232</v>
      </c>
      <c r="D223" s="27" t="str">
        <f t="shared" si="33"/>
        <v>N/A</v>
      </c>
      <c r="E223" s="29">
        <v>13418179</v>
      </c>
      <c r="F223" s="27" t="str">
        <f t="shared" si="34"/>
        <v>N/A</v>
      </c>
      <c r="G223" s="29">
        <v>14585537</v>
      </c>
      <c r="H223" s="27" t="str">
        <f t="shared" si="35"/>
        <v>N/A</v>
      </c>
      <c r="I223" s="8">
        <v>1.046</v>
      </c>
      <c r="J223" s="8">
        <v>8.6999999999999993</v>
      </c>
      <c r="K223" s="28" t="s">
        <v>736</v>
      </c>
      <c r="L223" s="111" t="str">
        <f t="shared" si="36"/>
        <v>Yes</v>
      </c>
    </row>
    <row r="224" spans="1:12" x14ac:dyDescent="0.25">
      <c r="A224" s="134" t="s">
        <v>516</v>
      </c>
      <c r="B224" s="22" t="s">
        <v>213</v>
      </c>
      <c r="C224" s="23">
        <v>7151</v>
      </c>
      <c r="D224" s="27" t="str">
        <f t="shared" si="33"/>
        <v>N/A</v>
      </c>
      <c r="E224" s="23">
        <v>7067</v>
      </c>
      <c r="F224" s="27" t="str">
        <f t="shared" si="34"/>
        <v>N/A</v>
      </c>
      <c r="G224" s="23">
        <v>6998</v>
      </c>
      <c r="H224" s="27" t="str">
        <f t="shared" si="35"/>
        <v>N/A</v>
      </c>
      <c r="I224" s="8">
        <v>-1.17</v>
      </c>
      <c r="J224" s="8">
        <v>-0.97599999999999998</v>
      </c>
      <c r="K224" s="28" t="s">
        <v>736</v>
      </c>
      <c r="L224" s="111" t="str">
        <f t="shared" si="36"/>
        <v>Yes</v>
      </c>
    </row>
    <row r="225" spans="1:12" x14ac:dyDescent="0.25">
      <c r="A225" s="134" t="s">
        <v>1373</v>
      </c>
      <c r="B225" s="22" t="s">
        <v>213</v>
      </c>
      <c r="C225" s="29">
        <v>1856.9755279000001</v>
      </c>
      <c r="D225" s="27" t="str">
        <f t="shared" si="33"/>
        <v>N/A</v>
      </c>
      <c r="E225" s="29">
        <v>1898.7093533</v>
      </c>
      <c r="F225" s="27" t="str">
        <f t="shared" si="34"/>
        <v>N/A</v>
      </c>
      <c r="G225" s="29">
        <v>2084.243641</v>
      </c>
      <c r="H225" s="27" t="str">
        <f t="shared" si="35"/>
        <v>N/A</v>
      </c>
      <c r="I225" s="8">
        <v>2.2469999999999999</v>
      </c>
      <c r="J225" s="8">
        <v>9.7720000000000002</v>
      </c>
      <c r="K225" s="28" t="s">
        <v>736</v>
      </c>
      <c r="L225" s="111" t="str">
        <f t="shared" si="36"/>
        <v>Yes</v>
      </c>
    </row>
    <row r="226" spans="1:12" ht="25" x14ac:dyDescent="0.25">
      <c r="A226" s="134" t="s">
        <v>1374</v>
      </c>
      <c r="B226" s="22" t="s">
        <v>213</v>
      </c>
      <c r="C226" s="29">
        <v>47703381</v>
      </c>
      <c r="D226" s="27" t="str">
        <f t="shared" si="33"/>
        <v>N/A</v>
      </c>
      <c r="E226" s="29">
        <v>50825894</v>
      </c>
      <c r="F226" s="27" t="str">
        <f t="shared" si="34"/>
        <v>N/A</v>
      </c>
      <c r="G226" s="29">
        <v>56451834</v>
      </c>
      <c r="H226" s="27" t="str">
        <f t="shared" si="35"/>
        <v>N/A</v>
      </c>
      <c r="I226" s="8">
        <v>6.5460000000000003</v>
      </c>
      <c r="J226" s="8">
        <v>11.07</v>
      </c>
      <c r="K226" s="28" t="s">
        <v>736</v>
      </c>
      <c r="L226" s="111" t="str">
        <f t="shared" si="36"/>
        <v>Yes</v>
      </c>
    </row>
    <row r="227" spans="1:12" ht="25" x14ac:dyDescent="0.25">
      <c r="A227" s="134" t="s">
        <v>517</v>
      </c>
      <c r="B227" s="22" t="s">
        <v>213</v>
      </c>
      <c r="C227" s="23">
        <v>3025</v>
      </c>
      <c r="D227" s="27" t="str">
        <f t="shared" si="33"/>
        <v>N/A</v>
      </c>
      <c r="E227" s="23">
        <v>3141</v>
      </c>
      <c r="F227" s="27" t="str">
        <f t="shared" si="34"/>
        <v>N/A</v>
      </c>
      <c r="G227" s="23">
        <v>3033</v>
      </c>
      <c r="H227" s="27" t="str">
        <f t="shared" si="35"/>
        <v>N/A</v>
      </c>
      <c r="I227" s="8">
        <v>3.835</v>
      </c>
      <c r="J227" s="8">
        <v>-3.44</v>
      </c>
      <c r="K227" s="28" t="s">
        <v>736</v>
      </c>
      <c r="L227" s="111" t="str">
        <f t="shared" si="36"/>
        <v>Yes</v>
      </c>
    </row>
    <row r="228" spans="1:12" ht="25" x14ac:dyDescent="0.25">
      <c r="A228" s="134" t="s">
        <v>1375</v>
      </c>
      <c r="B228" s="22" t="s">
        <v>213</v>
      </c>
      <c r="C228" s="29">
        <v>15769.712727</v>
      </c>
      <c r="D228" s="27" t="str">
        <f t="shared" si="33"/>
        <v>N/A</v>
      </c>
      <c r="E228" s="29">
        <v>16181.437121999999</v>
      </c>
      <c r="F228" s="27" t="str">
        <f t="shared" si="34"/>
        <v>N/A</v>
      </c>
      <c r="G228" s="29">
        <v>18612.540058999999</v>
      </c>
      <c r="H228" s="27" t="str">
        <f t="shared" si="35"/>
        <v>N/A</v>
      </c>
      <c r="I228" s="8">
        <v>2.6110000000000002</v>
      </c>
      <c r="J228" s="8">
        <v>15.02</v>
      </c>
      <c r="K228" s="28" t="s">
        <v>736</v>
      </c>
      <c r="L228" s="111" t="str">
        <f t="shared" si="36"/>
        <v>Yes</v>
      </c>
    </row>
    <row r="229" spans="1:12" x14ac:dyDescent="0.25">
      <c r="A229" s="134" t="s">
        <v>1376</v>
      </c>
      <c r="B229" s="22" t="s">
        <v>213</v>
      </c>
      <c r="C229" s="32">
        <v>49908665</v>
      </c>
      <c r="D229" s="27" t="str">
        <f t="shared" ref="D229:D252" si="37">IF($B229="N/A","N/A",IF(C229&gt;10,"No",IF(C229&lt;-10,"No","Yes")))</f>
        <v>N/A</v>
      </c>
      <c r="E229" s="32">
        <v>54682317</v>
      </c>
      <c r="F229" s="27" t="str">
        <f t="shared" ref="F229:F252" si="38">IF($B229="N/A","N/A",IF(E229&gt;10,"No",IF(E229&lt;-10,"No","Yes")))</f>
        <v>N/A</v>
      </c>
      <c r="G229" s="32">
        <v>61976487</v>
      </c>
      <c r="H229" s="27" t="str">
        <f t="shared" ref="H229:H252" si="39">IF($B229="N/A","N/A",IF(G229&gt;10,"No",IF(G229&lt;-10,"No","Yes")))</f>
        <v>N/A</v>
      </c>
      <c r="I229" s="8">
        <v>9.5649999999999995</v>
      </c>
      <c r="J229" s="8">
        <v>13.34</v>
      </c>
      <c r="K229" s="28" t="s">
        <v>736</v>
      </c>
      <c r="L229" s="111" t="str">
        <f t="shared" ref="L229:L252" si="40">IF(J229="Div by 0", "N/A", IF(K229="N/A","N/A", IF(J229&gt;VALUE(MID(K229,1,2)), "No", IF(J229&lt;-1*VALUE(MID(K229,1,2)), "No", "Yes"))))</f>
        <v>Yes</v>
      </c>
    </row>
    <row r="230" spans="1:12" x14ac:dyDescent="0.25">
      <c r="A230" s="143" t="s">
        <v>1377</v>
      </c>
      <c r="B230" s="22" t="s">
        <v>213</v>
      </c>
      <c r="C230" s="31">
        <v>3167</v>
      </c>
      <c r="D230" s="27" t="str">
        <f t="shared" si="37"/>
        <v>N/A</v>
      </c>
      <c r="E230" s="31">
        <v>3305</v>
      </c>
      <c r="F230" s="27" t="str">
        <f t="shared" si="38"/>
        <v>N/A</v>
      </c>
      <c r="G230" s="31">
        <v>3447</v>
      </c>
      <c r="H230" s="27" t="str">
        <f t="shared" si="39"/>
        <v>N/A</v>
      </c>
      <c r="I230" s="8">
        <v>4.3570000000000002</v>
      </c>
      <c r="J230" s="8">
        <v>4.2969999999999997</v>
      </c>
      <c r="K230" s="28" t="s">
        <v>736</v>
      </c>
      <c r="L230" s="111" t="str">
        <f t="shared" si="40"/>
        <v>Yes</v>
      </c>
    </row>
    <row r="231" spans="1:12" x14ac:dyDescent="0.25">
      <c r="A231" s="143" t="s">
        <v>1378</v>
      </c>
      <c r="B231" s="22" t="s">
        <v>213</v>
      </c>
      <c r="C231" s="32">
        <v>15758.972212999999</v>
      </c>
      <c r="D231" s="27" t="str">
        <f t="shared" si="37"/>
        <v>N/A</v>
      </c>
      <c r="E231" s="32">
        <v>16545.330408000002</v>
      </c>
      <c r="F231" s="27" t="str">
        <f t="shared" si="38"/>
        <v>N/A</v>
      </c>
      <c r="G231" s="32">
        <v>17979.833768</v>
      </c>
      <c r="H231" s="27" t="str">
        <f t="shared" si="39"/>
        <v>N/A</v>
      </c>
      <c r="I231" s="8">
        <v>4.99</v>
      </c>
      <c r="J231" s="8">
        <v>8.67</v>
      </c>
      <c r="K231" s="28" t="s">
        <v>736</v>
      </c>
      <c r="L231" s="111" t="str">
        <f t="shared" si="40"/>
        <v>Yes</v>
      </c>
    </row>
    <row r="232" spans="1:12" x14ac:dyDescent="0.25">
      <c r="A232" s="143" t="s">
        <v>1379</v>
      </c>
      <c r="B232" s="22" t="s">
        <v>213</v>
      </c>
      <c r="C232" s="32">
        <v>4943.0714286000002</v>
      </c>
      <c r="D232" s="27" t="str">
        <f t="shared" si="37"/>
        <v>N/A</v>
      </c>
      <c r="E232" s="32">
        <v>5683.8571429000003</v>
      </c>
      <c r="F232" s="27" t="str">
        <f t="shared" si="38"/>
        <v>N/A</v>
      </c>
      <c r="G232" s="32">
        <v>9410.8965516999997</v>
      </c>
      <c r="H232" s="27" t="str">
        <f t="shared" si="39"/>
        <v>N/A</v>
      </c>
      <c r="I232" s="8">
        <v>14.99</v>
      </c>
      <c r="J232" s="8">
        <v>65.569999999999993</v>
      </c>
      <c r="K232" s="28" t="s">
        <v>736</v>
      </c>
      <c r="L232" s="111" t="str">
        <f t="shared" si="40"/>
        <v>No</v>
      </c>
    </row>
    <row r="233" spans="1:12" ht="25" x14ac:dyDescent="0.25">
      <c r="A233" s="143" t="s">
        <v>1380</v>
      </c>
      <c r="B233" s="22" t="s">
        <v>213</v>
      </c>
      <c r="C233" s="32">
        <v>31676.043676000001</v>
      </c>
      <c r="D233" s="27" t="str">
        <f t="shared" si="37"/>
        <v>N/A</v>
      </c>
      <c r="E233" s="32">
        <v>33369.385553</v>
      </c>
      <c r="F233" s="27" t="str">
        <f t="shared" si="38"/>
        <v>N/A</v>
      </c>
      <c r="G233" s="32">
        <v>39222.142728999999</v>
      </c>
      <c r="H233" s="27" t="str">
        <f t="shared" si="39"/>
        <v>N/A</v>
      </c>
      <c r="I233" s="8">
        <v>5.3460000000000001</v>
      </c>
      <c r="J233" s="8">
        <v>17.54</v>
      </c>
      <c r="K233" s="28" t="s">
        <v>736</v>
      </c>
      <c r="L233" s="111" t="str">
        <f t="shared" si="40"/>
        <v>Yes</v>
      </c>
    </row>
    <row r="234" spans="1:12" x14ac:dyDescent="0.25">
      <c r="A234" s="143" t="s">
        <v>1381</v>
      </c>
      <c r="B234" s="22" t="s">
        <v>213</v>
      </c>
      <c r="C234" s="32">
        <v>7428.3376818999996</v>
      </c>
      <c r="D234" s="27" t="str">
        <f t="shared" si="37"/>
        <v>N/A</v>
      </c>
      <c r="E234" s="32">
        <v>7655.7545894000004</v>
      </c>
      <c r="F234" s="27" t="str">
        <f t="shared" si="38"/>
        <v>N/A</v>
      </c>
      <c r="G234" s="32">
        <v>7938.4405941000005</v>
      </c>
      <c r="H234" s="27" t="str">
        <f t="shared" si="39"/>
        <v>N/A</v>
      </c>
      <c r="I234" s="8">
        <v>3.0609999999999999</v>
      </c>
      <c r="J234" s="8">
        <v>3.6920000000000002</v>
      </c>
      <c r="K234" s="28" t="s">
        <v>736</v>
      </c>
      <c r="L234" s="111" t="str">
        <f t="shared" si="40"/>
        <v>Yes</v>
      </c>
    </row>
    <row r="235" spans="1:12" x14ac:dyDescent="0.25">
      <c r="A235" s="143" t="s">
        <v>1382</v>
      </c>
      <c r="B235" s="22" t="s">
        <v>213</v>
      </c>
      <c r="C235" s="32">
        <v>2557.7878787999998</v>
      </c>
      <c r="D235" s="27" t="str">
        <f t="shared" si="37"/>
        <v>N/A</v>
      </c>
      <c r="E235" s="32">
        <v>5839.5</v>
      </c>
      <c r="F235" s="27" t="str">
        <f t="shared" si="38"/>
        <v>N/A</v>
      </c>
      <c r="G235" s="32">
        <v>1848.5471697999999</v>
      </c>
      <c r="H235" s="27" t="str">
        <f t="shared" si="39"/>
        <v>N/A</v>
      </c>
      <c r="I235" s="8">
        <v>128.30000000000001</v>
      </c>
      <c r="J235" s="8">
        <v>-68.3</v>
      </c>
      <c r="K235" s="28" t="s">
        <v>736</v>
      </c>
      <c r="L235" s="111" t="str">
        <f t="shared" si="40"/>
        <v>No</v>
      </c>
    </row>
    <row r="236" spans="1:12" x14ac:dyDescent="0.25">
      <c r="A236" s="143" t="s">
        <v>1383</v>
      </c>
      <c r="B236" s="22" t="s">
        <v>213</v>
      </c>
      <c r="C236" s="27">
        <v>4.3910487494000003</v>
      </c>
      <c r="D236" s="27" t="str">
        <f t="shared" si="37"/>
        <v>N/A</v>
      </c>
      <c r="E236" s="27">
        <v>4.5131776594000002</v>
      </c>
      <c r="F236" s="27" t="str">
        <f t="shared" si="38"/>
        <v>N/A</v>
      </c>
      <c r="G236" s="27">
        <v>4.8489196488999999</v>
      </c>
      <c r="H236" s="27" t="str">
        <f t="shared" si="39"/>
        <v>N/A</v>
      </c>
      <c r="I236" s="8">
        <v>2.7810000000000001</v>
      </c>
      <c r="J236" s="8">
        <v>7.4390000000000001</v>
      </c>
      <c r="K236" s="28" t="s">
        <v>736</v>
      </c>
      <c r="L236" s="111" t="str">
        <f t="shared" si="40"/>
        <v>Yes</v>
      </c>
    </row>
    <row r="237" spans="1:12" x14ac:dyDescent="0.25">
      <c r="A237" s="143" t="s">
        <v>1384</v>
      </c>
      <c r="B237" s="22" t="s">
        <v>213</v>
      </c>
      <c r="C237" s="27">
        <v>21.875</v>
      </c>
      <c r="D237" s="27" t="str">
        <f t="shared" si="37"/>
        <v>N/A</v>
      </c>
      <c r="E237" s="27">
        <v>26.41509434</v>
      </c>
      <c r="F237" s="27" t="str">
        <f t="shared" si="38"/>
        <v>N/A</v>
      </c>
      <c r="G237" s="27">
        <v>27.102803737999999</v>
      </c>
      <c r="H237" s="27" t="str">
        <f t="shared" si="39"/>
        <v>N/A</v>
      </c>
      <c r="I237" s="8">
        <v>20.75</v>
      </c>
      <c r="J237" s="8">
        <v>2.6030000000000002</v>
      </c>
      <c r="K237" s="28" t="s">
        <v>736</v>
      </c>
      <c r="L237" s="111" t="str">
        <f t="shared" si="40"/>
        <v>Yes</v>
      </c>
    </row>
    <row r="238" spans="1:12" x14ac:dyDescent="0.25">
      <c r="A238" s="142" t="s">
        <v>1385</v>
      </c>
      <c r="B238" s="22" t="s">
        <v>213</v>
      </c>
      <c r="C238" s="27">
        <v>20.427509294</v>
      </c>
      <c r="D238" s="27" t="str">
        <f t="shared" si="37"/>
        <v>N/A</v>
      </c>
      <c r="E238" s="27">
        <v>20.598780925</v>
      </c>
      <c r="F238" s="27" t="str">
        <f t="shared" si="38"/>
        <v>N/A</v>
      </c>
      <c r="G238" s="27">
        <v>20.826322677</v>
      </c>
      <c r="H238" s="27" t="str">
        <f t="shared" si="39"/>
        <v>N/A</v>
      </c>
      <c r="I238" s="8">
        <v>0.83840000000000003</v>
      </c>
      <c r="J238" s="8">
        <v>1.105</v>
      </c>
      <c r="K238" s="28" t="s">
        <v>736</v>
      </c>
      <c r="L238" s="111" t="str">
        <f t="shared" si="40"/>
        <v>Yes</v>
      </c>
    </row>
    <row r="239" spans="1:12" x14ac:dyDescent="0.25">
      <c r="A239" s="142" t="s">
        <v>1386</v>
      </c>
      <c r="B239" s="22" t="s">
        <v>213</v>
      </c>
      <c r="C239" s="27">
        <v>4.1437095869</v>
      </c>
      <c r="D239" s="27" t="str">
        <f t="shared" si="37"/>
        <v>N/A</v>
      </c>
      <c r="E239" s="27">
        <v>4.2084290565</v>
      </c>
      <c r="F239" s="27" t="str">
        <f t="shared" si="38"/>
        <v>N/A</v>
      </c>
      <c r="G239" s="27">
        <v>4.6127338025000002</v>
      </c>
      <c r="H239" s="27" t="str">
        <f t="shared" si="39"/>
        <v>N/A</v>
      </c>
      <c r="I239" s="8">
        <v>1.5620000000000001</v>
      </c>
      <c r="J239" s="8">
        <v>9.6069999999999993</v>
      </c>
      <c r="K239" s="28" t="s">
        <v>736</v>
      </c>
      <c r="L239" s="111" t="str">
        <f t="shared" si="40"/>
        <v>Yes</v>
      </c>
    </row>
    <row r="240" spans="1:12" x14ac:dyDescent="0.25">
      <c r="A240" s="142" t="s">
        <v>1387</v>
      </c>
      <c r="B240" s="22" t="s">
        <v>213</v>
      </c>
      <c r="C240" s="27">
        <v>0.1788133297</v>
      </c>
      <c r="D240" s="27" t="str">
        <f t="shared" si="37"/>
        <v>N/A</v>
      </c>
      <c r="E240" s="27">
        <v>0.1643565441</v>
      </c>
      <c r="F240" s="27" t="str">
        <f t="shared" si="38"/>
        <v>N/A</v>
      </c>
      <c r="G240" s="27">
        <v>0.30540509389999998</v>
      </c>
      <c r="H240" s="27" t="str">
        <f t="shared" si="39"/>
        <v>N/A</v>
      </c>
      <c r="I240" s="8">
        <v>-8.08</v>
      </c>
      <c r="J240" s="8">
        <v>85.82</v>
      </c>
      <c r="K240" s="28" t="s">
        <v>736</v>
      </c>
      <c r="L240" s="111" t="str">
        <f t="shared" si="40"/>
        <v>No</v>
      </c>
    </row>
    <row r="241" spans="1:12" x14ac:dyDescent="0.25">
      <c r="A241" s="142" t="s">
        <v>1388</v>
      </c>
      <c r="B241" s="22" t="s">
        <v>213</v>
      </c>
      <c r="C241" s="32">
        <v>47703381</v>
      </c>
      <c r="D241" s="27" t="str">
        <f t="shared" si="37"/>
        <v>N/A</v>
      </c>
      <c r="E241" s="32">
        <v>50825894</v>
      </c>
      <c r="F241" s="27" t="str">
        <f t="shared" si="38"/>
        <v>N/A</v>
      </c>
      <c r="G241" s="32">
        <v>56451834</v>
      </c>
      <c r="H241" s="27" t="str">
        <f t="shared" si="39"/>
        <v>N/A</v>
      </c>
      <c r="I241" s="8">
        <v>6.5460000000000003</v>
      </c>
      <c r="J241" s="8">
        <v>11.07</v>
      </c>
      <c r="K241" s="28" t="s">
        <v>736</v>
      </c>
      <c r="L241" s="111" t="str">
        <f t="shared" si="40"/>
        <v>Yes</v>
      </c>
    </row>
    <row r="242" spans="1:12" x14ac:dyDescent="0.25">
      <c r="A242" s="142" t="s">
        <v>1389</v>
      </c>
      <c r="B242" s="22" t="s">
        <v>213</v>
      </c>
      <c r="C242" s="31">
        <v>3025</v>
      </c>
      <c r="D242" s="27" t="str">
        <f t="shared" si="37"/>
        <v>N/A</v>
      </c>
      <c r="E242" s="31">
        <v>3141</v>
      </c>
      <c r="F242" s="27" t="str">
        <f t="shared" si="38"/>
        <v>N/A</v>
      </c>
      <c r="G242" s="31">
        <v>3033</v>
      </c>
      <c r="H242" s="27" t="str">
        <f t="shared" si="39"/>
        <v>N/A</v>
      </c>
      <c r="I242" s="8">
        <v>3.835</v>
      </c>
      <c r="J242" s="8">
        <v>-3.44</v>
      </c>
      <c r="K242" s="28" t="s">
        <v>736</v>
      </c>
      <c r="L242" s="111" t="str">
        <f t="shared" si="40"/>
        <v>Yes</v>
      </c>
    </row>
    <row r="243" spans="1:12" ht="25" x14ac:dyDescent="0.25">
      <c r="A243" s="142" t="s">
        <v>1390</v>
      </c>
      <c r="B243" s="22" t="s">
        <v>213</v>
      </c>
      <c r="C243" s="32">
        <v>15769.712727</v>
      </c>
      <c r="D243" s="27" t="str">
        <f t="shared" si="37"/>
        <v>N/A</v>
      </c>
      <c r="E243" s="32">
        <v>16181.437121999999</v>
      </c>
      <c r="F243" s="27" t="str">
        <f t="shared" si="38"/>
        <v>N/A</v>
      </c>
      <c r="G243" s="32">
        <v>18612.540058999999</v>
      </c>
      <c r="H243" s="27" t="str">
        <f t="shared" si="39"/>
        <v>N/A</v>
      </c>
      <c r="I243" s="8">
        <v>2.6110000000000002</v>
      </c>
      <c r="J243" s="8">
        <v>15.02</v>
      </c>
      <c r="K243" s="28" t="s">
        <v>736</v>
      </c>
      <c r="L243" s="111" t="str">
        <f t="shared" si="40"/>
        <v>Yes</v>
      </c>
    </row>
    <row r="244" spans="1:12" ht="25" x14ac:dyDescent="0.25">
      <c r="A244" s="142" t="s">
        <v>1391</v>
      </c>
      <c r="B244" s="22" t="s">
        <v>213</v>
      </c>
      <c r="C244" s="32">
        <v>3586.0749999999998</v>
      </c>
      <c r="D244" s="27" t="str">
        <f t="shared" si="37"/>
        <v>N/A</v>
      </c>
      <c r="E244" s="32">
        <v>2120.2363636</v>
      </c>
      <c r="F244" s="27" t="str">
        <f t="shared" si="38"/>
        <v>N/A</v>
      </c>
      <c r="G244" s="32">
        <v>6725.3529411999998</v>
      </c>
      <c r="H244" s="27" t="str">
        <f t="shared" si="39"/>
        <v>N/A</v>
      </c>
      <c r="I244" s="8">
        <v>-40.9</v>
      </c>
      <c r="J244" s="8">
        <v>217.2</v>
      </c>
      <c r="K244" s="28" t="s">
        <v>736</v>
      </c>
      <c r="L244" s="111" t="str">
        <f t="shared" si="40"/>
        <v>No</v>
      </c>
    </row>
    <row r="245" spans="1:12" ht="25" x14ac:dyDescent="0.25">
      <c r="A245" s="142" t="s">
        <v>1392</v>
      </c>
      <c r="B245" s="22" t="s">
        <v>213</v>
      </c>
      <c r="C245" s="32">
        <v>33219.938999999998</v>
      </c>
      <c r="D245" s="27" t="str">
        <f t="shared" si="37"/>
        <v>N/A</v>
      </c>
      <c r="E245" s="32">
        <v>33722.105513000002</v>
      </c>
      <c r="F245" s="27" t="str">
        <f t="shared" si="38"/>
        <v>N/A</v>
      </c>
      <c r="G245" s="32">
        <v>46594.499413999998</v>
      </c>
      <c r="H245" s="27" t="str">
        <f t="shared" si="39"/>
        <v>N/A</v>
      </c>
      <c r="I245" s="8">
        <v>1.512</v>
      </c>
      <c r="J245" s="8">
        <v>38.17</v>
      </c>
      <c r="K245" s="28" t="s">
        <v>736</v>
      </c>
      <c r="L245" s="111" t="str">
        <f t="shared" si="40"/>
        <v>No</v>
      </c>
    </row>
    <row r="246" spans="1:12" ht="25" x14ac:dyDescent="0.25">
      <c r="A246" s="142" t="s">
        <v>1393</v>
      </c>
      <c r="B246" s="22" t="s">
        <v>213</v>
      </c>
      <c r="C246" s="32">
        <v>7254.0187913</v>
      </c>
      <c r="D246" s="27" t="str">
        <f t="shared" si="37"/>
        <v>N/A</v>
      </c>
      <c r="E246" s="32">
        <v>7495.6097078000003</v>
      </c>
      <c r="F246" s="27" t="str">
        <f t="shared" si="38"/>
        <v>N/A</v>
      </c>
      <c r="G246" s="32">
        <v>7673.5208525999997</v>
      </c>
      <c r="H246" s="27" t="str">
        <f t="shared" si="39"/>
        <v>N/A</v>
      </c>
      <c r="I246" s="8">
        <v>3.33</v>
      </c>
      <c r="J246" s="8">
        <v>2.3740000000000001</v>
      </c>
      <c r="K246" s="28" t="s">
        <v>736</v>
      </c>
      <c r="L246" s="111" t="str">
        <f t="shared" si="40"/>
        <v>Yes</v>
      </c>
    </row>
    <row r="247" spans="1:12" ht="25" x14ac:dyDescent="0.25">
      <c r="A247" s="142" t="s">
        <v>1394</v>
      </c>
      <c r="B247" s="22" t="s">
        <v>213</v>
      </c>
      <c r="C247" s="32">
        <v>3552.25</v>
      </c>
      <c r="D247" s="27" t="str">
        <f t="shared" si="37"/>
        <v>N/A</v>
      </c>
      <c r="E247" s="32">
        <v>6666</v>
      </c>
      <c r="F247" s="27" t="str">
        <f t="shared" si="38"/>
        <v>N/A</v>
      </c>
      <c r="G247" s="32">
        <v>6587.4</v>
      </c>
      <c r="H247" s="27" t="str">
        <f t="shared" si="39"/>
        <v>N/A</v>
      </c>
      <c r="I247" s="8">
        <v>87.66</v>
      </c>
      <c r="J247" s="8">
        <v>-1.18</v>
      </c>
      <c r="K247" s="28" t="s">
        <v>736</v>
      </c>
      <c r="L247" s="111" t="str">
        <f t="shared" si="40"/>
        <v>Yes</v>
      </c>
    </row>
    <row r="248" spans="1:12" ht="25" x14ac:dyDescent="0.25">
      <c r="A248" s="142" t="s">
        <v>1395</v>
      </c>
      <c r="B248" s="22" t="s">
        <v>213</v>
      </c>
      <c r="C248" s="27">
        <v>4.1941656037000001</v>
      </c>
      <c r="D248" s="27" t="str">
        <f t="shared" si="37"/>
        <v>N/A</v>
      </c>
      <c r="E248" s="27">
        <v>4.2892257271999998</v>
      </c>
      <c r="F248" s="27" t="str">
        <f t="shared" si="38"/>
        <v>N/A</v>
      </c>
      <c r="G248" s="27">
        <v>4.2665428764</v>
      </c>
      <c r="H248" s="27" t="str">
        <f t="shared" si="39"/>
        <v>N/A</v>
      </c>
      <c r="I248" s="8">
        <v>2.266</v>
      </c>
      <c r="J248" s="8">
        <v>-0.52900000000000003</v>
      </c>
      <c r="K248" s="28" t="s">
        <v>736</v>
      </c>
      <c r="L248" s="111" t="str">
        <f t="shared" si="40"/>
        <v>Yes</v>
      </c>
    </row>
    <row r="249" spans="1:12" ht="25" x14ac:dyDescent="0.25">
      <c r="A249" s="142" t="s">
        <v>1396</v>
      </c>
      <c r="B249" s="22" t="s">
        <v>213</v>
      </c>
      <c r="C249" s="27">
        <v>20.833333332999999</v>
      </c>
      <c r="D249" s="27" t="str">
        <f t="shared" si="37"/>
        <v>N/A</v>
      </c>
      <c r="E249" s="27">
        <v>25.943396226000001</v>
      </c>
      <c r="F249" s="27" t="str">
        <f t="shared" si="38"/>
        <v>N/A</v>
      </c>
      <c r="G249" s="27">
        <v>7.9439252335999999</v>
      </c>
      <c r="H249" s="27" t="str">
        <f t="shared" si="39"/>
        <v>N/A</v>
      </c>
      <c r="I249" s="8">
        <v>24.53</v>
      </c>
      <c r="J249" s="8">
        <v>-69.400000000000006</v>
      </c>
      <c r="K249" s="28" t="s">
        <v>736</v>
      </c>
      <c r="L249" s="111" t="str">
        <f t="shared" si="40"/>
        <v>No</v>
      </c>
    </row>
    <row r="250" spans="1:12" ht="25" x14ac:dyDescent="0.25">
      <c r="A250" s="142" t="s">
        <v>1397</v>
      </c>
      <c r="B250" s="22" t="s">
        <v>213</v>
      </c>
      <c r="C250" s="27">
        <v>18.587360595</v>
      </c>
      <c r="D250" s="27" t="str">
        <f t="shared" si="37"/>
        <v>N/A</v>
      </c>
      <c r="E250" s="27">
        <v>18.859806381999999</v>
      </c>
      <c r="F250" s="27" t="str">
        <f t="shared" si="38"/>
        <v>N/A</v>
      </c>
      <c r="G250" s="27">
        <v>15.946905964000001</v>
      </c>
      <c r="H250" s="27" t="str">
        <f t="shared" si="39"/>
        <v>N/A</v>
      </c>
      <c r="I250" s="8">
        <v>1.466</v>
      </c>
      <c r="J250" s="8">
        <v>-15.4</v>
      </c>
      <c r="K250" s="28" t="s">
        <v>736</v>
      </c>
      <c r="L250" s="111" t="str">
        <f t="shared" si="40"/>
        <v>Yes</v>
      </c>
    </row>
    <row r="251" spans="1:12" ht="25" x14ac:dyDescent="0.25">
      <c r="A251" s="142" t="s">
        <v>1398</v>
      </c>
      <c r="B251" s="22" t="s">
        <v>213</v>
      </c>
      <c r="C251" s="27">
        <v>4.0938104248</v>
      </c>
      <c r="D251" s="27" t="str">
        <f t="shared" si="37"/>
        <v>N/A</v>
      </c>
      <c r="E251" s="27">
        <v>4.1047431231999996</v>
      </c>
      <c r="F251" s="27" t="str">
        <f t="shared" si="38"/>
        <v>N/A</v>
      </c>
      <c r="G251" s="27">
        <v>4.4798737830000004</v>
      </c>
      <c r="H251" s="27" t="str">
        <f t="shared" si="39"/>
        <v>N/A</v>
      </c>
      <c r="I251" s="8">
        <v>0.2671</v>
      </c>
      <c r="J251" s="8">
        <v>9.1389999999999993</v>
      </c>
      <c r="K251" s="28" t="s">
        <v>736</v>
      </c>
      <c r="L251" s="111" t="str">
        <f t="shared" si="40"/>
        <v>Yes</v>
      </c>
    </row>
    <row r="252" spans="1:12" ht="25" x14ac:dyDescent="0.25">
      <c r="A252" s="177" t="s">
        <v>1399</v>
      </c>
      <c r="B252" s="119" t="s">
        <v>213</v>
      </c>
      <c r="C252" s="151">
        <v>8.6697371999999995E-2</v>
      </c>
      <c r="D252" s="151" t="str">
        <f t="shared" si="37"/>
        <v>N/A</v>
      </c>
      <c r="E252" s="151">
        <v>8.2178272100000005E-2</v>
      </c>
      <c r="F252" s="151" t="str">
        <f t="shared" si="38"/>
        <v>N/A</v>
      </c>
      <c r="G252" s="151">
        <v>2.8811801299999999E-2</v>
      </c>
      <c r="H252" s="151" t="str">
        <f t="shared" si="39"/>
        <v>N/A</v>
      </c>
      <c r="I252" s="152">
        <v>-5.21</v>
      </c>
      <c r="J252" s="152">
        <v>-64.900000000000006</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13756</v>
      </c>
      <c r="D6" s="27" t="str">
        <f t="shared" ref="D6:D37" si="0">IF($B6="N/A","N/A",IF(C6&gt;10,"No",IF(C6&lt;-10,"No","Yes")))</f>
        <v>N/A</v>
      </c>
      <c r="E6" s="23">
        <v>13716</v>
      </c>
      <c r="F6" s="27" t="str">
        <f t="shared" ref="F6:F37" si="1">IF($B6="N/A","N/A",IF(E6&gt;10,"No",IF(E6&lt;-10,"No","Yes")))</f>
        <v>N/A</v>
      </c>
      <c r="G6" s="23">
        <v>13697</v>
      </c>
      <c r="H6" s="27" t="str">
        <f t="shared" ref="H6:H37" si="2">IF($B6="N/A","N/A",IF(G6&gt;10,"No",IF(G6&lt;-10,"No","Yes")))</f>
        <v>N/A</v>
      </c>
      <c r="I6" s="8">
        <v>-0.29099999999999998</v>
      </c>
      <c r="J6" s="8">
        <v>-0.13900000000000001</v>
      </c>
      <c r="K6" s="28" t="s">
        <v>736</v>
      </c>
      <c r="L6" s="111" t="str">
        <f t="shared" ref="L6:L39" si="3">IF(J6="Div by 0", "N/A", IF(K6="N/A","N/A", IF(J6&gt;VALUE(MID(K6,1,2)), "No", IF(J6&lt;-1*VALUE(MID(K6,1,2)), "No", "Yes"))))</f>
        <v>Yes</v>
      </c>
    </row>
    <row r="7" spans="1:12" x14ac:dyDescent="0.25">
      <c r="A7" s="174" t="s">
        <v>6</v>
      </c>
      <c r="B7" s="22" t="s">
        <v>213</v>
      </c>
      <c r="C7" s="23">
        <v>13171</v>
      </c>
      <c r="D7" s="27" t="str">
        <f t="shared" si="0"/>
        <v>N/A</v>
      </c>
      <c r="E7" s="23">
        <v>13078</v>
      </c>
      <c r="F7" s="27" t="str">
        <f t="shared" si="1"/>
        <v>N/A</v>
      </c>
      <c r="G7" s="23">
        <v>13130</v>
      </c>
      <c r="H7" s="27" t="str">
        <f t="shared" si="2"/>
        <v>N/A</v>
      </c>
      <c r="I7" s="8">
        <v>-0.70599999999999996</v>
      </c>
      <c r="J7" s="8">
        <v>0.39760000000000001</v>
      </c>
      <c r="K7" s="28" t="s">
        <v>736</v>
      </c>
      <c r="L7" s="111" t="str">
        <f t="shared" si="3"/>
        <v>Yes</v>
      </c>
    </row>
    <row r="8" spans="1:12" x14ac:dyDescent="0.25">
      <c r="A8" s="174" t="s">
        <v>360</v>
      </c>
      <c r="B8" s="22" t="s">
        <v>213</v>
      </c>
      <c r="C8" s="4">
        <v>95.747310264999996</v>
      </c>
      <c r="D8" s="27" t="str">
        <f t="shared" si="0"/>
        <v>N/A</v>
      </c>
      <c r="E8" s="4">
        <v>95.348498104000001</v>
      </c>
      <c r="F8" s="27" t="str">
        <f t="shared" si="1"/>
        <v>N/A</v>
      </c>
      <c r="G8" s="4">
        <v>95.860407387999999</v>
      </c>
      <c r="H8" s="27" t="str">
        <f t="shared" si="2"/>
        <v>N/A</v>
      </c>
      <c r="I8" s="8">
        <v>-0.41699999999999998</v>
      </c>
      <c r="J8" s="8">
        <v>0.53690000000000004</v>
      </c>
      <c r="K8" s="28" t="s">
        <v>736</v>
      </c>
      <c r="L8" s="111" t="str">
        <f t="shared" si="3"/>
        <v>Yes</v>
      </c>
    </row>
    <row r="9" spans="1:12" x14ac:dyDescent="0.25">
      <c r="A9" s="143" t="s">
        <v>88</v>
      </c>
      <c r="B9" s="30" t="s">
        <v>213</v>
      </c>
      <c r="C9" s="1">
        <v>11748.31</v>
      </c>
      <c r="D9" s="7" t="str">
        <f t="shared" si="0"/>
        <v>N/A</v>
      </c>
      <c r="E9" s="1">
        <v>11776.81</v>
      </c>
      <c r="F9" s="7" t="str">
        <f t="shared" si="1"/>
        <v>N/A</v>
      </c>
      <c r="G9" s="1">
        <v>11779.14</v>
      </c>
      <c r="H9" s="7" t="str">
        <f t="shared" si="2"/>
        <v>N/A</v>
      </c>
      <c r="I9" s="8">
        <v>0.24260000000000001</v>
      </c>
      <c r="J9" s="8">
        <v>1.9800000000000002E-2</v>
      </c>
      <c r="K9" s="30" t="s">
        <v>736</v>
      </c>
      <c r="L9" s="111" t="str">
        <f t="shared" si="3"/>
        <v>Yes</v>
      </c>
    </row>
    <row r="10" spans="1:12" x14ac:dyDescent="0.25">
      <c r="A10" s="143" t="s">
        <v>1400</v>
      </c>
      <c r="B10" s="22" t="s">
        <v>213</v>
      </c>
      <c r="C10" s="4">
        <v>0.27624309390000001</v>
      </c>
      <c r="D10" s="27" t="str">
        <f t="shared" si="0"/>
        <v>N/A</v>
      </c>
      <c r="E10" s="4">
        <v>0.28433945760000001</v>
      </c>
      <c r="F10" s="27" t="str">
        <f t="shared" si="1"/>
        <v>N/A</v>
      </c>
      <c r="G10" s="4">
        <v>0.29933562089999999</v>
      </c>
      <c r="H10" s="27" t="str">
        <f t="shared" si="2"/>
        <v>N/A</v>
      </c>
      <c r="I10" s="8">
        <v>2.931</v>
      </c>
      <c r="J10" s="8">
        <v>5.274</v>
      </c>
      <c r="K10" s="28" t="s">
        <v>736</v>
      </c>
      <c r="L10" s="111" t="str">
        <f t="shared" si="3"/>
        <v>Yes</v>
      </c>
    </row>
    <row r="11" spans="1:12" x14ac:dyDescent="0.25">
      <c r="A11" s="143" t="s">
        <v>1401</v>
      </c>
      <c r="B11" s="22" t="s">
        <v>213</v>
      </c>
      <c r="C11" s="4">
        <v>3.1404478045999999</v>
      </c>
      <c r="D11" s="27" t="str">
        <f t="shared" si="0"/>
        <v>N/A</v>
      </c>
      <c r="E11" s="4">
        <v>3.1860600757999999</v>
      </c>
      <c r="F11" s="27" t="str">
        <f t="shared" si="1"/>
        <v>N/A</v>
      </c>
      <c r="G11" s="4">
        <v>3.4314083376000002</v>
      </c>
      <c r="H11" s="27" t="str">
        <f t="shared" si="2"/>
        <v>N/A</v>
      </c>
      <c r="I11" s="8">
        <v>1.452</v>
      </c>
      <c r="J11" s="8">
        <v>7.7009999999999996</v>
      </c>
      <c r="K11" s="28" t="s">
        <v>736</v>
      </c>
      <c r="L11" s="111" t="str">
        <f t="shared" si="3"/>
        <v>Yes</v>
      </c>
    </row>
    <row r="12" spans="1:12" x14ac:dyDescent="0.25">
      <c r="A12" s="143" t="s">
        <v>1402</v>
      </c>
      <c r="B12" s="22" t="s">
        <v>213</v>
      </c>
      <c r="C12" s="4">
        <v>19.264321024000001</v>
      </c>
      <c r="D12" s="27" t="str">
        <f t="shared" si="0"/>
        <v>N/A</v>
      </c>
      <c r="E12" s="4">
        <v>20.049577136</v>
      </c>
      <c r="F12" s="27" t="str">
        <f t="shared" si="1"/>
        <v>N/A</v>
      </c>
      <c r="G12" s="4">
        <v>21.325837775</v>
      </c>
      <c r="H12" s="27" t="str">
        <f t="shared" si="2"/>
        <v>N/A</v>
      </c>
      <c r="I12" s="8">
        <v>4.0759999999999996</v>
      </c>
      <c r="J12" s="8">
        <v>6.3659999999999997</v>
      </c>
      <c r="K12" s="28" t="s">
        <v>736</v>
      </c>
      <c r="L12" s="111" t="str">
        <f t="shared" si="3"/>
        <v>Yes</v>
      </c>
    </row>
    <row r="13" spans="1:12" x14ac:dyDescent="0.25">
      <c r="A13" s="143" t="s">
        <v>1403</v>
      </c>
      <c r="B13" s="22" t="s">
        <v>213</v>
      </c>
      <c r="C13" s="4">
        <v>2.326257633</v>
      </c>
      <c r="D13" s="27" t="str">
        <f t="shared" si="0"/>
        <v>N/A</v>
      </c>
      <c r="E13" s="4">
        <v>2.2382618838999999</v>
      </c>
      <c r="F13" s="27" t="str">
        <f t="shared" si="1"/>
        <v>N/A</v>
      </c>
      <c r="G13" s="4">
        <v>2.5334014748000002</v>
      </c>
      <c r="H13" s="27" t="str">
        <f t="shared" si="2"/>
        <v>N/A</v>
      </c>
      <c r="I13" s="8">
        <v>-3.78</v>
      </c>
      <c r="J13" s="8">
        <v>13.19</v>
      </c>
      <c r="K13" s="28" t="s">
        <v>736</v>
      </c>
      <c r="L13" s="111" t="str">
        <f t="shared" si="3"/>
        <v>Yes</v>
      </c>
    </row>
    <row r="14" spans="1:12" x14ac:dyDescent="0.25">
      <c r="A14" s="143" t="s">
        <v>1404</v>
      </c>
      <c r="B14" s="22" t="s">
        <v>213</v>
      </c>
      <c r="C14" s="4">
        <v>3.1549869147999998</v>
      </c>
      <c r="D14" s="27" t="str">
        <f t="shared" si="0"/>
        <v>N/A</v>
      </c>
      <c r="E14" s="4">
        <v>3.5141440653</v>
      </c>
      <c r="F14" s="27" t="str">
        <f t="shared" si="1"/>
        <v>N/A</v>
      </c>
      <c r="G14" s="4">
        <v>3.5920274512999999</v>
      </c>
      <c r="H14" s="27" t="str">
        <f t="shared" si="2"/>
        <v>N/A</v>
      </c>
      <c r="I14" s="8">
        <v>11.38</v>
      </c>
      <c r="J14" s="8">
        <v>2.2160000000000002</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0.3416690899</v>
      </c>
      <c r="D16" s="27" t="str">
        <f t="shared" si="0"/>
        <v>N/A</v>
      </c>
      <c r="E16" s="4">
        <v>0.3207932342</v>
      </c>
      <c r="F16" s="27" t="str">
        <f t="shared" si="1"/>
        <v>N/A</v>
      </c>
      <c r="G16" s="4">
        <v>0.40884865300000001</v>
      </c>
      <c r="H16" s="27" t="str">
        <f t="shared" si="2"/>
        <v>N/A</v>
      </c>
      <c r="I16" s="8">
        <v>-6.11</v>
      </c>
      <c r="J16" s="8">
        <v>27.45</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71.496074440000001</v>
      </c>
      <c r="D18" s="27" t="str">
        <f t="shared" si="0"/>
        <v>N/A</v>
      </c>
      <c r="E18" s="4">
        <v>70.406824146999995</v>
      </c>
      <c r="F18" s="27" t="str">
        <f t="shared" si="1"/>
        <v>N/A</v>
      </c>
      <c r="G18" s="4">
        <v>68.409140687999994</v>
      </c>
      <c r="H18" s="27" t="str">
        <f t="shared" si="2"/>
        <v>N/A</v>
      </c>
      <c r="I18" s="8">
        <v>-1.52</v>
      </c>
      <c r="J18" s="8">
        <v>-2.84</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94.191625473000002</v>
      </c>
      <c r="D20" s="27" t="str">
        <f t="shared" si="0"/>
        <v>N/A</v>
      </c>
      <c r="E20" s="4">
        <v>94.254884806000007</v>
      </c>
      <c r="F20" s="27" t="str">
        <f t="shared" si="1"/>
        <v>N/A</v>
      </c>
      <c r="G20" s="4">
        <v>93.626341534999995</v>
      </c>
      <c r="H20" s="27" t="str">
        <f t="shared" si="2"/>
        <v>N/A</v>
      </c>
      <c r="I20" s="8">
        <v>6.7199999999999996E-2</v>
      </c>
      <c r="J20" s="8">
        <v>-0.66700000000000004</v>
      </c>
      <c r="K20" s="28" t="s">
        <v>736</v>
      </c>
      <c r="L20" s="111" t="str">
        <f t="shared" si="3"/>
        <v>Yes</v>
      </c>
    </row>
    <row r="21" spans="1:12" x14ac:dyDescent="0.25">
      <c r="A21" s="134" t="s">
        <v>962</v>
      </c>
      <c r="B21" s="22" t="s">
        <v>213</v>
      </c>
      <c r="C21" s="4">
        <v>5.8083745274999998</v>
      </c>
      <c r="D21" s="27" t="str">
        <f t="shared" si="0"/>
        <v>N/A</v>
      </c>
      <c r="E21" s="4">
        <v>5.7451151939000002</v>
      </c>
      <c r="F21" s="27" t="str">
        <f t="shared" si="1"/>
        <v>N/A</v>
      </c>
      <c r="G21" s="4">
        <v>6.3736584654000001</v>
      </c>
      <c r="H21" s="27" t="str">
        <f t="shared" si="2"/>
        <v>N/A</v>
      </c>
      <c r="I21" s="8">
        <v>-1.0900000000000001</v>
      </c>
      <c r="J21" s="8">
        <v>10.94</v>
      </c>
      <c r="K21" s="28" t="s">
        <v>736</v>
      </c>
      <c r="L21" s="111" t="str">
        <f t="shared" si="3"/>
        <v>Yes</v>
      </c>
    </row>
    <row r="22" spans="1:12" x14ac:dyDescent="0.25">
      <c r="A22" s="110" t="s">
        <v>1705</v>
      </c>
      <c r="B22" s="22" t="s">
        <v>213</v>
      </c>
      <c r="C22" s="23">
        <v>7561</v>
      </c>
      <c r="D22" s="27" t="str">
        <f t="shared" si="0"/>
        <v>N/A</v>
      </c>
      <c r="E22" s="23">
        <v>7497</v>
      </c>
      <c r="F22" s="27" t="str">
        <f t="shared" si="1"/>
        <v>N/A</v>
      </c>
      <c r="G22" s="23">
        <v>7499</v>
      </c>
      <c r="H22" s="27" t="str">
        <f t="shared" si="2"/>
        <v>N/A</v>
      </c>
      <c r="I22" s="8">
        <v>-0.84599999999999997</v>
      </c>
      <c r="J22" s="8">
        <v>2.6700000000000002E-2</v>
      </c>
      <c r="K22" s="28" t="s">
        <v>736</v>
      </c>
      <c r="L22" s="111" t="str">
        <f t="shared" si="3"/>
        <v>Yes</v>
      </c>
    </row>
    <row r="23" spans="1:12" x14ac:dyDescent="0.25">
      <c r="A23" s="110" t="s">
        <v>977</v>
      </c>
      <c r="B23" s="22" t="s">
        <v>213</v>
      </c>
      <c r="C23" s="23">
        <v>1427</v>
      </c>
      <c r="D23" s="27" t="str">
        <f t="shared" si="0"/>
        <v>N/A</v>
      </c>
      <c r="E23" s="23">
        <v>1394</v>
      </c>
      <c r="F23" s="27" t="str">
        <f t="shared" si="1"/>
        <v>N/A</v>
      </c>
      <c r="G23" s="23">
        <v>1388</v>
      </c>
      <c r="H23" s="27" t="str">
        <f t="shared" si="2"/>
        <v>N/A</v>
      </c>
      <c r="I23" s="8">
        <v>-2.31</v>
      </c>
      <c r="J23" s="8">
        <v>-0.43</v>
      </c>
      <c r="K23" s="28" t="s">
        <v>736</v>
      </c>
      <c r="L23" s="111" t="str">
        <f t="shared" si="3"/>
        <v>Yes</v>
      </c>
    </row>
    <row r="24" spans="1:12" x14ac:dyDescent="0.25">
      <c r="A24" s="110" t="s">
        <v>978</v>
      </c>
      <c r="B24" s="22" t="s">
        <v>213</v>
      </c>
      <c r="C24" s="23">
        <v>5797</v>
      </c>
      <c r="D24" s="27" t="str">
        <f t="shared" si="0"/>
        <v>N/A</v>
      </c>
      <c r="E24" s="23">
        <v>5776</v>
      </c>
      <c r="F24" s="27" t="str">
        <f t="shared" si="1"/>
        <v>N/A</v>
      </c>
      <c r="G24" s="23">
        <v>5733</v>
      </c>
      <c r="H24" s="27" t="str">
        <f t="shared" si="2"/>
        <v>N/A</v>
      </c>
      <c r="I24" s="8">
        <v>-0.36199999999999999</v>
      </c>
      <c r="J24" s="8">
        <v>-0.74399999999999999</v>
      </c>
      <c r="K24" s="28" t="s">
        <v>736</v>
      </c>
      <c r="L24" s="111" t="str">
        <f t="shared" si="3"/>
        <v>Yes</v>
      </c>
    </row>
    <row r="25" spans="1:12" x14ac:dyDescent="0.25">
      <c r="A25" s="110" t="s">
        <v>979</v>
      </c>
      <c r="B25" s="22" t="s">
        <v>213</v>
      </c>
      <c r="C25" s="23">
        <v>337</v>
      </c>
      <c r="D25" s="27" t="str">
        <f t="shared" si="0"/>
        <v>N/A</v>
      </c>
      <c r="E25" s="23">
        <v>327</v>
      </c>
      <c r="F25" s="27" t="str">
        <f t="shared" si="1"/>
        <v>N/A</v>
      </c>
      <c r="G25" s="23">
        <v>377</v>
      </c>
      <c r="H25" s="27" t="str">
        <f t="shared" si="2"/>
        <v>N/A</v>
      </c>
      <c r="I25" s="8">
        <v>-2.97</v>
      </c>
      <c r="J25" s="8">
        <v>15.29</v>
      </c>
      <c r="K25" s="28" t="s">
        <v>736</v>
      </c>
      <c r="L25" s="111" t="str">
        <f t="shared" si="3"/>
        <v>Yes</v>
      </c>
    </row>
    <row r="26" spans="1:12" x14ac:dyDescent="0.25">
      <c r="A26" s="110" t="s">
        <v>980</v>
      </c>
      <c r="B26" s="22" t="s">
        <v>213</v>
      </c>
      <c r="C26" s="23">
        <v>0</v>
      </c>
      <c r="D26" s="27" t="str">
        <f t="shared" si="0"/>
        <v>N/A</v>
      </c>
      <c r="E26" s="23">
        <v>0</v>
      </c>
      <c r="F26" s="27" t="str">
        <f t="shared" si="1"/>
        <v>N/A</v>
      </c>
      <c r="G26" s="23">
        <v>11</v>
      </c>
      <c r="H26" s="27" t="str">
        <f t="shared" si="2"/>
        <v>N/A</v>
      </c>
      <c r="I26" s="8" t="s">
        <v>1748</v>
      </c>
      <c r="J26" s="8" t="s">
        <v>1748</v>
      </c>
      <c r="K26" s="28" t="s">
        <v>736</v>
      </c>
      <c r="L26" s="111" t="str">
        <f t="shared" si="3"/>
        <v>N/A</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6130</v>
      </c>
      <c r="D28" s="27" t="str">
        <f t="shared" si="0"/>
        <v>N/A</v>
      </c>
      <c r="E28" s="23">
        <v>6162</v>
      </c>
      <c r="F28" s="27" t="str">
        <f t="shared" si="1"/>
        <v>N/A</v>
      </c>
      <c r="G28" s="23">
        <v>6137</v>
      </c>
      <c r="H28" s="27" t="str">
        <f t="shared" si="2"/>
        <v>N/A</v>
      </c>
      <c r="I28" s="8">
        <v>0.52200000000000002</v>
      </c>
      <c r="J28" s="8">
        <v>-0.40600000000000003</v>
      </c>
      <c r="K28" s="28" t="s">
        <v>736</v>
      </c>
      <c r="L28" s="111" t="str">
        <f t="shared" si="3"/>
        <v>Yes</v>
      </c>
    </row>
    <row r="29" spans="1:12" x14ac:dyDescent="0.25">
      <c r="A29" s="110" t="s">
        <v>982</v>
      </c>
      <c r="B29" s="22" t="s">
        <v>213</v>
      </c>
      <c r="C29" s="23">
        <v>2387</v>
      </c>
      <c r="D29" s="27" t="str">
        <f t="shared" si="0"/>
        <v>N/A</v>
      </c>
      <c r="E29" s="23">
        <v>2369</v>
      </c>
      <c r="F29" s="27" t="str">
        <f t="shared" si="1"/>
        <v>N/A</v>
      </c>
      <c r="G29" s="23">
        <v>2252</v>
      </c>
      <c r="H29" s="27" t="str">
        <f t="shared" si="2"/>
        <v>N/A</v>
      </c>
      <c r="I29" s="8">
        <v>-0.754</v>
      </c>
      <c r="J29" s="8">
        <v>-4.9400000000000004</v>
      </c>
      <c r="K29" s="28" t="s">
        <v>736</v>
      </c>
      <c r="L29" s="111" t="str">
        <f t="shared" si="3"/>
        <v>Yes</v>
      </c>
    </row>
    <row r="30" spans="1:12" x14ac:dyDescent="0.25">
      <c r="A30" s="110" t="s">
        <v>983</v>
      </c>
      <c r="B30" s="22" t="s">
        <v>213</v>
      </c>
      <c r="C30" s="23">
        <v>2722</v>
      </c>
      <c r="D30" s="27" t="str">
        <f t="shared" si="0"/>
        <v>N/A</v>
      </c>
      <c r="E30" s="23">
        <v>2750</v>
      </c>
      <c r="F30" s="27" t="str">
        <f t="shared" si="1"/>
        <v>N/A</v>
      </c>
      <c r="G30" s="23">
        <v>2780</v>
      </c>
      <c r="H30" s="27" t="str">
        <f t="shared" si="2"/>
        <v>N/A</v>
      </c>
      <c r="I30" s="8">
        <v>1.0289999999999999</v>
      </c>
      <c r="J30" s="8">
        <v>1.091</v>
      </c>
      <c r="K30" s="28" t="s">
        <v>736</v>
      </c>
      <c r="L30" s="111" t="str">
        <f t="shared" si="3"/>
        <v>Yes</v>
      </c>
    </row>
    <row r="31" spans="1:12" x14ac:dyDescent="0.25">
      <c r="A31" s="110" t="s">
        <v>984</v>
      </c>
      <c r="B31" s="22" t="s">
        <v>213</v>
      </c>
      <c r="C31" s="23">
        <v>467</v>
      </c>
      <c r="D31" s="27" t="str">
        <f t="shared" si="0"/>
        <v>N/A</v>
      </c>
      <c r="E31" s="23">
        <v>467</v>
      </c>
      <c r="F31" s="27" t="str">
        <f t="shared" si="1"/>
        <v>N/A</v>
      </c>
      <c r="G31" s="23">
        <v>531</v>
      </c>
      <c r="H31" s="27" t="str">
        <f t="shared" si="2"/>
        <v>N/A</v>
      </c>
      <c r="I31" s="8">
        <v>0</v>
      </c>
      <c r="J31" s="8">
        <v>13.7</v>
      </c>
      <c r="K31" s="28" t="s">
        <v>736</v>
      </c>
      <c r="L31" s="111" t="str">
        <f t="shared" si="3"/>
        <v>Yes</v>
      </c>
    </row>
    <row r="32" spans="1:12" x14ac:dyDescent="0.25">
      <c r="A32" s="110" t="s">
        <v>985</v>
      </c>
      <c r="B32" s="22" t="s">
        <v>213</v>
      </c>
      <c r="C32" s="23">
        <v>554</v>
      </c>
      <c r="D32" s="27" t="str">
        <f t="shared" si="0"/>
        <v>N/A</v>
      </c>
      <c r="E32" s="23">
        <v>576</v>
      </c>
      <c r="F32" s="27" t="str">
        <f t="shared" si="1"/>
        <v>N/A</v>
      </c>
      <c r="G32" s="23">
        <v>574</v>
      </c>
      <c r="H32" s="27" t="str">
        <f t="shared" si="2"/>
        <v>N/A</v>
      </c>
      <c r="I32" s="8">
        <v>3.9710000000000001</v>
      </c>
      <c r="J32" s="8">
        <v>-0.34699999999999998</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394427298</v>
      </c>
      <c r="D34" s="27" t="str">
        <f t="shared" si="0"/>
        <v>N/A</v>
      </c>
      <c r="E34" s="29">
        <v>403874186</v>
      </c>
      <c r="F34" s="27" t="str">
        <f t="shared" si="1"/>
        <v>N/A</v>
      </c>
      <c r="G34" s="29">
        <v>430124683</v>
      </c>
      <c r="H34" s="27" t="str">
        <f t="shared" si="2"/>
        <v>N/A</v>
      </c>
      <c r="I34" s="8">
        <v>2.395</v>
      </c>
      <c r="J34" s="8">
        <v>6.5</v>
      </c>
      <c r="K34" s="28" t="s">
        <v>736</v>
      </c>
      <c r="L34" s="111" t="str">
        <f t="shared" si="3"/>
        <v>Yes</v>
      </c>
    </row>
    <row r="35" spans="1:12" x14ac:dyDescent="0.25">
      <c r="A35" s="174" t="s">
        <v>1410</v>
      </c>
      <c r="B35" s="22" t="s">
        <v>213</v>
      </c>
      <c r="C35" s="29">
        <v>28673.109769999999</v>
      </c>
      <c r="D35" s="27" t="str">
        <f t="shared" si="0"/>
        <v>N/A</v>
      </c>
      <c r="E35" s="29">
        <v>29445.478711</v>
      </c>
      <c r="F35" s="27" t="str">
        <f t="shared" si="1"/>
        <v>N/A</v>
      </c>
      <c r="G35" s="29">
        <v>31402.838797</v>
      </c>
      <c r="H35" s="27" t="str">
        <f t="shared" si="2"/>
        <v>N/A</v>
      </c>
      <c r="I35" s="8">
        <v>2.694</v>
      </c>
      <c r="J35" s="8">
        <v>6.6470000000000002</v>
      </c>
      <c r="K35" s="28" t="s">
        <v>736</v>
      </c>
      <c r="L35" s="111" t="str">
        <f t="shared" si="3"/>
        <v>Yes</v>
      </c>
    </row>
    <row r="36" spans="1:12" x14ac:dyDescent="0.25">
      <c r="A36" s="174" t="s">
        <v>1411</v>
      </c>
      <c r="B36" s="22" t="s">
        <v>213</v>
      </c>
      <c r="C36" s="29">
        <v>29946.647787000002</v>
      </c>
      <c r="D36" s="27" t="str">
        <f t="shared" si="0"/>
        <v>N/A</v>
      </c>
      <c r="E36" s="29">
        <v>30881.953356999999</v>
      </c>
      <c r="F36" s="27" t="str">
        <f t="shared" si="1"/>
        <v>N/A</v>
      </c>
      <c r="G36" s="29">
        <v>32758.924829</v>
      </c>
      <c r="H36" s="27" t="str">
        <f t="shared" si="2"/>
        <v>N/A</v>
      </c>
      <c r="I36" s="8">
        <v>3.1230000000000002</v>
      </c>
      <c r="J36" s="8">
        <v>6.0780000000000003</v>
      </c>
      <c r="K36" s="28" t="s">
        <v>736</v>
      </c>
      <c r="L36" s="111" t="str">
        <f t="shared" si="3"/>
        <v>Yes</v>
      </c>
    </row>
    <row r="37" spans="1:12" x14ac:dyDescent="0.25">
      <c r="A37" s="143" t="s">
        <v>107</v>
      </c>
      <c r="B37" s="22" t="s">
        <v>213</v>
      </c>
      <c r="C37" s="29">
        <v>13366</v>
      </c>
      <c r="D37" s="27" t="str">
        <f t="shared" si="0"/>
        <v>N/A</v>
      </c>
      <c r="E37" s="29">
        <v>10849</v>
      </c>
      <c r="F37" s="27" t="str">
        <f t="shared" si="1"/>
        <v>N/A</v>
      </c>
      <c r="G37" s="29">
        <v>5266</v>
      </c>
      <c r="H37" s="27" t="str">
        <f t="shared" si="2"/>
        <v>N/A</v>
      </c>
      <c r="I37" s="8">
        <v>-18.8</v>
      </c>
      <c r="J37" s="8">
        <v>-51.5</v>
      </c>
      <c r="K37" s="28" t="s">
        <v>736</v>
      </c>
      <c r="L37" s="111" t="str">
        <f t="shared" si="3"/>
        <v>No</v>
      </c>
    </row>
    <row r="38" spans="1:12" x14ac:dyDescent="0.25">
      <c r="A38" s="174" t="s">
        <v>158</v>
      </c>
      <c r="B38" s="30" t="s">
        <v>217</v>
      </c>
      <c r="C38" s="1">
        <v>0</v>
      </c>
      <c r="D38" s="27" t="str">
        <f>IF($B38="N/A","N/A",IF(C38&gt;0,"No",IF(C38&lt;0,"No","Yes")))</f>
        <v>Yes</v>
      </c>
      <c r="E38" s="1">
        <v>0</v>
      </c>
      <c r="F38" s="27" t="str">
        <f>IF($B38="N/A","N/A",IF(E38&gt;0,"No",IF(E38&lt;0,"No","Yes")))</f>
        <v>Yes</v>
      </c>
      <c r="G38" s="1">
        <v>11</v>
      </c>
      <c r="H38" s="27" t="str">
        <f>IF($B38="N/A","N/A",IF(G38&gt;0,"No",IF(G38&lt;0,"No","Yes")))</f>
        <v>No</v>
      </c>
      <c r="I38" s="8" t="s">
        <v>1748</v>
      </c>
      <c r="J38" s="8" t="s">
        <v>1748</v>
      </c>
      <c r="K38" s="28" t="s">
        <v>736</v>
      </c>
      <c r="L38" s="111" t="str">
        <f t="shared" si="3"/>
        <v>N/A</v>
      </c>
    </row>
    <row r="39" spans="1:12" x14ac:dyDescent="0.25">
      <c r="A39" s="174" t="s">
        <v>156</v>
      </c>
      <c r="B39" s="22" t="s">
        <v>213</v>
      </c>
      <c r="C39" s="29">
        <v>0</v>
      </c>
      <c r="D39" s="27" t="str">
        <f t="shared" ref="D39:D40" si="4">IF($B39="N/A","N/A",IF(C39&gt;10,"No",IF(C39&lt;-10,"No","Yes")))</f>
        <v>N/A</v>
      </c>
      <c r="E39" s="29">
        <v>0</v>
      </c>
      <c r="F39" s="27" t="str">
        <f t="shared" ref="F39:F40" si="5">IF($B39="N/A","N/A",IF(E39&gt;10,"No",IF(E39&lt;-10,"No","Yes")))</f>
        <v>N/A</v>
      </c>
      <c r="G39" s="29">
        <v>440</v>
      </c>
      <c r="H39" s="27" t="str">
        <f t="shared" ref="H39:H40" si="6">IF($B39="N/A","N/A",IF(G39&gt;10,"No",IF(G39&lt;-10,"No","Yes")))</f>
        <v>N/A</v>
      </c>
      <c r="I39" s="8" t="s">
        <v>1748</v>
      </c>
      <c r="J39" s="8" t="s">
        <v>1748</v>
      </c>
      <c r="K39" s="28" t="s">
        <v>736</v>
      </c>
      <c r="L39" s="111" t="str">
        <f t="shared" si="3"/>
        <v>N/A</v>
      </c>
    </row>
    <row r="40" spans="1:12" x14ac:dyDescent="0.25">
      <c r="A40" s="174" t="s">
        <v>1290</v>
      </c>
      <c r="B40" s="22" t="s">
        <v>213</v>
      </c>
      <c r="C40" s="29" t="s">
        <v>1748</v>
      </c>
      <c r="D40" s="27" t="str">
        <f t="shared" si="4"/>
        <v>N/A</v>
      </c>
      <c r="E40" s="29" t="s">
        <v>1748</v>
      </c>
      <c r="F40" s="27" t="str">
        <f t="shared" si="5"/>
        <v>N/A</v>
      </c>
      <c r="G40" s="29">
        <v>220</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29076.427721</v>
      </c>
      <c r="D41" s="27" t="str">
        <f t="shared" ref="D41:D52" si="7">IF($B41="N/A","N/A",IF(C41&gt;10,"No",IF(C41&lt;-10,"No","Yes")))</f>
        <v>N/A</v>
      </c>
      <c r="E41" s="29">
        <v>30241.414966</v>
      </c>
      <c r="F41" s="27" t="str">
        <f t="shared" ref="F41:F52" si="8">IF($B41="N/A","N/A",IF(E41&gt;10,"No",IF(E41&lt;-10,"No","Yes")))</f>
        <v>N/A</v>
      </c>
      <c r="G41" s="29">
        <v>32902.793838999998</v>
      </c>
      <c r="H41" s="27" t="str">
        <f t="shared" ref="H41:H52" si="9">IF($B41="N/A","N/A",IF(G41&gt;10,"No",IF(G41&lt;-10,"No","Yes")))</f>
        <v>N/A</v>
      </c>
      <c r="I41" s="8">
        <v>4.0069999999999997</v>
      </c>
      <c r="J41" s="8">
        <v>8.8000000000000007</v>
      </c>
      <c r="K41" s="28" t="s">
        <v>736</v>
      </c>
      <c r="L41" s="111" t="str">
        <f t="shared" ref="L41:L52" si="10">IF(J41="Div by 0", "N/A", IF(K41="N/A","N/A", IF(J41&gt;VALUE(MID(K41,1,2)), "No", IF(J41&lt;-1*VALUE(MID(K41,1,2)), "No", "Yes"))))</f>
        <v>Yes</v>
      </c>
    </row>
    <row r="42" spans="1:12" x14ac:dyDescent="0.25">
      <c r="A42" s="110" t="s">
        <v>1413</v>
      </c>
      <c r="B42" s="22" t="s">
        <v>213</v>
      </c>
      <c r="C42" s="29">
        <v>12591.747022</v>
      </c>
      <c r="D42" s="27" t="str">
        <f t="shared" si="7"/>
        <v>N/A</v>
      </c>
      <c r="E42" s="29">
        <v>12398.050933</v>
      </c>
      <c r="F42" s="27" t="str">
        <f t="shared" si="8"/>
        <v>N/A</v>
      </c>
      <c r="G42" s="29">
        <v>13070.399135</v>
      </c>
      <c r="H42" s="27" t="str">
        <f t="shared" si="9"/>
        <v>N/A</v>
      </c>
      <c r="I42" s="8">
        <v>-1.54</v>
      </c>
      <c r="J42" s="8">
        <v>5.423</v>
      </c>
      <c r="K42" s="28" t="s">
        <v>736</v>
      </c>
      <c r="L42" s="111" t="str">
        <f t="shared" si="10"/>
        <v>Yes</v>
      </c>
    </row>
    <row r="43" spans="1:12" x14ac:dyDescent="0.25">
      <c r="A43" s="110" t="s">
        <v>1414</v>
      </c>
      <c r="B43" s="22" t="s">
        <v>213</v>
      </c>
      <c r="C43" s="29">
        <v>34714.493186</v>
      </c>
      <c r="D43" s="27" t="str">
        <f t="shared" si="7"/>
        <v>N/A</v>
      </c>
      <c r="E43" s="29">
        <v>36181.118074999998</v>
      </c>
      <c r="F43" s="27" t="str">
        <f t="shared" si="8"/>
        <v>N/A</v>
      </c>
      <c r="G43" s="29">
        <v>39691.880864999999</v>
      </c>
      <c r="H43" s="27" t="str">
        <f t="shared" si="9"/>
        <v>N/A</v>
      </c>
      <c r="I43" s="8">
        <v>4.2249999999999996</v>
      </c>
      <c r="J43" s="8">
        <v>9.7029999999999994</v>
      </c>
      <c r="K43" s="28" t="s">
        <v>736</v>
      </c>
      <c r="L43" s="111" t="str">
        <f t="shared" si="10"/>
        <v>Yes</v>
      </c>
    </row>
    <row r="44" spans="1:12" x14ac:dyDescent="0.25">
      <c r="A44" s="110" t="s">
        <v>1415</v>
      </c>
      <c r="B44" s="22" t="s">
        <v>213</v>
      </c>
      <c r="C44" s="29">
        <v>1894.7477745000001</v>
      </c>
      <c r="D44" s="27" t="str">
        <f t="shared" si="7"/>
        <v>N/A</v>
      </c>
      <c r="E44" s="29">
        <v>1391.030581</v>
      </c>
      <c r="F44" s="27" t="str">
        <f t="shared" si="8"/>
        <v>N/A</v>
      </c>
      <c r="G44" s="29">
        <v>2540.5437665999998</v>
      </c>
      <c r="H44" s="27" t="str">
        <f t="shared" si="9"/>
        <v>N/A</v>
      </c>
      <c r="I44" s="8">
        <v>-26.6</v>
      </c>
      <c r="J44" s="8">
        <v>82.64</v>
      </c>
      <c r="K44" s="28" t="s">
        <v>736</v>
      </c>
      <c r="L44" s="111" t="str">
        <f t="shared" si="10"/>
        <v>No</v>
      </c>
    </row>
    <row r="45" spans="1:12" x14ac:dyDescent="0.25">
      <c r="A45" s="110" t="s">
        <v>1416</v>
      </c>
      <c r="B45" s="22" t="s">
        <v>213</v>
      </c>
      <c r="C45" s="29" t="s">
        <v>1748</v>
      </c>
      <c r="D45" s="27" t="str">
        <f t="shared" si="7"/>
        <v>N/A</v>
      </c>
      <c r="E45" s="29" t="s">
        <v>1748</v>
      </c>
      <c r="F45" s="27" t="str">
        <f t="shared" si="8"/>
        <v>N/A</v>
      </c>
      <c r="G45" s="29">
        <v>84999</v>
      </c>
      <c r="H45" s="27" t="str">
        <f t="shared" si="9"/>
        <v>N/A</v>
      </c>
      <c r="I45" s="8" t="s">
        <v>1748</v>
      </c>
      <c r="J45" s="8" t="s">
        <v>1748</v>
      </c>
      <c r="K45" s="28" t="s">
        <v>736</v>
      </c>
      <c r="L45" s="111" t="str">
        <f t="shared" si="10"/>
        <v>N/A</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28418.495595</v>
      </c>
      <c r="D47" s="27" t="str">
        <f t="shared" si="7"/>
        <v>N/A</v>
      </c>
      <c r="E47" s="29">
        <v>28696.700583999998</v>
      </c>
      <c r="F47" s="27" t="str">
        <f t="shared" si="8"/>
        <v>N/A</v>
      </c>
      <c r="G47" s="29">
        <v>29801.962359000001</v>
      </c>
      <c r="H47" s="27" t="str">
        <f t="shared" si="9"/>
        <v>N/A</v>
      </c>
      <c r="I47" s="8">
        <v>0.97899999999999998</v>
      </c>
      <c r="J47" s="8">
        <v>3.8519999999999999</v>
      </c>
      <c r="K47" s="28" t="s">
        <v>736</v>
      </c>
      <c r="L47" s="111" t="str">
        <f t="shared" si="10"/>
        <v>Yes</v>
      </c>
    </row>
    <row r="48" spans="1:12" x14ac:dyDescent="0.25">
      <c r="A48" s="110" t="s">
        <v>1419</v>
      </c>
      <c r="B48" s="30" t="s">
        <v>213</v>
      </c>
      <c r="C48" s="10">
        <v>18634.589862000001</v>
      </c>
      <c r="D48" s="7" t="str">
        <f t="shared" si="7"/>
        <v>N/A</v>
      </c>
      <c r="E48" s="10">
        <v>19389.092022000001</v>
      </c>
      <c r="F48" s="7" t="str">
        <f t="shared" si="8"/>
        <v>N/A</v>
      </c>
      <c r="G48" s="10">
        <v>19674.228685999999</v>
      </c>
      <c r="H48" s="7" t="str">
        <f t="shared" si="9"/>
        <v>N/A</v>
      </c>
      <c r="I48" s="36">
        <v>4.0490000000000004</v>
      </c>
      <c r="J48" s="36">
        <v>1.4710000000000001</v>
      </c>
      <c r="K48" s="30" t="s">
        <v>736</v>
      </c>
      <c r="L48" s="111" t="str">
        <f t="shared" si="10"/>
        <v>Yes</v>
      </c>
    </row>
    <row r="49" spans="1:12" x14ac:dyDescent="0.25">
      <c r="A49" s="110" t="s">
        <v>1420</v>
      </c>
      <c r="B49" s="30" t="s">
        <v>213</v>
      </c>
      <c r="C49" s="10">
        <v>40983.157605</v>
      </c>
      <c r="D49" s="7" t="str">
        <f t="shared" si="7"/>
        <v>N/A</v>
      </c>
      <c r="E49" s="10">
        <v>40242.879999999997</v>
      </c>
      <c r="F49" s="7" t="str">
        <f t="shared" si="8"/>
        <v>N/A</v>
      </c>
      <c r="G49" s="10">
        <v>42132.225898999997</v>
      </c>
      <c r="H49" s="7" t="str">
        <f t="shared" si="9"/>
        <v>N/A</v>
      </c>
      <c r="I49" s="36">
        <v>-1.81</v>
      </c>
      <c r="J49" s="36">
        <v>4.6950000000000003</v>
      </c>
      <c r="K49" s="30" t="s">
        <v>736</v>
      </c>
      <c r="L49" s="111" t="str">
        <f t="shared" si="10"/>
        <v>Yes</v>
      </c>
    </row>
    <row r="50" spans="1:12" x14ac:dyDescent="0.25">
      <c r="A50" s="110" t="s">
        <v>1421</v>
      </c>
      <c r="B50" s="30" t="s">
        <v>213</v>
      </c>
      <c r="C50" s="10">
        <v>2692.3126338000002</v>
      </c>
      <c r="D50" s="7" t="str">
        <f t="shared" si="7"/>
        <v>N/A</v>
      </c>
      <c r="E50" s="10">
        <v>2515.9978587000001</v>
      </c>
      <c r="F50" s="7" t="str">
        <f t="shared" si="8"/>
        <v>N/A</v>
      </c>
      <c r="G50" s="10">
        <v>3361.5875706000002</v>
      </c>
      <c r="H50" s="7" t="str">
        <f t="shared" si="9"/>
        <v>N/A</v>
      </c>
      <c r="I50" s="36">
        <v>-6.55</v>
      </c>
      <c r="J50" s="36">
        <v>33.61</v>
      </c>
      <c r="K50" s="30" t="s">
        <v>736</v>
      </c>
      <c r="L50" s="111" t="str">
        <f t="shared" si="10"/>
        <v>No</v>
      </c>
    </row>
    <row r="51" spans="1:12" x14ac:dyDescent="0.25">
      <c r="A51" s="110" t="s">
        <v>1422</v>
      </c>
      <c r="B51" s="30" t="s">
        <v>213</v>
      </c>
      <c r="C51" s="10">
        <v>30525.536101000002</v>
      </c>
      <c r="D51" s="7" t="str">
        <f t="shared" si="7"/>
        <v>N/A</v>
      </c>
      <c r="E51" s="10">
        <v>33078.852430999999</v>
      </c>
      <c r="F51" s="7" t="str">
        <f t="shared" si="8"/>
        <v>N/A</v>
      </c>
      <c r="G51" s="10">
        <v>34278.203833</v>
      </c>
      <c r="H51" s="7" t="str">
        <f t="shared" si="9"/>
        <v>N/A</v>
      </c>
      <c r="I51" s="36">
        <v>8.3650000000000002</v>
      </c>
      <c r="J51" s="36">
        <v>3.6259999999999999</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4023856</v>
      </c>
      <c r="D53" s="27" t="str">
        <f t="shared" ref="D53:D122" si="11">IF($B53="N/A","N/A",IF(C53&gt;10,"No",IF(C53&lt;-10,"No","Yes")))</f>
        <v>N/A</v>
      </c>
      <c r="E53" s="29">
        <v>4424904</v>
      </c>
      <c r="F53" s="27" t="str">
        <f t="shared" ref="F53:F122" si="12">IF($B53="N/A","N/A",IF(E53&gt;10,"No",IF(E53&lt;-10,"No","Yes")))</f>
        <v>N/A</v>
      </c>
      <c r="G53" s="29">
        <v>4173580</v>
      </c>
      <c r="H53" s="27" t="str">
        <f t="shared" ref="H53:H122" si="13">IF($B53="N/A","N/A",IF(G53&gt;10,"No",IF(G53&lt;-10,"No","Yes")))</f>
        <v>N/A</v>
      </c>
      <c r="I53" s="8">
        <v>9.9670000000000005</v>
      </c>
      <c r="J53" s="8">
        <v>-5.68</v>
      </c>
      <c r="K53" s="28" t="s">
        <v>736</v>
      </c>
      <c r="L53" s="111" t="str">
        <f t="shared" ref="L53:L113" si="14">IF(J53="Div by 0", "N/A", IF(K53="N/A","N/A", IF(J53&gt;VALUE(MID(K53,1,2)), "No", IF(J53&lt;-1*VALUE(MID(K53,1,2)), "No", "Yes"))))</f>
        <v>Yes</v>
      </c>
    </row>
    <row r="54" spans="1:12" x14ac:dyDescent="0.25">
      <c r="A54" s="174" t="s">
        <v>596</v>
      </c>
      <c r="B54" s="22" t="s">
        <v>213</v>
      </c>
      <c r="C54" s="23">
        <v>1547</v>
      </c>
      <c r="D54" s="27" t="str">
        <f t="shared" si="11"/>
        <v>N/A</v>
      </c>
      <c r="E54" s="23">
        <v>1670</v>
      </c>
      <c r="F54" s="27" t="str">
        <f t="shared" si="12"/>
        <v>N/A</v>
      </c>
      <c r="G54" s="23">
        <v>1656</v>
      </c>
      <c r="H54" s="27" t="str">
        <f t="shared" si="13"/>
        <v>N/A</v>
      </c>
      <c r="I54" s="8">
        <v>7.9509999999999996</v>
      </c>
      <c r="J54" s="8">
        <v>-0.83799999999999997</v>
      </c>
      <c r="K54" s="28" t="s">
        <v>736</v>
      </c>
      <c r="L54" s="111" t="str">
        <f t="shared" si="14"/>
        <v>Yes</v>
      </c>
    </row>
    <row r="55" spans="1:12" x14ac:dyDescent="0.25">
      <c r="A55" s="174" t="s">
        <v>1424</v>
      </c>
      <c r="B55" s="22" t="s">
        <v>213</v>
      </c>
      <c r="C55" s="29">
        <v>2601.070459</v>
      </c>
      <c r="D55" s="27" t="str">
        <f t="shared" si="11"/>
        <v>N/A</v>
      </c>
      <c r="E55" s="29">
        <v>2649.6431137999998</v>
      </c>
      <c r="F55" s="27" t="str">
        <f t="shared" si="12"/>
        <v>N/A</v>
      </c>
      <c r="G55" s="29">
        <v>2520.2777778</v>
      </c>
      <c r="H55" s="27" t="str">
        <f t="shared" si="13"/>
        <v>N/A</v>
      </c>
      <c r="I55" s="8">
        <v>1.867</v>
      </c>
      <c r="J55" s="8">
        <v>-4.88</v>
      </c>
      <c r="K55" s="28" t="s">
        <v>736</v>
      </c>
      <c r="L55" s="111" t="str">
        <f t="shared" si="14"/>
        <v>Yes</v>
      </c>
    </row>
    <row r="56" spans="1:12" x14ac:dyDescent="0.25">
      <c r="A56" s="174" t="s">
        <v>1425</v>
      </c>
      <c r="B56" s="22" t="s">
        <v>213</v>
      </c>
      <c r="C56" s="23">
        <v>0.93600517130000005</v>
      </c>
      <c r="D56" s="27" t="str">
        <f t="shared" si="11"/>
        <v>N/A</v>
      </c>
      <c r="E56" s="23">
        <v>0.78263473049999999</v>
      </c>
      <c r="F56" s="27" t="str">
        <f t="shared" si="12"/>
        <v>N/A</v>
      </c>
      <c r="G56" s="23">
        <v>0.68115942029999998</v>
      </c>
      <c r="H56" s="27" t="str">
        <f t="shared" si="13"/>
        <v>N/A</v>
      </c>
      <c r="I56" s="8">
        <v>-16.399999999999999</v>
      </c>
      <c r="J56" s="8">
        <v>-13</v>
      </c>
      <c r="K56" s="28" t="s">
        <v>736</v>
      </c>
      <c r="L56" s="111" t="str">
        <f t="shared" si="14"/>
        <v>Yes</v>
      </c>
    </row>
    <row r="57" spans="1:12" x14ac:dyDescent="0.25">
      <c r="A57" s="174" t="s">
        <v>597</v>
      </c>
      <c r="B57" s="22" t="s">
        <v>213</v>
      </c>
      <c r="C57" s="29">
        <v>128239</v>
      </c>
      <c r="D57" s="27" t="str">
        <f t="shared" si="11"/>
        <v>N/A</v>
      </c>
      <c r="E57" s="29">
        <v>83829</v>
      </c>
      <c r="F57" s="27" t="str">
        <f t="shared" si="12"/>
        <v>N/A</v>
      </c>
      <c r="G57" s="29">
        <v>259752</v>
      </c>
      <c r="H57" s="27" t="str">
        <f t="shared" si="13"/>
        <v>N/A</v>
      </c>
      <c r="I57" s="8">
        <v>-34.6</v>
      </c>
      <c r="J57" s="8">
        <v>209.9</v>
      </c>
      <c r="K57" s="28" t="s">
        <v>736</v>
      </c>
      <c r="L57" s="111" t="str">
        <f t="shared" si="14"/>
        <v>No</v>
      </c>
    </row>
    <row r="58" spans="1:12" x14ac:dyDescent="0.25">
      <c r="A58" s="174" t="s">
        <v>598</v>
      </c>
      <c r="B58" s="22" t="s">
        <v>213</v>
      </c>
      <c r="C58" s="23">
        <v>11</v>
      </c>
      <c r="D58" s="27" t="str">
        <f t="shared" si="11"/>
        <v>N/A</v>
      </c>
      <c r="E58" s="23">
        <v>11</v>
      </c>
      <c r="F58" s="27" t="str">
        <f t="shared" si="12"/>
        <v>N/A</v>
      </c>
      <c r="G58" s="23">
        <v>11</v>
      </c>
      <c r="H58" s="27" t="str">
        <f t="shared" si="13"/>
        <v>N/A</v>
      </c>
      <c r="I58" s="8">
        <v>0</v>
      </c>
      <c r="J58" s="8">
        <v>16.670000000000002</v>
      </c>
      <c r="K58" s="28" t="s">
        <v>736</v>
      </c>
      <c r="L58" s="111" t="str">
        <f t="shared" si="14"/>
        <v>Yes</v>
      </c>
    </row>
    <row r="59" spans="1:12" x14ac:dyDescent="0.25">
      <c r="A59" s="174" t="s">
        <v>1426</v>
      </c>
      <c r="B59" s="22" t="s">
        <v>213</v>
      </c>
      <c r="C59" s="29">
        <v>21373.166667000001</v>
      </c>
      <c r="D59" s="27" t="str">
        <f t="shared" si="11"/>
        <v>N/A</v>
      </c>
      <c r="E59" s="29">
        <v>13971.5</v>
      </c>
      <c r="F59" s="27" t="str">
        <f t="shared" si="12"/>
        <v>N/A</v>
      </c>
      <c r="G59" s="29">
        <v>37107.428570999997</v>
      </c>
      <c r="H59" s="27" t="str">
        <f t="shared" si="13"/>
        <v>N/A</v>
      </c>
      <c r="I59" s="8">
        <v>-34.6</v>
      </c>
      <c r="J59" s="8">
        <v>165.6</v>
      </c>
      <c r="K59" s="28" t="s">
        <v>736</v>
      </c>
      <c r="L59" s="111" t="str">
        <f t="shared" si="14"/>
        <v>No</v>
      </c>
    </row>
    <row r="60" spans="1:12" ht="25" x14ac:dyDescent="0.25">
      <c r="A60" s="174" t="s">
        <v>599</v>
      </c>
      <c r="B60" s="22" t="s">
        <v>213</v>
      </c>
      <c r="C60" s="29">
        <v>0</v>
      </c>
      <c r="D60" s="27" t="str">
        <f t="shared" si="11"/>
        <v>N/A</v>
      </c>
      <c r="E60" s="29">
        <v>0</v>
      </c>
      <c r="F60" s="27" t="str">
        <f t="shared" si="12"/>
        <v>N/A</v>
      </c>
      <c r="G60" s="29">
        <v>0</v>
      </c>
      <c r="H60" s="27" t="str">
        <f t="shared" si="13"/>
        <v>N/A</v>
      </c>
      <c r="I60" s="8" t="s">
        <v>1748</v>
      </c>
      <c r="J60" s="8" t="s">
        <v>1748</v>
      </c>
      <c r="K60" s="28" t="s">
        <v>736</v>
      </c>
      <c r="L60" s="111" t="str">
        <f t="shared" si="14"/>
        <v>N/A</v>
      </c>
    </row>
    <row r="61" spans="1:12" x14ac:dyDescent="0.25">
      <c r="A61" s="143" t="s">
        <v>600</v>
      </c>
      <c r="B61" s="30" t="s">
        <v>213</v>
      </c>
      <c r="C61" s="1">
        <v>0</v>
      </c>
      <c r="D61" s="7" t="str">
        <f t="shared" si="11"/>
        <v>N/A</v>
      </c>
      <c r="E61" s="1">
        <v>0</v>
      </c>
      <c r="F61" s="7" t="str">
        <f t="shared" si="12"/>
        <v>N/A</v>
      </c>
      <c r="G61" s="1">
        <v>0</v>
      </c>
      <c r="H61" s="7" t="str">
        <f t="shared" si="13"/>
        <v>N/A</v>
      </c>
      <c r="I61" s="36" t="s">
        <v>1748</v>
      </c>
      <c r="J61" s="36" t="s">
        <v>1748</v>
      </c>
      <c r="K61" s="30" t="s">
        <v>736</v>
      </c>
      <c r="L61" s="111" t="str">
        <f t="shared" si="14"/>
        <v>N/A</v>
      </c>
    </row>
    <row r="62" spans="1:12" ht="25" x14ac:dyDescent="0.25">
      <c r="A62" s="143" t="s">
        <v>1427</v>
      </c>
      <c r="B62" s="30" t="s">
        <v>213</v>
      </c>
      <c r="C62" s="10" t="s">
        <v>1748</v>
      </c>
      <c r="D62" s="7" t="str">
        <f t="shared" si="11"/>
        <v>N/A</v>
      </c>
      <c r="E62" s="10" t="s">
        <v>1748</v>
      </c>
      <c r="F62" s="7" t="str">
        <f t="shared" si="12"/>
        <v>N/A</v>
      </c>
      <c r="G62" s="10" t="s">
        <v>1748</v>
      </c>
      <c r="H62" s="7" t="str">
        <f t="shared" si="13"/>
        <v>N/A</v>
      </c>
      <c r="I62" s="36" t="s">
        <v>1748</v>
      </c>
      <c r="J62" s="36" t="s">
        <v>1748</v>
      </c>
      <c r="K62" s="30" t="s">
        <v>736</v>
      </c>
      <c r="L62" s="111" t="str">
        <f t="shared" si="14"/>
        <v>N/A</v>
      </c>
    </row>
    <row r="63" spans="1:12" x14ac:dyDescent="0.25">
      <c r="A63" s="143" t="s">
        <v>601</v>
      </c>
      <c r="B63" s="30" t="s">
        <v>213</v>
      </c>
      <c r="C63" s="10">
        <v>57787880</v>
      </c>
      <c r="D63" s="7" t="str">
        <f t="shared" si="11"/>
        <v>N/A</v>
      </c>
      <c r="E63" s="10">
        <v>56757781</v>
      </c>
      <c r="F63" s="7" t="str">
        <f t="shared" si="12"/>
        <v>N/A</v>
      </c>
      <c r="G63" s="10">
        <v>56591007</v>
      </c>
      <c r="H63" s="7" t="str">
        <f t="shared" si="13"/>
        <v>N/A</v>
      </c>
      <c r="I63" s="36">
        <v>-1.78</v>
      </c>
      <c r="J63" s="36">
        <v>-0.29399999999999998</v>
      </c>
      <c r="K63" s="30" t="s">
        <v>736</v>
      </c>
      <c r="L63" s="111" t="str">
        <f t="shared" si="14"/>
        <v>Yes</v>
      </c>
    </row>
    <row r="64" spans="1:12" x14ac:dyDescent="0.25">
      <c r="A64" s="143" t="s">
        <v>602</v>
      </c>
      <c r="B64" s="30" t="s">
        <v>213</v>
      </c>
      <c r="C64" s="1">
        <v>390</v>
      </c>
      <c r="D64" s="7" t="str">
        <f t="shared" si="11"/>
        <v>N/A</v>
      </c>
      <c r="E64" s="1">
        <v>372</v>
      </c>
      <c r="F64" s="7" t="str">
        <f t="shared" si="12"/>
        <v>N/A</v>
      </c>
      <c r="G64" s="1">
        <v>363</v>
      </c>
      <c r="H64" s="7" t="str">
        <f t="shared" si="13"/>
        <v>N/A</v>
      </c>
      <c r="I64" s="36">
        <v>-4.62</v>
      </c>
      <c r="J64" s="36">
        <v>-2.42</v>
      </c>
      <c r="K64" s="30" t="s">
        <v>736</v>
      </c>
      <c r="L64" s="111" t="str">
        <f t="shared" si="14"/>
        <v>Yes</v>
      </c>
    </row>
    <row r="65" spans="1:12" x14ac:dyDescent="0.25">
      <c r="A65" s="143" t="s">
        <v>1428</v>
      </c>
      <c r="B65" s="30" t="s">
        <v>213</v>
      </c>
      <c r="C65" s="10">
        <v>148174.05128000001</v>
      </c>
      <c r="D65" s="7" t="str">
        <f t="shared" si="11"/>
        <v>N/A</v>
      </c>
      <c r="E65" s="10">
        <v>152574.68010999999</v>
      </c>
      <c r="F65" s="7" t="str">
        <f t="shared" si="12"/>
        <v>N/A</v>
      </c>
      <c r="G65" s="10">
        <v>155898.09091</v>
      </c>
      <c r="H65" s="7" t="str">
        <f t="shared" si="13"/>
        <v>N/A</v>
      </c>
      <c r="I65" s="36">
        <v>2.97</v>
      </c>
      <c r="J65" s="36">
        <v>2.1779999999999999</v>
      </c>
      <c r="K65" s="30" t="s">
        <v>736</v>
      </c>
      <c r="L65" s="111" t="str">
        <f t="shared" si="14"/>
        <v>Yes</v>
      </c>
    </row>
    <row r="66" spans="1:12" x14ac:dyDescent="0.25">
      <c r="A66" s="143" t="s">
        <v>603</v>
      </c>
      <c r="B66" s="30" t="s">
        <v>213</v>
      </c>
      <c r="C66" s="10">
        <v>194203517</v>
      </c>
      <c r="D66" s="7" t="str">
        <f t="shared" si="11"/>
        <v>N/A</v>
      </c>
      <c r="E66" s="10">
        <v>198891877</v>
      </c>
      <c r="F66" s="7" t="str">
        <f t="shared" si="12"/>
        <v>N/A</v>
      </c>
      <c r="G66" s="10">
        <v>216149307</v>
      </c>
      <c r="H66" s="7" t="str">
        <f t="shared" si="13"/>
        <v>N/A</v>
      </c>
      <c r="I66" s="36">
        <v>2.4140000000000001</v>
      </c>
      <c r="J66" s="36">
        <v>8.6769999999999996</v>
      </c>
      <c r="K66" s="30" t="s">
        <v>736</v>
      </c>
      <c r="L66" s="111" t="str">
        <f t="shared" si="14"/>
        <v>Yes</v>
      </c>
    </row>
    <row r="67" spans="1:12" x14ac:dyDescent="0.25">
      <c r="A67" s="143" t="s">
        <v>604</v>
      </c>
      <c r="B67" s="30" t="s">
        <v>213</v>
      </c>
      <c r="C67" s="1">
        <v>4428</v>
      </c>
      <c r="D67" s="7" t="str">
        <f t="shared" si="11"/>
        <v>N/A</v>
      </c>
      <c r="E67" s="1">
        <v>4344</v>
      </c>
      <c r="F67" s="7" t="str">
        <f t="shared" si="12"/>
        <v>N/A</v>
      </c>
      <c r="G67" s="1">
        <v>4267</v>
      </c>
      <c r="H67" s="7" t="str">
        <f t="shared" si="13"/>
        <v>N/A</v>
      </c>
      <c r="I67" s="36">
        <v>-1.9</v>
      </c>
      <c r="J67" s="36">
        <v>-1.77</v>
      </c>
      <c r="K67" s="30" t="s">
        <v>736</v>
      </c>
      <c r="L67" s="111" t="str">
        <f t="shared" si="14"/>
        <v>Yes</v>
      </c>
    </row>
    <row r="68" spans="1:12" x14ac:dyDescent="0.25">
      <c r="A68" s="143" t="s">
        <v>1429</v>
      </c>
      <c r="B68" s="30" t="s">
        <v>213</v>
      </c>
      <c r="C68" s="10">
        <v>43858.066169999998</v>
      </c>
      <c r="D68" s="7" t="str">
        <f t="shared" si="11"/>
        <v>N/A</v>
      </c>
      <c r="E68" s="10">
        <v>45785.422881999999</v>
      </c>
      <c r="F68" s="7" t="str">
        <f t="shared" si="12"/>
        <v>N/A</v>
      </c>
      <c r="G68" s="10">
        <v>50656.036325000001</v>
      </c>
      <c r="H68" s="7" t="str">
        <f t="shared" si="13"/>
        <v>N/A</v>
      </c>
      <c r="I68" s="36">
        <v>4.3949999999999996</v>
      </c>
      <c r="J68" s="36">
        <v>10.64</v>
      </c>
      <c r="K68" s="30" t="s">
        <v>736</v>
      </c>
      <c r="L68" s="111" t="str">
        <f t="shared" si="14"/>
        <v>Yes</v>
      </c>
    </row>
    <row r="69" spans="1:12" x14ac:dyDescent="0.25">
      <c r="A69" s="143" t="s">
        <v>605</v>
      </c>
      <c r="B69" s="30" t="s">
        <v>213</v>
      </c>
      <c r="C69" s="10">
        <v>3234665</v>
      </c>
      <c r="D69" s="7" t="str">
        <f t="shared" si="11"/>
        <v>N/A</v>
      </c>
      <c r="E69" s="10">
        <v>2782414</v>
      </c>
      <c r="F69" s="7" t="str">
        <f t="shared" si="12"/>
        <v>N/A</v>
      </c>
      <c r="G69" s="10">
        <v>3729158</v>
      </c>
      <c r="H69" s="7" t="str">
        <f t="shared" si="13"/>
        <v>N/A</v>
      </c>
      <c r="I69" s="36">
        <v>-14</v>
      </c>
      <c r="J69" s="36">
        <v>34.03</v>
      </c>
      <c r="K69" s="30" t="s">
        <v>736</v>
      </c>
      <c r="L69" s="111" t="str">
        <f t="shared" si="14"/>
        <v>No</v>
      </c>
    </row>
    <row r="70" spans="1:12" x14ac:dyDescent="0.25">
      <c r="A70" s="143" t="s">
        <v>606</v>
      </c>
      <c r="B70" s="30" t="s">
        <v>213</v>
      </c>
      <c r="C70" s="1">
        <v>8542</v>
      </c>
      <c r="D70" s="7" t="str">
        <f t="shared" si="11"/>
        <v>N/A</v>
      </c>
      <c r="E70" s="1">
        <v>8340</v>
      </c>
      <c r="F70" s="7" t="str">
        <f t="shared" si="12"/>
        <v>N/A</v>
      </c>
      <c r="G70" s="1">
        <v>8963</v>
      </c>
      <c r="H70" s="7" t="str">
        <f t="shared" si="13"/>
        <v>N/A</v>
      </c>
      <c r="I70" s="36">
        <v>-2.36</v>
      </c>
      <c r="J70" s="36">
        <v>7.47</v>
      </c>
      <c r="K70" s="30" t="s">
        <v>736</v>
      </c>
      <c r="L70" s="111" t="str">
        <f t="shared" si="14"/>
        <v>Yes</v>
      </c>
    </row>
    <row r="71" spans="1:12" x14ac:dyDescent="0.25">
      <c r="A71" s="143" t="s">
        <v>1430</v>
      </c>
      <c r="B71" s="30" t="s">
        <v>213</v>
      </c>
      <c r="C71" s="10">
        <v>378.67771013999999</v>
      </c>
      <c r="D71" s="7" t="str">
        <f t="shared" si="11"/>
        <v>N/A</v>
      </c>
      <c r="E71" s="10">
        <v>333.62278177000002</v>
      </c>
      <c r="F71" s="7" t="str">
        <f t="shared" si="12"/>
        <v>N/A</v>
      </c>
      <c r="G71" s="10">
        <v>416.06136337999999</v>
      </c>
      <c r="H71" s="7" t="str">
        <f t="shared" si="13"/>
        <v>N/A</v>
      </c>
      <c r="I71" s="36">
        <v>-11.9</v>
      </c>
      <c r="J71" s="36">
        <v>24.71</v>
      </c>
      <c r="K71" s="30" t="s">
        <v>736</v>
      </c>
      <c r="L71" s="111" t="str">
        <f t="shared" si="14"/>
        <v>Yes</v>
      </c>
    </row>
    <row r="72" spans="1:12" x14ac:dyDescent="0.25">
      <c r="A72" s="143" t="s">
        <v>607</v>
      </c>
      <c r="B72" s="30" t="s">
        <v>213</v>
      </c>
      <c r="C72" s="10">
        <v>2376638</v>
      </c>
      <c r="D72" s="7" t="str">
        <f t="shared" si="11"/>
        <v>N/A</v>
      </c>
      <c r="E72" s="10">
        <v>2371739</v>
      </c>
      <c r="F72" s="7" t="str">
        <f t="shared" si="12"/>
        <v>N/A</v>
      </c>
      <c r="G72" s="10">
        <v>2455685</v>
      </c>
      <c r="H72" s="7" t="str">
        <f t="shared" si="13"/>
        <v>N/A</v>
      </c>
      <c r="I72" s="36">
        <v>-0.20599999999999999</v>
      </c>
      <c r="J72" s="36">
        <v>3.5390000000000001</v>
      </c>
      <c r="K72" s="30" t="s">
        <v>736</v>
      </c>
      <c r="L72" s="111" t="str">
        <f t="shared" si="14"/>
        <v>Yes</v>
      </c>
    </row>
    <row r="73" spans="1:12" x14ac:dyDescent="0.25">
      <c r="A73" s="143" t="s">
        <v>608</v>
      </c>
      <c r="B73" s="30" t="s">
        <v>213</v>
      </c>
      <c r="C73" s="1">
        <v>4424</v>
      </c>
      <c r="D73" s="7" t="str">
        <f t="shared" si="11"/>
        <v>N/A</v>
      </c>
      <c r="E73" s="1">
        <v>4444</v>
      </c>
      <c r="F73" s="7" t="str">
        <f t="shared" si="12"/>
        <v>N/A</v>
      </c>
      <c r="G73" s="1">
        <v>4362</v>
      </c>
      <c r="H73" s="7" t="str">
        <f t="shared" si="13"/>
        <v>N/A</v>
      </c>
      <c r="I73" s="36">
        <v>0.4521</v>
      </c>
      <c r="J73" s="36">
        <v>-1.85</v>
      </c>
      <c r="K73" s="30" t="s">
        <v>736</v>
      </c>
      <c r="L73" s="111" t="str">
        <f t="shared" si="14"/>
        <v>Yes</v>
      </c>
    </row>
    <row r="74" spans="1:12" x14ac:dyDescent="0.25">
      <c r="A74" s="143" t="s">
        <v>1431</v>
      </c>
      <c r="B74" s="30" t="s">
        <v>213</v>
      </c>
      <c r="C74" s="10">
        <v>537.21473778999996</v>
      </c>
      <c r="D74" s="7" t="str">
        <f t="shared" si="11"/>
        <v>N/A</v>
      </c>
      <c r="E74" s="10">
        <v>533.69464445999995</v>
      </c>
      <c r="F74" s="7" t="str">
        <f t="shared" si="12"/>
        <v>N/A</v>
      </c>
      <c r="G74" s="10">
        <v>562.97226043000001</v>
      </c>
      <c r="H74" s="7" t="str">
        <f t="shared" si="13"/>
        <v>N/A</v>
      </c>
      <c r="I74" s="36">
        <v>-0.65500000000000003</v>
      </c>
      <c r="J74" s="36">
        <v>5.4859999999999998</v>
      </c>
      <c r="K74" s="30" t="s">
        <v>736</v>
      </c>
      <c r="L74" s="111" t="str">
        <f t="shared" si="14"/>
        <v>Yes</v>
      </c>
    </row>
    <row r="75" spans="1:12" ht="25" x14ac:dyDescent="0.25">
      <c r="A75" s="143" t="s">
        <v>609</v>
      </c>
      <c r="B75" s="30" t="s">
        <v>213</v>
      </c>
      <c r="C75" s="10">
        <v>460633</v>
      </c>
      <c r="D75" s="7" t="str">
        <f t="shared" si="11"/>
        <v>N/A</v>
      </c>
      <c r="E75" s="10">
        <v>450559</v>
      </c>
      <c r="F75" s="7" t="str">
        <f t="shared" si="12"/>
        <v>N/A</v>
      </c>
      <c r="G75" s="10">
        <v>435343</v>
      </c>
      <c r="H75" s="7" t="str">
        <f t="shared" si="13"/>
        <v>N/A</v>
      </c>
      <c r="I75" s="36">
        <v>-2.19</v>
      </c>
      <c r="J75" s="36">
        <v>-3.38</v>
      </c>
      <c r="K75" s="30" t="s">
        <v>736</v>
      </c>
      <c r="L75" s="111" t="str">
        <f t="shared" si="14"/>
        <v>Yes</v>
      </c>
    </row>
    <row r="76" spans="1:12" x14ac:dyDescent="0.25">
      <c r="A76" s="174" t="s">
        <v>610</v>
      </c>
      <c r="B76" s="22" t="s">
        <v>213</v>
      </c>
      <c r="C76" s="23">
        <v>5193</v>
      </c>
      <c r="D76" s="27" t="str">
        <f t="shared" si="11"/>
        <v>N/A</v>
      </c>
      <c r="E76" s="23">
        <v>5004</v>
      </c>
      <c r="F76" s="27" t="str">
        <f t="shared" si="12"/>
        <v>N/A</v>
      </c>
      <c r="G76" s="23">
        <v>5069</v>
      </c>
      <c r="H76" s="27" t="str">
        <f t="shared" si="13"/>
        <v>N/A</v>
      </c>
      <c r="I76" s="8">
        <v>-3.64</v>
      </c>
      <c r="J76" s="8">
        <v>1.2989999999999999</v>
      </c>
      <c r="K76" s="28" t="s">
        <v>736</v>
      </c>
      <c r="L76" s="111" t="str">
        <f t="shared" si="14"/>
        <v>Yes</v>
      </c>
    </row>
    <row r="77" spans="1:12" ht="25" x14ac:dyDescent="0.25">
      <c r="A77" s="174" t="s">
        <v>1432</v>
      </c>
      <c r="B77" s="22" t="s">
        <v>213</v>
      </c>
      <c r="C77" s="29">
        <v>88.702676679999996</v>
      </c>
      <c r="D77" s="27" t="str">
        <f t="shared" si="11"/>
        <v>N/A</v>
      </c>
      <c r="E77" s="29">
        <v>90.039768185</v>
      </c>
      <c r="F77" s="27" t="str">
        <f t="shared" si="12"/>
        <v>N/A</v>
      </c>
      <c r="G77" s="29">
        <v>85.883408955999997</v>
      </c>
      <c r="H77" s="27" t="str">
        <f t="shared" si="13"/>
        <v>N/A</v>
      </c>
      <c r="I77" s="8">
        <v>1.5069999999999999</v>
      </c>
      <c r="J77" s="8">
        <v>-4.62</v>
      </c>
      <c r="K77" s="28" t="s">
        <v>736</v>
      </c>
      <c r="L77" s="111" t="str">
        <f t="shared" si="14"/>
        <v>Yes</v>
      </c>
    </row>
    <row r="78" spans="1:12" x14ac:dyDescent="0.25">
      <c r="A78" s="174" t="s">
        <v>611</v>
      </c>
      <c r="B78" s="22" t="s">
        <v>213</v>
      </c>
      <c r="C78" s="29">
        <v>2407902</v>
      </c>
      <c r="D78" s="27" t="str">
        <f t="shared" si="11"/>
        <v>N/A</v>
      </c>
      <c r="E78" s="29">
        <v>2190932</v>
      </c>
      <c r="F78" s="27" t="str">
        <f t="shared" si="12"/>
        <v>N/A</v>
      </c>
      <c r="G78" s="29">
        <v>2505965</v>
      </c>
      <c r="H78" s="27" t="str">
        <f t="shared" si="13"/>
        <v>N/A</v>
      </c>
      <c r="I78" s="8">
        <v>-9.01</v>
      </c>
      <c r="J78" s="8">
        <v>14.38</v>
      </c>
      <c r="K78" s="28" t="s">
        <v>736</v>
      </c>
      <c r="L78" s="111" t="str">
        <f t="shared" si="14"/>
        <v>Yes</v>
      </c>
    </row>
    <row r="79" spans="1:12" x14ac:dyDescent="0.25">
      <c r="A79" s="174" t="s">
        <v>612</v>
      </c>
      <c r="B79" s="22" t="s">
        <v>213</v>
      </c>
      <c r="C79" s="23">
        <v>4600</v>
      </c>
      <c r="D79" s="27" t="str">
        <f t="shared" si="11"/>
        <v>N/A</v>
      </c>
      <c r="E79" s="23">
        <v>4291</v>
      </c>
      <c r="F79" s="27" t="str">
        <f t="shared" si="12"/>
        <v>N/A</v>
      </c>
      <c r="G79" s="23">
        <v>5545</v>
      </c>
      <c r="H79" s="27" t="str">
        <f t="shared" si="13"/>
        <v>N/A</v>
      </c>
      <c r="I79" s="8">
        <v>-6.72</v>
      </c>
      <c r="J79" s="8">
        <v>29.22</v>
      </c>
      <c r="K79" s="28" t="s">
        <v>736</v>
      </c>
      <c r="L79" s="111" t="str">
        <f t="shared" si="14"/>
        <v>Yes</v>
      </c>
    </row>
    <row r="80" spans="1:12" x14ac:dyDescent="0.25">
      <c r="A80" s="174" t="s">
        <v>1433</v>
      </c>
      <c r="B80" s="22" t="s">
        <v>213</v>
      </c>
      <c r="C80" s="29">
        <v>523.45695651999995</v>
      </c>
      <c r="D80" s="27" t="str">
        <f t="shared" si="11"/>
        <v>N/A</v>
      </c>
      <c r="E80" s="29">
        <v>510.58774179</v>
      </c>
      <c r="F80" s="27" t="str">
        <f t="shared" si="12"/>
        <v>N/A</v>
      </c>
      <c r="G80" s="29">
        <v>451.93237151</v>
      </c>
      <c r="H80" s="27" t="str">
        <f t="shared" si="13"/>
        <v>N/A</v>
      </c>
      <c r="I80" s="8">
        <v>-2.46</v>
      </c>
      <c r="J80" s="8">
        <v>-11.5</v>
      </c>
      <c r="K80" s="28" t="s">
        <v>736</v>
      </c>
      <c r="L80" s="111" t="str">
        <f t="shared" si="14"/>
        <v>Yes</v>
      </c>
    </row>
    <row r="81" spans="1:12" x14ac:dyDescent="0.25">
      <c r="A81" s="174" t="s">
        <v>613</v>
      </c>
      <c r="B81" s="22" t="s">
        <v>213</v>
      </c>
      <c r="C81" s="29">
        <v>1961670</v>
      </c>
      <c r="D81" s="27" t="str">
        <f t="shared" si="11"/>
        <v>N/A</v>
      </c>
      <c r="E81" s="29">
        <v>1975956</v>
      </c>
      <c r="F81" s="27" t="str">
        <f t="shared" si="12"/>
        <v>N/A</v>
      </c>
      <c r="G81" s="29">
        <v>1962064</v>
      </c>
      <c r="H81" s="27" t="str">
        <f t="shared" si="13"/>
        <v>N/A</v>
      </c>
      <c r="I81" s="8">
        <v>0.72829999999999995</v>
      </c>
      <c r="J81" s="8">
        <v>-0.70299999999999996</v>
      </c>
      <c r="K81" s="28" t="s">
        <v>736</v>
      </c>
      <c r="L81" s="111" t="str">
        <f t="shared" si="14"/>
        <v>Yes</v>
      </c>
    </row>
    <row r="82" spans="1:12" x14ac:dyDescent="0.25">
      <c r="A82" s="174" t="s">
        <v>614</v>
      </c>
      <c r="B82" s="22" t="s">
        <v>213</v>
      </c>
      <c r="C82" s="23">
        <v>3506</v>
      </c>
      <c r="D82" s="27" t="str">
        <f t="shared" si="11"/>
        <v>N/A</v>
      </c>
      <c r="E82" s="23">
        <v>3479</v>
      </c>
      <c r="F82" s="27" t="str">
        <f t="shared" si="12"/>
        <v>N/A</v>
      </c>
      <c r="G82" s="23">
        <v>4034</v>
      </c>
      <c r="H82" s="27" t="str">
        <f t="shared" si="13"/>
        <v>N/A</v>
      </c>
      <c r="I82" s="8">
        <v>-0.77</v>
      </c>
      <c r="J82" s="8">
        <v>15.95</v>
      </c>
      <c r="K82" s="28" t="s">
        <v>736</v>
      </c>
      <c r="L82" s="111" t="str">
        <f t="shared" si="14"/>
        <v>Yes</v>
      </c>
    </row>
    <row r="83" spans="1:12" x14ac:dyDescent="0.25">
      <c r="A83" s="174" t="s">
        <v>1434</v>
      </c>
      <c r="B83" s="22" t="s">
        <v>213</v>
      </c>
      <c r="C83" s="29">
        <v>559.51796920000004</v>
      </c>
      <c r="D83" s="27" t="str">
        <f t="shared" si="11"/>
        <v>N/A</v>
      </c>
      <c r="E83" s="29">
        <v>567.96665709000001</v>
      </c>
      <c r="F83" s="27" t="str">
        <f t="shared" si="12"/>
        <v>N/A</v>
      </c>
      <c r="G83" s="29">
        <v>486.38175508</v>
      </c>
      <c r="H83" s="27" t="str">
        <f t="shared" si="13"/>
        <v>N/A</v>
      </c>
      <c r="I83" s="8">
        <v>1.51</v>
      </c>
      <c r="J83" s="8">
        <v>-14.4</v>
      </c>
      <c r="K83" s="28" t="s">
        <v>736</v>
      </c>
      <c r="L83" s="111" t="str">
        <f t="shared" si="14"/>
        <v>Yes</v>
      </c>
    </row>
    <row r="84" spans="1:12" ht="25" x14ac:dyDescent="0.25">
      <c r="A84" s="174" t="s">
        <v>615</v>
      </c>
      <c r="B84" s="22" t="s">
        <v>213</v>
      </c>
      <c r="C84" s="29">
        <v>644824</v>
      </c>
      <c r="D84" s="27" t="str">
        <f t="shared" si="11"/>
        <v>N/A</v>
      </c>
      <c r="E84" s="29">
        <v>751747</v>
      </c>
      <c r="F84" s="27" t="str">
        <f t="shared" si="12"/>
        <v>N/A</v>
      </c>
      <c r="G84" s="29">
        <v>672042</v>
      </c>
      <c r="H84" s="27" t="str">
        <f t="shared" si="13"/>
        <v>N/A</v>
      </c>
      <c r="I84" s="8">
        <v>16.579999999999998</v>
      </c>
      <c r="J84" s="8">
        <v>-10.6</v>
      </c>
      <c r="K84" s="28" t="s">
        <v>736</v>
      </c>
      <c r="L84" s="111" t="str">
        <f t="shared" si="14"/>
        <v>Yes</v>
      </c>
    </row>
    <row r="85" spans="1:12" x14ac:dyDescent="0.25">
      <c r="A85" s="174" t="s">
        <v>616</v>
      </c>
      <c r="B85" s="22" t="s">
        <v>213</v>
      </c>
      <c r="C85" s="23">
        <v>201</v>
      </c>
      <c r="D85" s="27" t="str">
        <f t="shared" si="11"/>
        <v>N/A</v>
      </c>
      <c r="E85" s="23">
        <v>196</v>
      </c>
      <c r="F85" s="27" t="str">
        <f t="shared" si="12"/>
        <v>N/A</v>
      </c>
      <c r="G85" s="23">
        <v>188</v>
      </c>
      <c r="H85" s="27" t="str">
        <f t="shared" si="13"/>
        <v>N/A</v>
      </c>
      <c r="I85" s="8">
        <v>-2.4900000000000002</v>
      </c>
      <c r="J85" s="8">
        <v>-4.08</v>
      </c>
      <c r="K85" s="28" t="s">
        <v>736</v>
      </c>
      <c r="L85" s="111" t="str">
        <f t="shared" si="14"/>
        <v>Yes</v>
      </c>
    </row>
    <row r="86" spans="1:12" x14ac:dyDescent="0.25">
      <c r="A86" s="174" t="s">
        <v>1435</v>
      </c>
      <c r="B86" s="22" t="s">
        <v>213</v>
      </c>
      <c r="C86" s="29">
        <v>3208.0796019999998</v>
      </c>
      <c r="D86" s="27" t="str">
        <f t="shared" si="11"/>
        <v>N/A</v>
      </c>
      <c r="E86" s="29">
        <v>3835.4438776000002</v>
      </c>
      <c r="F86" s="27" t="str">
        <f t="shared" si="12"/>
        <v>N/A</v>
      </c>
      <c r="G86" s="29">
        <v>3574.6914894000001</v>
      </c>
      <c r="H86" s="27" t="str">
        <f t="shared" si="13"/>
        <v>N/A</v>
      </c>
      <c r="I86" s="8">
        <v>19.559999999999999</v>
      </c>
      <c r="J86" s="8">
        <v>-6.8</v>
      </c>
      <c r="K86" s="28" t="s">
        <v>736</v>
      </c>
      <c r="L86" s="111" t="str">
        <f t="shared" si="14"/>
        <v>Yes</v>
      </c>
    </row>
    <row r="87" spans="1:12" x14ac:dyDescent="0.25">
      <c r="A87" s="174" t="s">
        <v>617</v>
      </c>
      <c r="B87" s="22" t="s">
        <v>213</v>
      </c>
      <c r="C87" s="29">
        <v>1616863</v>
      </c>
      <c r="D87" s="27" t="str">
        <f t="shared" si="11"/>
        <v>N/A</v>
      </c>
      <c r="E87" s="29">
        <v>1716521</v>
      </c>
      <c r="F87" s="27" t="str">
        <f t="shared" si="12"/>
        <v>N/A</v>
      </c>
      <c r="G87" s="29">
        <v>1813830</v>
      </c>
      <c r="H87" s="27" t="str">
        <f t="shared" si="13"/>
        <v>N/A</v>
      </c>
      <c r="I87" s="8">
        <v>6.1639999999999997</v>
      </c>
      <c r="J87" s="8">
        <v>5.6689999999999996</v>
      </c>
      <c r="K87" s="28" t="s">
        <v>736</v>
      </c>
      <c r="L87" s="111" t="str">
        <f t="shared" si="14"/>
        <v>Yes</v>
      </c>
    </row>
    <row r="88" spans="1:12" x14ac:dyDescent="0.25">
      <c r="A88" s="174" t="s">
        <v>618</v>
      </c>
      <c r="B88" s="22" t="s">
        <v>213</v>
      </c>
      <c r="C88" s="23">
        <v>6644</v>
      </c>
      <c r="D88" s="27" t="str">
        <f t="shared" si="11"/>
        <v>N/A</v>
      </c>
      <c r="E88" s="23">
        <v>6388</v>
      </c>
      <c r="F88" s="27" t="str">
        <f t="shared" si="12"/>
        <v>N/A</v>
      </c>
      <c r="G88" s="23">
        <v>6907</v>
      </c>
      <c r="H88" s="27" t="str">
        <f t="shared" si="13"/>
        <v>N/A</v>
      </c>
      <c r="I88" s="8">
        <v>-3.85</v>
      </c>
      <c r="J88" s="8">
        <v>8.125</v>
      </c>
      <c r="K88" s="28" t="s">
        <v>736</v>
      </c>
      <c r="L88" s="111" t="str">
        <f t="shared" si="14"/>
        <v>Yes</v>
      </c>
    </row>
    <row r="89" spans="1:12" x14ac:dyDescent="0.25">
      <c r="A89" s="174" t="s">
        <v>1436</v>
      </c>
      <c r="B89" s="22" t="s">
        <v>213</v>
      </c>
      <c r="C89" s="29">
        <v>243.35686333999999</v>
      </c>
      <c r="D89" s="27" t="str">
        <f t="shared" si="11"/>
        <v>N/A</v>
      </c>
      <c r="E89" s="29">
        <v>268.71023795000002</v>
      </c>
      <c r="F89" s="27" t="str">
        <f t="shared" si="12"/>
        <v>N/A</v>
      </c>
      <c r="G89" s="29">
        <v>262.60749964000001</v>
      </c>
      <c r="H89" s="27" t="str">
        <f t="shared" si="13"/>
        <v>N/A</v>
      </c>
      <c r="I89" s="8">
        <v>10.42</v>
      </c>
      <c r="J89" s="8">
        <v>-2.27</v>
      </c>
      <c r="K89" s="28" t="s">
        <v>736</v>
      </c>
      <c r="L89" s="111" t="str">
        <f t="shared" si="14"/>
        <v>Yes</v>
      </c>
    </row>
    <row r="90" spans="1:12" x14ac:dyDescent="0.25">
      <c r="A90" s="174" t="s">
        <v>619</v>
      </c>
      <c r="B90" s="22" t="s">
        <v>213</v>
      </c>
      <c r="C90" s="29">
        <v>1698872</v>
      </c>
      <c r="D90" s="27" t="str">
        <f t="shared" si="11"/>
        <v>N/A</v>
      </c>
      <c r="E90" s="29">
        <v>1507309</v>
      </c>
      <c r="F90" s="27" t="str">
        <f t="shared" si="12"/>
        <v>N/A</v>
      </c>
      <c r="G90" s="29">
        <v>1519124</v>
      </c>
      <c r="H90" s="27" t="str">
        <f t="shared" si="13"/>
        <v>N/A</v>
      </c>
      <c r="I90" s="8">
        <v>-11.3</v>
      </c>
      <c r="J90" s="8">
        <v>0.78380000000000005</v>
      </c>
      <c r="K90" s="28" t="s">
        <v>736</v>
      </c>
      <c r="L90" s="111" t="str">
        <f t="shared" si="14"/>
        <v>Yes</v>
      </c>
    </row>
    <row r="91" spans="1:12" x14ac:dyDescent="0.25">
      <c r="A91" s="174" t="s">
        <v>620</v>
      </c>
      <c r="B91" s="22" t="s">
        <v>213</v>
      </c>
      <c r="C91" s="23">
        <v>4543</v>
      </c>
      <c r="D91" s="27" t="str">
        <f t="shared" si="11"/>
        <v>N/A</v>
      </c>
      <c r="E91" s="23">
        <v>4419</v>
      </c>
      <c r="F91" s="27" t="str">
        <f t="shared" si="12"/>
        <v>N/A</v>
      </c>
      <c r="G91" s="23">
        <v>2126</v>
      </c>
      <c r="H91" s="27" t="str">
        <f t="shared" si="13"/>
        <v>N/A</v>
      </c>
      <c r="I91" s="8">
        <v>-2.73</v>
      </c>
      <c r="J91" s="8">
        <v>-51.9</v>
      </c>
      <c r="K91" s="28" t="s">
        <v>736</v>
      </c>
      <c r="L91" s="111" t="str">
        <f t="shared" si="14"/>
        <v>No</v>
      </c>
    </row>
    <row r="92" spans="1:12" x14ac:dyDescent="0.25">
      <c r="A92" s="174" t="s">
        <v>1437</v>
      </c>
      <c r="B92" s="22" t="s">
        <v>213</v>
      </c>
      <c r="C92" s="29">
        <v>373.95377503999998</v>
      </c>
      <c r="D92" s="27" t="str">
        <f t="shared" si="11"/>
        <v>N/A</v>
      </c>
      <c r="E92" s="29">
        <v>341.09730708000001</v>
      </c>
      <c r="F92" s="27" t="str">
        <f t="shared" si="12"/>
        <v>N/A</v>
      </c>
      <c r="G92" s="29">
        <v>714.54562558999999</v>
      </c>
      <c r="H92" s="27" t="str">
        <f t="shared" si="13"/>
        <v>N/A</v>
      </c>
      <c r="I92" s="8">
        <v>-8.7899999999999991</v>
      </c>
      <c r="J92" s="8">
        <v>109.5</v>
      </c>
      <c r="K92" s="28" t="s">
        <v>736</v>
      </c>
      <c r="L92" s="111" t="str">
        <f t="shared" si="14"/>
        <v>No</v>
      </c>
    </row>
    <row r="93" spans="1:12" ht="25" x14ac:dyDescent="0.25">
      <c r="A93" s="174" t="s">
        <v>621</v>
      </c>
      <c r="B93" s="22" t="s">
        <v>213</v>
      </c>
      <c r="C93" s="29">
        <v>46613940</v>
      </c>
      <c r="D93" s="27" t="str">
        <f t="shared" si="11"/>
        <v>N/A</v>
      </c>
      <c r="E93" s="29">
        <v>50035606</v>
      </c>
      <c r="F93" s="27" t="str">
        <f t="shared" si="12"/>
        <v>N/A</v>
      </c>
      <c r="G93" s="29">
        <v>58217929</v>
      </c>
      <c r="H93" s="27" t="str">
        <f t="shared" si="13"/>
        <v>N/A</v>
      </c>
      <c r="I93" s="8">
        <v>7.34</v>
      </c>
      <c r="J93" s="8">
        <v>16.350000000000001</v>
      </c>
      <c r="K93" s="28" t="s">
        <v>736</v>
      </c>
      <c r="L93" s="111" t="str">
        <f t="shared" si="14"/>
        <v>Yes</v>
      </c>
    </row>
    <row r="94" spans="1:12" x14ac:dyDescent="0.25">
      <c r="A94" s="178" t="s">
        <v>622</v>
      </c>
      <c r="B94" s="23" t="s">
        <v>213</v>
      </c>
      <c r="C94" s="23">
        <v>3523</v>
      </c>
      <c r="D94" s="27" t="str">
        <f t="shared" si="11"/>
        <v>N/A</v>
      </c>
      <c r="E94" s="23">
        <v>3853</v>
      </c>
      <c r="F94" s="27" t="str">
        <f t="shared" si="12"/>
        <v>N/A</v>
      </c>
      <c r="G94" s="23">
        <v>5351</v>
      </c>
      <c r="H94" s="27" t="str">
        <f t="shared" si="13"/>
        <v>N/A</v>
      </c>
      <c r="I94" s="8">
        <v>9.3670000000000009</v>
      </c>
      <c r="J94" s="8">
        <v>38.880000000000003</v>
      </c>
      <c r="K94" s="31" t="s">
        <v>736</v>
      </c>
      <c r="L94" s="111" t="str">
        <f t="shared" si="14"/>
        <v>No</v>
      </c>
    </row>
    <row r="95" spans="1:12" x14ac:dyDescent="0.25">
      <c r="A95" s="174" t="s">
        <v>1438</v>
      </c>
      <c r="B95" s="22" t="s">
        <v>213</v>
      </c>
      <c r="C95" s="29">
        <v>13231.319898</v>
      </c>
      <c r="D95" s="27" t="str">
        <f t="shared" si="11"/>
        <v>N/A</v>
      </c>
      <c r="E95" s="29">
        <v>12986.142227</v>
      </c>
      <c r="F95" s="27" t="str">
        <f t="shared" si="12"/>
        <v>N/A</v>
      </c>
      <c r="G95" s="29">
        <v>10879.822276000001</v>
      </c>
      <c r="H95" s="27" t="str">
        <f t="shared" si="13"/>
        <v>N/A</v>
      </c>
      <c r="I95" s="8">
        <v>-1.85</v>
      </c>
      <c r="J95" s="8">
        <v>-16.2</v>
      </c>
      <c r="K95" s="28" t="s">
        <v>736</v>
      </c>
      <c r="L95" s="111" t="str">
        <f t="shared" si="14"/>
        <v>Yes</v>
      </c>
    </row>
    <row r="96" spans="1:12" ht="25" x14ac:dyDescent="0.25">
      <c r="A96" s="174" t="s">
        <v>623</v>
      </c>
      <c r="B96" s="22" t="s">
        <v>213</v>
      </c>
      <c r="C96" s="29">
        <v>663226</v>
      </c>
      <c r="D96" s="27" t="str">
        <f t="shared" si="11"/>
        <v>N/A</v>
      </c>
      <c r="E96" s="29">
        <v>562706</v>
      </c>
      <c r="F96" s="27" t="str">
        <f t="shared" si="12"/>
        <v>N/A</v>
      </c>
      <c r="G96" s="29">
        <v>546464</v>
      </c>
      <c r="H96" s="27" t="str">
        <f t="shared" si="13"/>
        <v>N/A</v>
      </c>
      <c r="I96" s="8">
        <v>-15.2</v>
      </c>
      <c r="J96" s="8">
        <v>-2.89</v>
      </c>
      <c r="K96" s="28" t="s">
        <v>736</v>
      </c>
      <c r="L96" s="111" t="str">
        <f t="shared" si="14"/>
        <v>Yes</v>
      </c>
    </row>
    <row r="97" spans="1:12" x14ac:dyDescent="0.25">
      <c r="A97" s="174" t="s">
        <v>624</v>
      </c>
      <c r="B97" s="22" t="s">
        <v>213</v>
      </c>
      <c r="C97" s="23">
        <v>2048</v>
      </c>
      <c r="D97" s="27" t="str">
        <f t="shared" si="11"/>
        <v>N/A</v>
      </c>
      <c r="E97" s="23">
        <v>1788</v>
      </c>
      <c r="F97" s="27" t="str">
        <f t="shared" si="12"/>
        <v>N/A</v>
      </c>
      <c r="G97" s="23">
        <v>1999</v>
      </c>
      <c r="H97" s="27" t="str">
        <f t="shared" si="13"/>
        <v>N/A</v>
      </c>
      <c r="I97" s="8">
        <v>-12.7</v>
      </c>
      <c r="J97" s="8">
        <v>11.8</v>
      </c>
      <c r="K97" s="28" t="s">
        <v>736</v>
      </c>
      <c r="L97" s="111" t="str">
        <f t="shared" si="14"/>
        <v>Yes</v>
      </c>
    </row>
    <row r="98" spans="1:12" x14ac:dyDescent="0.25">
      <c r="A98" s="174" t="s">
        <v>1439</v>
      </c>
      <c r="B98" s="22" t="s">
        <v>213</v>
      </c>
      <c r="C98" s="29">
        <v>323.84082031000003</v>
      </c>
      <c r="D98" s="27" t="str">
        <f t="shared" si="11"/>
        <v>N/A</v>
      </c>
      <c r="E98" s="29">
        <v>314.71252795999999</v>
      </c>
      <c r="F98" s="27" t="str">
        <f t="shared" si="12"/>
        <v>N/A</v>
      </c>
      <c r="G98" s="29">
        <v>273.36868434000002</v>
      </c>
      <c r="H98" s="27" t="str">
        <f t="shared" si="13"/>
        <v>N/A</v>
      </c>
      <c r="I98" s="8">
        <v>-2.82</v>
      </c>
      <c r="J98" s="8">
        <v>-13.1</v>
      </c>
      <c r="K98" s="28" t="s">
        <v>736</v>
      </c>
      <c r="L98" s="111" t="str">
        <f t="shared" si="14"/>
        <v>Yes</v>
      </c>
    </row>
    <row r="99" spans="1:12" ht="25" x14ac:dyDescent="0.25">
      <c r="A99" s="174" t="s">
        <v>625</v>
      </c>
      <c r="B99" s="22" t="s">
        <v>213</v>
      </c>
      <c r="C99" s="29">
        <v>8843385</v>
      </c>
      <c r="D99" s="27" t="str">
        <f t="shared" si="11"/>
        <v>N/A</v>
      </c>
      <c r="E99" s="29">
        <v>8778708</v>
      </c>
      <c r="F99" s="27" t="str">
        <f t="shared" si="12"/>
        <v>N/A</v>
      </c>
      <c r="G99" s="29">
        <v>10483950</v>
      </c>
      <c r="H99" s="27" t="str">
        <f t="shared" si="13"/>
        <v>N/A</v>
      </c>
      <c r="I99" s="8">
        <v>-0.73099999999999998</v>
      </c>
      <c r="J99" s="8">
        <v>19.420000000000002</v>
      </c>
      <c r="K99" s="28" t="s">
        <v>736</v>
      </c>
      <c r="L99" s="111" t="str">
        <f t="shared" si="14"/>
        <v>Yes</v>
      </c>
    </row>
    <row r="100" spans="1:12" x14ac:dyDescent="0.25">
      <c r="A100" s="174" t="s">
        <v>626</v>
      </c>
      <c r="B100" s="22" t="s">
        <v>213</v>
      </c>
      <c r="C100" s="23">
        <v>668</v>
      </c>
      <c r="D100" s="27" t="str">
        <f t="shared" si="11"/>
        <v>N/A</v>
      </c>
      <c r="E100" s="23">
        <v>608</v>
      </c>
      <c r="F100" s="27" t="str">
        <f t="shared" si="12"/>
        <v>N/A</v>
      </c>
      <c r="G100" s="23">
        <v>1264</v>
      </c>
      <c r="H100" s="27" t="str">
        <f t="shared" si="13"/>
        <v>N/A</v>
      </c>
      <c r="I100" s="8">
        <v>-8.98</v>
      </c>
      <c r="J100" s="8">
        <v>107.9</v>
      </c>
      <c r="K100" s="28" t="s">
        <v>736</v>
      </c>
      <c r="L100" s="111" t="str">
        <f t="shared" si="14"/>
        <v>No</v>
      </c>
    </row>
    <row r="101" spans="1:12" ht="25" x14ac:dyDescent="0.25">
      <c r="A101" s="174" t="s">
        <v>1440</v>
      </c>
      <c r="B101" s="22" t="s">
        <v>213</v>
      </c>
      <c r="C101" s="29">
        <v>13238.600299</v>
      </c>
      <c r="D101" s="27" t="str">
        <f t="shared" si="11"/>
        <v>N/A</v>
      </c>
      <c r="E101" s="29">
        <v>14438.664473999999</v>
      </c>
      <c r="F101" s="27" t="str">
        <f t="shared" si="12"/>
        <v>N/A</v>
      </c>
      <c r="G101" s="29">
        <v>8294.2642405000006</v>
      </c>
      <c r="H101" s="27" t="str">
        <f t="shared" si="13"/>
        <v>N/A</v>
      </c>
      <c r="I101" s="8">
        <v>9.0649999999999995</v>
      </c>
      <c r="J101" s="8">
        <v>-42.6</v>
      </c>
      <c r="K101" s="28" t="s">
        <v>736</v>
      </c>
      <c r="L101" s="111" t="str">
        <f t="shared" si="14"/>
        <v>No</v>
      </c>
    </row>
    <row r="102" spans="1:12" ht="25" x14ac:dyDescent="0.25">
      <c r="A102" s="174" t="s">
        <v>627</v>
      </c>
      <c r="B102" s="22" t="s">
        <v>213</v>
      </c>
      <c r="C102" s="29">
        <v>168265</v>
      </c>
      <c r="D102" s="27" t="str">
        <f t="shared" si="11"/>
        <v>N/A</v>
      </c>
      <c r="E102" s="29">
        <v>98810</v>
      </c>
      <c r="F102" s="27" t="str">
        <f t="shared" si="12"/>
        <v>N/A</v>
      </c>
      <c r="G102" s="29">
        <v>201587</v>
      </c>
      <c r="H102" s="27" t="str">
        <f t="shared" si="13"/>
        <v>N/A</v>
      </c>
      <c r="I102" s="8">
        <v>-41.3</v>
      </c>
      <c r="J102" s="8">
        <v>104</v>
      </c>
      <c r="K102" s="28" t="s">
        <v>736</v>
      </c>
      <c r="L102" s="111" t="str">
        <f t="shared" si="14"/>
        <v>No</v>
      </c>
    </row>
    <row r="103" spans="1:12" x14ac:dyDescent="0.25">
      <c r="A103" s="174" t="s">
        <v>628</v>
      </c>
      <c r="B103" s="22" t="s">
        <v>213</v>
      </c>
      <c r="C103" s="23">
        <v>239</v>
      </c>
      <c r="D103" s="27" t="str">
        <f t="shared" si="11"/>
        <v>N/A</v>
      </c>
      <c r="E103" s="23">
        <v>82</v>
      </c>
      <c r="F103" s="27" t="str">
        <f t="shared" si="12"/>
        <v>N/A</v>
      </c>
      <c r="G103" s="23">
        <v>833</v>
      </c>
      <c r="H103" s="27" t="str">
        <f t="shared" si="13"/>
        <v>N/A</v>
      </c>
      <c r="I103" s="8">
        <v>-65.7</v>
      </c>
      <c r="J103" s="8">
        <v>915.9</v>
      </c>
      <c r="K103" s="28" t="s">
        <v>736</v>
      </c>
      <c r="L103" s="111" t="str">
        <f t="shared" si="14"/>
        <v>No</v>
      </c>
    </row>
    <row r="104" spans="1:12" ht="25" x14ac:dyDescent="0.25">
      <c r="A104" s="174" t="s">
        <v>1441</v>
      </c>
      <c r="B104" s="22" t="s">
        <v>213</v>
      </c>
      <c r="C104" s="29">
        <v>704.0376569</v>
      </c>
      <c r="D104" s="27" t="str">
        <f t="shared" si="11"/>
        <v>N/A</v>
      </c>
      <c r="E104" s="29">
        <v>1205</v>
      </c>
      <c r="F104" s="27" t="str">
        <f t="shared" si="12"/>
        <v>N/A</v>
      </c>
      <c r="G104" s="29">
        <v>242.00120047999999</v>
      </c>
      <c r="H104" s="27" t="str">
        <f t="shared" si="13"/>
        <v>N/A</v>
      </c>
      <c r="I104" s="8">
        <v>71.16</v>
      </c>
      <c r="J104" s="8">
        <v>-79.900000000000006</v>
      </c>
      <c r="K104" s="28" t="s">
        <v>736</v>
      </c>
      <c r="L104" s="111" t="str">
        <f t="shared" si="14"/>
        <v>No</v>
      </c>
    </row>
    <row r="105" spans="1:12" ht="25" x14ac:dyDescent="0.25">
      <c r="A105" s="174" t="s">
        <v>629</v>
      </c>
      <c r="B105" s="22" t="s">
        <v>213</v>
      </c>
      <c r="C105" s="29">
        <v>4385946</v>
      </c>
      <c r="D105" s="27" t="str">
        <f t="shared" si="11"/>
        <v>N/A</v>
      </c>
      <c r="E105" s="29">
        <v>4357821</v>
      </c>
      <c r="F105" s="27" t="str">
        <f t="shared" si="12"/>
        <v>N/A</v>
      </c>
      <c r="G105" s="29">
        <v>3703096</v>
      </c>
      <c r="H105" s="27" t="str">
        <f t="shared" si="13"/>
        <v>N/A</v>
      </c>
      <c r="I105" s="8">
        <v>-0.64100000000000001</v>
      </c>
      <c r="J105" s="8">
        <v>-15</v>
      </c>
      <c r="K105" s="28" t="s">
        <v>736</v>
      </c>
      <c r="L105" s="111" t="str">
        <f t="shared" si="14"/>
        <v>Yes</v>
      </c>
    </row>
    <row r="106" spans="1:12" x14ac:dyDescent="0.25">
      <c r="A106" s="174" t="s">
        <v>630</v>
      </c>
      <c r="B106" s="22" t="s">
        <v>213</v>
      </c>
      <c r="C106" s="23">
        <v>1416</v>
      </c>
      <c r="D106" s="27" t="str">
        <f t="shared" si="11"/>
        <v>N/A</v>
      </c>
      <c r="E106" s="23">
        <v>1408</v>
      </c>
      <c r="F106" s="27" t="str">
        <f t="shared" si="12"/>
        <v>N/A</v>
      </c>
      <c r="G106" s="23">
        <v>1273</v>
      </c>
      <c r="H106" s="27" t="str">
        <f t="shared" si="13"/>
        <v>N/A</v>
      </c>
      <c r="I106" s="8">
        <v>-0.56499999999999995</v>
      </c>
      <c r="J106" s="8">
        <v>-9.59</v>
      </c>
      <c r="K106" s="28" t="s">
        <v>736</v>
      </c>
      <c r="L106" s="111" t="str">
        <f t="shared" si="14"/>
        <v>Yes</v>
      </c>
    </row>
    <row r="107" spans="1:12" ht="25" x14ac:dyDescent="0.25">
      <c r="A107" s="174" t="s">
        <v>1442</v>
      </c>
      <c r="B107" s="22" t="s">
        <v>213</v>
      </c>
      <c r="C107" s="29">
        <v>3097.4194914999998</v>
      </c>
      <c r="D107" s="27" t="str">
        <f t="shared" si="11"/>
        <v>N/A</v>
      </c>
      <c r="E107" s="29">
        <v>3095.0433238999999</v>
      </c>
      <c r="F107" s="27" t="str">
        <f t="shared" si="12"/>
        <v>N/A</v>
      </c>
      <c r="G107" s="29">
        <v>2908.9520816999998</v>
      </c>
      <c r="H107" s="27" t="str">
        <f t="shared" si="13"/>
        <v>N/A</v>
      </c>
      <c r="I107" s="8">
        <v>-7.6999999999999999E-2</v>
      </c>
      <c r="J107" s="8">
        <v>-6.01</v>
      </c>
      <c r="K107" s="28" t="s">
        <v>736</v>
      </c>
      <c r="L107" s="111" t="str">
        <f t="shared" si="14"/>
        <v>Yes</v>
      </c>
    </row>
    <row r="108" spans="1:12" ht="25" x14ac:dyDescent="0.25">
      <c r="A108" s="174" t="s">
        <v>631</v>
      </c>
      <c r="B108" s="22" t="s">
        <v>213</v>
      </c>
      <c r="C108" s="29">
        <v>119656</v>
      </c>
      <c r="D108" s="27" t="str">
        <f t="shared" si="11"/>
        <v>N/A</v>
      </c>
      <c r="E108" s="29">
        <v>110792</v>
      </c>
      <c r="F108" s="27" t="str">
        <f t="shared" si="12"/>
        <v>N/A</v>
      </c>
      <c r="G108" s="29">
        <v>76670</v>
      </c>
      <c r="H108" s="27" t="str">
        <f t="shared" si="13"/>
        <v>N/A</v>
      </c>
      <c r="I108" s="8">
        <v>-7.41</v>
      </c>
      <c r="J108" s="8">
        <v>-30.8</v>
      </c>
      <c r="K108" s="28" t="s">
        <v>736</v>
      </c>
      <c r="L108" s="111" t="str">
        <f t="shared" si="14"/>
        <v>No</v>
      </c>
    </row>
    <row r="109" spans="1:12" x14ac:dyDescent="0.25">
      <c r="A109" s="174" t="s">
        <v>632</v>
      </c>
      <c r="B109" s="22" t="s">
        <v>213</v>
      </c>
      <c r="C109" s="23">
        <v>593</v>
      </c>
      <c r="D109" s="27" t="str">
        <f t="shared" si="11"/>
        <v>N/A</v>
      </c>
      <c r="E109" s="23">
        <v>551</v>
      </c>
      <c r="F109" s="27" t="str">
        <f t="shared" si="12"/>
        <v>N/A</v>
      </c>
      <c r="G109" s="23">
        <v>588</v>
      </c>
      <c r="H109" s="27" t="str">
        <f t="shared" si="13"/>
        <v>N/A</v>
      </c>
      <c r="I109" s="8">
        <v>-7.08</v>
      </c>
      <c r="J109" s="8">
        <v>6.7149999999999999</v>
      </c>
      <c r="K109" s="28" t="s">
        <v>736</v>
      </c>
      <c r="L109" s="111" t="str">
        <f t="shared" si="14"/>
        <v>Yes</v>
      </c>
    </row>
    <row r="110" spans="1:12" ht="25" x14ac:dyDescent="0.25">
      <c r="A110" s="174" t="s">
        <v>1443</v>
      </c>
      <c r="B110" s="22" t="s">
        <v>213</v>
      </c>
      <c r="C110" s="29">
        <v>201.78077572000001</v>
      </c>
      <c r="D110" s="27" t="str">
        <f t="shared" si="11"/>
        <v>N/A</v>
      </c>
      <c r="E110" s="29">
        <v>201.07441016000001</v>
      </c>
      <c r="F110" s="27" t="str">
        <f t="shared" si="12"/>
        <v>N/A</v>
      </c>
      <c r="G110" s="29">
        <v>130.39115645999999</v>
      </c>
      <c r="H110" s="27" t="str">
        <f t="shared" si="13"/>
        <v>N/A</v>
      </c>
      <c r="I110" s="8">
        <v>-0.35</v>
      </c>
      <c r="J110" s="8">
        <v>-35.200000000000003</v>
      </c>
      <c r="K110" s="28" t="s">
        <v>736</v>
      </c>
      <c r="L110" s="111" t="str">
        <f t="shared" si="14"/>
        <v>No</v>
      </c>
    </row>
    <row r="111" spans="1:12" x14ac:dyDescent="0.25">
      <c r="A111" s="174" t="s">
        <v>633</v>
      </c>
      <c r="B111" s="22" t="s">
        <v>213</v>
      </c>
      <c r="C111" s="29">
        <v>5655572</v>
      </c>
      <c r="D111" s="27" t="str">
        <f t="shared" si="11"/>
        <v>N/A</v>
      </c>
      <c r="E111" s="29">
        <v>5290190</v>
      </c>
      <c r="F111" s="27" t="str">
        <f t="shared" si="12"/>
        <v>N/A</v>
      </c>
      <c r="G111" s="29">
        <v>6559560</v>
      </c>
      <c r="H111" s="27" t="str">
        <f t="shared" si="13"/>
        <v>N/A</v>
      </c>
      <c r="I111" s="8">
        <v>-6.46</v>
      </c>
      <c r="J111" s="8">
        <v>23.99</v>
      </c>
      <c r="K111" s="28" t="s">
        <v>736</v>
      </c>
      <c r="L111" s="111" t="str">
        <f t="shared" si="14"/>
        <v>Yes</v>
      </c>
    </row>
    <row r="112" spans="1:12" x14ac:dyDescent="0.25">
      <c r="A112" s="174" t="s">
        <v>634</v>
      </c>
      <c r="B112" s="22" t="s">
        <v>213</v>
      </c>
      <c r="C112" s="23">
        <v>417</v>
      </c>
      <c r="D112" s="27" t="str">
        <f t="shared" si="11"/>
        <v>N/A</v>
      </c>
      <c r="E112" s="23">
        <v>412</v>
      </c>
      <c r="F112" s="27" t="str">
        <f t="shared" si="12"/>
        <v>N/A</v>
      </c>
      <c r="G112" s="23">
        <v>410</v>
      </c>
      <c r="H112" s="27" t="str">
        <f t="shared" si="13"/>
        <v>N/A</v>
      </c>
      <c r="I112" s="8">
        <v>-1.2</v>
      </c>
      <c r="J112" s="8">
        <v>-0.48499999999999999</v>
      </c>
      <c r="K112" s="28" t="s">
        <v>736</v>
      </c>
      <c r="L112" s="111" t="str">
        <f t="shared" si="14"/>
        <v>Yes</v>
      </c>
    </row>
    <row r="113" spans="1:12" x14ac:dyDescent="0.25">
      <c r="A113" s="174" t="s">
        <v>1444</v>
      </c>
      <c r="B113" s="22" t="s">
        <v>213</v>
      </c>
      <c r="C113" s="29">
        <v>13562.522782</v>
      </c>
      <c r="D113" s="27" t="str">
        <f t="shared" si="11"/>
        <v>N/A</v>
      </c>
      <c r="E113" s="29">
        <v>12840.26699</v>
      </c>
      <c r="F113" s="27" t="str">
        <f t="shared" si="12"/>
        <v>N/A</v>
      </c>
      <c r="G113" s="29">
        <v>15998.926829</v>
      </c>
      <c r="H113" s="27" t="str">
        <f t="shared" si="13"/>
        <v>N/A</v>
      </c>
      <c r="I113" s="8">
        <v>-5.33</v>
      </c>
      <c r="J113" s="8">
        <v>24.6</v>
      </c>
      <c r="K113" s="28" t="s">
        <v>736</v>
      </c>
      <c r="L113" s="111" t="str">
        <f t="shared" si="14"/>
        <v>Yes</v>
      </c>
    </row>
    <row r="114" spans="1:12" ht="25" x14ac:dyDescent="0.25">
      <c r="A114" s="174" t="s">
        <v>635</v>
      </c>
      <c r="B114" s="22" t="s">
        <v>213</v>
      </c>
      <c r="C114" s="29">
        <v>178544</v>
      </c>
      <c r="D114" s="27" t="str">
        <f t="shared" si="11"/>
        <v>N/A</v>
      </c>
      <c r="E114" s="29">
        <v>176354</v>
      </c>
      <c r="F114" s="27" t="str">
        <f t="shared" si="12"/>
        <v>N/A</v>
      </c>
      <c r="G114" s="29">
        <v>238525</v>
      </c>
      <c r="H114" s="27" t="str">
        <f t="shared" si="13"/>
        <v>N/A</v>
      </c>
      <c r="I114" s="8">
        <v>-1.23</v>
      </c>
      <c r="J114" s="8">
        <v>35.25</v>
      </c>
      <c r="K114" s="28" t="s">
        <v>736</v>
      </c>
      <c r="L114" s="111" t="str">
        <f>IF(J114="Div by 0", "N/A", IF(OR(J114="N/A",K114="N/A"),"N/A", IF(J114&gt;VALUE(MID(K114,1,2)), "No", IF(J114&lt;-1*VALUE(MID(K114,1,2)), "No", "Yes"))))</f>
        <v>No</v>
      </c>
    </row>
    <row r="115" spans="1:12" x14ac:dyDescent="0.25">
      <c r="A115" s="174" t="s">
        <v>636</v>
      </c>
      <c r="B115" s="22" t="s">
        <v>213</v>
      </c>
      <c r="C115" s="23">
        <v>2795</v>
      </c>
      <c r="D115" s="27" t="str">
        <f t="shared" si="11"/>
        <v>N/A</v>
      </c>
      <c r="E115" s="23">
        <v>2840</v>
      </c>
      <c r="F115" s="27" t="str">
        <f t="shared" si="12"/>
        <v>N/A</v>
      </c>
      <c r="G115" s="23">
        <v>3475</v>
      </c>
      <c r="H115" s="27" t="str">
        <f t="shared" si="13"/>
        <v>N/A</v>
      </c>
      <c r="I115" s="8">
        <v>1.61</v>
      </c>
      <c r="J115" s="8">
        <v>22.36</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63.879785331000001</v>
      </c>
      <c r="D116" s="27" t="str">
        <f t="shared" si="11"/>
        <v>N/A</v>
      </c>
      <c r="E116" s="29">
        <v>62.096478873000002</v>
      </c>
      <c r="F116" s="27" t="str">
        <f t="shared" si="12"/>
        <v>N/A</v>
      </c>
      <c r="G116" s="29">
        <v>68.64028777</v>
      </c>
      <c r="H116" s="27" t="str">
        <f t="shared" si="13"/>
        <v>N/A</v>
      </c>
      <c r="I116" s="8">
        <v>-2.79</v>
      </c>
      <c r="J116" s="8">
        <v>10.54</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374</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13</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v>28.769230769</v>
      </c>
      <c r="H119" s="27" t="str">
        <f t="shared" si="13"/>
        <v>N/A</v>
      </c>
      <c r="I119" s="8" t="s">
        <v>1748</v>
      </c>
      <c r="J119" s="8" t="s">
        <v>1748</v>
      </c>
      <c r="K119" s="28" t="s">
        <v>736</v>
      </c>
      <c r="L119" s="111" t="str">
        <f t="shared" si="15"/>
        <v>N/A</v>
      </c>
    </row>
    <row r="120" spans="1:12" ht="25" x14ac:dyDescent="0.25">
      <c r="A120" s="174" t="s">
        <v>639</v>
      </c>
      <c r="B120" s="22" t="s">
        <v>213</v>
      </c>
      <c r="C120" s="29">
        <v>1240306</v>
      </c>
      <c r="D120" s="27" t="str">
        <f t="shared" si="11"/>
        <v>N/A</v>
      </c>
      <c r="E120" s="29">
        <v>1071101</v>
      </c>
      <c r="F120" s="27" t="str">
        <f t="shared" si="12"/>
        <v>N/A</v>
      </c>
      <c r="G120" s="29">
        <v>1355248</v>
      </c>
      <c r="H120" s="27" t="str">
        <f t="shared" si="13"/>
        <v>N/A</v>
      </c>
      <c r="I120" s="8">
        <v>-13.6</v>
      </c>
      <c r="J120" s="8">
        <v>26.53</v>
      </c>
      <c r="K120" s="28" t="s">
        <v>736</v>
      </c>
      <c r="L120" s="111" t="str">
        <f t="shared" ref="L120:L131" si="16">IF(J120="Div by 0", "N/A", IF(K120="N/A","N/A", IF(J120&gt;VALUE(MID(K120,1,2)), "No", IF(J120&lt;-1*VALUE(MID(K120,1,2)), "No", "Yes"))))</f>
        <v>Yes</v>
      </c>
    </row>
    <row r="121" spans="1:12" x14ac:dyDescent="0.25">
      <c r="A121" s="174" t="s">
        <v>640</v>
      </c>
      <c r="B121" s="22" t="s">
        <v>213</v>
      </c>
      <c r="C121" s="23">
        <v>5047</v>
      </c>
      <c r="D121" s="27" t="str">
        <f t="shared" si="11"/>
        <v>N/A</v>
      </c>
      <c r="E121" s="23">
        <v>5063</v>
      </c>
      <c r="F121" s="27" t="str">
        <f t="shared" si="12"/>
        <v>N/A</v>
      </c>
      <c r="G121" s="23">
        <v>5197</v>
      </c>
      <c r="H121" s="27" t="str">
        <f t="shared" si="13"/>
        <v>N/A</v>
      </c>
      <c r="I121" s="8">
        <v>0.317</v>
      </c>
      <c r="J121" s="8">
        <v>2.6469999999999998</v>
      </c>
      <c r="K121" s="28" t="s">
        <v>736</v>
      </c>
      <c r="L121" s="111" t="str">
        <f t="shared" si="16"/>
        <v>Yes</v>
      </c>
    </row>
    <row r="122" spans="1:12" ht="25" x14ac:dyDescent="0.25">
      <c r="A122" s="174" t="s">
        <v>1447</v>
      </c>
      <c r="B122" s="22" t="s">
        <v>213</v>
      </c>
      <c r="C122" s="29">
        <v>245.75113929</v>
      </c>
      <c r="D122" s="27" t="str">
        <f t="shared" si="11"/>
        <v>N/A</v>
      </c>
      <c r="E122" s="29">
        <v>211.55461188999999</v>
      </c>
      <c r="F122" s="27" t="str">
        <f t="shared" si="12"/>
        <v>N/A</v>
      </c>
      <c r="G122" s="29">
        <v>260.77506254000002</v>
      </c>
      <c r="H122" s="27" t="str">
        <f t="shared" si="13"/>
        <v>N/A</v>
      </c>
      <c r="I122" s="8">
        <v>-13.9</v>
      </c>
      <c r="J122" s="8">
        <v>23.27</v>
      </c>
      <c r="K122" s="28" t="s">
        <v>736</v>
      </c>
      <c r="L122" s="111" t="str">
        <f t="shared" si="16"/>
        <v>Yes</v>
      </c>
    </row>
    <row r="123" spans="1:12" ht="25" x14ac:dyDescent="0.25">
      <c r="A123" s="174" t="s">
        <v>641</v>
      </c>
      <c r="B123" s="22" t="s">
        <v>213</v>
      </c>
      <c r="C123" s="29">
        <v>26208272</v>
      </c>
      <c r="D123" s="27" t="str">
        <f t="shared" ref="D123:D131" si="17">IF($B123="N/A","N/A",IF(C123&gt;10,"No",IF(C123&lt;-10,"No","Yes")))</f>
        <v>N/A</v>
      </c>
      <c r="E123" s="29">
        <v>27538618</v>
      </c>
      <c r="F123" s="27" t="str">
        <f t="shared" ref="F123:F131" si="18">IF($B123="N/A","N/A",IF(E123&gt;10,"No",IF(E123&lt;-10,"No","Yes")))</f>
        <v>N/A</v>
      </c>
      <c r="G123" s="29">
        <v>25824772</v>
      </c>
      <c r="H123" s="27" t="str">
        <f t="shared" ref="H123:H131" si="19">IF($B123="N/A","N/A",IF(G123&gt;10,"No",IF(G123&lt;-10,"No","Yes")))</f>
        <v>N/A</v>
      </c>
      <c r="I123" s="8">
        <v>5.0759999999999996</v>
      </c>
      <c r="J123" s="8">
        <v>-6.22</v>
      </c>
      <c r="K123" s="28" t="s">
        <v>736</v>
      </c>
      <c r="L123" s="111" t="str">
        <f t="shared" si="16"/>
        <v>Yes</v>
      </c>
    </row>
    <row r="124" spans="1:12" x14ac:dyDescent="0.25">
      <c r="A124" s="174" t="s">
        <v>642</v>
      </c>
      <c r="B124" s="22" t="s">
        <v>213</v>
      </c>
      <c r="C124" s="23">
        <v>594</v>
      </c>
      <c r="D124" s="27" t="str">
        <f t="shared" si="17"/>
        <v>N/A</v>
      </c>
      <c r="E124" s="23">
        <v>608</v>
      </c>
      <c r="F124" s="27" t="str">
        <f t="shared" si="18"/>
        <v>N/A</v>
      </c>
      <c r="G124" s="23">
        <v>607</v>
      </c>
      <c r="H124" s="27" t="str">
        <f t="shared" si="19"/>
        <v>N/A</v>
      </c>
      <c r="I124" s="8">
        <v>2.3570000000000002</v>
      </c>
      <c r="J124" s="8">
        <v>-0.16400000000000001</v>
      </c>
      <c r="K124" s="28" t="s">
        <v>736</v>
      </c>
      <c r="L124" s="111" t="str">
        <f t="shared" si="16"/>
        <v>Yes</v>
      </c>
    </row>
    <row r="125" spans="1:12" ht="25" x14ac:dyDescent="0.25">
      <c r="A125" s="174" t="s">
        <v>1448</v>
      </c>
      <c r="B125" s="22" t="s">
        <v>213</v>
      </c>
      <c r="C125" s="29">
        <v>44121.670034000002</v>
      </c>
      <c r="D125" s="27" t="str">
        <f t="shared" si="17"/>
        <v>N/A</v>
      </c>
      <c r="E125" s="29">
        <v>45293.779605000003</v>
      </c>
      <c r="F125" s="27" t="str">
        <f t="shared" si="18"/>
        <v>N/A</v>
      </c>
      <c r="G125" s="29">
        <v>42544.92916</v>
      </c>
      <c r="H125" s="27" t="str">
        <f t="shared" si="19"/>
        <v>N/A</v>
      </c>
      <c r="I125" s="8">
        <v>2.657</v>
      </c>
      <c r="J125" s="8">
        <v>-6.07</v>
      </c>
      <c r="K125" s="28" t="s">
        <v>736</v>
      </c>
      <c r="L125" s="111" t="str">
        <f t="shared" si="16"/>
        <v>Yes</v>
      </c>
    </row>
    <row r="126" spans="1:12" ht="25" x14ac:dyDescent="0.25">
      <c r="A126" s="174" t="s">
        <v>643</v>
      </c>
      <c r="B126" s="22" t="s">
        <v>213</v>
      </c>
      <c r="C126" s="29">
        <v>4343051</v>
      </c>
      <c r="D126" s="27" t="str">
        <f t="shared" si="17"/>
        <v>N/A</v>
      </c>
      <c r="E126" s="29">
        <v>4387943</v>
      </c>
      <c r="F126" s="27" t="str">
        <f t="shared" si="18"/>
        <v>N/A</v>
      </c>
      <c r="G126" s="29">
        <v>4293589</v>
      </c>
      <c r="H126" s="27" t="str">
        <f t="shared" si="19"/>
        <v>N/A</v>
      </c>
      <c r="I126" s="8">
        <v>1.034</v>
      </c>
      <c r="J126" s="8">
        <v>-2.15</v>
      </c>
      <c r="K126" s="28" t="s">
        <v>736</v>
      </c>
      <c r="L126" s="111" t="str">
        <f t="shared" si="16"/>
        <v>Yes</v>
      </c>
    </row>
    <row r="127" spans="1:12" x14ac:dyDescent="0.25">
      <c r="A127" s="174" t="s">
        <v>644</v>
      </c>
      <c r="B127" s="22" t="s">
        <v>213</v>
      </c>
      <c r="C127" s="23">
        <v>3467</v>
      </c>
      <c r="D127" s="27" t="str">
        <f t="shared" si="17"/>
        <v>N/A</v>
      </c>
      <c r="E127" s="23">
        <v>3419</v>
      </c>
      <c r="F127" s="27" t="str">
        <f t="shared" si="18"/>
        <v>N/A</v>
      </c>
      <c r="G127" s="23">
        <v>1887</v>
      </c>
      <c r="H127" s="27" t="str">
        <f t="shared" si="19"/>
        <v>N/A</v>
      </c>
      <c r="I127" s="8">
        <v>-1.38</v>
      </c>
      <c r="J127" s="8">
        <v>-44.8</v>
      </c>
      <c r="K127" s="28" t="s">
        <v>736</v>
      </c>
      <c r="L127" s="111" t="str">
        <f t="shared" si="16"/>
        <v>No</v>
      </c>
    </row>
    <row r="128" spans="1:12" x14ac:dyDescent="0.25">
      <c r="A128" s="174" t="s">
        <v>1449</v>
      </c>
      <c r="B128" s="22" t="s">
        <v>213</v>
      </c>
      <c r="C128" s="29">
        <v>1252.6827228</v>
      </c>
      <c r="D128" s="27" t="str">
        <f t="shared" si="17"/>
        <v>N/A</v>
      </c>
      <c r="E128" s="29">
        <v>1283.3995319999999</v>
      </c>
      <c r="F128" s="27" t="str">
        <f t="shared" si="18"/>
        <v>N/A</v>
      </c>
      <c r="G128" s="29">
        <v>2275.3518813000001</v>
      </c>
      <c r="H128" s="27" t="str">
        <f t="shared" si="19"/>
        <v>N/A</v>
      </c>
      <c r="I128" s="8">
        <v>2.452</v>
      </c>
      <c r="J128" s="8">
        <v>77.290000000000006</v>
      </c>
      <c r="K128" s="28" t="s">
        <v>736</v>
      </c>
      <c r="L128" s="111" t="str">
        <f t="shared" si="16"/>
        <v>No</v>
      </c>
    </row>
    <row r="129" spans="1:12" ht="25" x14ac:dyDescent="0.25">
      <c r="A129" s="174" t="s">
        <v>645</v>
      </c>
      <c r="B129" s="22" t="s">
        <v>213</v>
      </c>
      <c r="C129" s="29">
        <v>25453810</v>
      </c>
      <c r="D129" s="27" t="str">
        <f t="shared" si="17"/>
        <v>N/A</v>
      </c>
      <c r="E129" s="29">
        <v>27417978</v>
      </c>
      <c r="F129" s="27" t="str">
        <f t="shared" si="18"/>
        <v>N/A</v>
      </c>
      <c r="G129" s="29">
        <v>26253321</v>
      </c>
      <c r="H129" s="27" t="str">
        <f t="shared" si="19"/>
        <v>N/A</v>
      </c>
      <c r="I129" s="8">
        <v>7.7169999999999996</v>
      </c>
      <c r="J129" s="8">
        <v>-4.25</v>
      </c>
      <c r="K129" s="28" t="s">
        <v>736</v>
      </c>
      <c r="L129" s="111" t="str">
        <f t="shared" si="16"/>
        <v>Yes</v>
      </c>
    </row>
    <row r="130" spans="1:12" x14ac:dyDescent="0.25">
      <c r="A130" s="174" t="s">
        <v>646</v>
      </c>
      <c r="B130" s="22" t="s">
        <v>213</v>
      </c>
      <c r="C130" s="23">
        <v>918</v>
      </c>
      <c r="D130" s="27" t="str">
        <f t="shared" si="17"/>
        <v>N/A</v>
      </c>
      <c r="E130" s="23">
        <v>955</v>
      </c>
      <c r="F130" s="27" t="str">
        <f t="shared" si="18"/>
        <v>N/A</v>
      </c>
      <c r="G130" s="23">
        <v>980</v>
      </c>
      <c r="H130" s="27" t="str">
        <f t="shared" si="19"/>
        <v>N/A</v>
      </c>
      <c r="I130" s="8">
        <v>4.0309999999999997</v>
      </c>
      <c r="J130" s="8">
        <v>2.6179999999999999</v>
      </c>
      <c r="K130" s="28" t="s">
        <v>736</v>
      </c>
      <c r="L130" s="111" t="str">
        <f t="shared" si="16"/>
        <v>Yes</v>
      </c>
    </row>
    <row r="131" spans="1:12" x14ac:dyDescent="0.25">
      <c r="A131" s="174" t="s">
        <v>1450</v>
      </c>
      <c r="B131" s="22" t="s">
        <v>213</v>
      </c>
      <c r="C131" s="29">
        <v>27727.461874000001</v>
      </c>
      <c r="D131" s="27" t="str">
        <f t="shared" si="17"/>
        <v>N/A</v>
      </c>
      <c r="E131" s="29">
        <v>28709.924607000001</v>
      </c>
      <c r="F131" s="27" t="str">
        <f t="shared" si="18"/>
        <v>N/A</v>
      </c>
      <c r="G131" s="29">
        <v>26789.103061000002</v>
      </c>
      <c r="H131" s="27" t="str">
        <f t="shared" si="19"/>
        <v>N/A</v>
      </c>
      <c r="I131" s="8">
        <v>3.5430000000000001</v>
      </c>
      <c r="J131" s="8">
        <v>-6.69</v>
      </c>
      <c r="K131" s="28" t="s">
        <v>736</v>
      </c>
      <c r="L131" s="111" t="str">
        <f t="shared" si="16"/>
        <v>Yes</v>
      </c>
    </row>
    <row r="132" spans="1:12" x14ac:dyDescent="0.25">
      <c r="A132" s="174" t="s">
        <v>1451</v>
      </c>
      <c r="B132" s="22" t="s">
        <v>213</v>
      </c>
      <c r="C132" s="29">
        <v>292.51642919</v>
      </c>
      <c r="D132" s="27" t="str">
        <f t="shared" ref="D132:D143" si="20">IF($B132="N/A","N/A",IF(C132&gt;10,"No",IF(C132&lt;-10,"No","Yes")))</f>
        <v>N/A</v>
      </c>
      <c r="E132" s="29">
        <v>322.60892388000002</v>
      </c>
      <c r="F132" s="27" t="str">
        <f t="shared" ref="F132:F143" si="21">IF($B132="N/A","N/A",IF(E132&gt;10,"No",IF(E132&lt;-10,"No","Yes")))</f>
        <v>N/A</v>
      </c>
      <c r="G132" s="29">
        <v>304.7076002</v>
      </c>
      <c r="H132" s="27" t="str">
        <f t="shared" ref="H132:H143" si="22">IF($B132="N/A","N/A",IF(G132&gt;10,"No",IF(G132&lt;-10,"No","Yes")))</f>
        <v>N/A</v>
      </c>
      <c r="I132" s="8">
        <v>10.29</v>
      </c>
      <c r="J132" s="8">
        <v>-5.55</v>
      </c>
      <c r="K132" s="28" t="s">
        <v>736</v>
      </c>
      <c r="L132" s="111" t="str">
        <f t="shared" ref="L132:L143" si="23">IF(J132="Div by 0", "N/A", IF(K132="N/A","N/A", IF(J132&gt;VALUE(MID(K132,1,2)), "No", IF(J132&lt;-1*VALUE(MID(K132,1,2)), "No", "Yes"))))</f>
        <v>Yes</v>
      </c>
    </row>
    <row r="133" spans="1:12" x14ac:dyDescent="0.25">
      <c r="A133" s="174" t="s">
        <v>1452</v>
      </c>
      <c r="B133" s="22" t="s">
        <v>213</v>
      </c>
      <c r="C133" s="29">
        <v>224.50839836</v>
      </c>
      <c r="D133" s="27" t="str">
        <f t="shared" si="20"/>
        <v>N/A</v>
      </c>
      <c r="E133" s="29">
        <v>257.39669200999998</v>
      </c>
      <c r="F133" s="27" t="str">
        <f t="shared" si="21"/>
        <v>N/A</v>
      </c>
      <c r="G133" s="29">
        <v>275.29963995000003</v>
      </c>
      <c r="H133" s="27" t="str">
        <f t="shared" si="22"/>
        <v>N/A</v>
      </c>
      <c r="I133" s="8">
        <v>14.65</v>
      </c>
      <c r="J133" s="8">
        <v>6.9550000000000001</v>
      </c>
      <c r="K133" s="28" t="s">
        <v>736</v>
      </c>
      <c r="L133" s="111" t="str">
        <f t="shared" si="23"/>
        <v>Yes</v>
      </c>
    </row>
    <row r="134" spans="1:12" x14ac:dyDescent="0.25">
      <c r="A134" s="174" t="s">
        <v>1453</v>
      </c>
      <c r="B134" s="22" t="s">
        <v>213</v>
      </c>
      <c r="C134" s="29">
        <v>376.39820555</v>
      </c>
      <c r="D134" s="27" t="str">
        <f t="shared" si="20"/>
        <v>N/A</v>
      </c>
      <c r="E134" s="29">
        <v>403.62041545</v>
      </c>
      <c r="F134" s="27" t="str">
        <f t="shared" si="21"/>
        <v>N/A</v>
      </c>
      <c r="G134" s="29">
        <v>328.28874043000002</v>
      </c>
      <c r="H134" s="27" t="str">
        <f t="shared" si="22"/>
        <v>N/A</v>
      </c>
      <c r="I134" s="8">
        <v>7.2320000000000002</v>
      </c>
      <c r="J134" s="8">
        <v>-18.7</v>
      </c>
      <c r="K134" s="28" t="s">
        <v>736</v>
      </c>
      <c r="L134" s="111" t="str">
        <f t="shared" si="23"/>
        <v>Yes</v>
      </c>
    </row>
    <row r="135" spans="1:12" x14ac:dyDescent="0.25">
      <c r="A135" s="174" t="s">
        <v>1454</v>
      </c>
      <c r="B135" s="22" t="s">
        <v>213</v>
      </c>
      <c r="C135" s="29">
        <v>18327.975865</v>
      </c>
      <c r="D135" s="27" t="str">
        <f t="shared" si="20"/>
        <v>N/A</v>
      </c>
      <c r="E135" s="29">
        <v>18644.902814000001</v>
      </c>
      <c r="F135" s="27" t="str">
        <f t="shared" si="21"/>
        <v>N/A</v>
      </c>
      <c r="G135" s="29">
        <v>19931.376651999999</v>
      </c>
      <c r="H135" s="27" t="str">
        <f t="shared" si="22"/>
        <v>N/A</v>
      </c>
      <c r="I135" s="8">
        <v>1.7290000000000001</v>
      </c>
      <c r="J135" s="8">
        <v>6.9</v>
      </c>
      <c r="K135" s="28" t="s">
        <v>736</v>
      </c>
      <c r="L135" s="111" t="str">
        <f t="shared" si="23"/>
        <v>Yes</v>
      </c>
    </row>
    <row r="136" spans="1:12" x14ac:dyDescent="0.25">
      <c r="A136" s="174" t="s">
        <v>1455</v>
      </c>
      <c r="B136" s="22" t="s">
        <v>213</v>
      </c>
      <c r="C136" s="29">
        <v>24182.870917</v>
      </c>
      <c r="D136" s="27" t="str">
        <f t="shared" si="20"/>
        <v>N/A</v>
      </c>
      <c r="E136" s="29">
        <v>25223.635988000002</v>
      </c>
      <c r="F136" s="27" t="str">
        <f t="shared" si="21"/>
        <v>N/A</v>
      </c>
      <c r="G136" s="29">
        <v>27252.290572000002</v>
      </c>
      <c r="H136" s="27" t="str">
        <f t="shared" si="22"/>
        <v>N/A</v>
      </c>
      <c r="I136" s="8">
        <v>4.3040000000000003</v>
      </c>
      <c r="J136" s="8">
        <v>8.0429999999999993</v>
      </c>
      <c r="K136" s="28" t="s">
        <v>736</v>
      </c>
      <c r="L136" s="111" t="str">
        <f t="shared" si="23"/>
        <v>Yes</v>
      </c>
    </row>
    <row r="137" spans="1:12" x14ac:dyDescent="0.25">
      <c r="A137" s="174" t="s">
        <v>1456</v>
      </c>
      <c r="B137" s="22" t="s">
        <v>213</v>
      </c>
      <c r="C137" s="29">
        <v>11299.374388</v>
      </c>
      <c r="D137" s="27" t="str">
        <f t="shared" si="20"/>
        <v>N/A</v>
      </c>
      <c r="E137" s="29">
        <v>10812.254138</v>
      </c>
      <c r="F137" s="27" t="str">
        <f t="shared" si="21"/>
        <v>N/A</v>
      </c>
      <c r="G137" s="29">
        <v>11162.233012999999</v>
      </c>
      <c r="H137" s="27" t="str">
        <f t="shared" si="22"/>
        <v>N/A</v>
      </c>
      <c r="I137" s="8">
        <v>-4.3099999999999996</v>
      </c>
      <c r="J137" s="8">
        <v>3.2370000000000001</v>
      </c>
      <c r="K137" s="28" t="s">
        <v>736</v>
      </c>
      <c r="L137" s="111" t="str">
        <f t="shared" si="23"/>
        <v>Yes</v>
      </c>
    </row>
    <row r="138" spans="1:12" x14ac:dyDescent="0.25">
      <c r="A138" s="174" t="s">
        <v>1457</v>
      </c>
      <c r="B138" s="22" t="s">
        <v>213</v>
      </c>
      <c r="C138" s="29">
        <v>123.50043617</v>
      </c>
      <c r="D138" s="27" t="str">
        <f t="shared" si="20"/>
        <v>N/A</v>
      </c>
      <c r="E138" s="29">
        <v>109.89421114</v>
      </c>
      <c r="F138" s="27" t="str">
        <f t="shared" si="21"/>
        <v>N/A</v>
      </c>
      <c r="G138" s="29">
        <v>110.9092502</v>
      </c>
      <c r="H138" s="27" t="str">
        <f t="shared" si="22"/>
        <v>N/A</v>
      </c>
      <c r="I138" s="8">
        <v>-11</v>
      </c>
      <c r="J138" s="8">
        <v>0.92369999999999997</v>
      </c>
      <c r="K138" s="28" t="s">
        <v>736</v>
      </c>
      <c r="L138" s="111" t="str">
        <f t="shared" si="23"/>
        <v>Yes</v>
      </c>
    </row>
    <row r="139" spans="1:12" x14ac:dyDescent="0.25">
      <c r="A139" s="174" t="s">
        <v>1458</v>
      </c>
      <c r="B139" s="22" t="s">
        <v>213</v>
      </c>
      <c r="C139" s="29">
        <v>68.540536966000005</v>
      </c>
      <c r="D139" s="27" t="str">
        <f t="shared" si="20"/>
        <v>N/A</v>
      </c>
      <c r="E139" s="29">
        <v>60.843003867999997</v>
      </c>
      <c r="F139" s="27" t="str">
        <f t="shared" si="21"/>
        <v>N/A</v>
      </c>
      <c r="G139" s="29">
        <v>45.268302439999999</v>
      </c>
      <c r="H139" s="27" t="str">
        <f t="shared" si="22"/>
        <v>N/A</v>
      </c>
      <c r="I139" s="8">
        <v>-11.2</v>
      </c>
      <c r="J139" s="8">
        <v>-25.6</v>
      </c>
      <c r="K139" s="28" t="s">
        <v>736</v>
      </c>
      <c r="L139" s="111" t="str">
        <f t="shared" si="23"/>
        <v>Yes</v>
      </c>
    </row>
    <row r="140" spans="1:12" x14ac:dyDescent="0.25">
      <c r="A140" s="174" t="s">
        <v>1459</v>
      </c>
      <c r="B140" s="22" t="s">
        <v>213</v>
      </c>
      <c r="C140" s="29">
        <v>181.13996736999999</v>
      </c>
      <c r="D140" s="27" t="str">
        <f t="shared" si="20"/>
        <v>N/A</v>
      </c>
      <c r="E140" s="29">
        <v>159.69847451999999</v>
      </c>
      <c r="F140" s="27" t="str">
        <f t="shared" si="21"/>
        <v>N/A</v>
      </c>
      <c r="G140" s="29">
        <v>185.78328173</v>
      </c>
      <c r="H140" s="27" t="str">
        <f t="shared" si="22"/>
        <v>N/A</v>
      </c>
      <c r="I140" s="8">
        <v>-11.8</v>
      </c>
      <c r="J140" s="8">
        <v>16.329999999999998</v>
      </c>
      <c r="K140" s="28" t="s">
        <v>736</v>
      </c>
      <c r="L140" s="111" t="str">
        <f t="shared" si="23"/>
        <v>Yes</v>
      </c>
    </row>
    <row r="141" spans="1:12" x14ac:dyDescent="0.25">
      <c r="A141" s="174" t="s">
        <v>1460</v>
      </c>
      <c r="B141" s="22" t="s">
        <v>213</v>
      </c>
      <c r="C141" s="29">
        <v>9929.1170397999995</v>
      </c>
      <c r="D141" s="27" t="str">
        <f t="shared" si="20"/>
        <v>N/A</v>
      </c>
      <c r="E141" s="29">
        <v>10368.072762</v>
      </c>
      <c r="F141" s="27" t="str">
        <f t="shared" si="21"/>
        <v>N/A</v>
      </c>
      <c r="G141" s="29">
        <v>11055.845294999999</v>
      </c>
      <c r="H141" s="27" t="str">
        <f t="shared" si="22"/>
        <v>N/A</v>
      </c>
      <c r="I141" s="8">
        <v>4.4210000000000003</v>
      </c>
      <c r="J141" s="8">
        <v>6.6340000000000003</v>
      </c>
      <c r="K141" s="28" t="s">
        <v>736</v>
      </c>
      <c r="L141" s="111" t="str">
        <f t="shared" si="23"/>
        <v>Yes</v>
      </c>
    </row>
    <row r="142" spans="1:12" x14ac:dyDescent="0.25">
      <c r="A142" s="174" t="s">
        <v>1461</v>
      </c>
      <c r="B142" s="22" t="s">
        <v>213</v>
      </c>
      <c r="C142" s="29">
        <v>4600.5078692999996</v>
      </c>
      <c r="D142" s="27" t="str">
        <f t="shared" si="20"/>
        <v>N/A</v>
      </c>
      <c r="E142" s="29">
        <v>4699.5392824</v>
      </c>
      <c r="F142" s="27" t="str">
        <f t="shared" si="21"/>
        <v>N/A</v>
      </c>
      <c r="G142" s="29">
        <v>5329.9353246999999</v>
      </c>
      <c r="H142" s="27" t="str">
        <f t="shared" si="22"/>
        <v>N/A</v>
      </c>
      <c r="I142" s="8">
        <v>2.153</v>
      </c>
      <c r="J142" s="8">
        <v>13.41</v>
      </c>
      <c r="K142" s="28" t="s">
        <v>736</v>
      </c>
      <c r="L142" s="111" t="str">
        <f t="shared" si="23"/>
        <v>Yes</v>
      </c>
    </row>
    <row r="143" spans="1:12" x14ac:dyDescent="0.25">
      <c r="A143" s="174" t="s">
        <v>1462</v>
      </c>
      <c r="B143" s="22" t="s">
        <v>213</v>
      </c>
      <c r="C143" s="29">
        <v>16561.583033999999</v>
      </c>
      <c r="D143" s="27" t="str">
        <f t="shared" si="20"/>
        <v>N/A</v>
      </c>
      <c r="E143" s="29">
        <v>17321.127555999999</v>
      </c>
      <c r="F143" s="27" t="str">
        <f t="shared" si="21"/>
        <v>N/A</v>
      </c>
      <c r="G143" s="29">
        <v>18125.657324</v>
      </c>
      <c r="H143" s="27" t="str">
        <f t="shared" si="22"/>
        <v>N/A</v>
      </c>
      <c r="I143" s="8">
        <v>4.5860000000000003</v>
      </c>
      <c r="J143" s="8">
        <v>4.6449999999999996</v>
      </c>
      <c r="K143" s="28" t="s">
        <v>736</v>
      </c>
      <c r="L143" s="111" t="str">
        <f t="shared" si="23"/>
        <v>Yes</v>
      </c>
    </row>
    <row r="144" spans="1:12" x14ac:dyDescent="0.25">
      <c r="A144" s="174" t="s">
        <v>89</v>
      </c>
      <c r="B144" s="22" t="s">
        <v>213</v>
      </c>
      <c r="C144" s="4">
        <v>11.246001744999999</v>
      </c>
      <c r="D144" s="27" t="str">
        <f t="shared" ref="D144:D161" si="24">IF($B144="N/A","N/A",IF(C144&gt;10,"No",IF(C144&lt;-10,"No","Yes")))</f>
        <v>N/A</v>
      </c>
      <c r="E144" s="4">
        <v>12.175561388</v>
      </c>
      <c r="F144" s="27" t="str">
        <f t="shared" ref="F144:F161" si="25">IF($B144="N/A","N/A",IF(E144&gt;10,"No",IF(E144&lt;-10,"No","Yes")))</f>
        <v>N/A</v>
      </c>
      <c r="G144" s="4">
        <v>12.090238738</v>
      </c>
      <c r="H144" s="27" t="str">
        <f t="shared" ref="H144:H161" si="26">IF($B144="N/A","N/A",IF(G144&gt;10,"No",IF(G144&lt;-10,"No","Yes")))</f>
        <v>N/A</v>
      </c>
      <c r="I144" s="8">
        <v>8.266</v>
      </c>
      <c r="J144" s="8">
        <v>-0.70099999999999996</v>
      </c>
      <c r="K144" s="28" t="s">
        <v>736</v>
      </c>
      <c r="L144" s="111" t="str">
        <f t="shared" ref="L144:L161" si="27">IF(J144="Div by 0", "N/A", IF(K144="N/A","N/A", IF(J144&gt;VALUE(MID(K144,1,2)), "No", IF(J144&lt;-1*VALUE(MID(K144,1,2)), "No", "Yes"))))</f>
        <v>Yes</v>
      </c>
    </row>
    <row r="145" spans="1:12" x14ac:dyDescent="0.25">
      <c r="A145" s="174" t="s">
        <v>475</v>
      </c>
      <c r="B145" s="22" t="s">
        <v>213</v>
      </c>
      <c r="C145" s="4">
        <v>10.355773045999999</v>
      </c>
      <c r="D145" s="27" t="str">
        <f t="shared" si="24"/>
        <v>N/A</v>
      </c>
      <c r="E145" s="4">
        <v>11.297852474000001</v>
      </c>
      <c r="F145" s="27" t="str">
        <f t="shared" si="25"/>
        <v>N/A</v>
      </c>
      <c r="G145" s="4">
        <v>11.334844646000001</v>
      </c>
      <c r="H145" s="27" t="str">
        <f t="shared" si="26"/>
        <v>N/A</v>
      </c>
      <c r="I145" s="8">
        <v>9.0969999999999995</v>
      </c>
      <c r="J145" s="8">
        <v>0.32740000000000002</v>
      </c>
      <c r="K145" s="28" t="s">
        <v>736</v>
      </c>
      <c r="L145" s="111" t="str">
        <f t="shared" si="27"/>
        <v>Yes</v>
      </c>
    </row>
    <row r="146" spans="1:12" x14ac:dyDescent="0.25">
      <c r="A146" s="174" t="s">
        <v>476</v>
      </c>
      <c r="B146" s="22" t="s">
        <v>213</v>
      </c>
      <c r="C146" s="4">
        <v>12.365415987</v>
      </c>
      <c r="D146" s="27" t="str">
        <f t="shared" si="24"/>
        <v>N/A</v>
      </c>
      <c r="E146" s="4">
        <v>13.242453748999999</v>
      </c>
      <c r="F146" s="27" t="str">
        <f t="shared" si="25"/>
        <v>N/A</v>
      </c>
      <c r="G146" s="4">
        <v>12.88903373</v>
      </c>
      <c r="H146" s="27" t="str">
        <f t="shared" si="26"/>
        <v>N/A</v>
      </c>
      <c r="I146" s="8">
        <v>7.093</v>
      </c>
      <c r="J146" s="8">
        <v>-2.67</v>
      </c>
      <c r="K146" s="28" t="s">
        <v>736</v>
      </c>
      <c r="L146" s="111" t="str">
        <f t="shared" si="27"/>
        <v>Yes</v>
      </c>
    </row>
    <row r="147" spans="1:12" x14ac:dyDescent="0.25">
      <c r="A147" s="174" t="s">
        <v>1463</v>
      </c>
      <c r="B147" s="22" t="s">
        <v>213</v>
      </c>
      <c r="C147" s="4">
        <v>34.973829602000002</v>
      </c>
      <c r="D147" s="27" t="str">
        <f t="shared" si="24"/>
        <v>N/A</v>
      </c>
      <c r="E147" s="4">
        <v>34.310294546999998</v>
      </c>
      <c r="F147" s="27" t="str">
        <f t="shared" si="25"/>
        <v>N/A</v>
      </c>
      <c r="G147" s="4">
        <v>33.598598232999997</v>
      </c>
      <c r="H147" s="27" t="str">
        <f t="shared" si="26"/>
        <v>N/A</v>
      </c>
      <c r="I147" s="8">
        <v>-1.9</v>
      </c>
      <c r="J147" s="8">
        <v>-2.0699999999999998</v>
      </c>
      <c r="K147" s="28" t="s">
        <v>736</v>
      </c>
      <c r="L147" s="111" t="str">
        <f t="shared" si="27"/>
        <v>Yes</v>
      </c>
    </row>
    <row r="148" spans="1:12" x14ac:dyDescent="0.25">
      <c r="A148" s="174" t="s">
        <v>1464</v>
      </c>
      <c r="B148" s="22" t="s">
        <v>213</v>
      </c>
      <c r="C148" s="4">
        <v>53.656923687000003</v>
      </c>
      <c r="D148" s="27" t="str">
        <f t="shared" si="24"/>
        <v>N/A</v>
      </c>
      <c r="E148" s="4">
        <v>53.101240496000003</v>
      </c>
      <c r="F148" s="27" t="str">
        <f t="shared" si="25"/>
        <v>N/A</v>
      </c>
      <c r="G148" s="4">
        <v>51.940258700999998</v>
      </c>
      <c r="H148" s="27" t="str">
        <f t="shared" si="26"/>
        <v>N/A</v>
      </c>
      <c r="I148" s="8">
        <v>-1.04</v>
      </c>
      <c r="J148" s="8">
        <v>-2.19</v>
      </c>
      <c r="K148" s="28" t="s">
        <v>736</v>
      </c>
      <c r="L148" s="111" t="str">
        <f t="shared" si="27"/>
        <v>Yes</v>
      </c>
    </row>
    <row r="149" spans="1:12" x14ac:dyDescent="0.25">
      <c r="A149" s="174" t="s">
        <v>1465</v>
      </c>
      <c r="B149" s="22" t="s">
        <v>213</v>
      </c>
      <c r="C149" s="4">
        <v>12.283849918</v>
      </c>
      <c r="D149" s="27" t="str">
        <f t="shared" si="24"/>
        <v>N/A</v>
      </c>
      <c r="E149" s="4">
        <v>11.749432003000001</v>
      </c>
      <c r="F149" s="27" t="str">
        <f t="shared" si="25"/>
        <v>N/A</v>
      </c>
      <c r="G149" s="4">
        <v>11.503992179000001</v>
      </c>
      <c r="H149" s="27" t="str">
        <f t="shared" si="26"/>
        <v>N/A</v>
      </c>
      <c r="I149" s="8">
        <v>-4.3499999999999996</v>
      </c>
      <c r="J149" s="8">
        <v>-2.09</v>
      </c>
      <c r="K149" s="28" t="s">
        <v>736</v>
      </c>
      <c r="L149" s="111" t="str">
        <f t="shared" si="27"/>
        <v>Yes</v>
      </c>
    </row>
    <row r="150" spans="1:12" x14ac:dyDescent="0.25">
      <c r="A150" s="174" t="s">
        <v>90</v>
      </c>
      <c r="B150" s="22" t="s">
        <v>213</v>
      </c>
      <c r="C150" s="4">
        <v>33.025588833999997</v>
      </c>
      <c r="D150" s="27" t="str">
        <f t="shared" si="24"/>
        <v>N/A</v>
      </c>
      <c r="E150" s="4">
        <v>32.217847769000002</v>
      </c>
      <c r="F150" s="27" t="str">
        <f t="shared" si="25"/>
        <v>N/A</v>
      </c>
      <c r="G150" s="4">
        <v>15.521647076000001</v>
      </c>
      <c r="H150" s="27" t="str">
        <f t="shared" si="26"/>
        <v>N/A</v>
      </c>
      <c r="I150" s="8">
        <v>-2.4500000000000002</v>
      </c>
      <c r="J150" s="8">
        <v>-51.8</v>
      </c>
      <c r="K150" s="28" t="s">
        <v>736</v>
      </c>
      <c r="L150" s="111" t="str">
        <f t="shared" si="27"/>
        <v>No</v>
      </c>
    </row>
    <row r="151" spans="1:12" x14ac:dyDescent="0.25">
      <c r="A151" s="174" t="s">
        <v>477</v>
      </c>
      <c r="B151" s="22" t="s">
        <v>213</v>
      </c>
      <c r="C151" s="4">
        <v>31.490543579000001</v>
      </c>
      <c r="D151" s="27" t="str">
        <f t="shared" si="24"/>
        <v>N/A</v>
      </c>
      <c r="E151" s="4">
        <v>30.972388956</v>
      </c>
      <c r="F151" s="27" t="str">
        <f t="shared" si="25"/>
        <v>N/A</v>
      </c>
      <c r="G151" s="4">
        <v>14.175223363000001</v>
      </c>
      <c r="H151" s="27" t="str">
        <f t="shared" si="26"/>
        <v>N/A</v>
      </c>
      <c r="I151" s="8">
        <v>-1.65</v>
      </c>
      <c r="J151" s="8">
        <v>-54.2</v>
      </c>
      <c r="K151" s="28" t="s">
        <v>736</v>
      </c>
      <c r="L151" s="111" t="str">
        <f t="shared" si="27"/>
        <v>No</v>
      </c>
    </row>
    <row r="152" spans="1:12" x14ac:dyDescent="0.25">
      <c r="A152" s="174" t="s">
        <v>478</v>
      </c>
      <c r="B152" s="22" t="s">
        <v>213</v>
      </c>
      <c r="C152" s="4">
        <v>34.698205545999997</v>
      </c>
      <c r="D152" s="27" t="str">
        <f t="shared" si="24"/>
        <v>N/A</v>
      </c>
      <c r="E152" s="4">
        <v>33.674131774999999</v>
      </c>
      <c r="F152" s="27" t="str">
        <f t="shared" si="25"/>
        <v>N/A</v>
      </c>
      <c r="G152" s="4">
        <v>16.930096138</v>
      </c>
      <c r="H152" s="27" t="str">
        <f t="shared" si="26"/>
        <v>N/A</v>
      </c>
      <c r="I152" s="8">
        <v>-2.95</v>
      </c>
      <c r="J152" s="8">
        <v>-49.7</v>
      </c>
      <c r="K152" s="28" t="s">
        <v>736</v>
      </c>
      <c r="L152" s="111" t="str">
        <f t="shared" si="27"/>
        <v>No</v>
      </c>
    </row>
    <row r="153" spans="1:12" x14ac:dyDescent="0.25">
      <c r="A153" s="174" t="s">
        <v>117</v>
      </c>
      <c r="B153" s="22" t="s">
        <v>213</v>
      </c>
      <c r="C153" s="4">
        <v>86.943879034999995</v>
      </c>
      <c r="D153" s="27" t="str">
        <f t="shared" si="24"/>
        <v>N/A</v>
      </c>
      <c r="E153" s="4">
        <v>87.284922718000004</v>
      </c>
      <c r="F153" s="27" t="str">
        <f t="shared" si="25"/>
        <v>N/A</v>
      </c>
      <c r="G153" s="4">
        <v>88.347813389999999</v>
      </c>
      <c r="H153" s="27" t="str">
        <f t="shared" si="26"/>
        <v>N/A</v>
      </c>
      <c r="I153" s="8">
        <v>0.39229999999999998</v>
      </c>
      <c r="J153" s="8">
        <v>1.218</v>
      </c>
      <c r="K153" s="28" t="s">
        <v>736</v>
      </c>
      <c r="L153" s="111" t="str">
        <f t="shared" si="27"/>
        <v>Yes</v>
      </c>
    </row>
    <row r="154" spans="1:12" x14ac:dyDescent="0.25">
      <c r="A154" s="174" t="s">
        <v>479</v>
      </c>
      <c r="B154" s="22" t="s">
        <v>213</v>
      </c>
      <c r="C154" s="4">
        <v>79.830710224000001</v>
      </c>
      <c r="D154" s="27" t="str">
        <f t="shared" si="24"/>
        <v>N/A</v>
      </c>
      <c r="E154" s="4">
        <v>80.939042283999996</v>
      </c>
      <c r="F154" s="27" t="str">
        <f t="shared" si="25"/>
        <v>N/A</v>
      </c>
      <c r="G154" s="4">
        <v>82.344312575000004</v>
      </c>
      <c r="H154" s="27" t="str">
        <f t="shared" si="26"/>
        <v>N/A</v>
      </c>
      <c r="I154" s="8">
        <v>1.3879999999999999</v>
      </c>
      <c r="J154" s="8">
        <v>1.736</v>
      </c>
      <c r="K154" s="28" t="s">
        <v>736</v>
      </c>
      <c r="L154" s="111" t="str">
        <f t="shared" si="27"/>
        <v>Yes</v>
      </c>
    </row>
    <row r="155" spans="1:12" x14ac:dyDescent="0.25">
      <c r="A155" s="174" t="s">
        <v>480</v>
      </c>
      <c r="B155" s="22" t="s">
        <v>213</v>
      </c>
      <c r="C155" s="4">
        <v>95.660685154999996</v>
      </c>
      <c r="D155" s="27" t="str">
        <f t="shared" si="24"/>
        <v>N/A</v>
      </c>
      <c r="E155" s="4">
        <v>95.034079844000004</v>
      </c>
      <c r="F155" s="27" t="str">
        <f t="shared" si="25"/>
        <v>N/A</v>
      </c>
      <c r="G155" s="4">
        <v>95.714518494000004</v>
      </c>
      <c r="H155" s="27" t="str">
        <f t="shared" si="26"/>
        <v>N/A</v>
      </c>
      <c r="I155" s="8">
        <v>-0.65500000000000003</v>
      </c>
      <c r="J155" s="8">
        <v>0.71599999999999997</v>
      </c>
      <c r="K155" s="28" t="s">
        <v>736</v>
      </c>
      <c r="L155" s="111" t="str">
        <f t="shared" si="27"/>
        <v>Yes</v>
      </c>
    </row>
    <row r="156" spans="1:12" x14ac:dyDescent="0.25">
      <c r="A156" s="174" t="s">
        <v>1466</v>
      </c>
      <c r="B156" s="22" t="s">
        <v>213</v>
      </c>
      <c r="C156" s="23">
        <v>0.93600517130000005</v>
      </c>
      <c r="D156" s="27" t="str">
        <f t="shared" si="24"/>
        <v>N/A</v>
      </c>
      <c r="E156" s="23">
        <v>0.78263473049999999</v>
      </c>
      <c r="F156" s="27" t="str">
        <f t="shared" si="25"/>
        <v>N/A</v>
      </c>
      <c r="G156" s="23">
        <v>0.68115942029999998</v>
      </c>
      <c r="H156" s="27" t="str">
        <f t="shared" si="26"/>
        <v>N/A</v>
      </c>
      <c r="I156" s="8">
        <v>-16.399999999999999</v>
      </c>
      <c r="J156" s="8">
        <v>-13</v>
      </c>
      <c r="K156" s="28" t="s">
        <v>736</v>
      </c>
      <c r="L156" s="111" t="str">
        <f t="shared" si="27"/>
        <v>Yes</v>
      </c>
    </row>
    <row r="157" spans="1:12" x14ac:dyDescent="0.25">
      <c r="A157" s="174" t="s">
        <v>1467</v>
      </c>
      <c r="B157" s="22" t="s">
        <v>213</v>
      </c>
      <c r="C157" s="23">
        <v>0.57598978290000002</v>
      </c>
      <c r="D157" s="27" t="str">
        <f t="shared" si="24"/>
        <v>N/A</v>
      </c>
      <c r="E157" s="23">
        <v>0.54545454550000005</v>
      </c>
      <c r="F157" s="27" t="str">
        <f t="shared" si="25"/>
        <v>N/A</v>
      </c>
      <c r="G157" s="23">
        <v>0.57058823530000002</v>
      </c>
      <c r="H157" s="27" t="str">
        <f t="shared" si="26"/>
        <v>N/A</v>
      </c>
      <c r="I157" s="8">
        <v>-5.3</v>
      </c>
      <c r="J157" s="8">
        <v>4.6079999999999997</v>
      </c>
      <c r="K157" s="28" t="s">
        <v>736</v>
      </c>
      <c r="L157" s="111" t="str">
        <f t="shared" si="27"/>
        <v>Yes</v>
      </c>
    </row>
    <row r="158" spans="1:12" x14ac:dyDescent="0.25">
      <c r="A158" s="174" t="s">
        <v>1468</v>
      </c>
      <c r="B158" s="22" t="s">
        <v>213</v>
      </c>
      <c r="C158" s="23">
        <v>1.3073878628</v>
      </c>
      <c r="D158" s="27" t="str">
        <f t="shared" si="24"/>
        <v>N/A</v>
      </c>
      <c r="E158" s="23">
        <v>1.0355392157000001</v>
      </c>
      <c r="F158" s="27" t="str">
        <f t="shared" si="25"/>
        <v>N/A</v>
      </c>
      <c r="G158" s="23">
        <v>0.72566371679999997</v>
      </c>
      <c r="H158" s="27" t="str">
        <f t="shared" si="26"/>
        <v>N/A</v>
      </c>
      <c r="I158" s="8">
        <v>-20.8</v>
      </c>
      <c r="J158" s="8">
        <v>-29.9</v>
      </c>
      <c r="K158" s="28" t="s">
        <v>736</v>
      </c>
      <c r="L158" s="111" t="str">
        <f t="shared" si="27"/>
        <v>Yes</v>
      </c>
    </row>
    <row r="159" spans="1:12" x14ac:dyDescent="0.25">
      <c r="A159" s="174" t="s">
        <v>1469</v>
      </c>
      <c r="B159" s="22" t="s">
        <v>213</v>
      </c>
      <c r="C159" s="23">
        <v>255.77094159000001</v>
      </c>
      <c r="D159" s="27" t="str">
        <f t="shared" si="24"/>
        <v>N/A</v>
      </c>
      <c r="E159" s="23">
        <v>257.22779430999998</v>
      </c>
      <c r="F159" s="27" t="str">
        <f t="shared" si="25"/>
        <v>N/A</v>
      </c>
      <c r="G159" s="23">
        <v>264.33724468000003</v>
      </c>
      <c r="H159" s="27" t="str">
        <f t="shared" si="26"/>
        <v>N/A</v>
      </c>
      <c r="I159" s="8">
        <v>0.5696</v>
      </c>
      <c r="J159" s="8">
        <v>2.7639999999999998</v>
      </c>
      <c r="K159" s="28" t="s">
        <v>736</v>
      </c>
      <c r="L159" s="111" t="str">
        <f t="shared" si="27"/>
        <v>Yes</v>
      </c>
    </row>
    <row r="160" spans="1:12" x14ac:dyDescent="0.25">
      <c r="A160" s="174" t="s">
        <v>1470</v>
      </c>
      <c r="B160" s="22" t="s">
        <v>213</v>
      </c>
      <c r="C160" s="23">
        <v>249.83830416999999</v>
      </c>
      <c r="D160" s="27" t="str">
        <f t="shared" si="24"/>
        <v>N/A</v>
      </c>
      <c r="E160" s="23">
        <v>252.93519216000001</v>
      </c>
      <c r="F160" s="27" t="str">
        <f t="shared" si="25"/>
        <v>N/A</v>
      </c>
      <c r="G160" s="23">
        <v>260.50526316000003</v>
      </c>
      <c r="H160" s="27" t="str">
        <f t="shared" si="26"/>
        <v>N/A</v>
      </c>
      <c r="I160" s="8">
        <v>1.24</v>
      </c>
      <c r="J160" s="8">
        <v>2.9929999999999999</v>
      </c>
      <c r="K160" s="28" t="s">
        <v>736</v>
      </c>
      <c r="L160" s="111" t="str">
        <f t="shared" si="27"/>
        <v>Yes</v>
      </c>
    </row>
    <row r="161" spans="1:12" x14ac:dyDescent="0.25">
      <c r="A161" s="174" t="s">
        <v>1471</v>
      </c>
      <c r="B161" s="22" t="s">
        <v>213</v>
      </c>
      <c r="C161" s="23">
        <v>288.04913678999998</v>
      </c>
      <c r="D161" s="27" t="str">
        <f t="shared" si="24"/>
        <v>N/A</v>
      </c>
      <c r="E161" s="23">
        <v>281.14088398000001</v>
      </c>
      <c r="F161" s="27" t="str">
        <f t="shared" si="25"/>
        <v>N/A</v>
      </c>
      <c r="G161" s="23">
        <v>285.30736544000001</v>
      </c>
      <c r="H161" s="27" t="str">
        <f t="shared" si="26"/>
        <v>N/A</v>
      </c>
      <c r="I161" s="8">
        <v>-2.4</v>
      </c>
      <c r="J161" s="8">
        <v>1.482</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88</v>
      </c>
      <c r="D165" s="27" t="str">
        <f t="shared" si="28"/>
        <v>N/A</v>
      </c>
      <c r="E165" s="23">
        <v>68</v>
      </c>
      <c r="F165" s="27" t="str">
        <f t="shared" si="29"/>
        <v>N/A</v>
      </c>
      <c r="G165" s="23">
        <v>71</v>
      </c>
      <c r="H165" s="27" t="str">
        <f t="shared" si="30"/>
        <v>N/A</v>
      </c>
      <c r="I165" s="8">
        <v>-22.7</v>
      </c>
      <c r="J165" s="8">
        <v>4.4119999999999999</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11</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12</v>
      </c>
      <c r="F167" s="27" t="str">
        <f t="shared" si="29"/>
        <v>N/A</v>
      </c>
      <c r="G167" s="23">
        <v>24</v>
      </c>
      <c r="H167" s="27" t="str">
        <f t="shared" si="30"/>
        <v>N/A</v>
      </c>
      <c r="I167" s="8">
        <v>50</v>
      </c>
      <c r="J167" s="8">
        <v>100</v>
      </c>
      <c r="K167" s="10" t="s">
        <v>213</v>
      </c>
      <c r="L167" s="111" t="str">
        <f t="shared" si="31"/>
        <v>N/A</v>
      </c>
    </row>
    <row r="168" spans="1:12" x14ac:dyDescent="0.25">
      <c r="A168" s="174" t="s">
        <v>125</v>
      </c>
      <c r="B168" s="22" t="s">
        <v>213</v>
      </c>
      <c r="C168" s="29">
        <v>259576</v>
      </c>
      <c r="D168" s="27" t="str">
        <f t="shared" si="28"/>
        <v>N/A</v>
      </c>
      <c r="E168" s="29">
        <v>298692</v>
      </c>
      <c r="F168" s="27" t="str">
        <f t="shared" si="29"/>
        <v>N/A</v>
      </c>
      <c r="G168" s="29">
        <v>390409</v>
      </c>
      <c r="H168" s="27" t="str">
        <f t="shared" si="30"/>
        <v>N/A</v>
      </c>
      <c r="I168" s="8">
        <v>15.07</v>
      </c>
      <c r="J168" s="8">
        <v>30.71</v>
      </c>
      <c r="K168" s="10" t="s">
        <v>213</v>
      </c>
      <c r="L168" s="111" t="str">
        <f t="shared" si="31"/>
        <v>N/A</v>
      </c>
    </row>
    <row r="169" spans="1:12" x14ac:dyDescent="0.25">
      <c r="A169" s="174" t="s">
        <v>1608</v>
      </c>
      <c r="B169" s="22" t="s">
        <v>213</v>
      </c>
      <c r="C169" s="29">
        <v>122835</v>
      </c>
      <c r="D169" s="27" t="str">
        <f t="shared" si="28"/>
        <v>N/A</v>
      </c>
      <c r="E169" s="29">
        <v>147746</v>
      </c>
      <c r="F169" s="27" t="str">
        <f t="shared" si="29"/>
        <v>N/A</v>
      </c>
      <c r="G169" s="29">
        <v>283303</v>
      </c>
      <c r="H169" s="27" t="str">
        <f t="shared" si="30"/>
        <v>N/A</v>
      </c>
      <c r="I169" s="8">
        <v>20.28</v>
      </c>
      <c r="J169" s="8">
        <v>91.75</v>
      </c>
      <c r="K169" s="10" t="s">
        <v>213</v>
      </c>
      <c r="L169" s="111" t="str">
        <f t="shared" si="31"/>
        <v>N/A</v>
      </c>
    </row>
    <row r="170" spans="1:12" x14ac:dyDescent="0.25">
      <c r="A170" s="174" t="s">
        <v>1365</v>
      </c>
      <c r="B170" s="22" t="s">
        <v>213</v>
      </c>
      <c r="C170" s="29">
        <v>259481</v>
      </c>
      <c r="D170" s="27" t="str">
        <f t="shared" si="28"/>
        <v>N/A</v>
      </c>
      <c r="E170" s="29">
        <v>296360</v>
      </c>
      <c r="F170" s="27" t="str">
        <f t="shared" si="29"/>
        <v>N/A</v>
      </c>
      <c r="G170" s="29">
        <v>352427</v>
      </c>
      <c r="H170" s="27" t="str">
        <f t="shared" si="30"/>
        <v>N/A</v>
      </c>
      <c r="I170" s="8">
        <v>14.21</v>
      </c>
      <c r="J170" s="8">
        <v>18.920000000000002</v>
      </c>
      <c r="K170" s="10" t="s">
        <v>213</v>
      </c>
      <c r="L170" s="111" t="str">
        <f t="shared" si="31"/>
        <v>N/A</v>
      </c>
    </row>
    <row r="171" spans="1:12" x14ac:dyDescent="0.25">
      <c r="A171" s="174" t="s">
        <v>1602</v>
      </c>
      <c r="B171" s="22" t="s">
        <v>213</v>
      </c>
      <c r="C171" s="29">
        <v>51876</v>
      </c>
      <c r="D171" s="27" t="str">
        <f t="shared" si="28"/>
        <v>N/A</v>
      </c>
      <c r="E171" s="29">
        <v>43150</v>
      </c>
      <c r="F171" s="27" t="str">
        <f t="shared" si="29"/>
        <v>N/A</v>
      </c>
      <c r="G171" s="29">
        <v>204775</v>
      </c>
      <c r="H171" s="27" t="str">
        <f t="shared" si="30"/>
        <v>N/A</v>
      </c>
      <c r="I171" s="8">
        <v>-16.8</v>
      </c>
      <c r="J171" s="8">
        <v>374.6</v>
      </c>
      <c r="K171" s="10" t="s">
        <v>213</v>
      </c>
      <c r="L171" s="111" t="str">
        <f t="shared" si="31"/>
        <v>N/A</v>
      </c>
    </row>
    <row r="172" spans="1:12" x14ac:dyDescent="0.25">
      <c r="A172" s="174" t="s">
        <v>1603</v>
      </c>
      <c r="B172" s="22" t="s">
        <v>213</v>
      </c>
      <c r="C172" s="29">
        <v>227395</v>
      </c>
      <c r="D172" s="27" t="str">
        <f t="shared" si="28"/>
        <v>N/A</v>
      </c>
      <c r="E172" s="29">
        <v>221689</v>
      </c>
      <c r="F172" s="27" t="str">
        <f t="shared" si="29"/>
        <v>N/A</v>
      </c>
      <c r="G172" s="29">
        <v>249952</v>
      </c>
      <c r="H172" s="27" t="str">
        <f t="shared" si="30"/>
        <v>N/A</v>
      </c>
      <c r="I172" s="8">
        <v>-2.5099999999999998</v>
      </c>
      <c r="J172" s="8">
        <v>12.75</v>
      </c>
      <c r="K172" s="10" t="s">
        <v>213</v>
      </c>
      <c r="L172" s="111" t="str">
        <f t="shared" si="31"/>
        <v>N/A</v>
      </c>
    </row>
    <row r="173" spans="1:12" ht="25" x14ac:dyDescent="0.25">
      <c r="A173" s="174" t="s">
        <v>1366</v>
      </c>
      <c r="B173" s="22" t="s">
        <v>213</v>
      </c>
      <c r="C173" s="29">
        <v>13566</v>
      </c>
      <c r="D173" s="27" t="str">
        <f t="shared" ref="D173:D187" si="32">IF($B173="N/A","N/A",IF(C173&gt;10,"No",IF(C173&lt;-10,"No","Yes")))</f>
        <v>N/A</v>
      </c>
      <c r="E173" s="29">
        <v>27446</v>
      </c>
      <c r="F173" s="27" t="str">
        <f t="shared" ref="F173:F187" si="33">IF($B173="N/A","N/A",IF(E173&gt;10,"No",IF(E173&lt;-10,"No","Yes")))</f>
        <v>N/A</v>
      </c>
      <c r="G173" s="29">
        <v>10662</v>
      </c>
      <c r="H173" s="27" t="str">
        <f t="shared" ref="H173:H187" si="34">IF($B173="N/A","N/A",IF(G173&gt;10,"No",IF(G173&lt;-10,"No","Yes")))</f>
        <v>N/A</v>
      </c>
      <c r="I173" s="8">
        <v>102.3</v>
      </c>
      <c r="J173" s="8">
        <v>-61.2</v>
      </c>
      <c r="K173" s="28" t="s">
        <v>736</v>
      </c>
      <c r="L173" s="111" t="str">
        <f t="shared" ref="L173:L187" si="35">IF(J173="Div by 0", "N/A", IF(K173="N/A","N/A", IF(J173&gt;VALUE(MID(K173,1,2)), "No", IF(J173&lt;-1*VALUE(MID(K173,1,2)), "No", "Yes"))))</f>
        <v>No</v>
      </c>
    </row>
    <row r="174" spans="1:12" x14ac:dyDescent="0.25">
      <c r="A174" s="174" t="s">
        <v>647</v>
      </c>
      <c r="B174" s="22" t="s">
        <v>213</v>
      </c>
      <c r="C174" s="23">
        <v>47</v>
      </c>
      <c r="D174" s="27" t="str">
        <f t="shared" si="32"/>
        <v>N/A</v>
      </c>
      <c r="E174" s="23">
        <v>48</v>
      </c>
      <c r="F174" s="27" t="str">
        <f t="shared" si="33"/>
        <v>N/A</v>
      </c>
      <c r="G174" s="23">
        <v>54</v>
      </c>
      <c r="H174" s="27" t="str">
        <f t="shared" si="34"/>
        <v>N/A</v>
      </c>
      <c r="I174" s="8">
        <v>2.1280000000000001</v>
      </c>
      <c r="J174" s="8">
        <v>12.5</v>
      </c>
      <c r="K174" s="28" t="s">
        <v>736</v>
      </c>
      <c r="L174" s="111" t="str">
        <f t="shared" si="35"/>
        <v>Yes</v>
      </c>
    </row>
    <row r="175" spans="1:12" x14ac:dyDescent="0.25">
      <c r="A175" s="174" t="s">
        <v>1367</v>
      </c>
      <c r="B175" s="22" t="s">
        <v>213</v>
      </c>
      <c r="C175" s="29">
        <v>288.63829786999997</v>
      </c>
      <c r="D175" s="27" t="str">
        <f t="shared" si="32"/>
        <v>N/A</v>
      </c>
      <c r="E175" s="29">
        <v>571.79166667000004</v>
      </c>
      <c r="F175" s="27" t="str">
        <f t="shared" si="33"/>
        <v>N/A</v>
      </c>
      <c r="G175" s="29">
        <v>197.44444444000001</v>
      </c>
      <c r="H175" s="27" t="str">
        <f t="shared" si="34"/>
        <v>N/A</v>
      </c>
      <c r="I175" s="8">
        <v>98.1</v>
      </c>
      <c r="J175" s="8">
        <v>-65.5</v>
      </c>
      <c r="K175" s="28" t="s">
        <v>736</v>
      </c>
      <c r="L175" s="111" t="str">
        <f t="shared" si="35"/>
        <v>No</v>
      </c>
    </row>
    <row r="176" spans="1:12" ht="25" x14ac:dyDescent="0.25">
      <c r="A176" s="174" t="s">
        <v>1368</v>
      </c>
      <c r="B176" s="22" t="s">
        <v>213</v>
      </c>
      <c r="C176" s="29">
        <v>99944</v>
      </c>
      <c r="D176" s="27" t="str">
        <f t="shared" si="32"/>
        <v>N/A</v>
      </c>
      <c r="E176" s="29">
        <v>87896</v>
      </c>
      <c r="F176" s="27" t="str">
        <f t="shared" si="33"/>
        <v>N/A</v>
      </c>
      <c r="G176" s="29">
        <v>76783</v>
      </c>
      <c r="H176" s="27" t="str">
        <f t="shared" si="34"/>
        <v>N/A</v>
      </c>
      <c r="I176" s="8">
        <v>-12.1</v>
      </c>
      <c r="J176" s="8">
        <v>-12.6</v>
      </c>
      <c r="K176" s="28" t="s">
        <v>736</v>
      </c>
      <c r="L176" s="111" t="str">
        <f t="shared" si="35"/>
        <v>Yes</v>
      </c>
    </row>
    <row r="177" spans="1:12" x14ac:dyDescent="0.25">
      <c r="A177" s="174" t="s">
        <v>514</v>
      </c>
      <c r="B177" s="22" t="s">
        <v>213</v>
      </c>
      <c r="C177" s="23">
        <v>1123</v>
      </c>
      <c r="D177" s="27" t="str">
        <f t="shared" si="32"/>
        <v>N/A</v>
      </c>
      <c r="E177" s="23">
        <v>1035</v>
      </c>
      <c r="F177" s="27" t="str">
        <f t="shared" si="33"/>
        <v>N/A</v>
      </c>
      <c r="G177" s="23">
        <v>984</v>
      </c>
      <c r="H177" s="27" t="str">
        <f t="shared" si="34"/>
        <v>N/A</v>
      </c>
      <c r="I177" s="8">
        <v>-7.84</v>
      </c>
      <c r="J177" s="8">
        <v>-4.93</v>
      </c>
      <c r="K177" s="28" t="s">
        <v>736</v>
      </c>
      <c r="L177" s="111" t="str">
        <f t="shared" si="35"/>
        <v>Yes</v>
      </c>
    </row>
    <row r="178" spans="1:12" x14ac:dyDescent="0.25">
      <c r="A178" s="174" t="s">
        <v>1369</v>
      </c>
      <c r="B178" s="22" t="s">
        <v>213</v>
      </c>
      <c r="C178" s="29">
        <v>88.997328584000002</v>
      </c>
      <c r="D178" s="27" t="str">
        <f t="shared" si="32"/>
        <v>N/A</v>
      </c>
      <c r="E178" s="29">
        <v>84.923671498000004</v>
      </c>
      <c r="F178" s="27" t="str">
        <f t="shared" si="33"/>
        <v>N/A</v>
      </c>
      <c r="G178" s="29">
        <v>78.031504064999993</v>
      </c>
      <c r="H178" s="27" t="str">
        <f t="shared" si="34"/>
        <v>N/A</v>
      </c>
      <c r="I178" s="8">
        <v>-4.58</v>
      </c>
      <c r="J178" s="8">
        <v>-8.1199999999999992</v>
      </c>
      <c r="K178" s="28" t="s">
        <v>736</v>
      </c>
      <c r="L178" s="111" t="str">
        <f t="shared" si="35"/>
        <v>Yes</v>
      </c>
    </row>
    <row r="179" spans="1:12" ht="25" x14ac:dyDescent="0.25">
      <c r="A179" s="174" t="s">
        <v>1370</v>
      </c>
      <c r="B179" s="22" t="s">
        <v>213</v>
      </c>
      <c r="C179" s="29">
        <v>140855</v>
      </c>
      <c r="D179" s="27" t="str">
        <f t="shared" si="32"/>
        <v>N/A</v>
      </c>
      <c r="E179" s="29">
        <v>166036</v>
      </c>
      <c r="F179" s="27" t="str">
        <f t="shared" si="33"/>
        <v>N/A</v>
      </c>
      <c r="G179" s="29">
        <v>202548</v>
      </c>
      <c r="H179" s="27" t="str">
        <f t="shared" si="34"/>
        <v>N/A</v>
      </c>
      <c r="I179" s="8">
        <v>17.88</v>
      </c>
      <c r="J179" s="8">
        <v>21.99</v>
      </c>
      <c r="K179" s="28" t="s">
        <v>736</v>
      </c>
      <c r="L179" s="111" t="str">
        <f t="shared" si="35"/>
        <v>Yes</v>
      </c>
    </row>
    <row r="180" spans="1:12" x14ac:dyDescent="0.25">
      <c r="A180" s="174" t="s">
        <v>515</v>
      </c>
      <c r="B180" s="22" t="s">
        <v>213</v>
      </c>
      <c r="C180" s="23">
        <v>732</v>
      </c>
      <c r="D180" s="27" t="str">
        <f t="shared" si="32"/>
        <v>N/A</v>
      </c>
      <c r="E180" s="23">
        <v>675</v>
      </c>
      <c r="F180" s="27" t="str">
        <f t="shared" si="33"/>
        <v>N/A</v>
      </c>
      <c r="G180" s="23">
        <v>669</v>
      </c>
      <c r="H180" s="27" t="str">
        <f t="shared" si="34"/>
        <v>N/A</v>
      </c>
      <c r="I180" s="8">
        <v>-7.79</v>
      </c>
      <c r="J180" s="8">
        <v>-0.88900000000000001</v>
      </c>
      <c r="K180" s="28" t="s">
        <v>736</v>
      </c>
      <c r="L180" s="111" t="str">
        <f t="shared" si="35"/>
        <v>Yes</v>
      </c>
    </row>
    <row r="181" spans="1:12" x14ac:dyDescent="0.25">
      <c r="A181" s="174" t="s">
        <v>1371</v>
      </c>
      <c r="B181" s="22" t="s">
        <v>213</v>
      </c>
      <c r="C181" s="29">
        <v>192.42486339000001</v>
      </c>
      <c r="D181" s="27" t="str">
        <f t="shared" si="32"/>
        <v>N/A</v>
      </c>
      <c r="E181" s="29">
        <v>245.97925925999999</v>
      </c>
      <c r="F181" s="27" t="str">
        <f t="shared" si="33"/>
        <v>N/A</v>
      </c>
      <c r="G181" s="29">
        <v>302.76233184</v>
      </c>
      <c r="H181" s="27" t="str">
        <f t="shared" si="34"/>
        <v>N/A</v>
      </c>
      <c r="I181" s="8">
        <v>27.83</v>
      </c>
      <c r="J181" s="8">
        <v>23.08</v>
      </c>
      <c r="K181" s="28" t="s">
        <v>736</v>
      </c>
      <c r="L181" s="111" t="str">
        <f t="shared" si="35"/>
        <v>Yes</v>
      </c>
    </row>
    <row r="182" spans="1:12" ht="25" x14ac:dyDescent="0.25">
      <c r="A182" s="174" t="s">
        <v>1372</v>
      </c>
      <c r="B182" s="22" t="s">
        <v>213</v>
      </c>
      <c r="C182" s="29">
        <v>624496</v>
      </c>
      <c r="D182" s="27" t="str">
        <f t="shared" si="32"/>
        <v>N/A</v>
      </c>
      <c r="E182" s="29">
        <v>586976</v>
      </c>
      <c r="F182" s="27" t="str">
        <f t="shared" si="33"/>
        <v>N/A</v>
      </c>
      <c r="G182" s="29">
        <v>614610</v>
      </c>
      <c r="H182" s="27" t="str">
        <f t="shared" si="34"/>
        <v>N/A</v>
      </c>
      <c r="I182" s="8">
        <v>-6.01</v>
      </c>
      <c r="J182" s="8">
        <v>4.7080000000000002</v>
      </c>
      <c r="K182" s="28" t="s">
        <v>736</v>
      </c>
      <c r="L182" s="111" t="str">
        <f t="shared" si="35"/>
        <v>Yes</v>
      </c>
    </row>
    <row r="183" spans="1:12" x14ac:dyDescent="0.25">
      <c r="A183" s="174" t="s">
        <v>516</v>
      </c>
      <c r="B183" s="22" t="s">
        <v>213</v>
      </c>
      <c r="C183" s="23">
        <v>424</v>
      </c>
      <c r="D183" s="27" t="str">
        <f t="shared" si="32"/>
        <v>N/A</v>
      </c>
      <c r="E183" s="23">
        <v>417</v>
      </c>
      <c r="F183" s="27" t="str">
        <f t="shared" si="33"/>
        <v>N/A</v>
      </c>
      <c r="G183" s="23">
        <v>461</v>
      </c>
      <c r="H183" s="27" t="str">
        <f t="shared" si="34"/>
        <v>N/A</v>
      </c>
      <c r="I183" s="8">
        <v>-1.65</v>
      </c>
      <c r="J183" s="8">
        <v>10.55</v>
      </c>
      <c r="K183" s="28" t="s">
        <v>736</v>
      </c>
      <c r="L183" s="111" t="str">
        <f t="shared" si="35"/>
        <v>Yes</v>
      </c>
    </row>
    <row r="184" spans="1:12" x14ac:dyDescent="0.25">
      <c r="A184" s="174" t="s">
        <v>1373</v>
      </c>
      <c r="B184" s="22" t="s">
        <v>213</v>
      </c>
      <c r="C184" s="29">
        <v>1472.8679245000001</v>
      </c>
      <c r="D184" s="27" t="str">
        <f t="shared" si="32"/>
        <v>N/A</v>
      </c>
      <c r="E184" s="29">
        <v>1407.616307</v>
      </c>
      <c r="F184" s="27" t="str">
        <f t="shared" si="33"/>
        <v>N/A</v>
      </c>
      <c r="G184" s="29">
        <v>1333.2104121</v>
      </c>
      <c r="H184" s="27" t="str">
        <f t="shared" si="34"/>
        <v>N/A</v>
      </c>
      <c r="I184" s="8">
        <v>-4.43</v>
      </c>
      <c r="J184" s="8">
        <v>-5.29</v>
      </c>
      <c r="K184" s="28" t="s">
        <v>736</v>
      </c>
      <c r="L184" s="111" t="str">
        <f t="shared" si="35"/>
        <v>Yes</v>
      </c>
    </row>
    <row r="185" spans="1:12" ht="25" x14ac:dyDescent="0.25">
      <c r="A185" s="174" t="s">
        <v>1374</v>
      </c>
      <c r="B185" s="22" t="s">
        <v>213</v>
      </c>
      <c r="C185" s="29">
        <v>96399021</v>
      </c>
      <c r="D185" s="27" t="str">
        <f t="shared" si="32"/>
        <v>N/A</v>
      </c>
      <c r="E185" s="29">
        <v>99429424</v>
      </c>
      <c r="F185" s="27" t="str">
        <f t="shared" si="33"/>
        <v>N/A</v>
      </c>
      <c r="G185" s="29">
        <v>102181202</v>
      </c>
      <c r="H185" s="27" t="str">
        <f t="shared" si="34"/>
        <v>N/A</v>
      </c>
      <c r="I185" s="8">
        <v>3.1440000000000001</v>
      </c>
      <c r="J185" s="8">
        <v>2.7679999999999998</v>
      </c>
      <c r="K185" s="28" t="s">
        <v>736</v>
      </c>
      <c r="L185" s="111" t="str">
        <f t="shared" si="35"/>
        <v>Yes</v>
      </c>
    </row>
    <row r="186" spans="1:12" ht="25" x14ac:dyDescent="0.25">
      <c r="A186" s="174" t="s">
        <v>517</v>
      </c>
      <c r="B186" s="22" t="s">
        <v>213</v>
      </c>
      <c r="C186" s="23">
        <v>3354</v>
      </c>
      <c r="D186" s="27" t="str">
        <f t="shared" si="32"/>
        <v>N/A</v>
      </c>
      <c r="E186" s="23">
        <v>3334</v>
      </c>
      <c r="F186" s="27" t="str">
        <f t="shared" si="33"/>
        <v>N/A</v>
      </c>
      <c r="G186" s="23">
        <v>2077</v>
      </c>
      <c r="H186" s="27" t="str">
        <f t="shared" si="34"/>
        <v>N/A</v>
      </c>
      <c r="I186" s="8">
        <v>-0.59599999999999997</v>
      </c>
      <c r="J186" s="8">
        <v>-37.700000000000003</v>
      </c>
      <c r="K186" s="28" t="s">
        <v>736</v>
      </c>
      <c r="L186" s="111" t="str">
        <f t="shared" si="35"/>
        <v>No</v>
      </c>
    </row>
    <row r="187" spans="1:12" ht="25" x14ac:dyDescent="0.25">
      <c r="A187" s="174" t="s">
        <v>1375</v>
      </c>
      <c r="B187" s="22" t="s">
        <v>213</v>
      </c>
      <c r="C187" s="29">
        <v>28741.508945000001</v>
      </c>
      <c r="D187" s="27" t="str">
        <f t="shared" si="32"/>
        <v>N/A</v>
      </c>
      <c r="E187" s="29">
        <v>29822.862626999999</v>
      </c>
      <c r="F187" s="27" t="str">
        <f t="shared" si="33"/>
        <v>N/A</v>
      </c>
      <c r="G187" s="29">
        <v>49196.534424999998</v>
      </c>
      <c r="H187" s="27" t="str">
        <f t="shared" si="34"/>
        <v>N/A</v>
      </c>
      <c r="I187" s="8">
        <v>3.762</v>
      </c>
      <c r="J187" s="8">
        <v>64.959999999999994</v>
      </c>
      <c r="K187" s="28" t="s">
        <v>736</v>
      </c>
      <c r="L187" s="111" t="str">
        <f t="shared" si="35"/>
        <v>No</v>
      </c>
    </row>
    <row r="188" spans="1:12" x14ac:dyDescent="0.25">
      <c r="A188" s="143" t="s">
        <v>1376</v>
      </c>
      <c r="B188" s="22" t="s">
        <v>213</v>
      </c>
      <c r="C188" s="29">
        <v>100102895</v>
      </c>
      <c r="D188" s="27" t="str">
        <f t="shared" ref="D188:D203" si="36">IF($B188="N/A","N/A",IF(C188&gt;10,"No",IF(C188&lt;-10,"No","Yes")))</f>
        <v>N/A</v>
      </c>
      <c r="E188" s="29">
        <v>106725618</v>
      </c>
      <c r="F188" s="27" t="str">
        <f t="shared" ref="F188:F203" si="37">IF($B188="N/A","N/A",IF(E188&gt;10,"No",IF(E188&lt;-10,"No","Yes")))</f>
        <v>N/A</v>
      </c>
      <c r="G188" s="29">
        <v>113174106</v>
      </c>
      <c r="H188" s="27" t="str">
        <f t="shared" ref="H188:H203" si="38">IF($B188="N/A","N/A",IF(G188&gt;10,"No",IF(G188&lt;-10,"No","Yes")))</f>
        <v>N/A</v>
      </c>
      <c r="I188" s="8">
        <v>6.6159999999999997</v>
      </c>
      <c r="J188" s="8">
        <v>6.0419999999999998</v>
      </c>
      <c r="K188" s="28" t="s">
        <v>736</v>
      </c>
      <c r="L188" s="111" t="str">
        <f t="shared" ref="L188:L203" si="39">IF(J188="Div by 0", "N/A", IF(K188="N/A","N/A", IF(J188&gt;VALUE(MID(K188,1,2)), "No", IF(J188&lt;-1*VALUE(MID(K188,1,2)), "No", "Yes"))))</f>
        <v>Yes</v>
      </c>
    </row>
    <row r="189" spans="1:12" x14ac:dyDescent="0.25">
      <c r="A189" s="143" t="s">
        <v>1473</v>
      </c>
      <c r="B189" s="22" t="s">
        <v>213</v>
      </c>
      <c r="C189" s="23">
        <v>3433</v>
      </c>
      <c r="D189" s="27" t="str">
        <f t="shared" si="36"/>
        <v>N/A</v>
      </c>
      <c r="E189" s="23">
        <v>3419</v>
      </c>
      <c r="F189" s="27" t="str">
        <f t="shared" si="37"/>
        <v>N/A</v>
      </c>
      <c r="G189" s="23">
        <v>3054</v>
      </c>
      <c r="H189" s="27" t="str">
        <f t="shared" si="38"/>
        <v>N/A</v>
      </c>
      <c r="I189" s="8">
        <v>-0.40799999999999997</v>
      </c>
      <c r="J189" s="8">
        <v>-10.7</v>
      </c>
      <c r="K189" s="28" t="s">
        <v>736</v>
      </c>
      <c r="L189" s="111" t="str">
        <f t="shared" si="39"/>
        <v>Yes</v>
      </c>
    </row>
    <row r="190" spans="1:12" x14ac:dyDescent="0.25">
      <c r="A190" s="143" t="s">
        <v>1474</v>
      </c>
      <c r="B190" s="22" t="s">
        <v>213</v>
      </c>
      <c r="C190" s="29">
        <v>29159.013982</v>
      </c>
      <c r="D190" s="27" t="str">
        <f t="shared" si="36"/>
        <v>N/A</v>
      </c>
      <c r="E190" s="29">
        <v>31215.448377000001</v>
      </c>
      <c r="F190" s="27" t="str">
        <f t="shared" si="37"/>
        <v>N/A</v>
      </c>
      <c r="G190" s="29">
        <v>37057.664046999998</v>
      </c>
      <c r="H190" s="27" t="str">
        <f t="shared" si="38"/>
        <v>N/A</v>
      </c>
      <c r="I190" s="8">
        <v>7.0519999999999996</v>
      </c>
      <c r="J190" s="8">
        <v>18.72</v>
      </c>
      <c r="K190" s="28" t="s">
        <v>736</v>
      </c>
      <c r="L190" s="111" t="str">
        <f t="shared" si="39"/>
        <v>Yes</v>
      </c>
    </row>
    <row r="191" spans="1:12" x14ac:dyDescent="0.25">
      <c r="A191" s="143" t="s">
        <v>1475</v>
      </c>
      <c r="B191" s="22" t="s">
        <v>213</v>
      </c>
      <c r="C191" s="29">
        <v>11036.678029999999</v>
      </c>
      <c r="D191" s="27" t="str">
        <f t="shared" si="36"/>
        <v>N/A</v>
      </c>
      <c r="E191" s="29">
        <v>11803.532359999999</v>
      </c>
      <c r="F191" s="27" t="str">
        <f t="shared" si="37"/>
        <v>N/A</v>
      </c>
      <c r="G191" s="29">
        <v>15768.262879</v>
      </c>
      <c r="H191" s="27" t="str">
        <f t="shared" si="38"/>
        <v>N/A</v>
      </c>
      <c r="I191" s="8">
        <v>6.9480000000000004</v>
      </c>
      <c r="J191" s="8">
        <v>33.590000000000003</v>
      </c>
      <c r="K191" s="28" t="s">
        <v>736</v>
      </c>
      <c r="L191" s="111" t="str">
        <f t="shared" si="39"/>
        <v>No</v>
      </c>
    </row>
    <row r="192" spans="1:12" x14ac:dyDescent="0.25">
      <c r="A192" s="143" t="s">
        <v>1476</v>
      </c>
      <c r="B192" s="22" t="s">
        <v>213</v>
      </c>
      <c r="C192" s="29">
        <v>44778.855206</v>
      </c>
      <c r="D192" s="27" t="str">
        <f t="shared" si="36"/>
        <v>N/A</v>
      </c>
      <c r="E192" s="29">
        <v>47914.176375000003</v>
      </c>
      <c r="F192" s="27" t="str">
        <f t="shared" si="37"/>
        <v>N/A</v>
      </c>
      <c r="G192" s="29">
        <v>53346.217793000003</v>
      </c>
      <c r="H192" s="27" t="str">
        <f t="shared" si="38"/>
        <v>N/A</v>
      </c>
      <c r="I192" s="8">
        <v>7.0019999999999998</v>
      </c>
      <c r="J192" s="8">
        <v>11.34</v>
      </c>
      <c r="K192" s="28" t="s">
        <v>736</v>
      </c>
      <c r="L192" s="111" t="str">
        <f t="shared" si="39"/>
        <v>Yes</v>
      </c>
    </row>
    <row r="193" spans="1:12" x14ac:dyDescent="0.25">
      <c r="A193" s="174" t="s">
        <v>1477</v>
      </c>
      <c r="B193" s="22" t="s">
        <v>213</v>
      </c>
      <c r="C193" s="5">
        <v>24.956382669</v>
      </c>
      <c r="D193" s="27" t="str">
        <f t="shared" si="36"/>
        <v>N/A</v>
      </c>
      <c r="E193" s="5">
        <v>24.927092447</v>
      </c>
      <c r="F193" s="27" t="str">
        <f t="shared" si="37"/>
        <v>N/A</v>
      </c>
      <c r="G193" s="5">
        <v>22.296853326000001</v>
      </c>
      <c r="H193" s="27" t="str">
        <f t="shared" si="38"/>
        <v>N/A</v>
      </c>
      <c r="I193" s="8">
        <v>-0.11700000000000001</v>
      </c>
      <c r="J193" s="8">
        <v>-10.6</v>
      </c>
      <c r="K193" s="28" t="s">
        <v>736</v>
      </c>
      <c r="L193" s="111" t="str">
        <f t="shared" si="39"/>
        <v>Yes</v>
      </c>
    </row>
    <row r="194" spans="1:12" x14ac:dyDescent="0.25">
      <c r="A194" s="174" t="s">
        <v>1478</v>
      </c>
      <c r="B194" s="22" t="s">
        <v>213</v>
      </c>
      <c r="C194" s="5">
        <v>20.949609840000001</v>
      </c>
      <c r="D194" s="27" t="str">
        <f t="shared" si="36"/>
        <v>N/A</v>
      </c>
      <c r="E194" s="5">
        <v>21.021742029999999</v>
      </c>
      <c r="F194" s="27" t="str">
        <f t="shared" si="37"/>
        <v>N/A</v>
      </c>
      <c r="G194" s="5">
        <v>17.60234698</v>
      </c>
      <c r="H194" s="27" t="str">
        <f t="shared" si="38"/>
        <v>N/A</v>
      </c>
      <c r="I194" s="8">
        <v>0.34429999999999999</v>
      </c>
      <c r="J194" s="8">
        <v>-16.3</v>
      </c>
      <c r="K194" s="28" t="s">
        <v>736</v>
      </c>
      <c r="L194" s="111" t="str">
        <f t="shared" si="39"/>
        <v>Yes</v>
      </c>
    </row>
    <row r="195" spans="1:12" x14ac:dyDescent="0.25">
      <c r="A195" s="174" t="s">
        <v>1479</v>
      </c>
      <c r="B195" s="22" t="s">
        <v>213</v>
      </c>
      <c r="C195" s="5">
        <v>30.081566069000001</v>
      </c>
      <c r="D195" s="27" t="str">
        <f t="shared" si="36"/>
        <v>N/A</v>
      </c>
      <c r="E195" s="5">
        <v>29.811749431999999</v>
      </c>
      <c r="F195" s="27" t="str">
        <f t="shared" si="37"/>
        <v>N/A</v>
      </c>
      <c r="G195" s="5">
        <v>28.205963826000001</v>
      </c>
      <c r="H195" s="27" t="str">
        <f t="shared" si="38"/>
        <v>N/A</v>
      </c>
      <c r="I195" s="8">
        <v>-0.89700000000000002</v>
      </c>
      <c r="J195" s="8">
        <v>-5.39</v>
      </c>
      <c r="K195" s="28" t="s">
        <v>736</v>
      </c>
      <c r="L195" s="111" t="str">
        <f t="shared" si="39"/>
        <v>Yes</v>
      </c>
    </row>
    <row r="196" spans="1:12" x14ac:dyDescent="0.25">
      <c r="A196" s="143" t="s">
        <v>1388</v>
      </c>
      <c r="B196" s="22" t="s">
        <v>213</v>
      </c>
      <c r="C196" s="29">
        <v>96399021</v>
      </c>
      <c r="D196" s="27" t="str">
        <f t="shared" si="36"/>
        <v>N/A</v>
      </c>
      <c r="E196" s="29">
        <v>99429424</v>
      </c>
      <c r="F196" s="27" t="str">
        <f t="shared" si="37"/>
        <v>N/A</v>
      </c>
      <c r="G196" s="29">
        <v>102181202</v>
      </c>
      <c r="H196" s="27" t="str">
        <f t="shared" si="38"/>
        <v>N/A</v>
      </c>
      <c r="I196" s="8">
        <v>3.1440000000000001</v>
      </c>
      <c r="J196" s="8">
        <v>2.7679999999999998</v>
      </c>
      <c r="K196" s="28" t="s">
        <v>736</v>
      </c>
      <c r="L196" s="111" t="str">
        <f t="shared" si="39"/>
        <v>Yes</v>
      </c>
    </row>
    <row r="197" spans="1:12" x14ac:dyDescent="0.25">
      <c r="A197" s="143" t="s">
        <v>1480</v>
      </c>
      <c r="B197" s="22" t="s">
        <v>213</v>
      </c>
      <c r="C197" s="23">
        <v>3354</v>
      </c>
      <c r="D197" s="27" t="str">
        <f t="shared" si="36"/>
        <v>N/A</v>
      </c>
      <c r="E197" s="23">
        <v>3334</v>
      </c>
      <c r="F197" s="27" t="str">
        <f t="shared" si="37"/>
        <v>N/A</v>
      </c>
      <c r="G197" s="23">
        <v>2077</v>
      </c>
      <c r="H197" s="27" t="str">
        <f t="shared" si="38"/>
        <v>N/A</v>
      </c>
      <c r="I197" s="8">
        <v>-0.59599999999999997</v>
      </c>
      <c r="J197" s="8">
        <v>-37.700000000000003</v>
      </c>
      <c r="K197" s="28" t="s">
        <v>736</v>
      </c>
      <c r="L197" s="111" t="str">
        <f t="shared" si="39"/>
        <v>No</v>
      </c>
    </row>
    <row r="198" spans="1:12" ht="25" x14ac:dyDescent="0.25">
      <c r="A198" s="143" t="s">
        <v>1481</v>
      </c>
      <c r="B198" s="22" t="s">
        <v>213</v>
      </c>
      <c r="C198" s="29">
        <v>28741.508945000001</v>
      </c>
      <c r="D198" s="27" t="str">
        <f t="shared" si="36"/>
        <v>N/A</v>
      </c>
      <c r="E198" s="29">
        <v>29822.862626999999</v>
      </c>
      <c r="F198" s="27" t="str">
        <f t="shared" si="37"/>
        <v>N/A</v>
      </c>
      <c r="G198" s="29">
        <v>49196.534424999998</v>
      </c>
      <c r="H198" s="27" t="str">
        <f t="shared" si="38"/>
        <v>N/A</v>
      </c>
      <c r="I198" s="8">
        <v>3.762</v>
      </c>
      <c r="J198" s="8">
        <v>64.959999999999994</v>
      </c>
      <c r="K198" s="28" t="s">
        <v>736</v>
      </c>
      <c r="L198" s="111" t="str">
        <f t="shared" si="39"/>
        <v>No</v>
      </c>
    </row>
    <row r="199" spans="1:12" ht="25" x14ac:dyDescent="0.25">
      <c r="A199" s="143" t="s">
        <v>1482</v>
      </c>
      <c r="B199" s="22" t="s">
        <v>213</v>
      </c>
      <c r="C199" s="29">
        <v>10331.392948999999</v>
      </c>
      <c r="D199" s="27" t="str">
        <f t="shared" si="36"/>
        <v>N/A</v>
      </c>
      <c r="E199" s="29">
        <v>10313.711401</v>
      </c>
      <c r="F199" s="27" t="str">
        <f t="shared" si="37"/>
        <v>N/A</v>
      </c>
      <c r="G199" s="29">
        <v>26083.330632000001</v>
      </c>
      <c r="H199" s="27" t="str">
        <f t="shared" si="38"/>
        <v>N/A</v>
      </c>
      <c r="I199" s="8">
        <v>-0.17100000000000001</v>
      </c>
      <c r="J199" s="8">
        <v>152.9</v>
      </c>
      <c r="K199" s="28" t="s">
        <v>736</v>
      </c>
      <c r="L199" s="111" t="str">
        <f t="shared" si="39"/>
        <v>No</v>
      </c>
    </row>
    <row r="200" spans="1:12" ht="25" x14ac:dyDescent="0.25">
      <c r="A200" s="143" t="s">
        <v>1483</v>
      </c>
      <c r="B200" s="22" t="s">
        <v>213</v>
      </c>
      <c r="C200" s="29">
        <v>44856.357183</v>
      </c>
      <c r="D200" s="27" t="str">
        <f t="shared" si="36"/>
        <v>N/A</v>
      </c>
      <c r="E200" s="29">
        <v>46575.143335000001</v>
      </c>
      <c r="F200" s="27" t="str">
        <f t="shared" si="37"/>
        <v>N/A</v>
      </c>
      <c r="G200" s="29">
        <v>59034.163923</v>
      </c>
      <c r="H200" s="27" t="str">
        <f t="shared" si="38"/>
        <v>N/A</v>
      </c>
      <c r="I200" s="8">
        <v>3.8319999999999999</v>
      </c>
      <c r="J200" s="8">
        <v>26.75</v>
      </c>
      <c r="K200" s="28" t="s">
        <v>736</v>
      </c>
      <c r="L200" s="111" t="str">
        <f t="shared" si="39"/>
        <v>Yes</v>
      </c>
    </row>
    <row r="201" spans="1:12" ht="25" x14ac:dyDescent="0.25">
      <c r="A201" s="143" t="s">
        <v>1484</v>
      </c>
      <c r="B201" s="22" t="s">
        <v>213</v>
      </c>
      <c r="C201" s="5">
        <v>24.382087815999999</v>
      </c>
      <c r="D201" s="27" t="str">
        <f t="shared" si="36"/>
        <v>N/A</v>
      </c>
      <c r="E201" s="5">
        <v>24.307378243999999</v>
      </c>
      <c r="F201" s="27" t="str">
        <f t="shared" si="37"/>
        <v>N/A</v>
      </c>
      <c r="G201" s="5">
        <v>15.163904505</v>
      </c>
      <c r="H201" s="27" t="str">
        <f t="shared" si="38"/>
        <v>N/A</v>
      </c>
      <c r="I201" s="8">
        <v>-0.30599999999999999</v>
      </c>
      <c r="J201" s="8">
        <v>-37.6</v>
      </c>
      <c r="K201" s="28" t="s">
        <v>736</v>
      </c>
      <c r="L201" s="111" t="str">
        <f t="shared" si="39"/>
        <v>No</v>
      </c>
    </row>
    <row r="202" spans="1:12" ht="25" x14ac:dyDescent="0.25">
      <c r="A202" s="143" t="s">
        <v>1485</v>
      </c>
      <c r="B202" s="22" t="s">
        <v>213</v>
      </c>
      <c r="C202" s="5">
        <v>20.632191508999998</v>
      </c>
      <c r="D202" s="27" t="str">
        <f t="shared" si="36"/>
        <v>N/A</v>
      </c>
      <c r="E202" s="5">
        <v>20.474856609</v>
      </c>
      <c r="F202" s="27" t="str">
        <f t="shared" si="37"/>
        <v>N/A</v>
      </c>
      <c r="G202" s="5">
        <v>8.2277637018000007</v>
      </c>
      <c r="H202" s="27" t="str">
        <f t="shared" si="38"/>
        <v>N/A</v>
      </c>
      <c r="I202" s="8">
        <v>-0.76300000000000001</v>
      </c>
      <c r="J202" s="8">
        <v>-59.8</v>
      </c>
      <c r="K202" s="28" t="s">
        <v>736</v>
      </c>
      <c r="L202" s="111" t="str">
        <f t="shared" si="39"/>
        <v>No</v>
      </c>
    </row>
    <row r="203" spans="1:12" ht="25" x14ac:dyDescent="0.25">
      <c r="A203" s="179" t="s">
        <v>1486</v>
      </c>
      <c r="B203" s="119" t="s">
        <v>213</v>
      </c>
      <c r="C203" s="120">
        <v>29.184339314999999</v>
      </c>
      <c r="D203" s="151" t="str">
        <f t="shared" si="36"/>
        <v>N/A</v>
      </c>
      <c r="E203" s="120">
        <v>29.097695553000001</v>
      </c>
      <c r="F203" s="151" t="str">
        <f t="shared" si="37"/>
        <v>N/A</v>
      </c>
      <c r="G203" s="120">
        <v>23.757536255000002</v>
      </c>
      <c r="H203" s="151" t="str">
        <f t="shared" si="38"/>
        <v>N/A</v>
      </c>
      <c r="I203" s="152">
        <v>-0.29699999999999999</v>
      </c>
      <c r="J203" s="152">
        <v>-18.399999999999999</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85880</v>
      </c>
      <c r="D6" s="27" t="str">
        <f>IF($B6="N/A","N/A",IF(C6&gt;10,"No",IF(C6&lt;-10,"No","Yes")))</f>
        <v>N/A</v>
      </c>
      <c r="E6" s="23">
        <v>86946</v>
      </c>
      <c r="F6" s="27" t="str">
        <f>IF($B6="N/A","N/A",IF(E6&gt;10,"No",IF(E6&lt;-10,"No","Yes")))</f>
        <v>N/A</v>
      </c>
      <c r="G6" s="23">
        <v>84785</v>
      </c>
      <c r="H6" s="27" t="str">
        <f>IF($B6="N/A","N/A",IF(G6&gt;10,"No",IF(G6&lt;-10,"No","Yes")))</f>
        <v>N/A</v>
      </c>
      <c r="I6" s="8">
        <v>1.2410000000000001</v>
      </c>
      <c r="J6" s="8">
        <v>-2.4900000000000002</v>
      </c>
      <c r="K6" s="28" t="s">
        <v>736</v>
      </c>
      <c r="L6" s="111" t="str">
        <f t="shared" ref="L6:L46" si="0">IF(J6="Div by 0", "N/A", IF(K6="N/A","N/A", IF(J6&gt;VALUE(MID(K6,1,2)), "No", IF(J6&lt;-1*VALUE(MID(K6,1,2)), "No", "Yes"))))</f>
        <v>Yes</v>
      </c>
    </row>
    <row r="7" spans="1:12" x14ac:dyDescent="0.25">
      <c r="A7" s="174" t="s">
        <v>10</v>
      </c>
      <c r="B7" s="22" t="s">
        <v>213</v>
      </c>
      <c r="C7" s="23">
        <v>75493</v>
      </c>
      <c r="D7" s="27" t="str">
        <f>IF($B7="N/A","N/A",IF(C7&gt;10,"No",IF(C7&lt;-10,"No","Yes")))</f>
        <v>N/A</v>
      </c>
      <c r="E7" s="23">
        <v>75076</v>
      </c>
      <c r="F7" s="27" t="str">
        <f>IF($B7="N/A","N/A",IF(E7&gt;10,"No",IF(E7&lt;-10,"No","Yes")))</f>
        <v>N/A</v>
      </c>
      <c r="G7" s="23">
        <v>73950</v>
      </c>
      <c r="H7" s="27" t="str">
        <f>IF($B7="N/A","N/A",IF(G7&gt;10,"No",IF(G7&lt;-10,"No","Yes")))</f>
        <v>N/A</v>
      </c>
      <c r="I7" s="8">
        <v>-0.55200000000000005</v>
      </c>
      <c r="J7" s="8">
        <v>-1.5</v>
      </c>
      <c r="K7" s="28" t="s">
        <v>736</v>
      </c>
      <c r="L7" s="111" t="str">
        <f t="shared" si="0"/>
        <v>Yes</v>
      </c>
    </row>
    <row r="8" spans="1:12" x14ac:dyDescent="0.25">
      <c r="A8" s="174" t="s">
        <v>91</v>
      </c>
      <c r="B8" s="5" t="s">
        <v>297</v>
      </c>
      <c r="C8" s="4">
        <v>87.905216581000005</v>
      </c>
      <c r="D8" s="27" t="str">
        <f>IF($B8="N/A","N/A",IF(C8&gt;90,"No",IF(C8&lt;65,"No","Yes")))</f>
        <v>Yes</v>
      </c>
      <c r="E8" s="4">
        <v>86.347848089999999</v>
      </c>
      <c r="F8" s="27" t="str">
        <f>IF($B8="N/A","N/A",IF(E8&gt;90,"No",IF(E8&lt;65,"No","Yes")))</f>
        <v>Yes</v>
      </c>
      <c r="G8" s="4">
        <v>87.220616853999999</v>
      </c>
      <c r="H8" s="27" t="str">
        <f>IF($B8="N/A","N/A",IF(G8&gt;90,"No",IF(G8&lt;65,"No","Yes")))</f>
        <v>Yes</v>
      </c>
      <c r="I8" s="8">
        <v>-1.77</v>
      </c>
      <c r="J8" s="8">
        <v>1.0109999999999999</v>
      </c>
      <c r="K8" s="28" t="s">
        <v>736</v>
      </c>
      <c r="L8" s="111" t="str">
        <f t="shared" si="0"/>
        <v>Yes</v>
      </c>
    </row>
    <row r="9" spans="1:12" x14ac:dyDescent="0.25">
      <c r="A9" s="174" t="s">
        <v>92</v>
      </c>
      <c r="B9" s="5" t="s">
        <v>298</v>
      </c>
      <c r="C9" s="4">
        <v>95.292144976000003</v>
      </c>
      <c r="D9" s="27" t="str">
        <f>IF($B9="N/A","N/A",IF(C9&gt;100,"No",IF(C9&lt;90,"No","Yes")))</f>
        <v>Yes</v>
      </c>
      <c r="E9" s="4">
        <v>94.940978078000001</v>
      </c>
      <c r="F9" s="27" t="str">
        <f>IF($B9="N/A","N/A",IF(E9&gt;100,"No",IF(E9&lt;90,"No","Yes")))</f>
        <v>Yes</v>
      </c>
      <c r="G9" s="4">
        <v>95.734474263999999</v>
      </c>
      <c r="H9" s="27" t="str">
        <f>IF($B9="N/A","N/A",IF(G9&gt;100,"No",IF(G9&lt;90,"No","Yes")))</f>
        <v>Yes</v>
      </c>
      <c r="I9" s="8">
        <v>-0.36899999999999999</v>
      </c>
      <c r="J9" s="8">
        <v>0.83579999999999999</v>
      </c>
      <c r="K9" s="28" t="s">
        <v>736</v>
      </c>
      <c r="L9" s="111" t="str">
        <f t="shared" si="0"/>
        <v>Yes</v>
      </c>
    </row>
    <row r="10" spans="1:12" x14ac:dyDescent="0.25">
      <c r="A10" s="174" t="s">
        <v>93</v>
      </c>
      <c r="B10" s="5" t="s">
        <v>299</v>
      </c>
      <c r="C10" s="4">
        <v>95.421372719000004</v>
      </c>
      <c r="D10" s="27" t="str">
        <f>IF($B10="N/A","N/A",IF(C10&gt;100,"No",IF(C10&lt;85,"No","Yes")))</f>
        <v>Yes</v>
      </c>
      <c r="E10" s="4">
        <v>94.599659283999998</v>
      </c>
      <c r="F10" s="27" t="str">
        <f>IF($B10="N/A","N/A",IF(E10&gt;100,"No",IF(E10&lt;85,"No","Yes")))</f>
        <v>Yes</v>
      </c>
      <c r="G10" s="4">
        <v>95.464043183000001</v>
      </c>
      <c r="H10" s="27" t="str">
        <f>IF($B10="N/A","N/A",IF(G10&gt;100,"No",IF(G10&lt;85,"No","Yes")))</f>
        <v>Yes</v>
      </c>
      <c r="I10" s="8">
        <v>-0.86099999999999999</v>
      </c>
      <c r="J10" s="8">
        <v>0.91369999999999996</v>
      </c>
      <c r="K10" s="28" t="s">
        <v>736</v>
      </c>
      <c r="L10" s="111" t="str">
        <f t="shared" si="0"/>
        <v>Yes</v>
      </c>
    </row>
    <row r="11" spans="1:12" x14ac:dyDescent="0.25">
      <c r="A11" s="174" t="s">
        <v>94</v>
      </c>
      <c r="B11" s="5" t="s">
        <v>300</v>
      </c>
      <c r="C11" s="4">
        <v>86.240592124000003</v>
      </c>
      <c r="D11" s="27" t="str">
        <f>IF($B11="N/A","N/A",IF(C11&gt;100,"No",IF(C11&lt;80,"No","Yes")))</f>
        <v>Yes</v>
      </c>
      <c r="E11" s="4">
        <v>84.270873569000003</v>
      </c>
      <c r="F11" s="27" t="str">
        <f>IF($B11="N/A","N/A",IF(E11&gt;100,"No",IF(E11&lt;80,"No","Yes")))</f>
        <v>Yes</v>
      </c>
      <c r="G11" s="4">
        <v>85.252298815000003</v>
      </c>
      <c r="H11" s="27" t="str">
        <f>IF($B11="N/A","N/A",IF(G11&gt;100,"No",IF(G11&lt;80,"No","Yes")))</f>
        <v>Yes</v>
      </c>
      <c r="I11" s="8">
        <v>-2.2799999999999998</v>
      </c>
      <c r="J11" s="8">
        <v>1.165</v>
      </c>
      <c r="K11" s="28" t="s">
        <v>736</v>
      </c>
      <c r="L11" s="111" t="str">
        <f t="shared" si="0"/>
        <v>Yes</v>
      </c>
    </row>
    <row r="12" spans="1:12" x14ac:dyDescent="0.25">
      <c r="A12" s="174" t="s">
        <v>95</v>
      </c>
      <c r="B12" s="5" t="s">
        <v>300</v>
      </c>
      <c r="C12" s="4">
        <v>84.464603920000002</v>
      </c>
      <c r="D12" s="27" t="str">
        <f>IF($B12="N/A","N/A",IF(C12&gt;100,"No",IF(C12&lt;80,"No","Yes")))</f>
        <v>Yes</v>
      </c>
      <c r="E12" s="4">
        <v>83.018352633000006</v>
      </c>
      <c r="F12" s="27" t="str">
        <f>IF($B12="N/A","N/A",IF(E12&gt;100,"No",IF(E12&lt;80,"No","Yes")))</f>
        <v>Yes</v>
      </c>
      <c r="G12" s="4">
        <v>83.456832672999994</v>
      </c>
      <c r="H12" s="27" t="str">
        <f>IF($B12="N/A","N/A",IF(G12&gt;100,"No",IF(G12&lt;80,"No","Yes")))</f>
        <v>Yes</v>
      </c>
      <c r="I12" s="8">
        <v>-1.71</v>
      </c>
      <c r="J12" s="8">
        <v>0.5282</v>
      </c>
      <c r="K12" s="28" t="s">
        <v>736</v>
      </c>
      <c r="L12" s="111" t="str">
        <f t="shared" si="0"/>
        <v>Yes</v>
      </c>
    </row>
    <row r="13" spans="1:12" x14ac:dyDescent="0.25">
      <c r="A13" s="110" t="s">
        <v>96</v>
      </c>
      <c r="B13" s="22" t="s">
        <v>213</v>
      </c>
      <c r="C13" s="23">
        <v>64817.64</v>
      </c>
      <c r="D13" s="27" t="str">
        <f t="shared" ref="D13:D44" si="1">IF($B13="N/A","N/A",IF(C13&gt;10,"No",IF(C13&lt;-10,"No","Yes")))</f>
        <v>N/A</v>
      </c>
      <c r="E13" s="23">
        <v>64711.16</v>
      </c>
      <c r="F13" s="27" t="str">
        <f t="shared" ref="F13:F44" si="2">IF($B13="N/A","N/A",IF(E13&gt;10,"No",IF(E13&lt;-10,"No","Yes")))</f>
        <v>N/A</v>
      </c>
      <c r="G13" s="23">
        <v>63795.64</v>
      </c>
      <c r="H13" s="27" t="str">
        <f t="shared" ref="H13:H44" si="3">IF($B13="N/A","N/A",IF(G13&gt;10,"No",IF(G13&lt;-10,"No","Yes")))</f>
        <v>N/A</v>
      </c>
      <c r="I13" s="8">
        <v>-0.16400000000000001</v>
      </c>
      <c r="J13" s="8">
        <v>-1.41</v>
      </c>
      <c r="K13" s="28" t="s">
        <v>736</v>
      </c>
      <c r="L13" s="111" t="str">
        <f t="shared" si="0"/>
        <v>Yes</v>
      </c>
    </row>
    <row r="14" spans="1:12" x14ac:dyDescent="0.25">
      <c r="A14" s="110" t="s">
        <v>100</v>
      </c>
      <c r="B14" s="22" t="s">
        <v>213</v>
      </c>
      <c r="C14" s="23">
        <v>7753</v>
      </c>
      <c r="D14" s="27" t="str">
        <f t="shared" si="1"/>
        <v>N/A</v>
      </c>
      <c r="E14" s="23">
        <v>7709</v>
      </c>
      <c r="F14" s="27" t="str">
        <f t="shared" si="2"/>
        <v>N/A</v>
      </c>
      <c r="G14" s="23">
        <v>7713</v>
      </c>
      <c r="H14" s="27" t="str">
        <f t="shared" si="3"/>
        <v>N/A</v>
      </c>
      <c r="I14" s="8">
        <v>-0.56799999999999995</v>
      </c>
      <c r="J14" s="8">
        <v>5.1900000000000002E-2</v>
      </c>
      <c r="K14" s="28" t="s">
        <v>736</v>
      </c>
      <c r="L14" s="111" t="str">
        <f t="shared" si="0"/>
        <v>Yes</v>
      </c>
    </row>
    <row r="15" spans="1:12" x14ac:dyDescent="0.25">
      <c r="A15" s="110" t="s">
        <v>977</v>
      </c>
      <c r="B15" s="22" t="s">
        <v>213</v>
      </c>
      <c r="C15" s="23">
        <v>1510</v>
      </c>
      <c r="D15" s="27" t="str">
        <f t="shared" si="1"/>
        <v>N/A</v>
      </c>
      <c r="E15" s="23">
        <v>1498</v>
      </c>
      <c r="F15" s="27" t="str">
        <f t="shared" si="2"/>
        <v>N/A</v>
      </c>
      <c r="G15" s="23">
        <v>1499</v>
      </c>
      <c r="H15" s="27" t="str">
        <f t="shared" si="3"/>
        <v>N/A</v>
      </c>
      <c r="I15" s="8">
        <v>-0.79500000000000004</v>
      </c>
      <c r="J15" s="8">
        <v>6.6799999999999998E-2</v>
      </c>
      <c r="K15" s="28" t="s">
        <v>736</v>
      </c>
      <c r="L15" s="111" t="str">
        <f t="shared" si="0"/>
        <v>Yes</v>
      </c>
    </row>
    <row r="16" spans="1:12" x14ac:dyDescent="0.25">
      <c r="A16" s="110" t="s">
        <v>978</v>
      </c>
      <c r="B16" s="22" t="s">
        <v>213</v>
      </c>
      <c r="C16" s="23">
        <v>5905</v>
      </c>
      <c r="D16" s="27" t="str">
        <f t="shared" si="1"/>
        <v>N/A</v>
      </c>
      <c r="E16" s="23">
        <v>5881</v>
      </c>
      <c r="F16" s="27" t="str">
        <f t="shared" si="2"/>
        <v>N/A</v>
      </c>
      <c r="G16" s="23">
        <v>5836</v>
      </c>
      <c r="H16" s="27" t="str">
        <f t="shared" si="3"/>
        <v>N/A</v>
      </c>
      <c r="I16" s="8">
        <v>-0.40600000000000003</v>
      </c>
      <c r="J16" s="8">
        <v>-0.76500000000000001</v>
      </c>
      <c r="K16" s="28" t="s">
        <v>736</v>
      </c>
      <c r="L16" s="111" t="str">
        <f t="shared" si="0"/>
        <v>Yes</v>
      </c>
    </row>
    <row r="17" spans="1:12" x14ac:dyDescent="0.25">
      <c r="A17" s="110" t="s">
        <v>979</v>
      </c>
      <c r="B17" s="22" t="s">
        <v>213</v>
      </c>
      <c r="C17" s="23">
        <v>337</v>
      </c>
      <c r="D17" s="27" t="str">
        <f t="shared" si="1"/>
        <v>N/A</v>
      </c>
      <c r="E17" s="23">
        <v>329</v>
      </c>
      <c r="F17" s="27" t="str">
        <f t="shared" si="2"/>
        <v>N/A</v>
      </c>
      <c r="G17" s="23">
        <v>377</v>
      </c>
      <c r="H17" s="27" t="str">
        <f t="shared" si="3"/>
        <v>N/A</v>
      </c>
      <c r="I17" s="8">
        <v>-2.37</v>
      </c>
      <c r="J17" s="8">
        <v>14.59</v>
      </c>
      <c r="K17" s="28" t="s">
        <v>736</v>
      </c>
      <c r="L17" s="111" t="str">
        <f t="shared" si="0"/>
        <v>Yes</v>
      </c>
    </row>
    <row r="18" spans="1:12" x14ac:dyDescent="0.25">
      <c r="A18" s="110" t="s">
        <v>980</v>
      </c>
      <c r="B18" s="22" t="s">
        <v>213</v>
      </c>
      <c r="C18" s="23">
        <v>11</v>
      </c>
      <c r="D18" s="27" t="str">
        <f t="shared" si="1"/>
        <v>N/A</v>
      </c>
      <c r="E18" s="23">
        <v>11</v>
      </c>
      <c r="F18" s="27" t="str">
        <f t="shared" si="2"/>
        <v>N/A</v>
      </c>
      <c r="G18" s="23">
        <v>11</v>
      </c>
      <c r="H18" s="27" t="str">
        <f t="shared" si="3"/>
        <v>N/A</v>
      </c>
      <c r="I18" s="8">
        <v>0</v>
      </c>
      <c r="J18" s="8">
        <v>0</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11510</v>
      </c>
      <c r="D20" s="27" t="str">
        <f t="shared" si="1"/>
        <v>N/A</v>
      </c>
      <c r="E20" s="23">
        <v>11740</v>
      </c>
      <c r="F20" s="27" t="str">
        <f t="shared" si="2"/>
        <v>N/A</v>
      </c>
      <c r="G20" s="23">
        <v>11486</v>
      </c>
      <c r="H20" s="27" t="str">
        <f t="shared" si="3"/>
        <v>N/A</v>
      </c>
      <c r="I20" s="8">
        <v>1.998</v>
      </c>
      <c r="J20" s="8">
        <v>-2.16</v>
      </c>
      <c r="K20" s="28" t="s">
        <v>736</v>
      </c>
      <c r="L20" s="111" t="str">
        <f t="shared" si="0"/>
        <v>Yes</v>
      </c>
    </row>
    <row r="21" spans="1:12" x14ac:dyDescent="0.25">
      <c r="A21" s="110" t="s">
        <v>982</v>
      </c>
      <c r="B21" s="22" t="s">
        <v>213</v>
      </c>
      <c r="C21" s="23">
        <v>6904</v>
      </c>
      <c r="D21" s="27" t="str">
        <f t="shared" si="1"/>
        <v>N/A</v>
      </c>
      <c r="E21" s="23">
        <v>7039</v>
      </c>
      <c r="F21" s="27" t="str">
        <f t="shared" si="2"/>
        <v>N/A</v>
      </c>
      <c r="G21" s="23">
        <v>6839</v>
      </c>
      <c r="H21" s="27" t="str">
        <f t="shared" si="3"/>
        <v>N/A</v>
      </c>
      <c r="I21" s="8">
        <v>1.9550000000000001</v>
      </c>
      <c r="J21" s="8">
        <v>-2.84</v>
      </c>
      <c r="K21" s="28" t="s">
        <v>736</v>
      </c>
      <c r="L21" s="111" t="str">
        <f t="shared" si="0"/>
        <v>Yes</v>
      </c>
    </row>
    <row r="22" spans="1:12" x14ac:dyDescent="0.25">
      <c r="A22" s="110" t="s">
        <v>983</v>
      </c>
      <c r="B22" s="22" t="s">
        <v>213</v>
      </c>
      <c r="C22" s="23">
        <v>3476</v>
      </c>
      <c r="D22" s="27" t="str">
        <f t="shared" si="1"/>
        <v>N/A</v>
      </c>
      <c r="E22" s="23">
        <v>3551</v>
      </c>
      <c r="F22" s="27" t="str">
        <f t="shared" si="2"/>
        <v>N/A</v>
      </c>
      <c r="G22" s="23">
        <v>3439</v>
      </c>
      <c r="H22" s="27" t="str">
        <f t="shared" si="3"/>
        <v>N/A</v>
      </c>
      <c r="I22" s="8">
        <v>2.1579999999999999</v>
      </c>
      <c r="J22" s="8">
        <v>-3.15</v>
      </c>
      <c r="K22" s="28" t="s">
        <v>736</v>
      </c>
      <c r="L22" s="111" t="str">
        <f t="shared" si="0"/>
        <v>Yes</v>
      </c>
    </row>
    <row r="23" spans="1:12" x14ac:dyDescent="0.25">
      <c r="A23" s="110" t="s">
        <v>984</v>
      </c>
      <c r="B23" s="22" t="s">
        <v>213</v>
      </c>
      <c r="C23" s="23">
        <v>537</v>
      </c>
      <c r="D23" s="27" t="str">
        <f>IF($B23="N/A","N/A",IF(C23&gt;10,"No",IF(C23&lt;-10,"No","Yes")))</f>
        <v>N/A</v>
      </c>
      <c r="E23" s="23">
        <v>540</v>
      </c>
      <c r="F23" s="27" t="str">
        <f t="shared" si="2"/>
        <v>N/A</v>
      </c>
      <c r="G23" s="23">
        <v>600</v>
      </c>
      <c r="H23" s="27" t="str">
        <f t="shared" si="3"/>
        <v>N/A</v>
      </c>
      <c r="I23" s="8">
        <v>0.55869999999999997</v>
      </c>
      <c r="J23" s="8">
        <v>11.11</v>
      </c>
      <c r="K23" s="28" t="s">
        <v>736</v>
      </c>
      <c r="L23" s="111" t="str">
        <f t="shared" si="0"/>
        <v>Yes</v>
      </c>
    </row>
    <row r="24" spans="1:12" x14ac:dyDescent="0.25">
      <c r="A24" s="110" t="s">
        <v>985</v>
      </c>
      <c r="B24" s="22" t="s">
        <v>213</v>
      </c>
      <c r="C24" s="23">
        <v>593</v>
      </c>
      <c r="D24" s="27" t="str">
        <f t="shared" si="1"/>
        <v>N/A</v>
      </c>
      <c r="E24" s="23">
        <v>610</v>
      </c>
      <c r="F24" s="27" t="str">
        <f t="shared" si="2"/>
        <v>N/A</v>
      </c>
      <c r="G24" s="23">
        <v>608</v>
      </c>
      <c r="H24" s="27" t="str">
        <f t="shared" si="3"/>
        <v>N/A</v>
      </c>
      <c r="I24" s="8">
        <v>2.867</v>
      </c>
      <c r="J24" s="8">
        <v>-0.32800000000000001</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48098</v>
      </c>
      <c r="D26" s="27" t="str">
        <f t="shared" si="1"/>
        <v>N/A</v>
      </c>
      <c r="E26" s="23">
        <v>49189</v>
      </c>
      <c r="F26" s="27" t="str">
        <f t="shared" si="2"/>
        <v>N/A</v>
      </c>
      <c r="G26" s="23">
        <v>48177</v>
      </c>
      <c r="H26" s="27" t="str">
        <f t="shared" si="3"/>
        <v>N/A</v>
      </c>
      <c r="I26" s="8">
        <v>2.2679999999999998</v>
      </c>
      <c r="J26" s="8">
        <v>-2.06</v>
      </c>
      <c r="K26" s="28" t="s">
        <v>736</v>
      </c>
      <c r="L26" s="111" t="str">
        <f t="shared" si="0"/>
        <v>Yes</v>
      </c>
    </row>
    <row r="27" spans="1:12" x14ac:dyDescent="0.25">
      <c r="A27" s="110" t="s">
        <v>987</v>
      </c>
      <c r="B27" s="22" t="s">
        <v>213</v>
      </c>
      <c r="C27" s="23">
        <v>14058</v>
      </c>
      <c r="D27" s="27" t="str">
        <f t="shared" si="1"/>
        <v>N/A</v>
      </c>
      <c r="E27" s="23">
        <v>14107</v>
      </c>
      <c r="F27" s="27" t="str">
        <f t="shared" si="2"/>
        <v>N/A</v>
      </c>
      <c r="G27" s="23">
        <v>13600</v>
      </c>
      <c r="H27" s="27" t="str">
        <f t="shared" si="3"/>
        <v>N/A</v>
      </c>
      <c r="I27" s="8">
        <v>0.34860000000000002</v>
      </c>
      <c r="J27" s="8">
        <v>-3.59</v>
      </c>
      <c r="K27" s="28" t="s">
        <v>736</v>
      </c>
      <c r="L27" s="111" t="str">
        <f t="shared" si="0"/>
        <v>Yes</v>
      </c>
    </row>
    <row r="28" spans="1:12" x14ac:dyDescent="0.25">
      <c r="A28" s="110" t="s">
        <v>988</v>
      </c>
      <c r="B28" s="22" t="s">
        <v>213</v>
      </c>
      <c r="C28" s="23">
        <v>2702</v>
      </c>
      <c r="D28" s="27" t="str">
        <f t="shared" si="1"/>
        <v>N/A</v>
      </c>
      <c r="E28" s="23">
        <v>2774</v>
      </c>
      <c r="F28" s="27" t="str">
        <f t="shared" si="2"/>
        <v>N/A</v>
      </c>
      <c r="G28" s="23">
        <v>2582</v>
      </c>
      <c r="H28" s="27" t="str">
        <f t="shared" si="3"/>
        <v>N/A</v>
      </c>
      <c r="I28" s="8">
        <v>2.665</v>
      </c>
      <c r="J28" s="8">
        <v>-6.92</v>
      </c>
      <c r="K28" s="28" t="s">
        <v>736</v>
      </c>
      <c r="L28" s="111" t="str">
        <f t="shared" si="0"/>
        <v>Yes</v>
      </c>
    </row>
    <row r="29" spans="1:12" x14ac:dyDescent="0.25">
      <c r="A29" s="110" t="s">
        <v>989</v>
      </c>
      <c r="B29" s="22" t="s">
        <v>213</v>
      </c>
      <c r="C29" s="23">
        <v>864</v>
      </c>
      <c r="D29" s="27" t="str">
        <f t="shared" si="1"/>
        <v>N/A</v>
      </c>
      <c r="E29" s="23">
        <v>915</v>
      </c>
      <c r="F29" s="27" t="str">
        <f t="shared" si="2"/>
        <v>N/A</v>
      </c>
      <c r="G29" s="23">
        <v>819</v>
      </c>
      <c r="H29" s="27" t="str">
        <f t="shared" si="3"/>
        <v>N/A</v>
      </c>
      <c r="I29" s="8">
        <v>5.9029999999999996</v>
      </c>
      <c r="J29" s="8">
        <v>-10.5</v>
      </c>
      <c r="K29" s="28" t="s">
        <v>736</v>
      </c>
      <c r="L29" s="111" t="str">
        <f t="shared" si="0"/>
        <v>Yes</v>
      </c>
    </row>
    <row r="30" spans="1:12" x14ac:dyDescent="0.25">
      <c r="A30" s="110" t="s">
        <v>990</v>
      </c>
      <c r="B30" s="22" t="s">
        <v>213</v>
      </c>
      <c r="C30" s="23">
        <v>19091</v>
      </c>
      <c r="D30" s="27" t="str">
        <f t="shared" si="1"/>
        <v>N/A</v>
      </c>
      <c r="E30" s="23">
        <v>20025</v>
      </c>
      <c r="F30" s="27" t="str">
        <f t="shared" si="2"/>
        <v>N/A</v>
      </c>
      <c r="G30" s="23">
        <v>20508</v>
      </c>
      <c r="H30" s="27" t="str">
        <f t="shared" si="3"/>
        <v>N/A</v>
      </c>
      <c r="I30" s="8">
        <v>4.8920000000000003</v>
      </c>
      <c r="J30" s="8">
        <v>2.4119999999999999</v>
      </c>
      <c r="K30" s="28" t="s">
        <v>736</v>
      </c>
      <c r="L30" s="111" t="str">
        <f t="shared" si="0"/>
        <v>Yes</v>
      </c>
    </row>
    <row r="31" spans="1:12" x14ac:dyDescent="0.25">
      <c r="A31" s="110" t="s">
        <v>991</v>
      </c>
      <c r="B31" s="22" t="s">
        <v>213</v>
      </c>
      <c r="C31" s="23">
        <v>9181</v>
      </c>
      <c r="D31" s="27" t="str">
        <f t="shared" si="1"/>
        <v>N/A</v>
      </c>
      <c r="E31" s="23">
        <v>8976</v>
      </c>
      <c r="F31" s="27" t="str">
        <f t="shared" si="2"/>
        <v>N/A</v>
      </c>
      <c r="G31" s="23">
        <v>8264</v>
      </c>
      <c r="H31" s="27" t="str">
        <f t="shared" si="3"/>
        <v>N/A</v>
      </c>
      <c r="I31" s="8">
        <v>-2.23</v>
      </c>
      <c r="J31" s="8">
        <v>-7.93</v>
      </c>
      <c r="K31" s="28" t="s">
        <v>736</v>
      </c>
      <c r="L31" s="111" t="str">
        <f t="shared" si="0"/>
        <v>Yes</v>
      </c>
    </row>
    <row r="32" spans="1:12" x14ac:dyDescent="0.25">
      <c r="A32" s="110" t="s">
        <v>992</v>
      </c>
      <c r="B32" s="22" t="s">
        <v>213</v>
      </c>
      <c r="C32" s="23">
        <v>2202</v>
      </c>
      <c r="D32" s="27" t="str">
        <f t="shared" si="1"/>
        <v>N/A</v>
      </c>
      <c r="E32" s="23">
        <v>2392</v>
      </c>
      <c r="F32" s="27" t="str">
        <f t="shared" si="2"/>
        <v>N/A</v>
      </c>
      <c r="G32" s="23">
        <v>2404</v>
      </c>
      <c r="H32" s="27" t="str">
        <f t="shared" si="3"/>
        <v>N/A</v>
      </c>
      <c r="I32" s="8">
        <v>8.6289999999999996</v>
      </c>
      <c r="J32" s="8">
        <v>0.50170000000000003</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18519</v>
      </c>
      <c r="D34" s="27" t="str">
        <f t="shared" si="1"/>
        <v>N/A</v>
      </c>
      <c r="E34" s="23">
        <v>18308</v>
      </c>
      <c r="F34" s="27" t="str">
        <f t="shared" si="2"/>
        <v>N/A</v>
      </c>
      <c r="G34" s="23">
        <v>17409</v>
      </c>
      <c r="H34" s="27" t="str">
        <f t="shared" si="3"/>
        <v>N/A</v>
      </c>
      <c r="I34" s="8">
        <v>-1.1399999999999999</v>
      </c>
      <c r="J34" s="8">
        <v>-4.91</v>
      </c>
      <c r="K34" s="28" t="s">
        <v>736</v>
      </c>
      <c r="L34" s="111" t="str">
        <f t="shared" si="0"/>
        <v>Yes</v>
      </c>
    </row>
    <row r="35" spans="1:12" x14ac:dyDescent="0.25">
      <c r="A35" s="110" t="s">
        <v>994</v>
      </c>
      <c r="B35" s="22" t="s">
        <v>213</v>
      </c>
      <c r="C35" s="23">
        <v>6249</v>
      </c>
      <c r="D35" s="27" t="str">
        <f t="shared" si="1"/>
        <v>N/A</v>
      </c>
      <c r="E35" s="23">
        <v>6034</v>
      </c>
      <c r="F35" s="27" t="str">
        <f t="shared" si="2"/>
        <v>N/A</v>
      </c>
      <c r="G35" s="23">
        <v>5669</v>
      </c>
      <c r="H35" s="27" t="str">
        <f t="shared" si="3"/>
        <v>N/A</v>
      </c>
      <c r="I35" s="8">
        <v>-3.44</v>
      </c>
      <c r="J35" s="8">
        <v>-6.05</v>
      </c>
      <c r="K35" s="28" t="s">
        <v>736</v>
      </c>
      <c r="L35" s="111" t="str">
        <f t="shared" si="0"/>
        <v>Yes</v>
      </c>
    </row>
    <row r="36" spans="1:12" x14ac:dyDescent="0.25">
      <c r="A36" s="110" t="s">
        <v>995</v>
      </c>
      <c r="B36" s="22" t="s">
        <v>213</v>
      </c>
      <c r="C36" s="23">
        <v>2154</v>
      </c>
      <c r="D36" s="27" t="str">
        <f t="shared" si="1"/>
        <v>N/A</v>
      </c>
      <c r="E36" s="23">
        <v>2029</v>
      </c>
      <c r="F36" s="27" t="str">
        <f t="shared" si="2"/>
        <v>N/A</v>
      </c>
      <c r="G36" s="23">
        <v>1978</v>
      </c>
      <c r="H36" s="27" t="str">
        <f t="shared" si="3"/>
        <v>N/A</v>
      </c>
      <c r="I36" s="8">
        <v>-5.8</v>
      </c>
      <c r="J36" s="8">
        <v>-2.5099999999999998</v>
      </c>
      <c r="K36" s="28" t="s">
        <v>736</v>
      </c>
      <c r="L36" s="111" t="str">
        <f t="shared" si="0"/>
        <v>Yes</v>
      </c>
    </row>
    <row r="37" spans="1:12" x14ac:dyDescent="0.25">
      <c r="A37" s="110" t="s">
        <v>996</v>
      </c>
      <c r="B37" s="22" t="s">
        <v>213</v>
      </c>
      <c r="C37" s="23">
        <v>4967</v>
      </c>
      <c r="D37" s="27" t="str">
        <f t="shared" si="1"/>
        <v>N/A</v>
      </c>
      <c r="E37" s="23">
        <v>5205</v>
      </c>
      <c r="F37" s="27" t="str">
        <f t="shared" si="2"/>
        <v>N/A</v>
      </c>
      <c r="G37" s="23">
        <v>5224</v>
      </c>
      <c r="H37" s="27" t="str">
        <f t="shared" si="3"/>
        <v>N/A</v>
      </c>
      <c r="I37" s="8">
        <v>4.7919999999999998</v>
      </c>
      <c r="J37" s="8">
        <v>0.36499999999999999</v>
      </c>
      <c r="K37" s="28" t="s">
        <v>736</v>
      </c>
      <c r="L37" s="111" t="str">
        <f t="shared" si="0"/>
        <v>Yes</v>
      </c>
    </row>
    <row r="38" spans="1:12" x14ac:dyDescent="0.25">
      <c r="A38" s="110" t="s">
        <v>997</v>
      </c>
      <c r="B38" s="22" t="s">
        <v>213</v>
      </c>
      <c r="C38" s="23">
        <v>867</v>
      </c>
      <c r="D38" s="27" t="str">
        <f t="shared" si="1"/>
        <v>N/A</v>
      </c>
      <c r="E38" s="23">
        <v>900</v>
      </c>
      <c r="F38" s="27" t="str">
        <f t="shared" si="2"/>
        <v>N/A</v>
      </c>
      <c r="G38" s="23">
        <v>836</v>
      </c>
      <c r="H38" s="27" t="str">
        <f t="shared" si="3"/>
        <v>N/A</v>
      </c>
      <c r="I38" s="8">
        <v>3.806</v>
      </c>
      <c r="J38" s="8">
        <v>-7.11</v>
      </c>
      <c r="K38" s="28" t="s">
        <v>736</v>
      </c>
      <c r="L38" s="111" t="str">
        <f t="shared" si="0"/>
        <v>Yes</v>
      </c>
    </row>
    <row r="39" spans="1:12" x14ac:dyDescent="0.25">
      <c r="A39" s="110" t="s">
        <v>998</v>
      </c>
      <c r="B39" s="22" t="s">
        <v>213</v>
      </c>
      <c r="C39" s="23">
        <v>4282</v>
      </c>
      <c r="D39" s="27" t="str">
        <f t="shared" si="1"/>
        <v>N/A</v>
      </c>
      <c r="E39" s="23">
        <v>4140</v>
      </c>
      <c r="F39" s="27" t="str">
        <f t="shared" si="2"/>
        <v>N/A</v>
      </c>
      <c r="G39" s="23">
        <v>3702</v>
      </c>
      <c r="H39" s="27" t="str">
        <f t="shared" si="3"/>
        <v>N/A</v>
      </c>
      <c r="I39" s="8">
        <v>-3.32</v>
      </c>
      <c r="J39" s="8">
        <v>-10.6</v>
      </c>
      <c r="K39" s="28" t="s">
        <v>736</v>
      </c>
      <c r="L39" s="111" t="str">
        <f t="shared" si="0"/>
        <v>Yes</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745518251</v>
      </c>
      <c r="D41" s="27" t="str">
        <f t="shared" si="1"/>
        <v>N/A</v>
      </c>
      <c r="E41" s="29">
        <v>768641857</v>
      </c>
      <c r="F41" s="27" t="str">
        <f t="shared" si="2"/>
        <v>N/A</v>
      </c>
      <c r="G41" s="29">
        <v>806108731</v>
      </c>
      <c r="H41" s="27" t="str">
        <f t="shared" si="3"/>
        <v>N/A</v>
      </c>
      <c r="I41" s="8">
        <v>3.1019999999999999</v>
      </c>
      <c r="J41" s="8">
        <v>4.8739999999999997</v>
      </c>
      <c r="K41" s="28" t="s">
        <v>736</v>
      </c>
      <c r="L41" s="111" t="str">
        <f t="shared" si="0"/>
        <v>Yes</v>
      </c>
    </row>
    <row r="42" spans="1:12" x14ac:dyDescent="0.25">
      <c r="A42" s="174" t="s">
        <v>1487</v>
      </c>
      <c r="B42" s="22" t="s">
        <v>213</v>
      </c>
      <c r="C42" s="29">
        <v>8680.9297974000001</v>
      </c>
      <c r="D42" s="27" t="str">
        <f t="shared" si="1"/>
        <v>N/A</v>
      </c>
      <c r="E42" s="29">
        <v>8840.4510501000004</v>
      </c>
      <c r="F42" s="27" t="str">
        <f t="shared" si="2"/>
        <v>N/A</v>
      </c>
      <c r="G42" s="29">
        <v>9507.6809694999993</v>
      </c>
      <c r="H42" s="27" t="str">
        <f t="shared" si="3"/>
        <v>N/A</v>
      </c>
      <c r="I42" s="8">
        <v>1.8380000000000001</v>
      </c>
      <c r="J42" s="8">
        <v>7.5469999999999997</v>
      </c>
      <c r="K42" s="28" t="s">
        <v>736</v>
      </c>
      <c r="L42" s="111" t="str">
        <f t="shared" si="0"/>
        <v>Yes</v>
      </c>
    </row>
    <row r="43" spans="1:12" x14ac:dyDescent="0.25">
      <c r="A43" s="174" t="s">
        <v>1488</v>
      </c>
      <c r="B43" s="22" t="s">
        <v>213</v>
      </c>
      <c r="C43" s="29">
        <v>9875.3295139999991</v>
      </c>
      <c r="D43" s="27" t="str">
        <f t="shared" si="1"/>
        <v>N/A</v>
      </c>
      <c r="E43" s="29">
        <v>10238.183401</v>
      </c>
      <c r="F43" s="27" t="str">
        <f t="shared" si="2"/>
        <v>N/A</v>
      </c>
      <c r="G43" s="29">
        <v>10900.726586000001</v>
      </c>
      <c r="H43" s="27" t="str">
        <f t="shared" si="3"/>
        <v>N/A</v>
      </c>
      <c r="I43" s="8">
        <v>3.6739999999999999</v>
      </c>
      <c r="J43" s="8">
        <v>6.4710000000000001</v>
      </c>
      <c r="K43" s="28" t="s">
        <v>736</v>
      </c>
      <c r="L43" s="111" t="str">
        <f t="shared" si="0"/>
        <v>Yes</v>
      </c>
    </row>
    <row r="44" spans="1:12" x14ac:dyDescent="0.25">
      <c r="A44" s="143" t="s">
        <v>107</v>
      </c>
      <c r="B44" s="22" t="s">
        <v>213</v>
      </c>
      <c r="C44" s="29">
        <v>1880642</v>
      </c>
      <c r="D44" s="27" t="str">
        <f t="shared" si="1"/>
        <v>N/A</v>
      </c>
      <c r="E44" s="29">
        <v>1446212</v>
      </c>
      <c r="F44" s="27" t="str">
        <f t="shared" si="2"/>
        <v>N/A</v>
      </c>
      <c r="G44" s="29">
        <v>1367302</v>
      </c>
      <c r="H44" s="27" t="str">
        <f t="shared" si="3"/>
        <v>N/A</v>
      </c>
      <c r="I44" s="8">
        <v>-23.1</v>
      </c>
      <c r="J44" s="8">
        <v>-5.46</v>
      </c>
      <c r="K44" s="28" t="s">
        <v>736</v>
      </c>
      <c r="L44" s="111" t="str">
        <f t="shared" si="0"/>
        <v>Yes</v>
      </c>
    </row>
    <row r="45" spans="1:12" x14ac:dyDescent="0.25">
      <c r="A45" s="174" t="s">
        <v>158</v>
      </c>
      <c r="B45" s="30" t="s">
        <v>217</v>
      </c>
      <c r="C45" s="1">
        <v>11</v>
      </c>
      <c r="D45" s="27" t="str">
        <f>IF($B45="N/A","N/A",IF(C45&gt;0,"No",IF(C45&lt;0,"No","Yes")))</f>
        <v>No</v>
      </c>
      <c r="E45" s="1">
        <v>0</v>
      </c>
      <c r="F45" s="27" t="str">
        <f>IF($B45="N/A","N/A",IF(E45&gt;0,"No",IF(E45&lt;0,"No","Yes")))</f>
        <v>Yes</v>
      </c>
      <c r="G45" s="1">
        <v>344</v>
      </c>
      <c r="H45" s="27" t="str">
        <f>IF($B45="N/A","N/A",IF(G45&gt;0,"No",IF(G45&lt;0,"No","Yes")))</f>
        <v>No</v>
      </c>
      <c r="I45" s="8">
        <v>-100</v>
      </c>
      <c r="J45" s="8" t="s">
        <v>1748</v>
      </c>
      <c r="K45" s="28" t="s">
        <v>736</v>
      </c>
      <c r="L45" s="111" t="str">
        <f t="shared" si="0"/>
        <v>N/A</v>
      </c>
    </row>
    <row r="46" spans="1:12" x14ac:dyDescent="0.25">
      <c r="A46" s="174" t="s">
        <v>156</v>
      </c>
      <c r="B46" s="22" t="s">
        <v>213</v>
      </c>
      <c r="C46" s="29">
        <v>32797</v>
      </c>
      <c r="D46" s="27" t="str">
        <f t="shared" ref="D46:D47" si="4">IF($B46="N/A","N/A",IF(C46&gt;10,"No",IF(C46&lt;-10,"No","Yes")))</f>
        <v>N/A</v>
      </c>
      <c r="E46" s="29">
        <v>0</v>
      </c>
      <c r="F46" s="27" t="str">
        <f t="shared" ref="F46:F47" si="5">IF($B46="N/A","N/A",IF(E46&gt;10,"No",IF(E46&lt;-10,"No","Yes")))</f>
        <v>N/A</v>
      </c>
      <c r="G46" s="29">
        <v>103596</v>
      </c>
      <c r="H46" s="27" t="str">
        <f t="shared" ref="H46:H47" si="6">IF($B46="N/A","N/A",IF(G46&gt;10,"No",IF(G46&lt;-10,"No","Yes")))</f>
        <v>N/A</v>
      </c>
      <c r="I46" s="8">
        <v>-100</v>
      </c>
      <c r="J46" s="8" t="s">
        <v>1748</v>
      </c>
      <c r="K46" s="28" t="s">
        <v>736</v>
      </c>
      <c r="L46" s="111" t="str">
        <f t="shared" si="0"/>
        <v>N/A</v>
      </c>
    </row>
    <row r="47" spans="1:12" x14ac:dyDescent="0.25">
      <c r="A47" s="174" t="s">
        <v>1290</v>
      </c>
      <c r="B47" s="22" t="s">
        <v>213</v>
      </c>
      <c r="C47" s="29">
        <v>32797</v>
      </c>
      <c r="D47" s="27" t="str">
        <f t="shared" si="4"/>
        <v>N/A</v>
      </c>
      <c r="E47" s="29" t="s">
        <v>1748</v>
      </c>
      <c r="F47" s="27" t="str">
        <f t="shared" si="5"/>
        <v>N/A</v>
      </c>
      <c r="G47" s="29">
        <v>301.15116279</v>
      </c>
      <c r="H47" s="27" t="str">
        <f t="shared" si="6"/>
        <v>N/A</v>
      </c>
      <c r="I47" s="8" t="s">
        <v>1748</v>
      </c>
      <c r="J47" s="8" t="s">
        <v>1748</v>
      </c>
      <c r="K47" s="28" t="s">
        <v>736</v>
      </c>
      <c r="L47" s="111" t="str">
        <f>IF(J47="Div by 0", "N/A", IF(OR(J47="N/A",K47="N/A"),"N/A", IF(J47&gt;VALUE(MID(K47,1,2)), "No", IF(J47&lt;-1*VALUE(MID(K47,1,2)), "No", "Yes"))))</f>
        <v>N/A</v>
      </c>
    </row>
    <row r="48" spans="1:12" x14ac:dyDescent="0.25">
      <c r="A48" s="174" t="s">
        <v>1489</v>
      </c>
      <c r="B48" s="22" t="s">
        <v>213</v>
      </c>
      <c r="C48" s="29">
        <v>28708.379336999998</v>
      </c>
      <c r="D48" s="27" t="str">
        <f t="shared" ref="D48:D74" si="7">IF($B48="N/A","N/A",IF(C48&gt;10,"No",IF(C48&lt;-10,"No","Yes")))</f>
        <v>N/A</v>
      </c>
      <c r="E48" s="29">
        <v>29833.280062000002</v>
      </c>
      <c r="F48" s="27" t="str">
        <f t="shared" ref="F48:F74" si="8">IF($B48="N/A","N/A",IF(E48&gt;10,"No",IF(E48&lt;-10,"No","Yes")))</f>
        <v>N/A</v>
      </c>
      <c r="G48" s="29">
        <v>32501.228964000002</v>
      </c>
      <c r="H48" s="27" t="str">
        <f t="shared" ref="H48:H74" si="9">IF($B48="N/A","N/A",IF(G48&gt;10,"No",IF(G48&lt;-10,"No","Yes")))</f>
        <v>N/A</v>
      </c>
      <c r="I48" s="8">
        <v>3.9180000000000001</v>
      </c>
      <c r="J48" s="8">
        <v>8.9429999999999996</v>
      </c>
      <c r="K48" s="28" t="s">
        <v>736</v>
      </c>
      <c r="L48" s="111" t="str">
        <f t="shared" ref="L48:L74" si="10">IF(J48="Div by 0", "N/A", IF(K48="N/A","N/A", IF(J48&gt;VALUE(MID(K48,1,2)), "No", IF(J48&lt;-1*VALUE(MID(K48,1,2)), "No", "Yes"))))</f>
        <v>Yes</v>
      </c>
    </row>
    <row r="49" spans="1:12" x14ac:dyDescent="0.25">
      <c r="A49" s="174" t="s">
        <v>1490</v>
      </c>
      <c r="B49" s="22" t="s">
        <v>213</v>
      </c>
      <c r="C49" s="29">
        <v>12420.635098999999</v>
      </c>
      <c r="D49" s="27" t="str">
        <f t="shared" si="7"/>
        <v>N/A</v>
      </c>
      <c r="E49" s="29">
        <v>12544.080107</v>
      </c>
      <c r="F49" s="27" t="str">
        <f t="shared" si="8"/>
        <v>N/A</v>
      </c>
      <c r="G49" s="29">
        <v>13312.647765</v>
      </c>
      <c r="H49" s="27" t="str">
        <f t="shared" si="9"/>
        <v>N/A</v>
      </c>
      <c r="I49" s="8">
        <v>0.99390000000000001</v>
      </c>
      <c r="J49" s="8">
        <v>6.1269999999999998</v>
      </c>
      <c r="K49" s="28" t="s">
        <v>736</v>
      </c>
      <c r="L49" s="111" t="str">
        <f t="shared" si="10"/>
        <v>Yes</v>
      </c>
    </row>
    <row r="50" spans="1:12" x14ac:dyDescent="0.25">
      <c r="A50" s="174" t="s">
        <v>1491</v>
      </c>
      <c r="B50" s="22" t="s">
        <v>213</v>
      </c>
      <c r="C50" s="29">
        <v>34408.431836999996</v>
      </c>
      <c r="D50" s="27" t="str">
        <f t="shared" si="7"/>
        <v>N/A</v>
      </c>
      <c r="E50" s="29">
        <v>35833.307601</v>
      </c>
      <c r="F50" s="27" t="str">
        <f t="shared" si="8"/>
        <v>N/A</v>
      </c>
      <c r="G50" s="29">
        <v>39356.328992000002</v>
      </c>
      <c r="H50" s="27" t="str">
        <f t="shared" si="9"/>
        <v>N/A</v>
      </c>
      <c r="I50" s="8">
        <v>4.141</v>
      </c>
      <c r="J50" s="8">
        <v>9.8320000000000007</v>
      </c>
      <c r="K50" s="28" t="s">
        <v>736</v>
      </c>
      <c r="L50" s="111" t="str">
        <f t="shared" si="10"/>
        <v>Yes</v>
      </c>
    </row>
    <row r="51" spans="1:12" x14ac:dyDescent="0.25">
      <c r="A51" s="174" t="s">
        <v>1492</v>
      </c>
      <c r="B51" s="22" t="s">
        <v>213</v>
      </c>
      <c r="C51" s="29">
        <v>1894.7477745000001</v>
      </c>
      <c r="D51" s="27" t="str">
        <f t="shared" si="7"/>
        <v>N/A</v>
      </c>
      <c r="E51" s="29">
        <v>1392.2249240000001</v>
      </c>
      <c r="F51" s="27" t="str">
        <f t="shared" si="8"/>
        <v>N/A</v>
      </c>
      <c r="G51" s="29">
        <v>2540.5437665999998</v>
      </c>
      <c r="H51" s="27" t="str">
        <f t="shared" si="9"/>
        <v>N/A</v>
      </c>
      <c r="I51" s="8">
        <v>-26.5</v>
      </c>
      <c r="J51" s="8">
        <v>82.48</v>
      </c>
      <c r="K51" s="28" t="s">
        <v>736</v>
      </c>
      <c r="L51" s="111" t="str">
        <f t="shared" si="10"/>
        <v>No</v>
      </c>
    </row>
    <row r="52" spans="1:12" x14ac:dyDescent="0.25">
      <c r="A52" s="174" t="s">
        <v>1493</v>
      </c>
      <c r="B52" s="22" t="s">
        <v>213</v>
      </c>
      <c r="C52" s="29">
        <v>586</v>
      </c>
      <c r="D52" s="27" t="str">
        <f t="shared" si="7"/>
        <v>N/A</v>
      </c>
      <c r="E52" s="29">
        <v>0</v>
      </c>
      <c r="F52" s="27" t="str">
        <f t="shared" si="8"/>
        <v>N/A</v>
      </c>
      <c r="G52" s="29">
        <v>84999</v>
      </c>
      <c r="H52" s="27" t="str">
        <f t="shared" si="9"/>
        <v>N/A</v>
      </c>
      <c r="I52" s="8">
        <v>-100</v>
      </c>
      <c r="J52" s="8" t="s">
        <v>1748</v>
      </c>
      <c r="K52" s="28" t="s">
        <v>736</v>
      </c>
      <c r="L52" s="111" t="str">
        <f t="shared" si="10"/>
        <v>N/A</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27816.897045999998</v>
      </c>
      <c r="D54" s="27" t="str">
        <f t="shared" si="7"/>
        <v>N/A</v>
      </c>
      <c r="E54" s="29">
        <v>27920.909455000001</v>
      </c>
      <c r="F54" s="27" t="str">
        <f t="shared" si="8"/>
        <v>N/A</v>
      </c>
      <c r="G54" s="29">
        <v>29709.768500999999</v>
      </c>
      <c r="H54" s="27" t="str">
        <f t="shared" si="9"/>
        <v>N/A</v>
      </c>
      <c r="I54" s="8">
        <v>0.37390000000000001</v>
      </c>
      <c r="J54" s="8">
        <v>6.407</v>
      </c>
      <c r="K54" s="28" t="s">
        <v>736</v>
      </c>
      <c r="L54" s="111" t="str">
        <f t="shared" si="10"/>
        <v>Yes</v>
      </c>
    </row>
    <row r="55" spans="1:12" x14ac:dyDescent="0.25">
      <c r="A55" s="174" t="s">
        <v>1496</v>
      </c>
      <c r="B55" s="22" t="s">
        <v>213</v>
      </c>
      <c r="C55" s="29">
        <v>23981.612978000001</v>
      </c>
      <c r="D55" s="27" t="str">
        <f t="shared" si="7"/>
        <v>N/A</v>
      </c>
      <c r="E55" s="29">
        <v>24103.904247999999</v>
      </c>
      <c r="F55" s="27" t="str">
        <f t="shared" si="8"/>
        <v>N/A</v>
      </c>
      <c r="G55" s="29">
        <v>25677.837695999999</v>
      </c>
      <c r="H55" s="27" t="str">
        <f t="shared" si="9"/>
        <v>N/A</v>
      </c>
      <c r="I55" s="8">
        <v>0.50990000000000002</v>
      </c>
      <c r="J55" s="8">
        <v>6.53</v>
      </c>
      <c r="K55" s="28" t="s">
        <v>736</v>
      </c>
      <c r="L55" s="111" t="str">
        <f t="shared" si="10"/>
        <v>Yes</v>
      </c>
    </row>
    <row r="56" spans="1:12" x14ac:dyDescent="0.25">
      <c r="A56" s="174" t="s">
        <v>1497</v>
      </c>
      <c r="B56" s="22" t="s">
        <v>213</v>
      </c>
      <c r="C56" s="29">
        <v>38415.250863000001</v>
      </c>
      <c r="D56" s="27" t="str">
        <f t="shared" si="7"/>
        <v>N/A</v>
      </c>
      <c r="E56" s="29">
        <v>38129.455646000002</v>
      </c>
      <c r="F56" s="27" t="str">
        <f t="shared" si="8"/>
        <v>N/A</v>
      </c>
      <c r="G56" s="29">
        <v>41176.408549</v>
      </c>
      <c r="H56" s="27" t="str">
        <f t="shared" si="9"/>
        <v>N/A</v>
      </c>
      <c r="I56" s="8">
        <v>-0.74399999999999999</v>
      </c>
      <c r="J56" s="8">
        <v>7.9909999999999997</v>
      </c>
      <c r="K56" s="28" t="s">
        <v>736</v>
      </c>
      <c r="L56" s="111" t="str">
        <f t="shared" si="10"/>
        <v>Yes</v>
      </c>
    </row>
    <row r="57" spans="1:12" x14ac:dyDescent="0.25">
      <c r="A57" s="174" t="s">
        <v>1498</v>
      </c>
      <c r="B57" s="22" t="s">
        <v>213</v>
      </c>
      <c r="C57" s="29">
        <v>6068.5214152999997</v>
      </c>
      <c r="D57" s="27" t="str">
        <f t="shared" si="7"/>
        <v>N/A</v>
      </c>
      <c r="E57" s="29">
        <v>4763.8240741</v>
      </c>
      <c r="F57" s="27" t="str">
        <f t="shared" si="8"/>
        <v>N/A</v>
      </c>
      <c r="G57" s="29">
        <v>5279.8466667000002</v>
      </c>
      <c r="H57" s="27" t="str">
        <f t="shared" si="9"/>
        <v>N/A</v>
      </c>
      <c r="I57" s="8">
        <v>-21.5</v>
      </c>
      <c r="J57" s="8">
        <v>10.83</v>
      </c>
      <c r="K57" s="28" t="s">
        <v>736</v>
      </c>
      <c r="L57" s="111" t="str">
        <f t="shared" si="10"/>
        <v>Yes</v>
      </c>
    </row>
    <row r="58" spans="1:12" x14ac:dyDescent="0.25">
      <c r="A58" s="174" t="s">
        <v>1499</v>
      </c>
      <c r="B58" s="22" t="s">
        <v>213</v>
      </c>
      <c r="C58" s="29">
        <v>30039.158516</v>
      </c>
      <c r="D58" s="27" t="str">
        <f t="shared" si="7"/>
        <v>N/A</v>
      </c>
      <c r="E58" s="29">
        <v>33039.234426000003</v>
      </c>
      <c r="F58" s="27" t="str">
        <f t="shared" si="8"/>
        <v>N/A</v>
      </c>
      <c r="G58" s="29">
        <v>34312.651316000003</v>
      </c>
      <c r="H58" s="27" t="str">
        <f t="shared" si="9"/>
        <v>N/A</v>
      </c>
      <c r="I58" s="8">
        <v>9.9870000000000001</v>
      </c>
      <c r="J58" s="8">
        <v>3.8540000000000001</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2760.7509043999999</v>
      </c>
      <c r="D60" s="27" t="str">
        <f t="shared" si="7"/>
        <v>N/A</v>
      </c>
      <c r="E60" s="29">
        <v>2871.6336173</v>
      </c>
      <c r="F60" s="27" t="str">
        <f t="shared" si="8"/>
        <v>N/A</v>
      </c>
      <c r="G60" s="29">
        <v>3021.8767462000001</v>
      </c>
      <c r="H60" s="27" t="str">
        <f t="shared" si="9"/>
        <v>N/A</v>
      </c>
      <c r="I60" s="8">
        <v>4.016</v>
      </c>
      <c r="J60" s="8">
        <v>5.2320000000000002</v>
      </c>
      <c r="K60" s="28" t="s">
        <v>736</v>
      </c>
      <c r="L60" s="111" t="str">
        <f t="shared" si="10"/>
        <v>Yes</v>
      </c>
    </row>
    <row r="61" spans="1:12" x14ac:dyDescent="0.25">
      <c r="A61" s="174" t="s">
        <v>1502</v>
      </c>
      <c r="B61" s="22" t="s">
        <v>213</v>
      </c>
      <c r="C61" s="29">
        <v>2153.7512448000002</v>
      </c>
      <c r="D61" s="27" t="str">
        <f t="shared" si="7"/>
        <v>N/A</v>
      </c>
      <c r="E61" s="29">
        <v>2157.3952647999999</v>
      </c>
      <c r="F61" s="27" t="str">
        <f t="shared" si="8"/>
        <v>N/A</v>
      </c>
      <c r="G61" s="29">
        <v>1901.3268382000001</v>
      </c>
      <c r="H61" s="27" t="str">
        <f t="shared" si="9"/>
        <v>N/A</v>
      </c>
      <c r="I61" s="8">
        <v>0.16919999999999999</v>
      </c>
      <c r="J61" s="8">
        <v>-11.9</v>
      </c>
      <c r="K61" s="28" t="s">
        <v>736</v>
      </c>
      <c r="L61" s="111" t="str">
        <f t="shared" si="10"/>
        <v>Yes</v>
      </c>
    </row>
    <row r="62" spans="1:12" x14ac:dyDescent="0.25">
      <c r="A62" s="174" t="s">
        <v>1503</v>
      </c>
      <c r="B62" s="22" t="s">
        <v>213</v>
      </c>
      <c r="C62" s="29">
        <v>2041.9011843000001</v>
      </c>
      <c r="D62" s="27" t="str">
        <f t="shared" si="7"/>
        <v>N/A</v>
      </c>
      <c r="E62" s="29">
        <v>2233.6809661000002</v>
      </c>
      <c r="F62" s="27" t="str">
        <f t="shared" si="8"/>
        <v>N/A</v>
      </c>
      <c r="G62" s="29">
        <v>2050.6409760000001</v>
      </c>
      <c r="H62" s="27" t="str">
        <f t="shared" si="9"/>
        <v>N/A</v>
      </c>
      <c r="I62" s="8">
        <v>9.3919999999999995</v>
      </c>
      <c r="J62" s="8">
        <v>-8.19</v>
      </c>
      <c r="K62" s="28" t="s">
        <v>736</v>
      </c>
      <c r="L62" s="111" t="str">
        <f t="shared" si="10"/>
        <v>Yes</v>
      </c>
    </row>
    <row r="63" spans="1:12" ht="25" x14ac:dyDescent="0.25">
      <c r="A63" s="174" t="s">
        <v>1504</v>
      </c>
      <c r="B63" s="22" t="s">
        <v>213</v>
      </c>
      <c r="C63" s="29">
        <v>5134.5914352</v>
      </c>
      <c r="D63" s="27" t="str">
        <f t="shared" si="7"/>
        <v>N/A</v>
      </c>
      <c r="E63" s="29">
        <v>6407.9912568</v>
      </c>
      <c r="F63" s="27" t="str">
        <f t="shared" si="8"/>
        <v>N/A</v>
      </c>
      <c r="G63" s="29">
        <v>10035.798535</v>
      </c>
      <c r="H63" s="27" t="str">
        <f t="shared" si="9"/>
        <v>N/A</v>
      </c>
      <c r="I63" s="8">
        <v>24.8</v>
      </c>
      <c r="J63" s="8">
        <v>56.61</v>
      </c>
      <c r="K63" s="28" t="s">
        <v>736</v>
      </c>
      <c r="L63" s="111" t="str">
        <f t="shared" si="10"/>
        <v>No</v>
      </c>
    </row>
    <row r="64" spans="1:12" x14ac:dyDescent="0.25">
      <c r="A64" s="174" t="s">
        <v>1505</v>
      </c>
      <c r="B64" s="22" t="s">
        <v>213</v>
      </c>
      <c r="C64" s="29">
        <v>1578.1775706000001</v>
      </c>
      <c r="D64" s="27" t="str">
        <f t="shared" si="7"/>
        <v>N/A</v>
      </c>
      <c r="E64" s="29">
        <v>1719.6198752</v>
      </c>
      <c r="F64" s="27" t="str">
        <f t="shared" si="8"/>
        <v>N/A</v>
      </c>
      <c r="G64" s="29">
        <v>1731.2760386</v>
      </c>
      <c r="H64" s="27" t="str">
        <f t="shared" si="9"/>
        <v>N/A</v>
      </c>
      <c r="I64" s="8">
        <v>8.9619999999999997</v>
      </c>
      <c r="J64" s="8">
        <v>0.67779999999999996</v>
      </c>
      <c r="K64" s="28" t="s">
        <v>736</v>
      </c>
      <c r="L64" s="111" t="str">
        <f t="shared" si="10"/>
        <v>Yes</v>
      </c>
    </row>
    <row r="65" spans="1:12" x14ac:dyDescent="0.25">
      <c r="A65" s="174" t="s">
        <v>1506</v>
      </c>
      <c r="B65" s="22" t="s">
        <v>213</v>
      </c>
      <c r="C65" s="29">
        <v>5094.9388955000004</v>
      </c>
      <c r="D65" s="27" t="str">
        <f t="shared" si="7"/>
        <v>N/A</v>
      </c>
      <c r="E65" s="29">
        <v>5301.3772282</v>
      </c>
      <c r="F65" s="27" t="str">
        <f t="shared" si="8"/>
        <v>N/A</v>
      </c>
      <c r="G65" s="29">
        <v>6539.5151257999996</v>
      </c>
      <c r="H65" s="27" t="str">
        <f t="shared" si="9"/>
        <v>N/A</v>
      </c>
      <c r="I65" s="8">
        <v>4.0519999999999996</v>
      </c>
      <c r="J65" s="8">
        <v>23.36</v>
      </c>
      <c r="K65" s="28" t="s">
        <v>736</v>
      </c>
      <c r="L65" s="111" t="str">
        <f t="shared" si="10"/>
        <v>Yes</v>
      </c>
    </row>
    <row r="66" spans="1:12" x14ac:dyDescent="0.25">
      <c r="A66" s="174" t="s">
        <v>1507</v>
      </c>
      <c r="B66" s="22" t="s">
        <v>213</v>
      </c>
      <c r="C66" s="29">
        <v>7107.1916440000005</v>
      </c>
      <c r="D66" s="27" t="str">
        <f t="shared" si="7"/>
        <v>N/A</v>
      </c>
      <c r="E66" s="29">
        <v>6997.6245818999996</v>
      </c>
      <c r="F66" s="27" t="str">
        <f t="shared" si="8"/>
        <v>N/A</v>
      </c>
      <c r="G66" s="29">
        <v>6932.3107320999998</v>
      </c>
      <c r="H66" s="27" t="str">
        <f t="shared" si="9"/>
        <v>N/A</v>
      </c>
      <c r="I66" s="8">
        <v>-1.54</v>
      </c>
      <c r="J66" s="8">
        <v>-0.93300000000000005</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3778.9893622999998</v>
      </c>
      <c r="D68" s="27" t="str">
        <f t="shared" si="7"/>
        <v>N/A</v>
      </c>
      <c r="E68" s="29">
        <v>3802.3180031000002</v>
      </c>
      <c r="F68" s="27" t="str">
        <f t="shared" si="8"/>
        <v>N/A</v>
      </c>
      <c r="G68" s="29">
        <v>3940.2260325000002</v>
      </c>
      <c r="H68" s="27" t="str">
        <f t="shared" si="9"/>
        <v>N/A</v>
      </c>
      <c r="I68" s="8">
        <v>0.61729999999999996</v>
      </c>
      <c r="J68" s="8">
        <v>3.6269999999999998</v>
      </c>
      <c r="K68" s="28" t="s">
        <v>736</v>
      </c>
      <c r="L68" s="111" t="str">
        <f t="shared" si="10"/>
        <v>Yes</v>
      </c>
    </row>
    <row r="69" spans="1:12" x14ac:dyDescent="0.25">
      <c r="A69" s="174" t="s">
        <v>1510</v>
      </c>
      <c r="B69" s="22" t="s">
        <v>213</v>
      </c>
      <c r="C69" s="29">
        <v>4373.1697872000004</v>
      </c>
      <c r="D69" s="27" t="str">
        <f t="shared" si="7"/>
        <v>N/A</v>
      </c>
      <c r="E69" s="29">
        <v>4401.0961219999999</v>
      </c>
      <c r="F69" s="27" t="str">
        <f t="shared" si="8"/>
        <v>N/A</v>
      </c>
      <c r="G69" s="29">
        <v>4688.3379784999997</v>
      </c>
      <c r="H69" s="27" t="str">
        <f t="shared" si="9"/>
        <v>N/A</v>
      </c>
      <c r="I69" s="8">
        <v>0.63859999999999995</v>
      </c>
      <c r="J69" s="8">
        <v>6.5270000000000001</v>
      </c>
      <c r="K69" s="28" t="s">
        <v>736</v>
      </c>
      <c r="L69" s="111" t="str">
        <f t="shared" si="10"/>
        <v>Yes</v>
      </c>
    </row>
    <row r="70" spans="1:12" x14ac:dyDescent="0.25">
      <c r="A70" s="174" t="s">
        <v>1511</v>
      </c>
      <c r="B70" s="22" t="s">
        <v>213</v>
      </c>
      <c r="C70" s="29">
        <v>2939.4814299</v>
      </c>
      <c r="D70" s="27" t="str">
        <f t="shared" si="7"/>
        <v>N/A</v>
      </c>
      <c r="E70" s="29">
        <v>2902.79448</v>
      </c>
      <c r="F70" s="27" t="str">
        <f t="shared" si="8"/>
        <v>N/A</v>
      </c>
      <c r="G70" s="29">
        <v>2893.2886754000001</v>
      </c>
      <c r="H70" s="27" t="str">
        <f t="shared" si="9"/>
        <v>N/A</v>
      </c>
      <c r="I70" s="8">
        <v>-1.25</v>
      </c>
      <c r="J70" s="8">
        <v>-0.32700000000000001</v>
      </c>
      <c r="K70" s="28" t="s">
        <v>736</v>
      </c>
      <c r="L70" s="111" t="str">
        <f t="shared" si="10"/>
        <v>Yes</v>
      </c>
    </row>
    <row r="71" spans="1:12" ht="25" x14ac:dyDescent="0.25">
      <c r="A71" s="174" t="s">
        <v>1512</v>
      </c>
      <c r="B71" s="22" t="s">
        <v>213</v>
      </c>
      <c r="C71" s="29">
        <v>3666.6692168</v>
      </c>
      <c r="D71" s="27" t="str">
        <f t="shared" si="7"/>
        <v>N/A</v>
      </c>
      <c r="E71" s="29">
        <v>3572.7331411999999</v>
      </c>
      <c r="F71" s="27" t="str">
        <f t="shared" si="8"/>
        <v>N/A</v>
      </c>
      <c r="G71" s="29">
        <v>3640.1085374999998</v>
      </c>
      <c r="H71" s="27" t="str">
        <f t="shared" si="9"/>
        <v>N/A</v>
      </c>
      <c r="I71" s="8">
        <v>-2.56</v>
      </c>
      <c r="J71" s="8">
        <v>1.8859999999999999</v>
      </c>
      <c r="K71" s="28" t="s">
        <v>736</v>
      </c>
      <c r="L71" s="111" t="str">
        <f t="shared" si="10"/>
        <v>Yes</v>
      </c>
    </row>
    <row r="72" spans="1:12" x14ac:dyDescent="0.25">
      <c r="A72" s="174" t="s">
        <v>1513</v>
      </c>
      <c r="B72" s="22" t="s">
        <v>213</v>
      </c>
      <c r="C72" s="29">
        <v>3174.8027682000002</v>
      </c>
      <c r="D72" s="27" t="str">
        <f t="shared" si="7"/>
        <v>N/A</v>
      </c>
      <c r="E72" s="29">
        <v>3386.4744443999998</v>
      </c>
      <c r="F72" s="27" t="str">
        <f t="shared" si="8"/>
        <v>N/A</v>
      </c>
      <c r="G72" s="29">
        <v>3630.9868421000001</v>
      </c>
      <c r="H72" s="27" t="str">
        <f t="shared" si="9"/>
        <v>N/A</v>
      </c>
      <c r="I72" s="8">
        <v>6.6669999999999998</v>
      </c>
      <c r="J72" s="8">
        <v>7.22</v>
      </c>
      <c r="K72" s="28" t="s">
        <v>736</v>
      </c>
      <c r="L72" s="111" t="str">
        <f t="shared" si="10"/>
        <v>Yes</v>
      </c>
    </row>
    <row r="73" spans="1:12" x14ac:dyDescent="0.25">
      <c r="A73" s="174" t="s">
        <v>1514</v>
      </c>
      <c r="B73" s="22" t="s">
        <v>213</v>
      </c>
      <c r="C73" s="29">
        <v>3586.7872489000001</v>
      </c>
      <c r="D73" s="27" t="str">
        <f t="shared" si="7"/>
        <v>N/A</v>
      </c>
      <c r="E73" s="29">
        <v>3749.5050725000001</v>
      </c>
      <c r="F73" s="27" t="str">
        <f t="shared" si="8"/>
        <v>N/A</v>
      </c>
      <c r="G73" s="29">
        <v>3847.3392761</v>
      </c>
      <c r="H73" s="27" t="str">
        <f t="shared" si="9"/>
        <v>N/A</v>
      </c>
      <c r="I73" s="8">
        <v>4.5369999999999999</v>
      </c>
      <c r="J73" s="8">
        <v>2.609</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75192115</v>
      </c>
      <c r="D75" s="27" t="str">
        <f t="shared" ref="D75:D144" si="11">IF($B75="N/A","N/A",IF(C75&gt;10,"No",IF(C75&lt;-10,"No","Yes")))</f>
        <v>N/A</v>
      </c>
      <c r="E75" s="29">
        <v>86776378</v>
      </c>
      <c r="F75" s="27" t="str">
        <f t="shared" ref="F75:F144" si="12">IF($B75="N/A","N/A",IF(E75&gt;10,"No",IF(E75&lt;-10,"No","Yes")))</f>
        <v>N/A</v>
      </c>
      <c r="G75" s="29">
        <v>78724138</v>
      </c>
      <c r="H75" s="27" t="str">
        <f t="shared" ref="H75:H144" si="13">IF($B75="N/A","N/A",IF(G75&gt;10,"No",IF(G75&lt;-10,"No","Yes")))</f>
        <v>N/A</v>
      </c>
      <c r="I75" s="8">
        <v>15.41</v>
      </c>
      <c r="J75" s="8">
        <v>-9.2799999999999994</v>
      </c>
      <c r="K75" s="28" t="s">
        <v>736</v>
      </c>
      <c r="L75" s="111" t="str">
        <f t="shared" ref="L75:L135" si="14">IF(J75="Div by 0", "N/A", IF(K75="N/A","N/A", IF(J75&gt;VALUE(MID(K75,1,2)), "No", IF(J75&lt;-1*VALUE(MID(K75,1,2)), "No", "Yes"))))</f>
        <v>Yes</v>
      </c>
    </row>
    <row r="76" spans="1:12" x14ac:dyDescent="0.25">
      <c r="A76" s="174" t="s">
        <v>596</v>
      </c>
      <c r="B76" s="22" t="s">
        <v>213</v>
      </c>
      <c r="C76" s="23">
        <v>9985</v>
      </c>
      <c r="D76" s="27" t="str">
        <f t="shared" si="11"/>
        <v>N/A</v>
      </c>
      <c r="E76" s="23">
        <v>10097</v>
      </c>
      <c r="F76" s="27" t="str">
        <f t="shared" si="12"/>
        <v>N/A</v>
      </c>
      <c r="G76" s="23">
        <v>9413</v>
      </c>
      <c r="H76" s="27" t="str">
        <f t="shared" si="13"/>
        <v>N/A</v>
      </c>
      <c r="I76" s="8">
        <v>1.1220000000000001</v>
      </c>
      <c r="J76" s="8">
        <v>-6.77</v>
      </c>
      <c r="K76" s="28" t="s">
        <v>736</v>
      </c>
      <c r="L76" s="111" t="str">
        <f t="shared" si="14"/>
        <v>Yes</v>
      </c>
    </row>
    <row r="77" spans="1:12" x14ac:dyDescent="0.25">
      <c r="A77" s="174" t="s">
        <v>1424</v>
      </c>
      <c r="B77" s="22" t="s">
        <v>213</v>
      </c>
      <c r="C77" s="29">
        <v>7530.5072608999999</v>
      </c>
      <c r="D77" s="27" t="str">
        <f t="shared" si="11"/>
        <v>N/A</v>
      </c>
      <c r="E77" s="29">
        <v>8594.2733485000008</v>
      </c>
      <c r="F77" s="27" t="str">
        <f t="shared" si="12"/>
        <v>N/A</v>
      </c>
      <c r="G77" s="29">
        <v>8363.3419739000001</v>
      </c>
      <c r="H77" s="27" t="str">
        <f t="shared" si="13"/>
        <v>N/A</v>
      </c>
      <c r="I77" s="8">
        <v>14.13</v>
      </c>
      <c r="J77" s="8">
        <v>-2.69</v>
      </c>
      <c r="K77" s="28" t="s">
        <v>736</v>
      </c>
      <c r="L77" s="111" t="str">
        <f t="shared" si="14"/>
        <v>Yes</v>
      </c>
    </row>
    <row r="78" spans="1:12" x14ac:dyDescent="0.25">
      <c r="A78" s="174" t="s">
        <v>1425</v>
      </c>
      <c r="B78" s="22" t="s">
        <v>213</v>
      </c>
      <c r="C78" s="23">
        <v>4.7364046068999999</v>
      </c>
      <c r="D78" s="27" t="str">
        <f t="shared" si="11"/>
        <v>N/A</v>
      </c>
      <c r="E78" s="23">
        <v>4.8509458255000002</v>
      </c>
      <c r="F78" s="27" t="str">
        <f t="shared" si="12"/>
        <v>N/A</v>
      </c>
      <c r="G78" s="23">
        <v>4.6107510888999998</v>
      </c>
      <c r="H78" s="27" t="str">
        <f t="shared" si="13"/>
        <v>N/A</v>
      </c>
      <c r="I78" s="8">
        <v>2.4180000000000001</v>
      </c>
      <c r="J78" s="8">
        <v>-4.95</v>
      </c>
      <c r="K78" s="28" t="s">
        <v>736</v>
      </c>
      <c r="L78" s="111" t="str">
        <f t="shared" si="14"/>
        <v>Yes</v>
      </c>
    </row>
    <row r="79" spans="1:12" x14ac:dyDescent="0.25">
      <c r="A79" s="174" t="s">
        <v>597</v>
      </c>
      <c r="B79" s="22" t="s">
        <v>213</v>
      </c>
      <c r="C79" s="29">
        <v>200931</v>
      </c>
      <c r="D79" s="27" t="str">
        <f t="shared" si="11"/>
        <v>N/A</v>
      </c>
      <c r="E79" s="29">
        <v>83829</v>
      </c>
      <c r="F79" s="27" t="str">
        <f t="shared" si="12"/>
        <v>N/A</v>
      </c>
      <c r="G79" s="29">
        <v>259752</v>
      </c>
      <c r="H79" s="27" t="str">
        <f t="shared" si="13"/>
        <v>N/A</v>
      </c>
      <c r="I79" s="8">
        <v>-58.3</v>
      </c>
      <c r="J79" s="8">
        <v>209.9</v>
      </c>
      <c r="K79" s="28" t="s">
        <v>736</v>
      </c>
      <c r="L79" s="111" t="str">
        <f t="shared" si="14"/>
        <v>No</v>
      </c>
    </row>
    <row r="80" spans="1:12" x14ac:dyDescent="0.25">
      <c r="A80" s="174" t="s">
        <v>598</v>
      </c>
      <c r="B80" s="22" t="s">
        <v>213</v>
      </c>
      <c r="C80" s="23">
        <v>11</v>
      </c>
      <c r="D80" s="27" t="str">
        <f t="shared" si="11"/>
        <v>N/A</v>
      </c>
      <c r="E80" s="23">
        <v>11</v>
      </c>
      <c r="F80" s="27" t="str">
        <f t="shared" si="12"/>
        <v>N/A</v>
      </c>
      <c r="G80" s="23">
        <v>11</v>
      </c>
      <c r="H80" s="27" t="str">
        <f t="shared" si="13"/>
        <v>N/A</v>
      </c>
      <c r="I80" s="8">
        <v>-14.3</v>
      </c>
      <c r="J80" s="8">
        <v>16.670000000000002</v>
      </c>
      <c r="K80" s="28" t="s">
        <v>736</v>
      </c>
      <c r="L80" s="111" t="str">
        <f t="shared" si="14"/>
        <v>Yes</v>
      </c>
    </row>
    <row r="81" spans="1:12" x14ac:dyDescent="0.25">
      <c r="A81" s="174" t="s">
        <v>1426</v>
      </c>
      <c r="B81" s="22" t="s">
        <v>213</v>
      </c>
      <c r="C81" s="29">
        <v>28704.428571</v>
      </c>
      <c r="D81" s="27" t="str">
        <f t="shared" si="11"/>
        <v>N/A</v>
      </c>
      <c r="E81" s="29">
        <v>13971.5</v>
      </c>
      <c r="F81" s="27" t="str">
        <f t="shared" si="12"/>
        <v>N/A</v>
      </c>
      <c r="G81" s="29">
        <v>37107.428570999997</v>
      </c>
      <c r="H81" s="27" t="str">
        <f t="shared" si="13"/>
        <v>N/A</v>
      </c>
      <c r="I81" s="8">
        <v>-51.3</v>
      </c>
      <c r="J81" s="8">
        <v>165.6</v>
      </c>
      <c r="K81" s="28" t="s">
        <v>736</v>
      </c>
      <c r="L81" s="111" t="str">
        <f t="shared" si="14"/>
        <v>No</v>
      </c>
    </row>
    <row r="82" spans="1:12" ht="25" x14ac:dyDescent="0.25">
      <c r="A82" s="174" t="s">
        <v>599</v>
      </c>
      <c r="B82" s="22" t="s">
        <v>213</v>
      </c>
      <c r="C82" s="29">
        <v>8446684</v>
      </c>
      <c r="D82" s="27" t="str">
        <f t="shared" si="11"/>
        <v>N/A</v>
      </c>
      <c r="E82" s="29">
        <v>7160247</v>
      </c>
      <c r="F82" s="27" t="str">
        <f t="shared" si="12"/>
        <v>N/A</v>
      </c>
      <c r="G82" s="29">
        <v>9016278</v>
      </c>
      <c r="H82" s="27" t="str">
        <f t="shared" si="13"/>
        <v>N/A</v>
      </c>
      <c r="I82" s="8">
        <v>-15.2</v>
      </c>
      <c r="J82" s="8">
        <v>25.92</v>
      </c>
      <c r="K82" s="28" t="s">
        <v>736</v>
      </c>
      <c r="L82" s="111" t="str">
        <f t="shared" si="14"/>
        <v>Yes</v>
      </c>
    </row>
    <row r="83" spans="1:12" x14ac:dyDescent="0.25">
      <c r="A83" s="174" t="s">
        <v>600</v>
      </c>
      <c r="B83" s="22" t="s">
        <v>213</v>
      </c>
      <c r="C83" s="23">
        <v>173</v>
      </c>
      <c r="D83" s="27" t="str">
        <f t="shared" si="11"/>
        <v>N/A</v>
      </c>
      <c r="E83" s="23">
        <v>150</v>
      </c>
      <c r="F83" s="27" t="str">
        <f t="shared" si="12"/>
        <v>N/A</v>
      </c>
      <c r="G83" s="23">
        <v>175</v>
      </c>
      <c r="H83" s="27" t="str">
        <f t="shared" si="13"/>
        <v>N/A</v>
      </c>
      <c r="I83" s="8">
        <v>-13.3</v>
      </c>
      <c r="J83" s="8">
        <v>16.670000000000002</v>
      </c>
      <c r="K83" s="28" t="s">
        <v>736</v>
      </c>
      <c r="L83" s="111" t="str">
        <f t="shared" si="14"/>
        <v>Yes</v>
      </c>
    </row>
    <row r="84" spans="1:12" ht="25" x14ac:dyDescent="0.25">
      <c r="A84" s="143" t="s">
        <v>1427</v>
      </c>
      <c r="B84" s="22" t="s">
        <v>213</v>
      </c>
      <c r="C84" s="29">
        <v>48824.763006000001</v>
      </c>
      <c r="D84" s="27" t="str">
        <f t="shared" si="11"/>
        <v>N/A</v>
      </c>
      <c r="E84" s="29">
        <v>47734.98</v>
      </c>
      <c r="F84" s="27" t="str">
        <f t="shared" si="12"/>
        <v>N/A</v>
      </c>
      <c r="G84" s="29">
        <v>51521.588571</v>
      </c>
      <c r="H84" s="27" t="str">
        <f t="shared" si="13"/>
        <v>N/A</v>
      </c>
      <c r="I84" s="8">
        <v>-2.23</v>
      </c>
      <c r="J84" s="8">
        <v>7.9329999999999998</v>
      </c>
      <c r="K84" s="28" t="s">
        <v>736</v>
      </c>
      <c r="L84" s="111" t="str">
        <f t="shared" si="14"/>
        <v>Yes</v>
      </c>
    </row>
    <row r="85" spans="1:12" x14ac:dyDescent="0.25">
      <c r="A85" s="143" t="s">
        <v>601</v>
      </c>
      <c r="B85" s="22" t="s">
        <v>213</v>
      </c>
      <c r="C85" s="29">
        <v>93336816</v>
      </c>
      <c r="D85" s="27" t="str">
        <f t="shared" si="11"/>
        <v>N/A</v>
      </c>
      <c r="E85" s="29">
        <v>95247125</v>
      </c>
      <c r="F85" s="27" t="str">
        <f t="shared" si="12"/>
        <v>N/A</v>
      </c>
      <c r="G85" s="29">
        <v>97431939</v>
      </c>
      <c r="H85" s="27" t="str">
        <f t="shared" si="13"/>
        <v>N/A</v>
      </c>
      <c r="I85" s="8">
        <v>2.0470000000000002</v>
      </c>
      <c r="J85" s="8">
        <v>2.294</v>
      </c>
      <c r="K85" s="28" t="s">
        <v>736</v>
      </c>
      <c r="L85" s="111" t="str">
        <f t="shared" si="14"/>
        <v>Yes</v>
      </c>
    </row>
    <row r="86" spans="1:12" x14ac:dyDescent="0.25">
      <c r="A86" s="143" t="s">
        <v>602</v>
      </c>
      <c r="B86" s="22" t="s">
        <v>213</v>
      </c>
      <c r="C86" s="23">
        <v>610</v>
      </c>
      <c r="D86" s="27" t="str">
        <f t="shared" si="11"/>
        <v>N/A</v>
      </c>
      <c r="E86" s="23">
        <v>588</v>
      </c>
      <c r="F86" s="27" t="str">
        <f t="shared" si="12"/>
        <v>N/A</v>
      </c>
      <c r="G86" s="23">
        <v>589</v>
      </c>
      <c r="H86" s="27" t="str">
        <f t="shared" si="13"/>
        <v>N/A</v>
      </c>
      <c r="I86" s="8">
        <v>-3.61</v>
      </c>
      <c r="J86" s="8">
        <v>0.1701</v>
      </c>
      <c r="K86" s="28" t="s">
        <v>736</v>
      </c>
      <c r="L86" s="111" t="str">
        <f t="shared" si="14"/>
        <v>Yes</v>
      </c>
    </row>
    <row r="87" spans="1:12" x14ac:dyDescent="0.25">
      <c r="A87" s="143" t="s">
        <v>1428</v>
      </c>
      <c r="B87" s="22" t="s">
        <v>213</v>
      </c>
      <c r="C87" s="29">
        <v>153011.17376999999</v>
      </c>
      <c r="D87" s="27" t="str">
        <f t="shared" si="11"/>
        <v>N/A</v>
      </c>
      <c r="E87" s="29">
        <v>161984.90646</v>
      </c>
      <c r="F87" s="27" t="str">
        <f t="shared" si="12"/>
        <v>N/A</v>
      </c>
      <c r="G87" s="29">
        <v>165419.25127000001</v>
      </c>
      <c r="H87" s="27" t="str">
        <f t="shared" si="13"/>
        <v>N/A</v>
      </c>
      <c r="I87" s="8">
        <v>5.8650000000000002</v>
      </c>
      <c r="J87" s="8">
        <v>2.12</v>
      </c>
      <c r="K87" s="28" t="s">
        <v>736</v>
      </c>
      <c r="L87" s="111" t="str">
        <f t="shared" si="14"/>
        <v>Yes</v>
      </c>
    </row>
    <row r="88" spans="1:12" x14ac:dyDescent="0.25">
      <c r="A88" s="174" t="s">
        <v>603</v>
      </c>
      <c r="B88" s="22" t="s">
        <v>213</v>
      </c>
      <c r="C88" s="29">
        <v>202439348</v>
      </c>
      <c r="D88" s="27" t="str">
        <f t="shared" si="11"/>
        <v>N/A</v>
      </c>
      <c r="E88" s="29">
        <v>207451082</v>
      </c>
      <c r="F88" s="27" t="str">
        <f t="shared" si="12"/>
        <v>N/A</v>
      </c>
      <c r="G88" s="29">
        <v>226421218</v>
      </c>
      <c r="H88" s="27" t="str">
        <f t="shared" si="13"/>
        <v>N/A</v>
      </c>
      <c r="I88" s="8">
        <v>2.476</v>
      </c>
      <c r="J88" s="8">
        <v>9.1440000000000001</v>
      </c>
      <c r="K88" s="28" t="s">
        <v>736</v>
      </c>
      <c r="L88" s="111" t="str">
        <f t="shared" si="14"/>
        <v>Yes</v>
      </c>
    </row>
    <row r="89" spans="1:12" x14ac:dyDescent="0.25">
      <c r="A89" s="178" t="s">
        <v>604</v>
      </c>
      <c r="B89" s="23" t="s">
        <v>213</v>
      </c>
      <c r="C89" s="23">
        <v>4674</v>
      </c>
      <c r="D89" s="27" t="str">
        <f t="shared" si="11"/>
        <v>N/A</v>
      </c>
      <c r="E89" s="23">
        <v>4577</v>
      </c>
      <c r="F89" s="27" t="str">
        <f t="shared" si="12"/>
        <v>N/A</v>
      </c>
      <c r="G89" s="23">
        <v>4508</v>
      </c>
      <c r="H89" s="27" t="str">
        <f t="shared" si="13"/>
        <v>N/A</v>
      </c>
      <c r="I89" s="8">
        <v>-2.08</v>
      </c>
      <c r="J89" s="8">
        <v>-1.51</v>
      </c>
      <c r="K89" s="31" t="s">
        <v>736</v>
      </c>
      <c r="L89" s="111" t="str">
        <f t="shared" si="14"/>
        <v>Yes</v>
      </c>
    </row>
    <row r="90" spans="1:12" x14ac:dyDescent="0.25">
      <c r="A90" s="174" t="s">
        <v>1429</v>
      </c>
      <c r="B90" s="22" t="s">
        <v>213</v>
      </c>
      <c r="C90" s="29">
        <v>43311.798886999997</v>
      </c>
      <c r="D90" s="27" t="str">
        <f t="shared" si="11"/>
        <v>N/A</v>
      </c>
      <c r="E90" s="29">
        <v>45324.684728</v>
      </c>
      <c r="F90" s="27" t="str">
        <f t="shared" si="12"/>
        <v>N/A</v>
      </c>
      <c r="G90" s="29">
        <v>50226.534605000001</v>
      </c>
      <c r="H90" s="27" t="str">
        <f t="shared" si="13"/>
        <v>N/A</v>
      </c>
      <c r="I90" s="8">
        <v>4.6470000000000002</v>
      </c>
      <c r="J90" s="8">
        <v>10.81</v>
      </c>
      <c r="K90" s="28" t="s">
        <v>736</v>
      </c>
      <c r="L90" s="111" t="str">
        <f t="shared" si="14"/>
        <v>Yes</v>
      </c>
    </row>
    <row r="91" spans="1:12" x14ac:dyDescent="0.25">
      <c r="A91" s="174" t="s">
        <v>605</v>
      </c>
      <c r="B91" s="22" t="s">
        <v>213</v>
      </c>
      <c r="C91" s="29">
        <v>42931990</v>
      </c>
      <c r="D91" s="27" t="str">
        <f t="shared" si="11"/>
        <v>N/A</v>
      </c>
      <c r="E91" s="29">
        <v>40524712</v>
      </c>
      <c r="F91" s="27" t="str">
        <f t="shared" si="12"/>
        <v>N/A</v>
      </c>
      <c r="G91" s="29">
        <v>43479971</v>
      </c>
      <c r="H91" s="27" t="str">
        <f t="shared" si="13"/>
        <v>N/A</v>
      </c>
      <c r="I91" s="8">
        <v>-5.61</v>
      </c>
      <c r="J91" s="8">
        <v>7.2919999999999998</v>
      </c>
      <c r="K91" s="28" t="s">
        <v>736</v>
      </c>
      <c r="L91" s="111" t="str">
        <f t="shared" si="14"/>
        <v>Yes</v>
      </c>
    </row>
    <row r="92" spans="1:12" x14ac:dyDescent="0.25">
      <c r="A92" s="174" t="s">
        <v>606</v>
      </c>
      <c r="B92" s="22" t="s">
        <v>213</v>
      </c>
      <c r="C92" s="23">
        <v>55412</v>
      </c>
      <c r="D92" s="27" t="str">
        <f t="shared" si="11"/>
        <v>N/A</v>
      </c>
      <c r="E92" s="23">
        <v>53362</v>
      </c>
      <c r="F92" s="27" t="str">
        <f t="shared" si="12"/>
        <v>N/A</v>
      </c>
      <c r="G92" s="23">
        <v>53328</v>
      </c>
      <c r="H92" s="27" t="str">
        <f t="shared" si="13"/>
        <v>N/A</v>
      </c>
      <c r="I92" s="8">
        <v>-3.7</v>
      </c>
      <c r="J92" s="8">
        <v>-6.4000000000000001E-2</v>
      </c>
      <c r="K92" s="28" t="s">
        <v>736</v>
      </c>
      <c r="L92" s="111" t="str">
        <f t="shared" si="14"/>
        <v>Yes</v>
      </c>
    </row>
    <row r="93" spans="1:12" x14ac:dyDescent="0.25">
      <c r="A93" s="174" t="s">
        <v>1430</v>
      </c>
      <c r="B93" s="22" t="s">
        <v>213</v>
      </c>
      <c r="C93" s="29">
        <v>774.77784595000003</v>
      </c>
      <c r="D93" s="27" t="str">
        <f t="shared" si="11"/>
        <v>N/A</v>
      </c>
      <c r="E93" s="29">
        <v>759.43015629000001</v>
      </c>
      <c r="F93" s="27" t="str">
        <f t="shared" si="12"/>
        <v>N/A</v>
      </c>
      <c r="G93" s="29">
        <v>815.33098934999998</v>
      </c>
      <c r="H93" s="27" t="str">
        <f t="shared" si="13"/>
        <v>N/A</v>
      </c>
      <c r="I93" s="8">
        <v>-1.98</v>
      </c>
      <c r="J93" s="8">
        <v>7.3609999999999998</v>
      </c>
      <c r="K93" s="28" t="s">
        <v>736</v>
      </c>
      <c r="L93" s="111" t="str">
        <f t="shared" si="14"/>
        <v>Yes</v>
      </c>
    </row>
    <row r="94" spans="1:12" x14ac:dyDescent="0.25">
      <c r="A94" s="174" t="s">
        <v>607</v>
      </c>
      <c r="B94" s="22" t="s">
        <v>213</v>
      </c>
      <c r="C94" s="29">
        <v>11643093</v>
      </c>
      <c r="D94" s="27" t="str">
        <f t="shared" si="11"/>
        <v>N/A</v>
      </c>
      <c r="E94" s="29">
        <v>11657837</v>
      </c>
      <c r="F94" s="27" t="str">
        <f t="shared" si="12"/>
        <v>N/A</v>
      </c>
      <c r="G94" s="29">
        <v>11403847</v>
      </c>
      <c r="H94" s="27" t="str">
        <f t="shared" si="13"/>
        <v>N/A</v>
      </c>
      <c r="I94" s="8">
        <v>0.12659999999999999</v>
      </c>
      <c r="J94" s="8">
        <v>-2.1800000000000002</v>
      </c>
      <c r="K94" s="28" t="s">
        <v>736</v>
      </c>
      <c r="L94" s="111" t="str">
        <f t="shared" si="14"/>
        <v>Yes</v>
      </c>
    </row>
    <row r="95" spans="1:12" x14ac:dyDescent="0.25">
      <c r="A95" s="174" t="s">
        <v>608</v>
      </c>
      <c r="B95" s="22" t="s">
        <v>213</v>
      </c>
      <c r="C95" s="23">
        <v>22815</v>
      </c>
      <c r="D95" s="27" t="str">
        <f t="shared" si="11"/>
        <v>N/A</v>
      </c>
      <c r="E95" s="23">
        <v>22725</v>
      </c>
      <c r="F95" s="27" t="str">
        <f t="shared" si="12"/>
        <v>N/A</v>
      </c>
      <c r="G95" s="23">
        <v>22148</v>
      </c>
      <c r="H95" s="27" t="str">
        <f t="shared" si="13"/>
        <v>N/A</v>
      </c>
      <c r="I95" s="8">
        <v>-0.39400000000000002</v>
      </c>
      <c r="J95" s="8">
        <v>-2.54</v>
      </c>
      <c r="K95" s="28" t="s">
        <v>736</v>
      </c>
      <c r="L95" s="111" t="str">
        <f t="shared" si="14"/>
        <v>Yes</v>
      </c>
    </row>
    <row r="96" spans="1:12" x14ac:dyDescent="0.25">
      <c r="A96" s="174" t="s">
        <v>1431</v>
      </c>
      <c r="B96" s="22" t="s">
        <v>213</v>
      </c>
      <c r="C96" s="29">
        <v>510.32623274000002</v>
      </c>
      <c r="D96" s="27" t="str">
        <f t="shared" si="11"/>
        <v>N/A</v>
      </c>
      <c r="E96" s="29">
        <v>512.99612761000003</v>
      </c>
      <c r="F96" s="27" t="str">
        <f t="shared" si="12"/>
        <v>N/A</v>
      </c>
      <c r="G96" s="29">
        <v>514.89285714000005</v>
      </c>
      <c r="H96" s="27" t="str">
        <f t="shared" si="13"/>
        <v>N/A</v>
      </c>
      <c r="I96" s="8">
        <v>0.5232</v>
      </c>
      <c r="J96" s="8">
        <v>0.36969999999999997</v>
      </c>
      <c r="K96" s="28" t="s">
        <v>736</v>
      </c>
      <c r="L96" s="111" t="str">
        <f t="shared" si="14"/>
        <v>Yes</v>
      </c>
    </row>
    <row r="97" spans="1:12" ht="25" x14ac:dyDescent="0.25">
      <c r="A97" s="174" t="s">
        <v>609</v>
      </c>
      <c r="B97" s="22" t="s">
        <v>213</v>
      </c>
      <c r="C97" s="29">
        <v>4426291</v>
      </c>
      <c r="D97" s="27" t="str">
        <f t="shared" si="11"/>
        <v>N/A</v>
      </c>
      <c r="E97" s="29">
        <v>4279863</v>
      </c>
      <c r="F97" s="27" t="str">
        <f t="shared" si="12"/>
        <v>N/A</v>
      </c>
      <c r="G97" s="29">
        <v>3851420</v>
      </c>
      <c r="H97" s="27" t="str">
        <f t="shared" si="13"/>
        <v>N/A</v>
      </c>
      <c r="I97" s="8">
        <v>-3.31</v>
      </c>
      <c r="J97" s="8">
        <v>-10</v>
      </c>
      <c r="K97" s="28" t="s">
        <v>736</v>
      </c>
      <c r="L97" s="111" t="str">
        <f t="shared" si="14"/>
        <v>Yes</v>
      </c>
    </row>
    <row r="98" spans="1:12" x14ac:dyDescent="0.25">
      <c r="A98" s="174" t="s">
        <v>610</v>
      </c>
      <c r="B98" s="22" t="s">
        <v>213</v>
      </c>
      <c r="C98" s="23">
        <v>25289</v>
      </c>
      <c r="D98" s="27" t="str">
        <f t="shared" si="11"/>
        <v>N/A</v>
      </c>
      <c r="E98" s="23">
        <v>24283</v>
      </c>
      <c r="F98" s="27" t="str">
        <f t="shared" si="12"/>
        <v>N/A</v>
      </c>
      <c r="G98" s="23">
        <v>23338</v>
      </c>
      <c r="H98" s="27" t="str">
        <f t="shared" si="13"/>
        <v>N/A</v>
      </c>
      <c r="I98" s="8">
        <v>-3.98</v>
      </c>
      <c r="J98" s="8">
        <v>-3.89</v>
      </c>
      <c r="K98" s="28" t="s">
        <v>736</v>
      </c>
      <c r="L98" s="111" t="str">
        <f t="shared" si="14"/>
        <v>Yes</v>
      </c>
    </row>
    <row r="99" spans="1:12" ht="25" x14ac:dyDescent="0.25">
      <c r="A99" s="174" t="s">
        <v>1432</v>
      </c>
      <c r="B99" s="22" t="s">
        <v>213</v>
      </c>
      <c r="C99" s="29">
        <v>175.02831270999999</v>
      </c>
      <c r="D99" s="27" t="str">
        <f t="shared" si="11"/>
        <v>N/A</v>
      </c>
      <c r="E99" s="29">
        <v>176.24935139999999</v>
      </c>
      <c r="F99" s="27" t="str">
        <f t="shared" si="12"/>
        <v>N/A</v>
      </c>
      <c r="G99" s="29">
        <v>165.02785157</v>
      </c>
      <c r="H99" s="27" t="str">
        <f t="shared" si="13"/>
        <v>N/A</v>
      </c>
      <c r="I99" s="8">
        <v>0.6976</v>
      </c>
      <c r="J99" s="8">
        <v>-6.37</v>
      </c>
      <c r="K99" s="28" t="s">
        <v>736</v>
      </c>
      <c r="L99" s="111" t="str">
        <f t="shared" si="14"/>
        <v>Yes</v>
      </c>
    </row>
    <row r="100" spans="1:12" x14ac:dyDescent="0.25">
      <c r="A100" s="174" t="s">
        <v>611</v>
      </c>
      <c r="B100" s="22" t="s">
        <v>213</v>
      </c>
      <c r="C100" s="29">
        <v>20519222</v>
      </c>
      <c r="D100" s="27" t="str">
        <f t="shared" si="11"/>
        <v>N/A</v>
      </c>
      <c r="E100" s="29">
        <v>19868481</v>
      </c>
      <c r="F100" s="27" t="str">
        <f t="shared" si="12"/>
        <v>N/A</v>
      </c>
      <c r="G100" s="29">
        <v>22332991</v>
      </c>
      <c r="H100" s="27" t="str">
        <f t="shared" si="13"/>
        <v>N/A</v>
      </c>
      <c r="I100" s="8">
        <v>-3.17</v>
      </c>
      <c r="J100" s="8">
        <v>12.4</v>
      </c>
      <c r="K100" s="28" t="s">
        <v>736</v>
      </c>
      <c r="L100" s="111" t="str">
        <f t="shared" si="14"/>
        <v>Yes</v>
      </c>
    </row>
    <row r="101" spans="1:12" x14ac:dyDescent="0.25">
      <c r="A101" s="174" t="s">
        <v>612</v>
      </c>
      <c r="B101" s="22" t="s">
        <v>213</v>
      </c>
      <c r="C101" s="23">
        <v>29933</v>
      </c>
      <c r="D101" s="27" t="str">
        <f t="shared" si="11"/>
        <v>N/A</v>
      </c>
      <c r="E101" s="23">
        <v>28829</v>
      </c>
      <c r="F101" s="27" t="str">
        <f t="shared" si="12"/>
        <v>N/A</v>
      </c>
      <c r="G101" s="23">
        <v>30612</v>
      </c>
      <c r="H101" s="27" t="str">
        <f t="shared" si="13"/>
        <v>N/A</v>
      </c>
      <c r="I101" s="8">
        <v>-3.69</v>
      </c>
      <c r="J101" s="8">
        <v>6.1849999999999996</v>
      </c>
      <c r="K101" s="28" t="s">
        <v>736</v>
      </c>
      <c r="L101" s="111" t="str">
        <f t="shared" si="14"/>
        <v>Yes</v>
      </c>
    </row>
    <row r="102" spans="1:12" x14ac:dyDescent="0.25">
      <c r="A102" s="174" t="s">
        <v>1433</v>
      </c>
      <c r="B102" s="22" t="s">
        <v>213</v>
      </c>
      <c r="C102" s="29">
        <v>685.50502789999996</v>
      </c>
      <c r="D102" s="27" t="str">
        <f t="shared" si="11"/>
        <v>N/A</v>
      </c>
      <c r="E102" s="29">
        <v>689.18384265999998</v>
      </c>
      <c r="F102" s="27" t="str">
        <f t="shared" si="12"/>
        <v>N/A</v>
      </c>
      <c r="G102" s="29">
        <v>729.55020907000005</v>
      </c>
      <c r="H102" s="27" t="str">
        <f t="shared" si="13"/>
        <v>N/A</v>
      </c>
      <c r="I102" s="8">
        <v>0.53669999999999995</v>
      </c>
      <c r="J102" s="8">
        <v>5.8570000000000002</v>
      </c>
      <c r="K102" s="28" t="s">
        <v>736</v>
      </c>
      <c r="L102" s="111" t="str">
        <f t="shared" si="14"/>
        <v>Yes</v>
      </c>
    </row>
    <row r="103" spans="1:12" x14ac:dyDescent="0.25">
      <c r="A103" s="174" t="s">
        <v>613</v>
      </c>
      <c r="B103" s="22" t="s">
        <v>213</v>
      </c>
      <c r="C103" s="29">
        <v>8116987</v>
      </c>
      <c r="D103" s="27" t="str">
        <f t="shared" si="11"/>
        <v>N/A</v>
      </c>
      <c r="E103" s="29">
        <v>8663272</v>
      </c>
      <c r="F103" s="27" t="str">
        <f t="shared" si="12"/>
        <v>N/A</v>
      </c>
      <c r="G103" s="29">
        <v>10336961</v>
      </c>
      <c r="H103" s="27" t="str">
        <f t="shared" si="13"/>
        <v>N/A</v>
      </c>
      <c r="I103" s="8">
        <v>6.73</v>
      </c>
      <c r="J103" s="8">
        <v>19.32</v>
      </c>
      <c r="K103" s="28" t="s">
        <v>736</v>
      </c>
      <c r="L103" s="111" t="str">
        <f t="shared" si="14"/>
        <v>Yes</v>
      </c>
    </row>
    <row r="104" spans="1:12" x14ac:dyDescent="0.25">
      <c r="A104" s="174" t="s">
        <v>614</v>
      </c>
      <c r="B104" s="22" t="s">
        <v>213</v>
      </c>
      <c r="C104" s="23">
        <v>24069</v>
      </c>
      <c r="D104" s="27" t="str">
        <f t="shared" si="11"/>
        <v>N/A</v>
      </c>
      <c r="E104" s="23">
        <v>23233</v>
      </c>
      <c r="F104" s="27" t="str">
        <f t="shared" si="12"/>
        <v>N/A</v>
      </c>
      <c r="G104" s="23">
        <v>23556</v>
      </c>
      <c r="H104" s="27" t="str">
        <f t="shared" si="13"/>
        <v>N/A</v>
      </c>
      <c r="I104" s="8">
        <v>-3.47</v>
      </c>
      <c r="J104" s="8">
        <v>1.39</v>
      </c>
      <c r="K104" s="28" t="s">
        <v>736</v>
      </c>
      <c r="L104" s="111" t="str">
        <f t="shared" si="14"/>
        <v>Yes</v>
      </c>
    </row>
    <row r="105" spans="1:12" x14ac:dyDescent="0.25">
      <c r="A105" s="174" t="s">
        <v>1434</v>
      </c>
      <c r="B105" s="22" t="s">
        <v>213</v>
      </c>
      <c r="C105" s="29">
        <v>337.23823175000001</v>
      </c>
      <c r="D105" s="27" t="str">
        <f t="shared" si="11"/>
        <v>N/A</v>
      </c>
      <c r="E105" s="29">
        <v>372.88649765000002</v>
      </c>
      <c r="F105" s="27" t="str">
        <f t="shared" si="12"/>
        <v>N/A</v>
      </c>
      <c r="G105" s="29">
        <v>438.82497028</v>
      </c>
      <c r="H105" s="27" t="str">
        <f t="shared" si="13"/>
        <v>N/A</v>
      </c>
      <c r="I105" s="8">
        <v>10.57</v>
      </c>
      <c r="J105" s="8">
        <v>17.68</v>
      </c>
      <c r="K105" s="28" t="s">
        <v>736</v>
      </c>
      <c r="L105" s="111" t="str">
        <f t="shared" si="14"/>
        <v>Yes</v>
      </c>
    </row>
    <row r="106" spans="1:12" ht="25" x14ac:dyDescent="0.25">
      <c r="A106" s="174" t="s">
        <v>615</v>
      </c>
      <c r="B106" s="22" t="s">
        <v>213</v>
      </c>
      <c r="C106" s="29">
        <v>1857361</v>
      </c>
      <c r="D106" s="27" t="str">
        <f t="shared" si="11"/>
        <v>N/A</v>
      </c>
      <c r="E106" s="29">
        <v>2236512</v>
      </c>
      <c r="F106" s="27" t="str">
        <f t="shared" si="12"/>
        <v>N/A</v>
      </c>
      <c r="G106" s="29">
        <v>2639381</v>
      </c>
      <c r="H106" s="27" t="str">
        <f t="shared" si="13"/>
        <v>N/A</v>
      </c>
      <c r="I106" s="8">
        <v>20.41</v>
      </c>
      <c r="J106" s="8">
        <v>18.010000000000002</v>
      </c>
      <c r="K106" s="28" t="s">
        <v>736</v>
      </c>
      <c r="L106" s="111" t="str">
        <f t="shared" si="14"/>
        <v>Yes</v>
      </c>
    </row>
    <row r="107" spans="1:12" x14ac:dyDescent="0.25">
      <c r="A107" s="174" t="s">
        <v>616</v>
      </c>
      <c r="B107" s="22" t="s">
        <v>213</v>
      </c>
      <c r="C107" s="23">
        <v>461</v>
      </c>
      <c r="D107" s="27" t="str">
        <f t="shared" si="11"/>
        <v>N/A</v>
      </c>
      <c r="E107" s="23">
        <v>478</v>
      </c>
      <c r="F107" s="27" t="str">
        <f t="shared" si="12"/>
        <v>N/A</v>
      </c>
      <c r="G107" s="23">
        <v>450</v>
      </c>
      <c r="H107" s="27" t="str">
        <f t="shared" si="13"/>
        <v>N/A</v>
      </c>
      <c r="I107" s="8">
        <v>3.6880000000000002</v>
      </c>
      <c r="J107" s="8">
        <v>-5.86</v>
      </c>
      <c r="K107" s="28" t="s">
        <v>736</v>
      </c>
      <c r="L107" s="111" t="str">
        <f t="shared" si="14"/>
        <v>Yes</v>
      </c>
    </row>
    <row r="108" spans="1:12" x14ac:dyDescent="0.25">
      <c r="A108" s="174" t="s">
        <v>1435</v>
      </c>
      <c r="B108" s="22" t="s">
        <v>213</v>
      </c>
      <c r="C108" s="29">
        <v>4028.9826463999998</v>
      </c>
      <c r="D108" s="27" t="str">
        <f t="shared" si="11"/>
        <v>N/A</v>
      </c>
      <c r="E108" s="29">
        <v>4678.8953975000004</v>
      </c>
      <c r="F108" s="27" t="str">
        <f t="shared" si="12"/>
        <v>N/A</v>
      </c>
      <c r="G108" s="29">
        <v>5865.2911111000003</v>
      </c>
      <c r="H108" s="27" t="str">
        <f t="shared" si="13"/>
        <v>N/A</v>
      </c>
      <c r="I108" s="8">
        <v>16.13</v>
      </c>
      <c r="J108" s="8">
        <v>25.36</v>
      </c>
      <c r="K108" s="28" t="s">
        <v>736</v>
      </c>
      <c r="L108" s="111" t="str">
        <f t="shared" si="14"/>
        <v>Yes</v>
      </c>
    </row>
    <row r="109" spans="1:12" x14ac:dyDescent="0.25">
      <c r="A109" s="174" t="s">
        <v>617</v>
      </c>
      <c r="B109" s="22" t="s">
        <v>213</v>
      </c>
      <c r="C109" s="29">
        <v>19289819</v>
      </c>
      <c r="D109" s="27" t="str">
        <f t="shared" si="11"/>
        <v>N/A</v>
      </c>
      <c r="E109" s="29">
        <v>18750903</v>
      </c>
      <c r="F109" s="27" t="str">
        <f t="shared" si="12"/>
        <v>N/A</v>
      </c>
      <c r="G109" s="29">
        <v>18714037</v>
      </c>
      <c r="H109" s="27" t="str">
        <f t="shared" si="13"/>
        <v>N/A</v>
      </c>
      <c r="I109" s="8">
        <v>-2.79</v>
      </c>
      <c r="J109" s="8">
        <v>-0.19700000000000001</v>
      </c>
      <c r="K109" s="28" t="s">
        <v>736</v>
      </c>
      <c r="L109" s="111" t="str">
        <f t="shared" si="14"/>
        <v>Yes</v>
      </c>
    </row>
    <row r="110" spans="1:12" x14ac:dyDescent="0.25">
      <c r="A110" s="174" t="s">
        <v>618</v>
      </c>
      <c r="B110" s="22" t="s">
        <v>213</v>
      </c>
      <c r="C110" s="23">
        <v>43179</v>
      </c>
      <c r="D110" s="27" t="str">
        <f t="shared" si="11"/>
        <v>N/A</v>
      </c>
      <c r="E110" s="23">
        <v>41308</v>
      </c>
      <c r="F110" s="27" t="str">
        <f t="shared" si="12"/>
        <v>N/A</v>
      </c>
      <c r="G110" s="23">
        <v>40748</v>
      </c>
      <c r="H110" s="27" t="str">
        <f t="shared" si="13"/>
        <v>N/A</v>
      </c>
      <c r="I110" s="8">
        <v>-4.33</v>
      </c>
      <c r="J110" s="8">
        <v>-1.36</v>
      </c>
      <c r="K110" s="28" t="s">
        <v>736</v>
      </c>
      <c r="L110" s="111" t="str">
        <f t="shared" si="14"/>
        <v>Yes</v>
      </c>
    </row>
    <row r="111" spans="1:12" x14ac:dyDescent="0.25">
      <c r="A111" s="174" t="s">
        <v>1436</v>
      </c>
      <c r="B111" s="22" t="s">
        <v>213</v>
      </c>
      <c r="C111" s="29">
        <v>446.74075361000001</v>
      </c>
      <c r="D111" s="27" t="str">
        <f t="shared" si="11"/>
        <v>N/A</v>
      </c>
      <c r="E111" s="29">
        <v>453.92909364000002</v>
      </c>
      <c r="F111" s="27" t="str">
        <f t="shared" si="12"/>
        <v>N/A</v>
      </c>
      <c r="G111" s="29">
        <v>459.26271228000002</v>
      </c>
      <c r="H111" s="27" t="str">
        <f t="shared" si="13"/>
        <v>N/A</v>
      </c>
      <c r="I111" s="8">
        <v>1.609</v>
      </c>
      <c r="J111" s="8">
        <v>1.175</v>
      </c>
      <c r="K111" s="28" t="s">
        <v>736</v>
      </c>
      <c r="L111" s="111" t="str">
        <f t="shared" si="14"/>
        <v>Yes</v>
      </c>
    </row>
    <row r="112" spans="1:12" x14ac:dyDescent="0.25">
      <c r="A112" s="174" t="s">
        <v>619</v>
      </c>
      <c r="B112" s="22" t="s">
        <v>213</v>
      </c>
      <c r="C112" s="29">
        <v>42594800</v>
      </c>
      <c r="D112" s="27" t="str">
        <f t="shared" si="11"/>
        <v>N/A</v>
      </c>
      <c r="E112" s="29">
        <v>42114687</v>
      </c>
      <c r="F112" s="27" t="str">
        <f t="shared" si="12"/>
        <v>N/A</v>
      </c>
      <c r="G112" s="29">
        <v>42355083</v>
      </c>
      <c r="H112" s="27" t="str">
        <f t="shared" si="13"/>
        <v>N/A</v>
      </c>
      <c r="I112" s="8">
        <v>-1.1299999999999999</v>
      </c>
      <c r="J112" s="8">
        <v>0.57079999999999997</v>
      </c>
      <c r="K112" s="28" t="s">
        <v>736</v>
      </c>
      <c r="L112" s="111" t="str">
        <f t="shared" si="14"/>
        <v>Yes</v>
      </c>
    </row>
    <row r="113" spans="1:12" x14ac:dyDescent="0.25">
      <c r="A113" s="174" t="s">
        <v>620</v>
      </c>
      <c r="B113" s="22" t="s">
        <v>213</v>
      </c>
      <c r="C113" s="23">
        <v>50938</v>
      </c>
      <c r="D113" s="27" t="str">
        <f t="shared" si="11"/>
        <v>N/A</v>
      </c>
      <c r="E113" s="23">
        <v>50177</v>
      </c>
      <c r="F113" s="27" t="str">
        <f t="shared" si="12"/>
        <v>N/A</v>
      </c>
      <c r="G113" s="23">
        <v>45722</v>
      </c>
      <c r="H113" s="27" t="str">
        <f t="shared" si="13"/>
        <v>N/A</v>
      </c>
      <c r="I113" s="8">
        <v>-1.49</v>
      </c>
      <c r="J113" s="8">
        <v>-8.8800000000000008</v>
      </c>
      <c r="K113" s="28" t="s">
        <v>736</v>
      </c>
      <c r="L113" s="111" t="str">
        <f t="shared" si="14"/>
        <v>Yes</v>
      </c>
    </row>
    <row r="114" spans="1:12" x14ac:dyDescent="0.25">
      <c r="A114" s="174" t="s">
        <v>1437</v>
      </c>
      <c r="B114" s="22" t="s">
        <v>213</v>
      </c>
      <c r="C114" s="29">
        <v>836.20872433</v>
      </c>
      <c r="D114" s="27" t="str">
        <f t="shared" si="11"/>
        <v>N/A</v>
      </c>
      <c r="E114" s="29">
        <v>839.32253820999995</v>
      </c>
      <c r="F114" s="27" t="str">
        <f t="shared" si="12"/>
        <v>N/A</v>
      </c>
      <c r="G114" s="29">
        <v>926.36111718999996</v>
      </c>
      <c r="H114" s="27" t="str">
        <f t="shared" si="13"/>
        <v>N/A</v>
      </c>
      <c r="I114" s="8">
        <v>0.37240000000000001</v>
      </c>
      <c r="J114" s="8">
        <v>10.37</v>
      </c>
      <c r="K114" s="28" t="s">
        <v>736</v>
      </c>
      <c r="L114" s="111" t="str">
        <f t="shared" si="14"/>
        <v>Yes</v>
      </c>
    </row>
    <row r="115" spans="1:12" ht="25" x14ac:dyDescent="0.25">
      <c r="A115" s="174" t="s">
        <v>621</v>
      </c>
      <c r="B115" s="22" t="s">
        <v>213</v>
      </c>
      <c r="C115" s="29">
        <v>77871695</v>
      </c>
      <c r="D115" s="27" t="str">
        <f t="shared" si="11"/>
        <v>N/A</v>
      </c>
      <c r="E115" s="29">
        <v>84221229</v>
      </c>
      <c r="F115" s="27" t="str">
        <f t="shared" si="12"/>
        <v>N/A</v>
      </c>
      <c r="G115" s="29">
        <v>100373663</v>
      </c>
      <c r="H115" s="27" t="str">
        <f t="shared" si="13"/>
        <v>N/A</v>
      </c>
      <c r="I115" s="8">
        <v>8.1539999999999999</v>
      </c>
      <c r="J115" s="8">
        <v>19.18</v>
      </c>
      <c r="K115" s="28" t="s">
        <v>736</v>
      </c>
      <c r="L115" s="111" t="str">
        <f t="shared" si="14"/>
        <v>Yes</v>
      </c>
    </row>
    <row r="116" spans="1:12" x14ac:dyDescent="0.25">
      <c r="A116" s="178" t="s">
        <v>622</v>
      </c>
      <c r="B116" s="23" t="s">
        <v>213</v>
      </c>
      <c r="C116" s="23">
        <v>8291</v>
      </c>
      <c r="D116" s="27" t="str">
        <f t="shared" si="11"/>
        <v>N/A</v>
      </c>
      <c r="E116" s="23">
        <v>9485</v>
      </c>
      <c r="F116" s="27" t="str">
        <f t="shared" si="12"/>
        <v>N/A</v>
      </c>
      <c r="G116" s="23">
        <v>17855</v>
      </c>
      <c r="H116" s="27" t="str">
        <f t="shared" si="13"/>
        <v>N/A</v>
      </c>
      <c r="I116" s="8">
        <v>14.4</v>
      </c>
      <c r="J116" s="8">
        <v>88.24</v>
      </c>
      <c r="K116" s="31" t="s">
        <v>736</v>
      </c>
      <c r="L116" s="111" t="str">
        <f t="shared" si="14"/>
        <v>No</v>
      </c>
    </row>
    <row r="117" spans="1:12" x14ac:dyDescent="0.25">
      <c r="A117" s="174" t="s">
        <v>1438</v>
      </c>
      <c r="B117" s="22" t="s">
        <v>213</v>
      </c>
      <c r="C117" s="29">
        <v>9392.3163671000002</v>
      </c>
      <c r="D117" s="27" t="str">
        <f t="shared" si="11"/>
        <v>N/A</v>
      </c>
      <c r="E117" s="29">
        <v>8879.4126515999997</v>
      </c>
      <c r="F117" s="27" t="str">
        <f t="shared" si="12"/>
        <v>N/A</v>
      </c>
      <c r="G117" s="29">
        <v>5621.5997200000002</v>
      </c>
      <c r="H117" s="27" t="str">
        <f t="shared" si="13"/>
        <v>N/A</v>
      </c>
      <c r="I117" s="8">
        <v>-5.46</v>
      </c>
      <c r="J117" s="8">
        <v>-36.700000000000003</v>
      </c>
      <c r="K117" s="28" t="s">
        <v>736</v>
      </c>
      <c r="L117" s="111" t="str">
        <f t="shared" si="14"/>
        <v>No</v>
      </c>
    </row>
    <row r="118" spans="1:12" ht="25" x14ac:dyDescent="0.25">
      <c r="A118" s="174" t="s">
        <v>623</v>
      </c>
      <c r="B118" s="22" t="s">
        <v>213</v>
      </c>
      <c r="C118" s="29">
        <v>4196491</v>
      </c>
      <c r="D118" s="27" t="str">
        <f t="shared" si="11"/>
        <v>N/A</v>
      </c>
      <c r="E118" s="29">
        <v>4197888</v>
      </c>
      <c r="F118" s="27" t="str">
        <f t="shared" si="12"/>
        <v>N/A</v>
      </c>
      <c r="G118" s="29">
        <v>3833092</v>
      </c>
      <c r="H118" s="27" t="str">
        <f t="shared" si="13"/>
        <v>N/A</v>
      </c>
      <c r="I118" s="8">
        <v>3.3300000000000003E-2</v>
      </c>
      <c r="J118" s="8">
        <v>-8.69</v>
      </c>
      <c r="K118" s="28" t="s">
        <v>736</v>
      </c>
      <c r="L118" s="111" t="str">
        <f t="shared" si="14"/>
        <v>Yes</v>
      </c>
    </row>
    <row r="119" spans="1:12" x14ac:dyDescent="0.25">
      <c r="A119" s="174" t="s">
        <v>624</v>
      </c>
      <c r="B119" s="22" t="s">
        <v>213</v>
      </c>
      <c r="C119" s="23">
        <v>6309</v>
      </c>
      <c r="D119" s="27" t="str">
        <f t="shared" si="11"/>
        <v>N/A</v>
      </c>
      <c r="E119" s="23">
        <v>5771</v>
      </c>
      <c r="F119" s="27" t="str">
        <f t="shared" si="12"/>
        <v>N/A</v>
      </c>
      <c r="G119" s="23">
        <v>6157</v>
      </c>
      <c r="H119" s="27" t="str">
        <f t="shared" si="13"/>
        <v>N/A</v>
      </c>
      <c r="I119" s="8">
        <v>-8.5299999999999994</v>
      </c>
      <c r="J119" s="8">
        <v>6.6890000000000001</v>
      </c>
      <c r="K119" s="28" t="s">
        <v>736</v>
      </c>
      <c r="L119" s="111" t="str">
        <f t="shared" si="14"/>
        <v>Yes</v>
      </c>
    </row>
    <row r="120" spans="1:12" x14ac:dyDescent="0.25">
      <c r="A120" s="174" t="s">
        <v>1439</v>
      </c>
      <c r="B120" s="22" t="s">
        <v>213</v>
      </c>
      <c r="C120" s="29">
        <v>665.15945475000001</v>
      </c>
      <c r="D120" s="27" t="str">
        <f t="shared" si="11"/>
        <v>N/A</v>
      </c>
      <c r="E120" s="29">
        <v>727.41084734000003</v>
      </c>
      <c r="F120" s="27" t="str">
        <f t="shared" si="12"/>
        <v>N/A</v>
      </c>
      <c r="G120" s="29">
        <v>622.55838883000001</v>
      </c>
      <c r="H120" s="27" t="str">
        <f t="shared" si="13"/>
        <v>N/A</v>
      </c>
      <c r="I120" s="8">
        <v>9.359</v>
      </c>
      <c r="J120" s="8">
        <v>-14.4</v>
      </c>
      <c r="K120" s="28" t="s">
        <v>736</v>
      </c>
      <c r="L120" s="111" t="str">
        <f t="shared" si="14"/>
        <v>Yes</v>
      </c>
    </row>
    <row r="121" spans="1:12" ht="25" x14ac:dyDescent="0.25">
      <c r="A121" s="174" t="s">
        <v>625</v>
      </c>
      <c r="B121" s="22" t="s">
        <v>213</v>
      </c>
      <c r="C121" s="29">
        <v>11568329</v>
      </c>
      <c r="D121" s="27" t="str">
        <f t="shared" si="11"/>
        <v>N/A</v>
      </c>
      <c r="E121" s="29">
        <v>12064923</v>
      </c>
      <c r="F121" s="27" t="str">
        <f t="shared" si="12"/>
        <v>N/A</v>
      </c>
      <c r="G121" s="29">
        <v>14090090</v>
      </c>
      <c r="H121" s="27" t="str">
        <f t="shared" si="13"/>
        <v>N/A</v>
      </c>
      <c r="I121" s="8">
        <v>4.2930000000000001</v>
      </c>
      <c r="J121" s="8">
        <v>16.79</v>
      </c>
      <c r="K121" s="28" t="s">
        <v>736</v>
      </c>
      <c r="L121" s="111" t="str">
        <f t="shared" si="14"/>
        <v>Yes</v>
      </c>
    </row>
    <row r="122" spans="1:12" x14ac:dyDescent="0.25">
      <c r="A122" s="174" t="s">
        <v>626</v>
      </c>
      <c r="B122" s="22" t="s">
        <v>213</v>
      </c>
      <c r="C122" s="23">
        <v>864</v>
      </c>
      <c r="D122" s="27" t="str">
        <f t="shared" si="11"/>
        <v>N/A</v>
      </c>
      <c r="E122" s="23">
        <v>832</v>
      </c>
      <c r="F122" s="27" t="str">
        <f t="shared" si="12"/>
        <v>N/A</v>
      </c>
      <c r="G122" s="23">
        <v>1541</v>
      </c>
      <c r="H122" s="27" t="str">
        <f t="shared" si="13"/>
        <v>N/A</v>
      </c>
      <c r="I122" s="8">
        <v>-3.7</v>
      </c>
      <c r="J122" s="8">
        <v>85.22</v>
      </c>
      <c r="K122" s="28" t="s">
        <v>736</v>
      </c>
      <c r="L122" s="111" t="str">
        <f t="shared" si="14"/>
        <v>No</v>
      </c>
    </row>
    <row r="123" spans="1:12" ht="25" x14ac:dyDescent="0.25">
      <c r="A123" s="174" t="s">
        <v>1440</v>
      </c>
      <c r="B123" s="22" t="s">
        <v>213</v>
      </c>
      <c r="C123" s="29">
        <v>13389.269676</v>
      </c>
      <c r="D123" s="27" t="str">
        <f t="shared" si="11"/>
        <v>N/A</v>
      </c>
      <c r="E123" s="29">
        <v>14501.109375</v>
      </c>
      <c r="F123" s="27" t="str">
        <f t="shared" si="12"/>
        <v>N/A</v>
      </c>
      <c r="G123" s="29">
        <v>9143.4717715999996</v>
      </c>
      <c r="H123" s="27" t="str">
        <f t="shared" si="13"/>
        <v>N/A</v>
      </c>
      <c r="I123" s="8">
        <v>8.3040000000000003</v>
      </c>
      <c r="J123" s="8">
        <v>-36.9</v>
      </c>
      <c r="K123" s="28" t="s">
        <v>736</v>
      </c>
      <c r="L123" s="111" t="str">
        <f t="shared" si="14"/>
        <v>No</v>
      </c>
    </row>
    <row r="124" spans="1:12" ht="25" x14ac:dyDescent="0.25">
      <c r="A124" s="174" t="s">
        <v>627</v>
      </c>
      <c r="B124" s="22" t="s">
        <v>213</v>
      </c>
      <c r="C124" s="29">
        <v>318471</v>
      </c>
      <c r="D124" s="27" t="str">
        <f t="shared" si="11"/>
        <v>N/A</v>
      </c>
      <c r="E124" s="29">
        <v>186127</v>
      </c>
      <c r="F124" s="27" t="str">
        <f t="shared" si="12"/>
        <v>N/A</v>
      </c>
      <c r="G124" s="29">
        <v>739332</v>
      </c>
      <c r="H124" s="27" t="str">
        <f t="shared" si="13"/>
        <v>N/A</v>
      </c>
      <c r="I124" s="8">
        <v>-41.6</v>
      </c>
      <c r="J124" s="8">
        <v>297.2</v>
      </c>
      <c r="K124" s="28" t="s">
        <v>736</v>
      </c>
      <c r="L124" s="111" t="str">
        <f t="shared" si="14"/>
        <v>No</v>
      </c>
    </row>
    <row r="125" spans="1:12" x14ac:dyDescent="0.25">
      <c r="A125" s="174" t="s">
        <v>628</v>
      </c>
      <c r="B125" s="22" t="s">
        <v>213</v>
      </c>
      <c r="C125" s="23">
        <v>531</v>
      </c>
      <c r="D125" s="27" t="str">
        <f t="shared" si="11"/>
        <v>N/A</v>
      </c>
      <c r="E125" s="23">
        <v>295</v>
      </c>
      <c r="F125" s="27" t="str">
        <f t="shared" si="12"/>
        <v>N/A</v>
      </c>
      <c r="G125" s="23">
        <v>1626</v>
      </c>
      <c r="H125" s="27" t="str">
        <f t="shared" si="13"/>
        <v>N/A</v>
      </c>
      <c r="I125" s="8">
        <v>-44.4</v>
      </c>
      <c r="J125" s="8">
        <v>451.2</v>
      </c>
      <c r="K125" s="28" t="s">
        <v>736</v>
      </c>
      <c r="L125" s="111" t="str">
        <f t="shared" si="14"/>
        <v>No</v>
      </c>
    </row>
    <row r="126" spans="1:12" ht="25" x14ac:dyDescent="0.25">
      <c r="A126" s="174" t="s">
        <v>1441</v>
      </c>
      <c r="B126" s="22" t="s">
        <v>213</v>
      </c>
      <c r="C126" s="29">
        <v>599.75706215000002</v>
      </c>
      <c r="D126" s="27" t="str">
        <f t="shared" si="11"/>
        <v>N/A</v>
      </c>
      <c r="E126" s="29">
        <v>630.93898305000005</v>
      </c>
      <c r="F126" s="27" t="str">
        <f t="shared" si="12"/>
        <v>N/A</v>
      </c>
      <c r="G126" s="29">
        <v>454.69372693999998</v>
      </c>
      <c r="H126" s="27" t="str">
        <f t="shared" si="13"/>
        <v>N/A</v>
      </c>
      <c r="I126" s="8">
        <v>5.1989999999999998</v>
      </c>
      <c r="J126" s="8">
        <v>-27.9</v>
      </c>
      <c r="K126" s="28" t="s">
        <v>736</v>
      </c>
      <c r="L126" s="111" t="str">
        <f t="shared" si="14"/>
        <v>Yes</v>
      </c>
    </row>
    <row r="127" spans="1:12" ht="25" x14ac:dyDescent="0.25">
      <c r="A127" s="174" t="s">
        <v>629</v>
      </c>
      <c r="B127" s="22" t="s">
        <v>213</v>
      </c>
      <c r="C127" s="29">
        <v>16758844</v>
      </c>
      <c r="D127" s="27" t="str">
        <f t="shared" si="11"/>
        <v>N/A</v>
      </c>
      <c r="E127" s="29">
        <v>15964071</v>
      </c>
      <c r="F127" s="27" t="str">
        <f t="shared" si="12"/>
        <v>N/A</v>
      </c>
      <c r="G127" s="29">
        <v>14165555</v>
      </c>
      <c r="H127" s="27" t="str">
        <f t="shared" si="13"/>
        <v>N/A</v>
      </c>
      <c r="I127" s="8">
        <v>-4.74</v>
      </c>
      <c r="J127" s="8">
        <v>-11.3</v>
      </c>
      <c r="K127" s="28" t="s">
        <v>736</v>
      </c>
      <c r="L127" s="111" t="str">
        <f t="shared" si="14"/>
        <v>Yes</v>
      </c>
    </row>
    <row r="128" spans="1:12" x14ac:dyDescent="0.25">
      <c r="A128" s="174" t="s">
        <v>630</v>
      </c>
      <c r="B128" s="22" t="s">
        <v>213</v>
      </c>
      <c r="C128" s="23">
        <v>9765</v>
      </c>
      <c r="D128" s="27" t="str">
        <f t="shared" si="11"/>
        <v>N/A</v>
      </c>
      <c r="E128" s="23">
        <v>9376</v>
      </c>
      <c r="F128" s="27" t="str">
        <f t="shared" si="12"/>
        <v>N/A</v>
      </c>
      <c r="G128" s="23">
        <v>8337</v>
      </c>
      <c r="H128" s="27" t="str">
        <f t="shared" si="13"/>
        <v>N/A</v>
      </c>
      <c r="I128" s="8">
        <v>-3.98</v>
      </c>
      <c r="J128" s="8">
        <v>-11.1</v>
      </c>
      <c r="K128" s="28" t="s">
        <v>736</v>
      </c>
      <c r="L128" s="111" t="str">
        <f t="shared" si="14"/>
        <v>Yes</v>
      </c>
    </row>
    <row r="129" spans="1:12" ht="25" x14ac:dyDescent="0.25">
      <c r="A129" s="174" t="s">
        <v>1442</v>
      </c>
      <c r="B129" s="22" t="s">
        <v>213</v>
      </c>
      <c r="C129" s="29">
        <v>1716.2154634000001</v>
      </c>
      <c r="D129" s="27" t="str">
        <f t="shared" si="11"/>
        <v>N/A</v>
      </c>
      <c r="E129" s="29">
        <v>1702.6526237</v>
      </c>
      <c r="F129" s="27" t="str">
        <f t="shared" si="12"/>
        <v>N/A</v>
      </c>
      <c r="G129" s="29">
        <v>1699.1189876000001</v>
      </c>
      <c r="H129" s="27" t="str">
        <f t="shared" si="13"/>
        <v>N/A</v>
      </c>
      <c r="I129" s="8">
        <v>-0.79</v>
      </c>
      <c r="J129" s="8">
        <v>-0.20799999999999999</v>
      </c>
      <c r="K129" s="28" t="s">
        <v>736</v>
      </c>
      <c r="L129" s="111" t="str">
        <f t="shared" si="14"/>
        <v>Yes</v>
      </c>
    </row>
    <row r="130" spans="1:12" ht="25" x14ac:dyDescent="0.25">
      <c r="A130" s="174" t="s">
        <v>631</v>
      </c>
      <c r="B130" s="22" t="s">
        <v>213</v>
      </c>
      <c r="C130" s="29">
        <v>1253448</v>
      </c>
      <c r="D130" s="27" t="str">
        <f t="shared" si="11"/>
        <v>N/A</v>
      </c>
      <c r="E130" s="29">
        <v>1336703</v>
      </c>
      <c r="F130" s="27" t="str">
        <f t="shared" si="12"/>
        <v>N/A</v>
      </c>
      <c r="G130" s="29">
        <v>1564093</v>
      </c>
      <c r="H130" s="27" t="str">
        <f t="shared" si="13"/>
        <v>N/A</v>
      </c>
      <c r="I130" s="8">
        <v>6.6420000000000003</v>
      </c>
      <c r="J130" s="8">
        <v>17.010000000000002</v>
      </c>
      <c r="K130" s="28" t="s">
        <v>736</v>
      </c>
      <c r="L130" s="111" t="str">
        <f t="shared" si="14"/>
        <v>Yes</v>
      </c>
    </row>
    <row r="131" spans="1:12" x14ac:dyDescent="0.25">
      <c r="A131" s="174" t="s">
        <v>632</v>
      </c>
      <c r="B131" s="22" t="s">
        <v>213</v>
      </c>
      <c r="C131" s="23">
        <v>3324</v>
      </c>
      <c r="D131" s="27" t="str">
        <f t="shared" si="11"/>
        <v>N/A</v>
      </c>
      <c r="E131" s="23">
        <v>3362</v>
      </c>
      <c r="F131" s="27" t="str">
        <f t="shared" si="12"/>
        <v>N/A</v>
      </c>
      <c r="G131" s="23">
        <v>3708</v>
      </c>
      <c r="H131" s="27" t="str">
        <f t="shared" si="13"/>
        <v>N/A</v>
      </c>
      <c r="I131" s="8">
        <v>1.143</v>
      </c>
      <c r="J131" s="8">
        <v>10.29</v>
      </c>
      <c r="K131" s="28" t="s">
        <v>736</v>
      </c>
      <c r="L131" s="111" t="str">
        <f t="shared" si="14"/>
        <v>Yes</v>
      </c>
    </row>
    <row r="132" spans="1:12" ht="25" x14ac:dyDescent="0.25">
      <c r="A132" s="174" t="s">
        <v>1443</v>
      </c>
      <c r="B132" s="22" t="s">
        <v>213</v>
      </c>
      <c r="C132" s="29">
        <v>377.09025271000002</v>
      </c>
      <c r="D132" s="27" t="str">
        <f t="shared" si="11"/>
        <v>N/A</v>
      </c>
      <c r="E132" s="29">
        <v>397.59161214</v>
      </c>
      <c r="F132" s="27" t="str">
        <f t="shared" si="12"/>
        <v>N/A</v>
      </c>
      <c r="G132" s="29">
        <v>421.81580366999998</v>
      </c>
      <c r="H132" s="27" t="str">
        <f t="shared" si="13"/>
        <v>N/A</v>
      </c>
      <c r="I132" s="8">
        <v>5.4370000000000003</v>
      </c>
      <c r="J132" s="8">
        <v>6.093</v>
      </c>
      <c r="K132" s="28" t="s">
        <v>736</v>
      </c>
      <c r="L132" s="111" t="str">
        <f t="shared" si="14"/>
        <v>Yes</v>
      </c>
    </row>
    <row r="133" spans="1:12" x14ac:dyDescent="0.25">
      <c r="A133" s="174" t="s">
        <v>633</v>
      </c>
      <c r="B133" s="22" t="s">
        <v>213</v>
      </c>
      <c r="C133" s="29">
        <v>6047212</v>
      </c>
      <c r="D133" s="27" t="str">
        <f t="shared" si="11"/>
        <v>N/A</v>
      </c>
      <c r="E133" s="29">
        <v>5934397</v>
      </c>
      <c r="F133" s="27" t="str">
        <f t="shared" si="12"/>
        <v>N/A</v>
      </c>
      <c r="G133" s="29">
        <v>7093609</v>
      </c>
      <c r="H133" s="27" t="str">
        <f t="shared" si="13"/>
        <v>N/A</v>
      </c>
      <c r="I133" s="8">
        <v>-1.87</v>
      </c>
      <c r="J133" s="8">
        <v>19.53</v>
      </c>
      <c r="K133" s="28" t="s">
        <v>736</v>
      </c>
      <c r="L133" s="111" t="str">
        <f t="shared" si="14"/>
        <v>Yes</v>
      </c>
    </row>
    <row r="134" spans="1:12" x14ac:dyDescent="0.25">
      <c r="A134" s="174" t="s">
        <v>634</v>
      </c>
      <c r="B134" s="22" t="s">
        <v>213</v>
      </c>
      <c r="C134" s="23">
        <v>446</v>
      </c>
      <c r="D134" s="27" t="str">
        <f t="shared" si="11"/>
        <v>N/A</v>
      </c>
      <c r="E134" s="23">
        <v>452</v>
      </c>
      <c r="F134" s="27" t="str">
        <f t="shared" si="12"/>
        <v>N/A</v>
      </c>
      <c r="G134" s="23">
        <v>452</v>
      </c>
      <c r="H134" s="27" t="str">
        <f t="shared" si="13"/>
        <v>N/A</v>
      </c>
      <c r="I134" s="8">
        <v>1.345</v>
      </c>
      <c r="J134" s="8">
        <v>0</v>
      </c>
      <c r="K134" s="28" t="s">
        <v>736</v>
      </c>
      <c r="L134" s="111" t="str">
        <f t="shared" si="14"/>
        <v>Yes</v>
      </c>
    </row>
    <row r="135" spans="1:12" x14ac:dyDescent="0.25">
      <c r="A135" s="174" t="s">
        <v>1444</v>
      </c>
      <c r="B135" s="22" t="s">
        <v>213</v>
      </c>
      <c r="C135" s="29">
        <v>13558.7713</v>
      </c>
      <c r="D135" s="27" t="str">
        <f t="shared" si="11"/>
        <v>N/A</v>
      </c>
      <c r="E135" s="29">
        <v>13129.196903</v>
      </c>
      <c r="F135" s="27" t="str">
        <f t="shared" si="12"/>
        <v>N/A</v>
      </c>
      <c r="G135" s="29">
        <v>15693.825220999999</v>
      </c>
      <c r="H135" s="27" t="str">
        <f t="shared" si="13"/>
        <v>N/A</v>
      </c>
      <c r="I135" s="8">
        <v>-3.17</v>
      </c>
      <c r="J135" s="8">
        <v>19.53</v>
      </c>
      <c r="K135" s="28" t="s">
        <v>736</v>
      </c>
      <c r="L135" s="111" t="str">
        <f t="shared" si="14"/>
        <v>Yes</v>
      </c>
    </row>
    <row r="136" spans="1:12" ht="25" x14ac:dyDescent="0.25">
      <c r="A136" s="174" t="s">
        <v>635</v>
      </c>
      <c r="B136" s="22" t="s">
        <v>213</v>
      </c>
      <c r="C136" s="29">
        <v>2366533</v>
      </c>
      <c r="D136" s="27" t="str">
        <f t="shared" si="11"/>
        <v>N/A</v>
      </c>
      <c r="E136" s="29">
        <v>2567105</v>
      </c>
      <c r="F136" s="27" t="str">
        <f t="shared" si="12"/>
        <v>N/A</v>
      </c>
      <c r="G136" s="29">
        <v>2995918</v>
      </c>
      <c r="H136" s="27" t="str">
        <f t="shared" si="13"/>
        <v>N/A</v>
      </c>
      <c r="I136" s="8">
        <v>8.4749999999999996</v>
      </c>
      <c r="J136" s="8">
        <v>16.7</v>
      </c>
      <c r="K136" s="28" t="s">
        <v>736</v>
      </c>
      <c r="L136" s="111" t="str">
        <f>IF(J136="Div by 0", "N/A", IF(OR(J136="N/A",K136="N/A"),"N/A", IF(J136&gt;VALUE(MID(K136,1,2)), "No", IF(J136&lt;-1*VALUE(MID(K136,1,2)), "No", "Yes"))))</f>
        <v>Yes</v>
      </c>
    </row>
    <row r="137" spans="1:12" x14ac:dyDescent="0.25">
      <c r="A137" s="174" t="s">
        <v>636</v>
      </c>
      <c r="B137" s="22" t="s">
        <v>213</v>
      </c>
      <c r="C137" s="23">
        <v>15901</v>
      </c>
      <c r="D137" s="27" t="str">
        <f t="shared" si="11"/>
        <v>N/A</v>
      </c>
      <c r="E137" s="23">
        <v>17294</v>
      </c>
      <c r="F137" s="27" t="str">
        <f t="shared" si="12"/>
        <v>N/A</v>
      </c>
      <c r="G137" s="23">
        <v>18055</v>
      </c>
      <c r="H137" s="27" t="str">
        <f t="shared" si="13"/>
        <v>N/A</v>
      </c>
      <c r="I137" s="8">
        <v>8.76</v>
      </c>
      <c r="J137" s="8">
        <v>4.4000000000000004</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148.82919312999999</v>
      </c>
      <c r="D138" s="27" t="str">
        <f t="shared" si="11"/>
        <v>N/A</v>
      </c>
      <c r="E138" s="29">
        <v>148.43905401000001</v>
      </c>
      <c r="F138" s="27" t="str">
        <f t="shared" si="12"/>
        <v>N/A</v>
      </c>
      <c r="G138" s="29">
        <v>165.93287178</v>
      </c>
      <c r="H138" s="27" t="str">
        <f t="shared" si="13"/>
        <v>N/A</v>
      </c>
      <c r="I138" s="8">
        <v>-0.26200000000000001</v>
      </c>
      <c r="J138" s="8">
        <v>11.79</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11700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78</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v>150</v>
      </c>
      <c r="H141" s="27" t="str">
        <f t="shared" si="13"/>
        <v>N/A</v>
      </c>
      <c r="I141" s="8" t="s">
        <v>1748</v>
      </c>
      <c r="J141" s="8" t="s">
        <v>1748</v>
      </c>
      <c r="K141" s="28" t="s">
        <v>736</v>
      </c>
      <c r="L141" s="111" t="str">
        <f t="shared" si="15"/>
        <v>N/A</v>
      </c>
    </row>
    <row r="142" spans="1:12" ht="25" x14ac:dyDescent="0.25">
      <c r="A142" s="174" t="s">
        <v>639</v>
      </c>
      <c r="B142" s="22" t="s">
        <v>213</v>
      </c>
      <c r="C142" s="29">
        <v>6555923</v>
      </c>
      <c r="D142" s="27" t="str">
        <f t="shared" si="11"/>
        <v>N/A</v>
      </c>
      <c r="E142" s="29">
        <v>5957378</v>
      </c>
      <c r="F142" s="27" t="str">
        <f t="shared" si="12"/>
        <v>N/A</v>
      </c>
      <c r="G142" s="29">
        <v>6906063</v>
      </c>
      <c r="H142" s="27" t="str">
        <f t="shared" si="13"/>
        <v>N/A</v>
      </c>
      <c r="I142" s="8">
        <v>-9.1300000000000008</v>
      </c>
      <c r="J142" s="8">
        <v>15.92</v>
      </c>
      <c r="K142" s="28" t="s">
        <v>736</v>
      </c>
      <c r="L142" s="111" t="str">
        <f t="shared" ref="L142:L153" si="16">IF(J142="Div by 0", "N/A", IF(K142="N/A","N/A", IF(J142&gt;VALUE(MID(K142,1,2)), "No", IF(J142&lt;-1*VALUE(MID(K142,1,2)), "No", "Yes"))))</f>
        <v>Yes</v>
      </c>
    </row>
    <row r="143" spans="1:12" x14ac:dyDescent="0.25">
      <c r="A143" s="174" t="s">
        <v>640</v>
      </c>
      <c r="B143" s="22" t="s">
        <v>213</v>
      </c>
      <c r="C143" s="23">
        <v>24212</v>
      </c>
      <c r="D143" s="27" t="str">
        <f t="shared" si="11"/>
        <v>N/A</v>
      </c>
      <c r="E143" s="23">
        <v>23973</v>
      </c>
      <c r="F143" s="27" t="str">
        <f t="shared" si="12"/>
        <v>N/A</v>
      </c>
      <c r="G143" s="23">
        <v>23865</v>
      </c>
      <c r="H143" s="27" t="str">
        <f t="shared" si="13"/>
        <v>N/A</v>
      </c>
      <c r="I143" s="8">
        <v>-0.98699999999999999</v>
      </c>
      <c r="J143" s="8">
        <v>-0.45100000000000001</v>
      </c>
      <c r="K143" s="28" t="s">
        <v>736</v>
      </c>
      <c r="L143" s="111" t="str">
        <f t="shared" si="16"/>
        <v>Yes</v>
      </c>
    </row>
    <row r="144" spans="1:12" ht="25" x14ac:dyDescent="0.25">
      <c r="A144" s="174" t="s">
        <v>1447</v>
      </c>
      <c r="B144" s="22" t="s">
        <v>213</v>
      </c>
      <c r="C144" s="29">
        <v>270.77164216</v>
      </c>
      <c r="D144" s="27" t="str">
        <f t="shared" si="11"/>
        <v>N/A</v>
      </c>
      <c r="E144" s="29">
        <v>248.50364994</v>
      </c>
      <c r="F144" s="27" t="str">
        <f t="shared" si="12"/>
        <v>N/A</v>
      </c>
      <c r="G144" s="29">
        <v>289.38038969000002</v>
      </c>
      <c r="H144" s="27" t="str">
        <f t="shared" si="13"/>
        <v>N/A</v>
      </c>
      <c r="I144" s="8">
        <v>-8.2200000000000006</v>
      </c>
      <c r="J144" s="8">
        <v>16.45</v>
      </c>
      <c r="K144" s="28" t="s">
        <v>736</v>
      </c>
      <c r="L144" s="111" t="str">
        <f t="shared" si="16"/>
        <v>Yes</v>
      </c>
    </row>
    <row r="145" spans="1:12" ht="25" x14ac:dyDescent="0.25">
      <c r="A145" s="174" t="s">
        <v>641</v>
      </c>
      <c r="B145" s="22" t="s">
        <v>213</v>
      </c>
      <c r="C145" s="29">
        <v>33124124</v>
      </c>
      <c r="D145" s="27" t="str">
        <f t="shared" ref="D145:D153" si="17">IF($B145="N/A","N/A",IF(C145&gt;10,"No",IF(C145&lt;-10,"No","Yes")))</f>
        <v>N/A</v>
      </c>
      <c r="E145" s="29">
        <v>34797899</v>
      </c>
      <c r="F145" s="27" t="str">
        <f t="shared" ref="F145:F153" si="18">IF($B145="N/A","N/A",IF(E145&gt;10,"No",IF(E145&lt;-10,"No","Yes")))</f>
        <v>N/A</v>
      </c>
      <c r="G145" s="29">
        <v>32987089</v>
      </c>
      <c r="H145" s="27" t="str">
        <f t="shared" ref="H145:H153" si="19">IF($B145="N/A","N/A",IF(G145&gt;10,"No",IF(G145&lt;-10,"No","Yes")))</f>
        <v>N/A</v>
      </c>
      <c r="I145" s="8">
        <v>5.0529999999999999</v>
      </c>
      <c r="J145" s="8">
        <v>-5.2</v>
      </c>
      <c r="K145" s="28" t="s">
        <v>736</v>
      </c>
      <c r="L145" s="111" t="str">
        <f t="shared" si="16"/>
        <v>Yes</v>
      </c>
    </row>
    <row r="146" spans="1:12" x14ac:dyDescent="0.25">
      <c r="A146" s="174" t="s">
        <v>642</v>
      </c>
      <c r="B146" s="22" t="s">
        <v>213</v>
      </c>
      <c r="C146" s="23">
        <v>948</v>
      </c>
      <c r="D146" s="27" t="str">
        <f t="shared" si="17"/>
        <v>N/A</v>
      </c>
      <c r="E146" s="23">
        <v>948</v>
      </c>
      <c r="F146" s="27" t="str">
        <f t="shared" si="18"/>
        <v>N/A</v>
      </c>
      <c r="G146" s="23">
        <v>900</v>
      </c>
      <c r="H146" s="27" t="str">
        <f t="shared" si="19"/>
        <v>N/A</v>
      </c>
      <c r="I146" s="8">
        <v>0</v>
      </c>
      <c r="J146" s="8">
        <v>-5.0599999999999996</v>
      </c>
      <c r="K146" s="28" t="s">
        <v>736</v>
      </c>
      <c r="L146" s="111" t="str">
        <f t="shared" si="16"/>
        <v>Yes</v>
      </c>
    </row>
    <row r="147" spans="1:12" ht="25" x14ac:dyDescent="0.25">
      <c r="A147" s="174" t="s">
        <v>1448</v>
      </c>
      <c r="B147" s="22" t="s">
        <v>213</v>
      </c>
      <c r="C147" s="29">
        <v>34941.059071999996</v>
      </c>
      <c r="D147" s="27" t="str">
        <f t="shared" si="17"/>
        <v>N/A</v>
      </c>
      <c r="E147" s="29">
        <v>36706.644515</v>
      </c>
      <c r="F147" s="27" t="str">
        <f t="shared" si="18"/>
        <v>N/A</v>
      </c>
      <c r="G147" s="29">
        <v>36652.321110999997</v>
      </c>
      <c r="H147" s="27" t="str">
        <f t="shared" si="19"/>
        <v>N/A</v>
      </c>
      <c r="I147" s="8">
        <v>5.0529999999999999</v>
      </c>
      <c r="J147" s="8">
        <v>-0.14799999999999999</v>
      </c>
      <c r="K147" s="28" t="s">
        <v>736</v>
      </c>
      <c r="L147" s="111" t="str">
        <f t="shared" si="16"/>
        <v>Yes</v>
      </c>
    </row>
    <row r="148" spans="1:12" ht="25" x14ac:dyDescent="0.25">
      <c r="A148" s="174" t="s">
        <v>643</v>
      </c>
      <c r="B148" s="22" t="s">
        <v>213</v>
      </c>
      <c r="C148" s="29">
        <v>19435168</v>
      </c>
      <c r="D148" s="27" t="str">
        <f t="shared" si="17"/>
        <v>N/A</v>
      </c>
      <c r="E148" s="29">
        <v>18585735</v>
      </c>
      <c r="F148" s="27" t="str">
        <f t="shared" si="18"/>
        <v>N/A</v>
      </c>
      <c r="G148" s="29">
        <v>16998783</v>
      </c>
      <c r="H148" s="27" t="str">
        <f t="shared" si="19"/>
        <v>N/A</v>
      </c>
      <c r="I148" s="8">
        <v>-4.37</v>
      </c>
      <c r="J148" s="8">
        <v>-8.5399999999999991</v>
      </c>
      <c r="K148" s="28" t="s">
        <v>736</v>
      </c>
      <c r="L148" s="111" t="str">
        <f t="shared" si="16"/>
        <v>Yes</v>
      </c>
    </row>
    <row r="149" spans="1:12" x14ac:dyDescent="0.25">
      <c r="A149" s="174" t="s">
        <v>644</v>
      </c>
      <c r="B149" s="22" t="s">
        <v>213</v>
      </c>
      <c r="C149" s="23">
        <v>15713</v>
      </c>
      <c r="D149" s="27" t="str">
        <f t="shared" si="17"/>
        <v>N/A</v>
      </c>
      <c r="E149" s="23">
        <v>15381</v>
      </c>
      <c r="F149" s="27" t="str">
        <f t="shared" si="18"/>
        <v>N/A</v>
      </c>
      <c r="G149" s="23">
        <v>12219</v>
      </c>
      <c r="H149" s="27" t="str">
        <f t="shared" si="19"/>
        <v>N/A</v>
      </c>
      <c r="I149" s="8">
        <v>-2.11</v>
      </c>
      <c r="J149" s="8">
        <v>-20.6</v>
      </c>
      <c r="K149" s="28" t="s">
        <v>736</v>
      </c>
      <c r="L149" s="111" t="str">
        <f t="shared" si="16"/>
        <v>Yes</v>
      </c>
    </row>
    <row r="150" spans="1:12" x14ac:dyDescent="0.25">
      <c r="A150" s="174" t="s">
        <v>1449</v>
      </c>
      <c r="B150" s="22" t="s">
        <v>213</v>
      </c>
      <c r="C150" s="29">
        <v>1236.8846177999999</v>
      </c>
      <c r="D150" s="27" t="str">
        <f t="shared" si="17"/>
        <v>N/A</v>
      </c>
      <c r="E150" s="29">
        <v>1208.3567387999999</v>
      </c>
      <c r="F150" s="27" t="str">
        <f t="shared" si="18"/>
        <v>N/A</v>
      </c>
      <c r="G150" s="29">
        <v>1391.1762828000001</v>
      </c>
      <c r="H150" s="27" t="str">
        <f t="shared" si="19"/>
        <v>N/A</v>
      </c>
      <c r="I150" s="8">
        <v>-2.31</v>
      </c>
      <c r="J150" s="8">
        <v>15.13</v>
      </c>
      <c r="K150" s="28" t="s">
        <v>736</v>
      </c>
      <c r="L150" s="111" t="str">
        <f t="shared" si="16"/>
        <v>Yes</v>
      </c>
    </row>
    <row r="151" spans="1:12" ht="25" x14ac:dyDescent="0.25">
      <c r="A151" s="174" t="s">
        <v>645</v>
      </c>
      <c r="B151" s="22" t="s">
        <v>213</v>
      </c>
      <c r="C151" s="29">
        <v>34421666</v>
      </c>
      <c r="D151" s="27" t="str">
        <f t="shared" si="17"/>
        <v>N/A</v>
      </c>
      <c r="E151" s="29">
        <v>37200535</v>
      </c>
      <c r="F151" s="27" t="str">
        <f t="shared" si="18"/>
        <v>N/A</v>
      </c>
      <c r="G151" s="29">
        <v>36606283</v>
      </c>
      <c r="H151" s="27" t="str">
        <f t="shared" si="19"/>
        <v>N/A</v>
      </c>
      <c r="I151" s="8">
        <v>8.0730000000000004</v>
      </c>
      <c r="J151" s="8">
        <v>-1.6</v>
      </c>
      <c r="K151" s="28" t="s">
        <v>736</v>
      </c>
      <c r="L151" s="111" t="str">
        <f t="shared" si="16"/>
        <v>Yes</v>
      </c>
    </row>
    <row r="152" spans="1:12" x14ac:dyDescent="0.25">
      <c r="A152" s="174" t="s">
        <v>646</v>
      </c>
      <c r="B152" s="22" t="s">
        <v>213</v>
      </c>
      <c r="C152" s="23">
        <v>1232</v>
      </c>
      <c r="D152" s="27" t="str">
        <f t="shared" si="17"/>
        <v>N/A</v>
      </c>
      <c r="E152" s="23">
        <v>1297</v>
      </c>
      <c r="F152" s="27" t="str">
        <f t="shared" si="18"/>
        <v>N/A</v>
      </c>
      <c r="G152" s="23">
        <v>1356</v>
      </c>
      <c r="H152" s="27" t="str">
        <f t="shared" si="19"/>
        <v>N/A</v>
      </c>
      <c r="I152" s="8">
        <v>5.2759999999999998</v>
      </c>
      <c r="J152" s="8">
        <v>4.5490000000000004</v>
      </c>
      <c r="K152" s="28" t="s">
        <v>736</v>
      </c>
      <c r="L152" s="111" t="str">
        <f t="shared" si="16"/>
        <v>Yes</v>
      </c>
    </row>
    <row r="153" spans="1:12" x14ac:dyDescent="0.25">
      <c r="A153" s="174" t="s">
        <v>1450</v>
      </c>
      <c r="B153" s="22" t="s">
        <v>213</v>
      </c>
      <c r="C153" s="29">
        <v>27939.663960999998</v>
      </c>
      <c r="D153" s="27" t="str">
        <f t="shared" si="17"/>
        <v>N/A</v>
      </c>
      <c r="E153" s="29">
        <v>28681.985350999999</v>
      </c>
      <c r="F153" s="27" t="str">
        <f t="shared" si="18"/>
        <v>N/A</v>
      </c>
      <c r="G153" s="29">
        <v>26995.783922999999</v>
      </c>
      <c r="H153" s="27" t="str">
        <f t="shared" si="19"/>
        <v>N/A</v>
      </c>
      <c r="I153" s="8">
        <v>2.657</v>
      </c>
      <c r="J153" s="8">
        <v>-5.88</v>
      </c>
      <c r="K153" s="28" t="s">
        <v>736</v>
      </c>
      <c r="L153" s="111" t="str">
        <f t="shared" si="16"/>
        <v>Yes</v>
      </c>
    </row>
    <row r="154" spans="1:12" x14ac:dyDescent="0.25">
      <c r="A154" s="174" t="s">
        <v>1516</v>
      </c>
      <c r="B154" s="22" t="s">
        <v>213</v>
      </c>
      <c r="C154" s="29">
        <v>875.54861434999998</v>
      </c>
      <c r="D154" s="27" t="str">
        <f t="shared" ref="D154:D173" si="20">IF($B154="N/A","N/A",IF(C154&gt;10,"No",IF(C154&lt;-10,"No","Yes")))</f>
        <v>N/A</v>
      </c>
      <c r="E154" s="29">
        <v>998.04911093999999</v>
      </c>
      <c r="F154" s="27" t="str">
        <f t="shared" ref="F154:F173" si="21">IF($B154="N/A","N/A",IF(E154&gt;10,"No",IF(E154&lt;-10,"No","Yes")))</f>
        <v>N/A</v>
      </c>
      <c r="G154" s="29">
        <v>928.51492599000005</v>
      </c>
      <c r="H154" s="27" t="str">
        <f t="shared" ref="H154:H173" si="22">IF($B154="N/A","N/A",IF(G154&gt;10,"No",IF(G154&lt;-10,"No","Yes")))</f>
        <v>N/A</v>
      </c>
      <c r="I154" s="8">
        <v>13.99</v>
      </c>
      <c r="J154" s="8">
        <v>-6.97</v>
      </c>
      <c r="K154" s="28" t="s">
        <v>736</v>
      </c>
      <c r="L154" s="111" t="str">
        <f t="shared" ref="L154:L173" si="23">IF(J154="Div by 0", "N/A", IF(K154="N/A","N/A", IF(J154&gt;VALUE(MID(K154,1,2)), "No", IF(J154&lt;-1*VALUE(MID(K154,1,2)), "No", "Yes"))))</f>
        <v>Yes</v>
      </c>
    </row>
    <row r="155" spans="1:12" x14ac:dyDescent="0.25">
      <c r="A155" s="180" t="s">
        <v>1517</v>
      </c>
      <c r="B155" s="22" t="s">
        <v>213</v>
      </c>
      <c r="C155" s="29">
        <v>259.64555655999999</v>
      </c>
      <c r="D155" s="27" t="str">
        <f t="shared" si="20"/>
        <v>N/A</v>
      </c>
      <c r="E155" s="29">
        <v>327.19016734000002</v>
      </c>
      <c r="F155" s="27" t="str">
        <f t="shared" si="21"/>
        <v>N/A</v>
      </c>
      <c r="G155" s="29">
        <v>354.12705820999997</v>
      </c>
      <c r="H155" s="27" t="str">
        <f t="shared" si="22"/>
        <v>N/A</v>
      </c>
      <c r="I155" s="8">
        <v>26.01</v>
      </c>
      <c r="J155" s="8">
        <v>8.2330000000000005</v>
      </c>
      <c r="K155" s="28" t="s">
        <v>736</v>
      </c>
      <c r="L155" s="111" t="str">
        <f t="shared" si="23"/>
        <v>Yes</v>
      </c>
    </row>
    <row r="156" spans="1:12" x14ac:dyDescent="0.25">
      <c r="A156" s="180" t="s">
        <v>1518</v>
      </c>
      <c r="B156" s="22" t="s">
        <v>213</v>
      </c>
      <c r="C156" s="29">
        <v>2311.8298871000002</v>
      </c>
      <c r="D156" s="27" t="str">
        <f t="shared" si="20"/>
        <v>N/A</v>
      </c>
      <c r="E156" s="29">
        <v>2393.3932709000001</v>
      </c>
      <c r="F156" s="27" t="str">
        <f t="shared" si="21"/>
        <v>N/A</v>
      </c>
      <c r="G156" s="29">
        <v>2390.4149398999998</v>
      </c>
      <c r="H156" s="27" t="str">
        <f t="shared" si="22"/>
        <v>N/A</v>
      </c>
      <c r="I156" s="8">
        <v>3.528</v>
      </c>
      <c r="J156" s="8">
        <v>-0.124</v>
      </c>
      <c r="K156" s="28" t="s">
        <v>736</v>
      </c>
      <c r="L156" s="111" t="str">
        <f t="shared" si="23"/>
        <v>Yes</v>
      </c>
    </row>
    <row r="157" spans="1:12" x14ac:dyDescent="0.25">
      <c r="A157" s="180" t="s">
        <v>1519</v>
      </c>
      <c r="B157" s="22" t="s">
        <v>213</v>
      </c>
      <c r="C157" s="29">
        <v>598.91037048999999</v>
      </c>
      <c r="D157" s="27" t="str">
        <f t="shared" si="20"/>
        <v>N/A</v>
      </c>
      <c r="E157" s="29">
        <v>737.98493566000002</v>
      </c>
      <c r="F157" s="27" t="str">
        <f t="shared" si="21"/>
        <v>N/A</v>
      </c>
      <c r="G157" s="29">
        <v>626.19044356999996</v>
      </c>
      <c r="H157" s="27" t="str">
        <f t="shared" si="22"/>
        <v>N/A</v>
      </c>
      <c r="I157" s="8">
        <v>23.22</v>
      </c>
      <c r="J157" s="8">
        <v>-15.1</v>
      </c>
      <c r="K157" s="28" t="s">
        <v>736</v>
      </c>
      <c r="L157" s="111" t="str">
        <f t="shared" si="23"/>
        <v>Yes</v>
      </c>
    </row>
    <row r="158" spans="1:12" x14ac:dyDescent="0.25">
      <c r="A158" s="180" t="s">
        <v>1520</v>
      </c>
      <c r="B158" s="22" t="s">
        <v>213</v>
      </c>
      <c r="C158" s="29">
        <v>959.20568064999998</v>
      </c>
      <c r="D158" s="27" t="str">
        <f t="shared" si="20"/>
        <v>N/A</v>
      </c>
      <c r="E158" s="29">
        <v>1084.4926261999999</v>
      </c>
      <c r="F158" s="27" t="str">
        <f t="shared" si="21"/>
        <v>N/A</v>
      </c>
      <c r="G158" s="29">
        <v>1055.1136194000001</v>
      </c>
      <c r="H158" s="27" t="str">
        <f t="shared" si="22"/>
        <v>N/A</v>
      </c>
      <c r="I158" s="8">
        <v>13.06</v>
      </c>
      <c r="J158" s="8">
        <v>-2.71</v>
      </c>
      <c r="K158" s="28" t="s">
        <v>736</v>
      </c>
      <c r="L158" s="111" t="str">
        <f t="shared" si="23"/>
        <v>Yes</v>
      </c>
    </row>
    <row r="159" spans="1:12" x14ac:dyDescent="0.25">
      <c r="A159" s="174" t="s">
        <v>1521</v>
      </c>
      <c r="B159" s="22" t="s">
        <v>213</v>
      </c>
      <c r="C159" s="29">
        <v>3544.7575571000002</v>
      </c>
      <c r="D159" s="27" t="str">
        <f t="shared" si="20"/>
        <v>N/A</v>
      </c>
      <c r="E159" s="29">
        <v>3564.7675914000001</v>
      </c>
      <c r="F159" s="27" t="str">
        <f t="shared" si="21"/>
        <v>N/A</v>
      </c>
      <c r="G159" s="29">
        <v>3929.1052309000002</v>
      </c>
      <c r="H159" s="27" t="str">
        <f t="shared" si="22"/>
        <v>N/A</v>
      </c>
      <c r="I159" s="8">
        <v>0.5645</v>
      </c>
      <c r="J159" s="8">
        <v>10.220000000000001</v>
      </c>
      <c r="K159" s="28" t="s">
        <v>736</v>
      </c>
      <c r="L159" s="111" t="str">
        <f t="shared" si="23"/>
        <v>Yes</v>
      </c>
    </row>
    <row r="160" spans="1:12" x14ac:dyDescent="0.25">
      <c r="A160" s="180" t="s">
        <v>1522</v>
      </c>
      <c r="B160" s="22" t="s">
        <v>213</v>
      </c>
      <c r="C160" s="29">
        <v>23747.226234999998</v>
      </c>
      <c r="D160" s="27" t="str">
        <f t="shared" si="20"/>
        <v>N/A</v>
      </c>
      <c r="E160" s="29">
        <v>24677.610714999999</v>
      </c>
      <c r="F160" s="27" t="str">
        <f t="shared" si="21"/>
        <v>N/A</v>
      </c>
      <c r="G160" s="29">
        <v>26680.087254999999</v>
      </c>
      <c r="H160" s="27" t="str">
        <f t="shared" si="22"/>
        <v>N/A</v>
      </c>
      <c r="I160" s="8">
        <v>3.9180000000000001</v>
      </c>
      <c r="J160" s="8">
        <v>8.1150000000000002</v>
      </c>
      <c r="K160" s="28" t="s">
        <v>736</v>
      </c>
      <c r="L160" s="111" t="str">
        <f t="shared" si="23"/>
        <v>Yes</v>
      </c>
    </row>
    <row r="161" spans="1:12" x14ac:dyDescent="0.25">
      <c r="A161" s="180" t="s">
        <v>1523</v>
      </c>
      <c r="B161" s="22" t="s">
        <v>213</v>
      </c>
      <c r="C161" s="29">
        <v>9010.2701997999993</v>
      </c>
      <c r="D161" s="27" t="str">
        <f t="shared" si="20"/>
        <v>N/A</v>
      </c>
      <c r="E161" s="29">
        <v>8671.2936967999995</v>
      </c>
      <c r="F161" s="27" t="str">
        <f t="shared" si="21"/>
        <v>N/A</v>
      </c>
      <c r="G161" s="29">
        <v>9033.7141737999991</v>
      </c>
      <c r="H161" s="27" t="str">
        <f t="shared" si="22"/>
        <v>N/A</v>
      </c>
      <c r="I161" s="8">
        <v>-3.76</v>
      </c>
      <c r="J161" s="8">
        <v>4.18</v>
      </c>
      <c r="K161" s="28" t="s">
        <v>736</v>
      </c>
      <c r="L161" s="111" t="str">
        <f t="shared" si="23"/>
        <v>Yes</v>
      </c>
    </row>
    <row r="162" spans="1:12" x14ac:dyDescent="0.25">
      <c r="A162" s="180" t="s">
        <v>1524</v>
      </c>
      <c r="B162" s="22" t="s">
        <v>213</v>
      </c>
      <c r="C162" s="29">
        <v>344.00185039000002</v>
      </c>
      <c r="D162" s="27" t="str">
        <f t="shared" si="20"/>
        <v>N/A</v>
      </c>
      <c r="E162" s="29">
        <v>362.62745735999999</v>
      </c>
      <c r="F162" s="27" t="str">
        <f t="shared" si="21"/>
        <v>N/A</v>
      </c>
      <c r="G162" s="29">
        <v>486.72507628</v>
      </c>
      <c r="H162" s="27" t="str">
        <f t="shared" si="22"/>
        <v>N/A</v>
      </c>
      <c r="I162" s="8">
        <v>5.4139999999999997</v>
      </c>
      <c r="J162" s="8">
        <v>34.22</v>
      </c>
      <c r="K162" s="28" t="s">
        <v>736</v>
      </c>
      <c r="L162" s="111" t="str">
        <f t="shared" si="23"/>
        <v>No</v>
      </c>
    </row>
    <row r="163" spans="1:12" x14ac:dyDescent="0.25">
      <c r="A163" s="180" t="s">
        <v>1525</v>
      </c>
      <c r="B163" s="22" t="s">
        <v>213</v>
      </c>
      <c r="C163" s="29">
        <v>3.1061612398</v>
      </c>
      <c r="D163" s="27" t="str">
        <f t="shared" si="20"/>
        <v>N/A</v>
      </c>
      <c r="E163" s="29">
        <v>3.5127812978000001</v>
      </c>
      <c r="F163" s="27" t="str">
        <f t="shared" si="21"/>
        <v>N/A</v>
      </c>
      <c r="G163" s="29">
        <v>7.7821241886000001</v>
      </c>
      <c r="H163" s="27" t="str">
        <f t="shared" si="22"/>
        <v>N/A</v>
      </c>
      <c r="I163" s="8">
        <v>13.09</v>
      </c>
      <c r="J163" s="8">
        <v>121.5</v>
      </c>
      <c r="K163" s="28" t="s">
        <v>736</v>
      </c>
      <c r="L163" s="111" t="str">
        <f t="shared" si="23"/>
        <v>No</v>
      </c>
    </row>
    <row r="164" spans="1:12" x14ac:dyDescent="0.25">
      <c r="A164" s="174" t="s">
        <v>1526</v>
      </c>
      <c r="B164" s="22" t="s">
        <v>213</v>
      </c>
      <c r="C164" s="29">
        <v>495.98043782000002</v>
      </c>
      <c r="D164" s="27" t="str">
        <f t="shared" si="20"/>
        <v>N/A</v>
      </c>
      <c r="E164" s="29">
        <v>484.37751018</v>
      </c>
      <c r="F164" s="27" t="str">
        <f t="shared" si="21"/>
        <v>N/A</v>
      </c>
      <c r="G164" s="29">
        <v>499.55868372999998</v>
      </c>
      <c r="H164" s="27" t="str">
        <f t="shared" si="22"/>
        <v>N/A</v>
      </c>
      <c r="I164" s="8">
        <v>-2.34</v>
      </c>
      <c r="J164" s="8">
        <v>3.1339999999999999</v>
      </c>
      <c r="K164" s="28" t="s">
        <v>736</v>
      </c>
      <c r="L164" s="111" t="str">
        <f t="shared" si="23"/>
        <v>Yes</v>
      </c>
    </row>
    <row r="165" spans="1:12" x14ac:dyDescent="0.25">
      <c r="A165" s="180" t="s">
        <v>1527</v>
      </c>
      <c r="B165" s="22" t="s">
        <v>213</v>
      </c>
      <c r="C165" s="29">
        <v>97.581065394000007</v>
      </c>
      <c r="D165" s="27" t="str">
        <f t="shared" si="20"/>
        <v>N/A</v>
      </c>
      <c r="E165" s="29">
        <v>87.354780126999998</v>
      </c>
      <c r="F165" s="27" t="str">
        <f t="shared" si="21"/>
        <v>N/A</v>
      </c>
      <c r="G165" s="29">
        <v>75.838065603999993</v>
      </c>
      <c r="H165" s="27" t="str">
        <f t="shared" si="22"/>
        <v>N/A</v>
      </c>
      <c r="I165" s="8">
        <v>-10.5</v>
      </c>
      <c r="J165" s="8">
        <v>-13.2</v>
      </c>
      <c r="K165" s="28" t="s">
        <v>736</v>
      </c>
      <c r="L165" s="111" t="str">
        <f t="shared" si="23"/>
        <v>Yes</v>
      </c>
    </row>
    <row r="166" spans="1:12" x14ac:dyDescent="0.25">
      <c r="A166" s="180" t="s">
        <v>1528</v>
      </c>
      <c r="B166" s="22" t="s">
        <v>213</v>
      </c>
      <c r="C166" s="29">
        <v>1606.0110339</v>
      </c>
      <c r="D166" s="27" t="str">
        <f t="shared" si="20"/>
        <v>N/A</v>
      </c>
      <c r="E166" s="29">
        <v>1509.5113288</v>
      </c>
      <c r="F166" s="27" t="str">
        <f t="shared" si="21"/>
        <v>N/A</v>
      </c>
      <c r="G166" s="29">
        <v>1564.2830402</v>
      </c>
      <c r="H166" s="27" t="str">
        <f t="shared" si="22"/>
        <v>N/A</v>
      </c>
      <c r="I166" s="8">
        <v>-6.01</v>
      </c>
      <c r="J166" s="8">
        <v>3.6280000000000001</v>
      </c>
      <c r="K166" s="28" t="s">
        <v>736</v>
      </c>
      <c r="L166" s="111" t="str">
        <f t="shared" si="23"/>
        <v>Yes</v>
      </c>
    </row>
    <row r="167" spans="1:12" x14ac:dyDescent="0.25">
      <c r="A167" s="180" t="s">
        <v>1529</v>
      </c>
      <c r="B167" s="22" t="s">
        <v>213</v>
      </c>
      <c r="C167" s="29">
        <v>279.19651544999999</v>
      </c>
      <c r="D167" s="27" t="str">
        <f t="shared" si="20"/>
        <v>N/A</v>
      </c>
      <c r="E167" s="29">
        <v>286.09933115000001</v>
      </c>
      <c r="F167" s="27" t="str">
        <f t="shared" si="21"/>
        <v>N/A</v>
      </c>
      <c r="G167" s="29">
        <v>298.07715300000001</v>
      </c>
      <c r="H167" s="27" t="str">
        <f t="shared" si="22"/>
        <v>N/A</v>
      </c>
      <c r="I167" s="8">
        <v>2.472</v>
      </c>
      <c r="J167" s="8">
        <v>4.1870000000000003</v>
      </c>
      <c r="K167" s="28" t="s">
        <v>736</v>
      </c>
      <c r="L167" s="111" t="str">
        <f t="shared" si="23"/>
        <v>Yes</v>
      </c>
    </row>
    <row r="168" spans="1:12" x14ac:dyDescent="0.25">
      <c r="A168" s="180" t="s">
        <v>1530</v>
      </c>
      <c r="B168" s="22" t="s">
        <v>213</v>
      </c>
      <c r="C168" s="29">
        <v>535.89680868000005</v>
      </c>
      <c r="D168" s="27" t="str">
        <f t="shared" si="20"/>
        <v>N/A</v>
      </c>
      <c r="E168" s="29">
        <v>526.90987545999997</v>
      </c>
      <c r="F168" s="27" t="str">
        <f t="shared" si="21"/>
        <v>N/A</v>
      </c>
      <c r="G168" s="29">
        <v>542.38187144999995</v>
      </c>
      <c r="H168" s="27" t="str">
        <f t="shared" si="22"/>
        <v>N/A</v>
      </c>
      <c r="I168" s="8">
        <v>-1.68</v>
      </c>
      <c r="J168" s="8">
        <v>2.9359999999999999</v>
      </c>
      <c r="K168" s="28" t="s">
        <v>736</v>
      </c>
      <c r="L168" s="111" t="str">
        <f t="shared" si="23"/>
        <v>Yes</v>
      </c>
    </row>
    <row r="169" spans="1:12" x14ac:dyDescent="0.25">
      <c r="A169" s="174" t="s">
        <v>1531</v>
      </c>
      <c r="B169" s="22" t="s">
        <v>213</v>
      </c>
      <c r="C169" s="29">
        <v>3764.6431882000002</v>
      </c>
      <c r="D169" s="27" t="str">
        <f t="shared" si="20"/>
        <v>N/A</v>
      </c>
      <c r="E169" s="29">
        <v>3793.2568375999999</v>
      </c>
      <c r="F169" s="27" t="str">
        <f t="shared" si="21"/>
        <v>N/A</v>
      </c>
      <c r="G169" s="29">
        <v>4150.5021288999997</v>
      </c>
      <c r="H169" s="27" t="str">
        <f t="shared" si="22"/>
        <v>N/A</v>
      </c>
      <c r="I169" s="8">
        <v>0.7601</v>
      </c>
      <c r="J169" s="8">
        <v>9.4179999999999993</v>
      </c>
      <c r="K169" s="28" t="s">
        <v>736</v>
      </c>
      <c r="L169" s="111" t="str">
        <f t="shared" si="23"/>
        <v>Yes</v>
      </c>
    </row>
    <row r="170" spans="1:12" x14ac:dyDescent="0.25">
      <c r="A170" s="180" t="s">
        <v>1532</v>
      </c>
      <c r="B170" s="22" t="s">
        <v>213</v>
      </c>
      <c r="C170" s="29">
        <v>4603.9264800999999</v>
      </c>
      <c r="D170" s="27" t="str">
        <f t="shared" si="20"/>
        <v>N/A</v>
      </c>
      <c r="E170" s="29">
        <v>4741.1244000999995</v>
      </c>
      <c r="F170" s="27" t="str">
        <f t="shared" si="21"/>
        <v>N/A</v>
      </c>
      <c r="G170" s="29">
        <v>5391.1765850000002</v>
      </c>
      <c r="H170" s="27" t="str">
        <f t="shared" si="22"/>
        <v>N/A</v>
      </c>
      <c r="I170" s="8">
        <v>2.98</v>
      </c>
      <c r="J170" s="8">
        <v>13.71</v>
      </c>
      <c r="K170" s="28" t="s">
        <v>736</v>
      </c>
      <c r="L170" s="111" t="str">
        <f t="shared" si="23"/>
        <v>Yes</v>
      </c>
    </row>
    <row r="171" spans="1:12" x14ac:dyDescent="0.25">
      <c r="A171" s="180" t="s">
        <v>1533</v>
      </c>
      <c r="B171" s="22" t="s">
        <v>213</v>
      </c>
      <c r="C171" s="29">
        <v>14888.785925</v>
      </c>
      <c r="D171" s="27" t="str">
        <f t="shared" si="20"/>
        <v>N/A</v>
      </c>
      <c r="E171" s="29">
        <v>15346.711158</v>
      </c>
      <c r="F171" s="27" t="str">
        <f t="shared" si="21"/>
        <v>N/A</v>
      </c>
      <c r="G171" s="29">
        <v>16721.356347000001</v>
      </c>
      <c r="H171" s="27" t="str">
        <f t="shared" si="22"/>
        <v>N/A</v>
      </c>
      <c r="I171" s="8">
        <v>3.0760000000000001</v>
      </c>
      <c r="J171" s="8">
        <v>8.9570000000000007</v>
      </c>
      <c r="K171" s="28" t="s">
        <v>736</v>
      </c>
      <c r="L171" s="111" t="str">
        <f t="shared" si="23"/>
        <v>Yes</v>
      </c>
    </row>
    <row r="172" spans="1:12" x14ac:dyDescent="0.25">
      <c r="A172" s="180" t="s">
        <v>1534</v>
      </c>
      <c r="B172" s="22" t="s">
        <v>213</v>
      </c>
      <c r="C172" s="29">
        <v>1538.6421680999999</v>
      </c>
      <c r="D172" s="27" t="str">
        <f t="shared" si="20"/>
        <v>N/A</v>
      </c>
      <c r="E172" s="29">
        <v>1484.9218931</v>
      </c>
      <c r="F172" s="27" t="str">
        <f t="shared" si="21"/>
        <v>N/A</v>
      </c>
      <c r="G172" s="29">
        <v>1610.8840733</v>
      </c>
      <c r="H172" s="27" t="str">
        <f t="shared" si="22"/>
        <v>N/A</v>
      </c>
      <c r="I172" s="8">
        <v>-3.49</v>
      </c>
      <c r="J172" s="8">
        <v>8.4830000000000005</v>
      </c>
      <c r="K172" s="28" t="s">
        <v>736</v>
      </c>
      <c r="L172" s="111" t="str">
        <f t="shared" si="23"/>
        <v>Yes</v>
      </c>
    </row>
    <row r="173" spans="1:12" x14ac:dyDescent="0.25">
      <c r="A173" s="180" t="s">
        <v>1535</v>
      </c>
      <c r="B173" s="22" t="s">
        <v>213</v>
      </c>
      <c r="C173" s="29">
        <v>2280.7807117000002</v>
      </c>
      <c r="D173" s="27" t="str">
        <f t="shared" si="20"/>
        <v>N/A</v>
      </c>
      <c r="E173" s="29">
        <v>2187.4027200999999</v>
      </c>
      <c r="F173" s="27" t="str">
        <f t="shared" si="21"/>
        <v>N/A</v>
      </c>
      <c r="G173" s="29">
        <v>2334.9484174999998</v>
      </c>
      <c r="H173" s="27" t="str">
        <f t="shared" si="22"/>
        <v>N/A</v>
      </c>
      <c r="I173" s="8">
        <v>-4.09</v>
      </c>
      <c r="J173" s="8">
        <v>6.7450000000000001</v>
      </c>
      <c r="K173" s="28" t="s">
        <v>736</v>
      </c>
      <c r="L173" s="111" t="str">
        <f t="shared" si="23"/>
        <v>Yes</v>
      </c>
    </row>
    <row r="174" spans="1:12" x14ac:dyDescent="0.25">
      <c r="A174" s="174" t="s">
        <v>371</v>
      </c>
      <c r="B174" s="22" t="s">
        <v>213</v>
      </c>
      <c r="C174" s="4">
        <v>11.626688401999999</v>
      </c>
      <c r="D174" s="27" t="str">
        <f t="shared" ref="D174:D203" si="24">IF($B174="N/A","N/A",IF(C174&gt;10,"No",IF(C174&lt;-10,"No","Yes")))</f>
        <v>N/A</v>
      </c>
      <c r="E174" s="4">
        <v>11.612955167999999</v>
      </c>
      <c r="F174" s="27" t="str">
        <f t="shared" ref="F174:F203" si="25">IF($B174="N/A","N/A",IF(E174&gt;10,"No",IF(E174&lt;-10,"No","Yes")))</f>
        <v>N/A</v>
      </c>
      <c r="G174" s="4">
        <v>11.102199682</v>
      </c>
      <c r="H174" s="27" t="str">
        <f t="shared" ref="H174:H203" si="26">IF($B174="N/A","N/A",IF(G174&gt;10,"No",IF(G174&lt;-10,"No","Yes")))</f>
        <v>N/A</v>
      </c>
      <c r="I174" s="8">
        <v>-0.11799999999999999</v>
      </c>
      <c r="J174" s="8">
        <v>-4.4000000000000004</v>
      </c>
      <c r="K174" s="28" t="s">
        <v>736</v>
      </c>
      <c r="L174" s="111" t="str">
        <f t="shared" ref="L174:L203" si="27">IF(J174="Div by 0", "N/A", IF(K174="N/A","N/A", IF(J174&gt;VALUE(MID(K174,1,2)), "No", IF(J174&lt;-1*VALUE(MID(K174,1,2)), "No", "Yes"))))</f>
        <v>Yes</v>
      </c>
    </row>
    <row r="175" spans="1:12" x14ac:dyDescent="0.25">
      <c r="A175" s="180" t="s">
        <v>481</v>
      </c>
      <c r="B175" s="22" t="s">
        <v>213</v>
      </c>
      <c r="C175" s="4">
        <v>10.421772216999999</v>
      </c>
      <c r="D175" s="27" t="str">
        <f t="shared" si="24"/>
        <v>N/A</v>
      </c>
      <c r="E175" s="4">
        <v>11.428200803999999</v>
      </c>
      <c r="F175" s="27" t="str">
        <f t="shared" si="25"/>
        <v>N/A</v>
      </c>
      <c r="G175" s="4">
        <v>11.422274083</v>
      </c>
      <c r="H175" s="27" t="str">
        <f t="shared" si="26"/>
        <v>N/A</v>
      </c>
      <c r="I175" s="8">
        <v>9.657</v>
      </c>
      <c r="J175" s="8">
        <v>-5.1999999999999998E-2</v>
      </c>
      <c r="K175" s="28" t="s">
        <v>736</v>
      </c>
      <c r="L175" s="111" t="str">
        <f t="shared" si="27"/>
        <v>Yes</v>
      </c>
    </row>
    <row r="176" spans="1:12" x14ac:dyDescent="0.25">
      <c r="A176" s="180" t="s">
        <v>482</v>
      </c>
      <c r="B176" s="22" t="s">
        <v>213</v>
      </c>
      <c r="C176" s="4">
        <v>14.952215465</v>
      </c>
      <c r="D176" s="27" t="str">
        <f t="shared" si="24"/>
        <v>N/A</v>
      </c>
      <c r="E176" s="4">
        <v>15.391822828</v>
      </c>
      <c r="F176" s="27" t="str">
        <f t="shared" si="25"/>
        <v>N/A</v>
      </c>
      <c r="G176" s="4">
        <v>14.661326833</v>
      </c>
      <c r="H176" s="27" t="str">
        <f t="shared" si="26"/>
        <v>N/A</v>
      </c>
      <c r="I176" s="8">
        <v>2.94</v>
      </c>
      <c r="J176" s="8">
        <v>-4.75</v>
      </c>
      <c r="K176" s="28" t="s">
        <v>736</v>
      </c>
      <c r="L176" s="111" t="str">
        <f t="shared" si="27"/>
        <v>Yes</v>
      </c>
    </row>
    <row r="177" spans="1:12" x14ac:dyDescent="0.25">
      <c r="A177" s="180" t="s">
        <v>483</v>
      </c>
      <c r="B177" s="22" t="s">
        <v>213</v>
      </c>
      <c r="C177" s="4">
        <v>8.6095055926999997</v>
      </c>
      <c r="D177" s="27" t="str">
        <f t="shared" si="24"/>
        <v>N/A</v>
      </c>
      <c r="E177" s="4">
        <v>8.2315151762000003</v>
      </c>
      <c r="F177" s="27" t="str">
        <f t="shared" si="25"/>
        <v>N/A</v>
      </c>
      <c r="G177" s="4">
        <v>7.6737862464999997</v>
      </c>
      <c r="H177" s="27" t="str">
        <f t="shared" si="26"/>
        <v>N/A</v>
      </c>
      <c r="I177" s="8">
        <v>-4.3899999999999997</v>
      </c>
      <c r="J177" s="8">
        <v>-6.78</v>
      </c>
      <c r="K177" s="28" t="s">
        <v>736</v>
      </c>
      <c r="L177" s="111" t="str">
        <f t="shared" si="27"/>
        <v>Yes</v>
      </c>
    </row>
    <row r="178" spans="1:12" x14ac:dyDescent="0.25">
      <c r="A178" s="180" t="s">
        <v>484</v>
      </c>
      <c r="B178" s="22" t="s">
        <v>213</v>
      </c>
      <c r="C178" s="4">
        <v>17.900534585999999</v>
      </c>
      <c r="D178" s="27" t="str">
        <f t="shared" si="24"/>
        <v>N/A</v>
      </c>
      <c r="E178" s="4">
        <v>18.352632729</v>
      </c>
      <c r="F178" s="27" t="str">
        <f t="shared" si="25"/>
        <v>N/A</v>
      </c>
      <c r="G178" s="4">
        <v>18.099833418999999</v>
      </c>
      <c r="H178" s="27" t="str">
        <f t="shared" si="26"/>
        <v>N/A</v>
      </c>
      <c r="I178" s="8">
        <v>2.5259999999999998</v>
      </c>
      <c r="J178" s="8">
        <v>-1.38</v>
      </c>
      <c r="K178" s="28" t="s">
        <v>736</v>
      </c>
      <c r="L178" s="111" t="str">
        <f t="shared" si="27"/>
        <v>Yes</v>
      </c>
    </row>
    <row r="179" spans="1:12" x14ac:dyDescent="0.25">
      <c r="A179" s="174" t="s">
        <v>1536</v>
      </c>
      <c r="B179" s="22" t="s">
        <v>213</v>
      </c>
      <c r="C179" s="4">
        <v>6.3437354448000001</v>
      </c>
      <c r="D179" s="27" t="str">
        <f t="shared" si="24"/>
        <v>N/A</v>
      </c>
      <c r="E179" s="4">
        <v>6.1003381408999999</v>
      </c>
      <c r="F179" s="27" t="str">
        <f t="shared" si="25"/>
        <v>N/A</v>
      </c>
      <c r="G179" s="4">
        <v>6.1508521555</v>
      </c>
      <c r="H179" s="27" t="str">
        <f t="shared" si="26"/>
        <v>N/A</v>
      </c>
      <c r="I179" s="8">
        <v>-3.84</v>
      </c>
      <c r="J179" s="8">
        <v>0.82809999999999995</v>
      </c>
      <c r="K179" s="28" t="s">
        <v>736</v>
      </c>
      <c r="L179" s="111" t="str">
        <f t="shared" si="27"/>
        <v>Yes</v>
      </c>
    </row>
    <row r="180" spans="1:12" x14ac:dyDescent="0.25">
      <c r="A180" s="180" t="s">
        <v>1537</v>
      </c>
      <c r="B180" s="22" t="s">
        <v>213</v>
      </c>
      <c r="C180" s="4">
        <v>52.676383334999997</v>
      </c>
      <c r="D180" s="27" t="str">
        <f t="shared" si="24"/>
        <v>N/A</v>
      </c>
      <c r="E180" s="4">
        <v>51.965235438999997</v>
      </c>
      <c r="F180" s="27" t="str">
        <f t="shared" si="25"/>
        <v>N/A</v>
      </c>
      <c r="G180" s="4">
        <v>50.862180733999999</v>
      </c>
      <c r="H180" s="27" t="str">
        <f t="shared" si="26"/>
        <v>N/A</v>
      </c>
      <c r="I180" s="8">
        <v>-1.35</v>
      </c>
      <c r="J180" s="8">
        <v>-2.12</v>
      </c>
      <c r="K180" s="28" t="s">
        <v>736</v>
      </c>
      <c r="L180" s="111" t="str">
        <f t="shared" si="27"/>
        <v>Yes</v>
      </c>
    </row>
    <row r="181" spans="1:12" x14ac:dyDescent="0.25">
      <c r="A181" s="180" t="s">
        <v>1538</v>
      </c>
      <c r="B181" s="22" t="s">
        <v>213</v>
      </c>
      <c r="C181" s="4">
        <v>9.9218071242000008</v>
      </c>
      <c r="D181" s="27" t="str">
        <f t="shared" si="24"/>
        <v>N/A</v>
      </c>
      <c r="E181" s="4">
        <v>9.2163543441000009</v>
      </c>
      <c r="F181" s="27" t="str">
        <f t="shared" si="25"/>
        <v>N/A</v>
      </c>
      <c r="G181" s="4">
        <v>9.1067386382999995</v>
      </c>
      <c r="H181" s="27" t="str">
        <f t="shared" si="26"/>
        <v>N/A</v>
      </c>
      <c r="I181" s="8">
        <v>-7.11</v>
      </c>
      <c r="J181" s="8">
        <v>-1.19</v>
      </c>
      <c r="K181" s="28" t="s">
        <v>736</v>
      </c>
      <c r="L181" s="111" t="str">
        <f t="shared" si="27"/>
        <v>Yes</v>
      </c>
    </row>
    <row r="182" spans="1:12" x14ac:dyDescent="0.25">
      <c r="A182" s="180" t="s">
        <v>1539</v>
      </c>
      <c r="B182" s="22" t="s">
        <v>213</v>
      </c>
      <c r="C182" s="4">
        <v>0.44076676780000001</v>
      </c>
      <c r="D182" s="27" t="str">
        <f t="shared" si="24"/>
        <v>N/A</v>
      </c>
      <c r="E182" s="4">
        <v>0.41879281950000002</v>
      </c>
      <c r="F182" s="27" t="str">
        <f t="shared" si="25"/>
        <v>N/A</v>
      </c>
      <c r="G182" s="4">
        <v>0.49401166530000001</v>
      </c>
      <c r="H182" s="27" t="str">
        <f t="shared" si="26"/>
        <v>N/A</v>
      </c>
      <c r="I182" s="8">
        <v>-4.99</v>
      </c>
      <c r="J182" s="8">
        <v>17.96</v>
      </c>
      <c r="K182" s="28" t="s">
        <v>736</v>
      </c>
      <c r="L182" s="111" t="str">
        <f t="shared" si="27"/>
        <v>Yes</v>
      </c>
    </row>
    <row r="183" spans="1:12" x14ac:dyDescent="0.25">
      <c r="A183" s="180" t="s">
        <v>1540</v>
      </c>
      <c r="B183" s="22" t="s">
        <v>213</v>
      </c>
      <c r="C183" s="4">
        <v>5.3998596000000003E-2</v>
      </c>
      <c r="D183" s="27" t="str">
        <f t="shared" si="24"/>
        <v>N/A</v>
      </c>
      <c r="E183" s="4">
        <v>5.4620930700000001E-2</v>
      </c>
      <c r="F183" s="27" t="str">
        <f t="shared" si="25"/>
        <v>N/A</v>
      </c>
      <c r="G183" s="4">
        <v>4.5953242599999999E-2</v>
      </c>
      <c r="H183" s="27" t="str">
        <f t="shared" si="26"/>
        <v>N/A</v>
      </c>
      <c r="I183" s="8">
        <v>1.153</v>
      </c>
      <c r="J183" s="8">
        <v>-15.9</v>
      </c>
      <c r="K183" s="28" t="s">
        <v>736</v>
      </c>
      <c r="L183" s="111" t="str">
        <f t="shared" si="27"/>
        <v>Yes</v>
      </c>
    </row>
    <row r="184" spans="1:12" x14ac:dyDescent="0.25">
      <c r="A184" s="174" t="s">
        <v>97</v>
      </c>
      <c r="B184" s="22" t="s">
        <v>213</v>
      </c>
      <c r="C184" s="4">
        <v>59.312994877000001</v>
      </c>
      <c r="D184" s="27" t="str">
        <f t="shared" si="24"/>
        <v>N/A</v>
      </c>
      <c r="E184" s="4">
        <v>57.710532974000003</v>
      </c>
      <c r="F184" s="27" t="str">
        <f t="shared" si="25"/>
        <v>N/A</v>
      </c>
      <c r="G184" s="4">
        <v>53.926991803</v>
      </c>
      <c r="H184" s="27" t="str">
        <f t="shared" si="26"/>
        <v>N/A</v>
      </c>
      <c r="I184" s="8">
        <v>-2.7</v>
      </c>
      <c r="J184" s="8">
        <v>-6.56</v>
      </c>
      <c r="K184" s="28" t="s">
        <v>736</v>
      </c>
      <c r="L184" s="111" t="str">
        <f t="shared" si="27"/>
        <v>Yes</v>
      </c>
    </row>
    <row r="185" spans="1:12" x14ac:dyDescent="0.25">
      <c r="A185" s="180" t="s">
        <v>485</v>
      </c>
      <c r="B185" s="22" t="s">
        <v>213</v>
      </c>
      <c r="C185" s="4">
        <v>32.555139945999997</v>
      </c>
      <c r="D185" s="27" t="str">
        <f t="shared" si="24"/>
        <v>N/A</v>
      </c>
      <c r="E185" s="4">
        <v>32.248021792999999</v>
      </c>
      <c r="F185" s="27" t="str">
        <f t="shared" si="25"/>
        <v>N/A</v>
      </c>
      <c r="G185" s="4">
        <v>16.037858161999999</v>
      </c>
      <c r="H185" s="27" t="str">
        <f t="shared" si="26"/>
        <v>N/A</v>
      </c>
      <c r="I185" s="8">
        <v>-0.94299999999999995</v>
      </c>
      <c r="J185" s="8">
        <v>-50.3</v>
      </c>
      <c r="K185" s="28" t="s">
        <v>736</v>
      </c>
      <c r="L185" s="111" t="str">
        <f t="shared" si="27"/>
        <v>No</v>
      </c>
    </row>
    <row r="186" spans="1:12" x14ac:dyDescent="0.25">
      <c r="A186" s="180" t="s">
        <v>486</v>
      </c>
      <c r="B186" s="22" t="s">
        <v>213</v>
      </c>
      <c r="C186" s="4">
        <v>58.140747175999998</v>
      </c>
      <c r="D186" s="27" t="str">
        <f t="shared" si="24"/>
        <v>N/A</v>
      </c>
      <c r="E186" s="4">
        <v>56.856899489</v>
      </c>
      <c r="F186" s="27" t="str">
        <f t="shared" si="25"/>
        <v>N/A</v>
      </c>
      <c r="G186" s="4">
        <v>48.981368623000002</v>
      </c>
      <c r="H186" s="27" t="str">
        <f t="shared" si="26"/>
        <v>N/A</v>
      </c>
      <c r="I186" s="8">
        <v>-2.21</v>
      </c>
      <c r="J186" s="8">
        <v>-13.9</v>
      </c>
      <c r="K186" s="28" t="s">
        <v>736</v>
      </c>
      <c r="L186" s="111" t="str">
        <f t="shared" si="27"/>
        <v>Yes</v>
      </c>
    </row>
    <row r="187" spans="1:12" x14ac:dyDescent="0.25">
      <c r="A187" s="180" t="s">
        <v>487</v>
      </c>
      <c r="B187" s="22" t="s">
        <v>213</v>
      </c>
      <c r="C187" s="4">
        <v>60.164663810999997</v>
      </c>
      <c r="D187" s="27" t="str">
        <f t="shared" si="24"/>
        <v>N/A</v>
      </c>
      <c r="E187" s="4">
        <v>58.279290085</v>
      </c>
      <c r="F187" s="27" t="str">
        <f t="shared" si="25"/>
        <v>N/A</v>
      </c>
      <c r="G187" s="4">
        <v>56.508292339</v>
      </c>
      <c r="H187" s="27" t="str">
        <f t="shared" si="26"/>
        <v>N/A</v>
      </c>
      <c r="I187" s="8">
        <v>-3.13</v>
      </c>
      <c r="J187" s="8">
        <v>-3.04</v>
      </c>
      <c r="K187" s="28" t="s">
        <v>736</v>
      </c>
      <c r="L187" s="111" t="str">
        <f t="shared" si="27"/>
        <v>Yes</v>
      </c>
    </row>
    <row r="188" spans="1:12" x14ac:dyDescent="0.25">
      <c r="A188" s="180" t="s">
        <v>488</v>
      </c>
      <c r="B188" s="22" t="s">
        <v>213</v>
      </c>
      <c r="C188" s="4">
        <v>69.031805172999995</v>
      </c>
      <c r="D188" s="27" t="str">
        <f t="shared" si="24"/>
        <v>N/A</v>
      </c>
      <c r="E188" s="4">
        <v>67.451387371999999</v>
      </c>
      <c r="F188" s="27" t="str">
        <f t="shared" si="25"/>
        <v>N/A</v>
      </c>
      <c r="G188" s="4">
        <v>66.833247170999996</v>
      </c>
      <c r="H188" s="27" t="str">
        <f t="shared" si="26"/>
        <v>N/A</v>
      </c>
      <c r="I188" s="8">
        <v>-2.29</v>
      </c>
      <c r="J188" s="8">
        <v>-0.91600000000000004</v>
      </c>
      <c r="K188" s="28" t="s">
        <v>736</v>
      </c>
      <c r="L188" s="111" t="str">
        <f t="shared" si="27"/>
        <v>Yes</v>
      </c>
    </row>
    <row r="189" spans="1:12" x14ac:dyDescent="0.25">
      <c r="A189" s="174" t="s">
        <v>118</v>
      </c>
      <c r="B189" s="22" t="s">
        <v>213</v>
      </c>
      <c r="C189" s="4">
        <v>85.018630646999995</v>
      </c>
      <c r="D189" s="27" t="str">
        <f t="shared" si="24"/>
        <v>N/A</v>
      </c>
      <c r="E189" s="4">
        <v>83.106755917000001</v>
      </c>
      <c r="F189" s="27" t="str">
        <f t="shared" si="25"/>
        <v>N/A</v>
      </c>
      <c r="G189" s="4">
        <v>84.419413810999998</v>
      </c>
      <c r="H189" s="27" t="str">
        <f t="shared" si="26"/>
        <v>N/A</v>
      </c>
      <c r="I189" s="8">
        <v>-2.25</v>
      </c>
      <c r="J189" s="8">
        <v>1.579</v>
      </c>
      <c r="K189" s="28" t="s">
        <v>736</v>
      </c>
      <c r="L189" s="111" t="str">
        <f t="shared" si="27"/>
        <v>Yes</v>
      </c>
    </row>
    <row r="190" spans="1:12" x14ac:dyDescent="0.25">
      <c r="A190" s="180" t="s">
        <v>489</v>
      </c>
      <c r="B190" s="22" t="s">
        <v>213</v>
      </c>
      <c r="C190" s="4">
        <v>80.020637172999997</v>
      </c>
      <c r="D190" s="27" t="str">
        <f t="shared" si="24"/>
        <v>N/A</v>
      </c>
      <c r="E190" s="4">
        <v>81.190815928999996</v>
      </c>
      <c r="F190" s="27" t="str">
        <f t="shared" si="25"/>
        <v>N/A</v>
      </c>
      <c r="G190" s="4">
        <v>82.613768961000005</v>
      </c>
      <c r="H190" s="27" t="str">
        <f t="shared" si="26"/>
        <v>N/A</v>
      </c>
      <c r="I190" s="8">
        <v>1.462</v>
      </c>
      <c r="J190" s="8">
        <v>1.7529999999999999</v>
      </c>
      <c r="K190" s="28" t="s">
        <v>736</v>
      </c>
      <c r="L190" s="111" t="str">
        <f t="shared" si="27"/>
        <v>Yes</v>
      </c>
    </row>
    <row r="191" spans="1:12" x14ac:dyDescent="0.25">
      <c r="A191" s="180" t="s">
        <v>490</v>
      </c>
      <c r="B191" s="22" t="s">
        <v>213</v>
      </c>
      <c r="C191" s="4">
        <v>94.587315378</v>
      </c>
      <c r="D191" s="27" t="str">
        <f t="shared" si="24"/>
        <v>N/A</v>
      </c>
      <c r="E191" s="4">
        <v>93.364565588000005</v>
      </c>
      <c r="F191" s="27" t="str">
        <f t="shared" si="25"/>
        <v>N/A</v>
      </c>
      <c r="G191" s="4">
        <v>94.784955597999996</v>
      </c>
      <c r="H191" s="27" t="str">
        <f t="shared" si="26"/>
        <v>N/A</v>
      </c>
      <c r="I191" s="8">
        <v>-1.29</v>
      </c>
      <c r="J191" s="8">
        <v>1.5209999999999999</v>
      </c>
      <c r="K191" s="28" t="s">
        <v>736</v>
      </c>
      <c r="L191" s="111" t="str">
        <f t="shared" si="27"/>
        <v>Yes</v>
      </c>
    </row>
    <row r="192" spans="1:12" x14ac:dyDescent="0.25">
      <c r="A192" s="180" t="s">
        <v>491</v>
      </c>
      <c r="B192" s="22" t="s">
        <v>213</v>
      </c>
      <c r="C192" s="4">
        <v>84.677117551999999</v>
      </c>
      <c r="D192" s="27" t="str">
        <f t="shared" si="24"/>
        <v>N/A</v>
      </c>
      <c r="E192" s="4">
        <v>82.028502306999997</v>
      </c>
      <c r="F192" s="27" t="str">
        <f t="shared" si="25"/>
        <v>N/A</v>
      </c>
      <c r="G192" s="4">
        <v>83.487971439000006</v>
      </c>
      <c r="H192" s="27" t="str">
        <f t="shared" si="26"/>
        <v>N/A</v>
      </c>
      <c r="I192" s="8">
        <v>-3.13</v>
      </c>
      <c r="J192" s="8">
        <v>1.7789999999999999</v>
      </c>
      <c r="K192" s="28" t="s">
        <v>736</v>
      </c>
      <c r="L192" s="111" t="str">
        <f t="shared" si="27"/>
        <v>Yes</v>
      </c>
    </row>
    <row r="193" spans="1:12" x14ac:dyDescent="0.25">
      <c r="A193" s="180" t="s">
        <v>492</v>
      </c>
      <c r="B193" s="22" t="s">
        <v>213</v>
      </c>
      <c r="C193" s="4">
        <v>82.050866677000002</v>
      </c>
      <c r="D193" s="27" t="str">
        <f t="shared" si="24"/>
        <v>N/A</v>
      </c>
      <c r="E193" s="4">
        <v>80.232685165000007</v>
      </c>
      <c r="F193" s="27" t="str">
        <f t="shared" si="25"/>
        <v>N/A</v>
      </c>
      <c r="G193" s="4">
        <v>80.958125108000004</v>
      </c>
      <c r="H193" s="27" t="str">
        <f t="shared" si="26"/>
        <v>N/A</v>
      </c>
      <c r="I193" s="8">
        <v>-2.2200000000000002</v>
      </c>
      <c r="J193" s="8">
        <v>0.9042</v>
      </c>
      <c r="K193" s="28" t="s">
        <v>736</v>
      </c>
      <c r="L193" s="111" t="str">
        <f t="shared" si="27"/>
        <v>Yes</v>
      </c>
    </row>
    <row r="194" spans="1:12" x14ac:dyDescent="0.25">
      <c r="A194" s="174" t="s">
        <v>1541</v>
      </c>
      <c r="B194" s="22" t="s">
        <v>213</v>
      </c>
      <c r="C194" s="23">
        <v>4.7364046068999999</v>
      </c>
      <c r="D194" s="27" t="str">
        <f t="shared" si="24"/>
        <v>N/A</v>
      </c>
      <c r="E194" s="23">
        <v>4.8509458255000002</v>
      </c>
      <c r="F194" s="27" t="str">
        <f t="shared" si="25"/>
        <v>N/A</v>
      </c>
      <c r="G194" s="23">
        <v>4.6107510888999998</v>
      </c>
      <c r="H194" s="27" t="str">
        <f t="shared" si="26"/>
        <v>N/A</v>
      </c>
      <c r="I194" s="8">
        <v>2.4180000000000001</v>
      </c>
      <c r="J194" s="8">
        <v>-4.95</v>
      </c>
      <c r="K194" s="28" t="s">
        <v>736</v>
      </c>
      <c r="L194" s="111" t="str">
        <f t="shared" si="27"/>
        <v>Yes</v>
      </c>
    </row>
    <row r="195" spans="1:12" x14ac:dyDescent="0.25">
      <c r="A195" s="180" t="s">
        <v>1542</v>
      </c>
      <c r="B195" s="22" t="s">
        <v>213</v>
      </c>
      <c r="C195" s="23">
        <v>0.745049505</v>
      </c>
      <c r="D195" s="27" t="str">
        <f t="shared" si="24"/>
        <v>N/A</v>
      </c>
      <c r="E195" s="23">
        <v>0.81725312149999996</v>
      </c>
      <c r="F195" s="27" t="str">
        <f t="shared" si="25"/>
        <v>N/A</v>
      </c>
      <c r="G195" s="23">
        <v>0.85471055620000003</v>
      </c>
      <c r="H195" s="27" t="str">
        <f t="shared" si="26"/>
        <v>N/A</v>
      </c>
      <c r="I195" s="8">
        <v>9.6910000000000007</v>
      </c>
      <c r="J195" s="8">
        <v>4.5830000000000002</v>
      </c>
      <c r="K195" s="28" t="s">
        <v>736</v>
      </c>
      <c r="L195" s="111" t="str">
        <f t="shared" si="27"/>
        <v>Yes</v>
      </c>
    </row>
    <row r="196" spans="1:12" x14ac:dyDescent="0.25">
      <c r="A196" s="180" t="s">
        <v>1543</v>
      </c>
      <c r="B196" s="22" t="s">
        <v>213</v>
      </c>
      <c r="C196" s="23">
        <v>8.5746658919000005</v>
      </c>
      <c r="D196" s="27" t="str">
        <f t="shared" si="24"/>
        <v>N/A</v>
      </c>
      <c r="E196" s="23">
        <v>8.2612064195000006</v>
      </c>
      <c r="F196" s="27" t="str">
        <f t="shared" si="25"/>
        <v>N/A</v>
      </c>
      <c r="G196" s="23">
        <v>7.7713776721999999</v>
      </c>
      <c r="H196" s="27" t="str">
        <f t="shared" si="26"/>
        <v>N/A</v>
      </c>
      <c r="I196" s="8">
        <v>-3.66</v>
      </c>
      <c r="J196" s="8">
        <v>-5.93</v>
      </c>
      <c r="K196" s="28" t="s">
        <v>736</v>
      </c>
      <c r="L196" s="111" t="str">
        <f t="shared" si="27"/>
        <v>Yes</v>
      </c>
    </row>
    <row r="197" spans="1:12" x14ac:dyDescent="0.25">
      <c r="A197" s="180" t="s">
        <v>1544</v>
      </c>
      <c r="B197" s="22" t="s">
        <v>213</v>
      </c>
      <c r="C197" s="23">
        <v>5.1091523787000002</v>
      </c>
      <c r="D197" s="27" t="str">
        <f t="shared" si="24"/>
        <v>N/A</v>
      </c>
      <c r="E197" s="23">
        <v>5.6564583847999996</v>
      </c>
      <c r="F197" s="27" t="str">
        <f t="shared" si="25"/>
        <v>N/A</v>
      </c>
      <c r="G197" s="23">
        <v>5.2923992426000002</v>
      </c>
      <c r="H197" s="27" t="str">
        <f t="shared" si="26"/>
        <v>N/A</v>
      </c>
      <c r="I197" s="8">
        <v>10.71</v>
      </c>
      <c r="J197" s="8">
        <v>-6.44</v>
      </c>
      <c r="K197" s="28" t="s">
        <v>736</v>
      </c>
      <c r="L197" s="111" t="str">
        <f t="shared" si="27"/>
        <v>Yes</v>
      </c>
    </row>
    <row r="198" spans="1:12" x14ac:dyDescent="0.25">
      <c r="A198" s="180" t="s">
        <v>1545</v>
      </c>
      <c r="B198" s="22" t="s">
        <v>213</v>
      </c>
      <c r="C198" s="23">
        <v>3.2509803921999998</v>
      </c>
      <c r="D198" s="27" t="str">
        <f t="shared" si="24"/>
        <v>N/A</v>
      </c>
      <c r="E198" s="23">
        <v>3.1038690475999999</v>
      </c>
      <c r="F198" s="27" t="str">
        <f t="shared" si="25"/>
        <v>N/A</v>
      </c>
      <c r="G198" s="23">
        <v>3.1720088861</v>
      </c>
      <c r="H198" s="27" t="str">
        <f t="shared" si="26"/>
        <v>N/A</v>
      </c>
      <c r="I198" s="8">
        <v>-4.53</v>
      </c>
      <c r="J198" s="8">
        <v>2.1949999999999998</v>
      </c>
      <c r="K198" s="28" t="s">
        <v>736</v>
      </c>
      <c r="L198" s="111" t="str">
        <f t="shared" si="27"/>
        <v>Yes</v>
      </c>
    </row>
    <row r="199" spans="1:12" x14ac:dyDescent="0.25">
      <c r="A199" s="174" t="s">
        <v>1546</v>
      </c>
      <c r="B199" s="22" t="s">
        <v>213</v>
      </c>
      <c r="C199" s="23">
        <v>249.95264316999999</v>
      </c>
      <c r="D199" s="27" t="str">
        <f t="shared" si="24"/>
        <v>N/A</v>
      </c>
      <c r="E199" s="23">
        <v>253.10501507999999</v>
      </c>
      <c r="F199" s="27" t="str">
        <f t="shared" si="25"/>
        <v>N/A</v>
      </c>
      <c r="G199" s="23">
        <v>258.97775646999997</v>
      </c>
      <c r="H199" s="27" t="str">
        <f t="shared" si="26"/>
        <v>N/A</v>
      </c>
      <c r="I199" s="8">
        <v>1.2609999999999999</v>
      </c>
      <c r="J199" s="8">
        <v>2.3199999999999998</v>
      </c>
      <c r="K199" s="28" t="s">
        <v>736</v>
      </c>
      <c r="L199" s="111" t="str">
        <f t="shared" si="27"/>
        <v>Yes</v>
      </c>
    </row>
    <row r="200" spans="1:12" x14ac:dyDescent="0.25">
      <c r="A200" s="180" t="s">
        <v>1547</v>
      </c>
      <c r="B200" s="22" t="s">
        <v>213</v>
      </c>
      <c r="C200" s="23">
        <v>249.75440743999999</v>
      </c>
      <c r="D200" s="27" t="str">
        <f t="shared" si="24"/>
        <v>N/A</v>
      </c>
      <c r="E200" s="23">
        <v>252.7978033</v>
      </c>
      <c r="F200" s="27" t="str">
        <f t="shared" si="25"/>
        <v>N/A</v>
      </c>
      <c r="G200" s="23">
        <v>260.31939842000003</v>
      </c>
      <c r="H200" s="27" t="str">
        <f t="shared" si="26"/>
        <v>N/A</v>
      </c>
      <c r="I200" s="8">
        <v>1.2190000000000001</v>
      </c>
      <c r="J200" s="8">
        <v>2.9750000000000001</v>
      </c>
      <c r="K200" s="28" t="s">
        <v>736</v>
      </c>
      <c r="L200" s="111" t="str">
        <f t="shared" si="27"/>
        <v>Yes</v>
      </c>
    </row>
    <row r="201" spans="1:12" x14ac:dyDescent="0.25">
      <c r="A201" s="180" t="s">
        <v>1548</v>
      </c>
      <c r="B201" s="22" t="s">
        <v>213</v>
      </c>
      <c r="C201" s="23">
        <v>267.44570928000002</v>
      </c>
      <c r="D201" s="27" t="str">
        <f t="shared" si="24"/>
        <v>N/A</v>
      </c>
      <c r="E201" s="23">
        <v>269.95748614000001</v>
      </c>
      <c r="F201" s="27" t="str">
        <f t="shared" si="25"/>
        <v>N/A</v>
      </c>
      <c r="G201" s="23">
        <v>273.09847036000002</v>
      </c>
      <c r="H201" s="27" t="str">
        <f t="shared" si="26"/>
        <v>N/A</v>
      </c>
      <c r="I201" s="8">
        <v>0.93920000000000003</v>
      </c>
      <c r="J201" s="8">
        <v>1.1639999999999999</v>
      </c>
      <c r="K201" s="28" t="s">
        <v>736</v>
      </c>
      <c r="L201" s="111" t="str">
        <f t="shared" si="27"/>
        <v>Yes</v>
      </c>
    </row>
    <row r="202" spans="1:12" x14ac:dyDescent="0.25">
      <c r="A202" s="180" t="s">
        <v>1549</v>
      </c>
      <c r="B202" s="22" t="s">
        <v>213</v>
      </c>
      <c r="C202" s="23">
        <v>170.46226415000001</v>
      </c>
      <c r="D202" s="27" t="str">
        <f t="shared" si="24"/>
        <v>N/A</v>
      </c>
      <c r="E202" s="23">
        <v>181.46601942000001</v>
      </c>
      <c r="F202" s="27" t="str">
        <f t="shared" si="25"/>
        <v>N/A</v>
      </c>
      <c r="G202" s="23">
        <v>181.36134454</v>
      </c>
      <c r="H202" s="27" t="str">
        <f t="shared" si="26"/>
        <v>N/A</v>
      </c>
      <c r="I202" s="8">
        <v>6.4550000000000001</v>
      </c>
      <c r="J202" s="8">
        <v>-5.8000000000000003E-2</v>
      </c>
      <c r="K202" s="28" t="s">
        <v>736</v>
      </c>
      <c r="L202" s="111" t="str">
        <f t="shared" si="27"/>
        <v>Yes</v>
      </c>
    </row>
    <row r="203" spans="1:12" x14ac:dyDescent="0.25">
      <c r="A203" s="180" t="s">
        <v>1550</v>
      </c>
      <c r="B203" s="22" t="s">
        <v>213</v>
      </c>
      <c r="C203" s="23">
        <v>18.399999999999999</v>
      </c>
      <c r="D203" s="27" t="str">
        <f t="shared" si="24"/>
        <v>N/A</v>
      </c>
      <c r="E203" s="23">
        <v>28.5</v>
      </c>
      <c r="F203" s="27" t="str">
        <f t="shared" si="25"/>
        <v>N/A</v>
      </c>
      <c r="G203" s="23">
        <v>63.875</v>
      </c>
      <c r="H203" s="27" t="str">
        <f t="shared" si="26"/>
        <v>N/A</v>
      </c>
      <c r="I203" s="8">
        <v>54.89</v>
      </c>
      <c r="J203" s="8">
        <v>124.1</v>
      </c>
      <c r="K203" s="28" t="s">
        <v>736</v>
      </c>
      <c r="L203" s="111" t="str">
        <f t="shared" si="27"/>
        <v>No</v>
      </c>
    </row>
    <row r="204" spans="1:12" x14ac:dyDescent="0.25">
      <c r="A204" s="174" t="s">
        <v>127</v>
      </c>
      <c r="B204" s="22" t="s">
        <v>213</v>
      </c>
      <c r="C204" s="23">
        <v>0</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t="s">
        <v>1748</v>
      </c>
      <c r="J204" s="8">
        <v>-33.299999999999997</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11</v>
      </c>
      <c r="H205" s="27" t="str">
        <f t="shared" si="30"/>
        <v>N/A</v>
      </c>
      <c r="I205" s="8">
        <v>33.33</v>
      </c>
      <c r="J205" s="8">
        <v>-12.5</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50</v>
      </c>
      <c r="J206" s="8">
        <v>-50</v>
      </c>
      <c r="K206" s="10" t="s">
        <v>213</v>
      </c>
      <c r="L206" s="111" t="str">
        <f t="shared" si="31"/>
        <v>N/A</v>
      </c>
    </row>
    <row r="207" spans="1:12" ht="25" x14ac:dyDescent="0.25">
      <c r="A207" s="174" t="s">
        <v>1551</v>
      </c>
      <c r="B207" s="22" t="s">
        <v>213</v>
      </c>
      <c r="C207" s="23">
        <v>142</v>
      </c>
      <c r="D207" s="27" t="str">
        <f t="shared" si="28"/>
        <v>N/A</v>
      </c>
      <c r="E207" s="23">
        <v>134</v>
      </c>
      <c r="F207" s="27" t="str">
        <f t="shared" si="29"/>
        <v>N/A</v>
      </c>
      <c r="G207" s="23">
        <v>158</v>
      </c>
      <c r="H207" s="27" t="str">
        <f t="shared" si="30"/>
        <v>N/A</v>
      </c>
      <c r="I207" s="8">
        <v>-5.63</v>
      </c>
      <c r="J207" s="8">
        <v>17.91</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200</v>
      </c>
      <c r="J208" s="8">
        <v>0</v>
      </c>
      <c r="K208" s="10" t="s">
        <v>213</v>
      </c>
      <c r="L208" s="111" t="str">
        <f t="shared" si="31"/>
        <v>N/A</v>
      </c>
    </row>
    <row r="209" spans="1:12" x14ac:dyDescent="0.25">
      <c r="A209" s="174" t="s">
        <v>1600</v>
      </c>
      <c r="B209" s="22" t="s">
        <v>213</v>
      </c>
      <c r="C209" s="23">
        <v>19</v>
      </c>
      <c r="D209" s="27" t="str">
        <f t="shared" si="28"/>
        <v>N/A</v>
      </c>
      <c r="E209" s="23">
        <v>26</v>
      </c>
      <c r="F209" s="27" t="str">
        <f t="shared" si="29"/>
        <v>N/A</v>
      </c>
      <c r="G209" s="23">
        <v>43</v>
      </c>
      <c r="H209" s="27" t="str">
        <f t="shared" si="30"/>
        <v>N/A</v>
      </c>
      <c r="I209" s="8">
        <v>36.840000000000003</v>
      </c>
      <c r="J209" s="8">
        <v>65.38</v>
      </c>
      <c r="K209" s="10" t="s">
        <v>213</v>
      </c>
      <c r="L209" s="111" t="str">
        <f t="shared" si="31"/>
        <v>N/A</v>
      </c>
    </row>
    <row r="210" spans="1:12" x14ac:dyDescent="0.25">
      <c r="A210" s="174" t="s">
        <v>125</v>
      </c>
      <c r="B210" s="22" t="s">
        <v>213</v>
      </c>
      <c r="C210" s="29">
        <v>984944</v>
      </c>
      <c r="D210" s="27" t="str">
        <f t="shared" si="28"/>
        <v>N/A</v>
      </c>
      <c r="E210" s="29">
        <v>1806054</v>
      </c>
      <c r="F210" s="27" t="str">
        <f t="shared" si="29"/>
        <v>N/A</v>
      </c>
      <c r="G210" s="29">
        <v>1928834</v>
      </c>
      <c r="H210" s="27" t="str">
        <f t="shared" si="30"/>
        <v>N/A</v>
      </c>
      <c r="I210" s="8">
        <v>83.37</v>
      </c>
      <c r="J210" s="8">
        <v>6.798</v>
      </c>
      <c r="K210" s="10" t="s">
        <v>213</v>
      </c>
      <c r="L210" s="111" t="str">
        <f t="shared" si="31"/>
        <v>N/A</v>
      </c>
    </row>
    <row r="211" spans="1:12" x14ac:dyDescent="0.25">
      <c r="A211" s="174" t="s">
        <v>1601</v>
      </c>
      <c r="B211" s="22" t="s">
        <v>213</v>
      </c>
      <c r="C211" s="29">
        <v>876066</v>
      </c>
      <c r="D211" s="27" t="str">
        <f t="shared" si="28"/>
        <v>N/A</v>
      </c>
      <c r="E211" s="29">
        <v>1711917</v>
      </c>
      <c r="F211" s="27" t="str">
        <f t="shared" si="29"/>
        <v>N/A</v>
      </c>
      <c r="G211" s="29">
        <v>1603524</v>
      </c>
      <c r="H211" s="27" t="str">
        <f t="shared" si="30"/>
        <v>N/A</v>
      </c>
      <c r="I211" s="8">
        <v>95.41</v>
      </c>
      <c r="J211" s="8">
        <v>-6.33</v>
      </c>
      <c r="K211" s="10" t="s">
        <v>213</v>
      </c>
      <c r="L211" s="111" t="str">
        <f t="shared" si="31"/>
        <v>N/A</v>
      </c>
    </row>
    <row r="212" spans="1:12" x14ac:dyDescent="0.25">
      <c r="A212" s="174" t="s">
        <v>1552</v>
      </c>
      <c r="B212" s="22" t="s">
        <v>213</v>
      </c>
      <c r="C212" s="29">
        <v>262179</v>
      </c>
      <c r="D212" s="27" t="str">
        <f t="shared" si="28"/>
        <v>N/A</v>
      </c>
      <c r="E212" s="29">
        <v>296360</v>
      </c>
      <c r="F212" s="27" t="str">
        <f t="shared" si="29"/>
        <v>N/A</v>
      </c>
      <c r="G212" s="29">
        <v>385098</v>
      </c>
      <c r="H212" s="27" t="str">
        <f t="shared" si="30"/>
        <v>N/A</v>
      </c>
      <c r="I212" s="8">
        <v>13.04</v>
      </c>
      <c r="J212" s="8">
        <v>29.94</v>
      </c>
      <c r="K212" s="10" t="s">
        <v>213</v>
      </c>
      <c r="L212" s="111" t="str">
        <f t="shared" si="31"/>
        <v>N/A</v>
      </c>
    </row>
    <row r="213" spans="1:12" x14ac:dyDescent="0.25">
      <c r="A213" s="174" t="s">
        <v>1602</v>
      </c>
      <c r="B213" s="22" t="s">
        <v>213</v>
      </c>
      <c r="C213" s="29">
        <v>423366</v>
      </c>
      <c r="D213" s="27" t="str">
        <f t="shared" si="28"/>
        <v>N/A</v>
      </c>
      <c r="E213" s="29">
        <v>267375</v>
      </c>
      <c r="F213" s="27" t="str">
        <f t="shared" si="29"/>
        <v>N/A</v>
      </c>
      <c r="G213" s="29">
        <v>420826</v>
      </c>
      <c r="H213" s="27" t="str">
        <f t="shared" si="30"/>
        <v>N/A</v>
      </c>
      <c r="I213" s="8">
        <v>-36.799999999999997</v>
      </c>
      <c r="J213" s="8">
        <v>57.39</v>
      </c>
      <c r="K213" s="10" t="s">
        <v>213</v>
      </c>
      <c r="L213" s="111" t="str">
        <f t="shared" si="31"/>
        <v>N/A</v>
      </c>
    </row>
    <row r="214" spans="1:12" x14ac:dyDescent="0.25">
      <c r="A214" s="180" t="s">
        <v>1603</v>
      </c>
      <c r="B214" s="22" t="s">
        <v>213</v>
      </c>
      <c r="C214" s="29">
        <v>351873</v>
      </c>
      <c r="D214" s="27" t="str">
        <f t="shared" si="28"/>
        <v>N/A</v>
      </c>
      <c r="E214" s="29">
        <v>314203</v>
      </c>
      <c r="F214" s="27" t="str">
        <f t="shared" si="29"/>
        <v>N/A</v>
      </c>
      <c r="G214" s="29">
        <v>322822</v>
      </c>
      <c r="H214" s="27" t="str">
        <f t="shared" si="30"/>
        <v>N/A</v>
      </c>
      <c r="I214" s="8">
        <v>-10.7</v>
      </c>
      <c r="J214" s="8">
        <v>2.7429999999999999</v>
      </c>
      <c r="K214" s="10" t="s">
        <v>213</v>
      </c>
      <c r="L214" s="111" t="str">
        <f t="shared" si="31"/>
        <v>N/A</v>
      </c>
    </row>
    <row r="215" spans="1:12" ht="25" x14ac:dyDescent="0.25">
      <c r="A215" s="174" t="s">
        <v>1366</v>
      </c>
      <c r="B215" s="22" t="s">
        <v>213</v>
      </c>
      <c r="C215" s="29">
        <v>1535966</v>
      </c>
      <c r="D215" s="27" t="str">
        <f t="shared" ref="D215:D229" si="32">IF($B215="N/A","N/A",IF(C215&gt;10,"No",IF(C215&lt;-10,"No","Yes")))</f>
        <v>N/A</v>
      </c>
      <c r="E215" s="29">
        <v>1548035</v>
      </c>
      <c r="F215" s="27" t="str">
        <f t="shared" ref="F215:F229" si="33">IF($B215="N/A","N/A",IF(E215&gt;10,"No",IF(E215&lt;-10,"No","Yes")))</f>
        <v>N/A</v>
      </c>
      <c r="G215" s="29">
        <v>1402784</v>
      </c>
      <c r="H215" s="27" t="str">
        <f t="shared" ref="H215:H229" si="34">IF($B215="N/A","N/A",IF(G215&gt;10,"No",IF(G215&lt;-10,"No","Yes")))</f>
        <v>N/A</v>
      </c>
      <c r="I215" s="8">
        <v>0.78580000000000005</v>
      </c>
      <c r="J215" s="8">
        <v>-9.3800000000000008</v>
      </c>
      <c r="K215" s="28" t="s">
        <v>736</v>
      </c>
      <c r="L215" s="111" t="str">
        <f t="shared" ref="L215:L229" si="35">IF(J215="Div by 0", "N/A", IF(K215="N/A","N/A", IF(J215&gt;VALUE(MID(K215,1,2)), "No", IF(J215&lt;-1*VALUE(MID(K215,1,2)), "No", "Yes"))))</f>
        <v>Yes</v>
      </c>
    </row>
    <row r="216" spans="1:12" x14ac:dyDescent="0.25">
      <c r="A216" s="174" t="s">
        <v>647</v>
      </c>
      <c r="B216" s="22" t="s">
        <v>213</v>
      </c>
      <c r="C216" s="23">
        <v>4041</v>
      </c>
      <c r="D216" s="27" t="str">
        <f t="shared" si="32"/>
        <v>N/A</v>
      </c>
      <c r="E216" s="23">
        <v>3744</v>
      </c>
      <c r="F216" s="27" t="str">
        <f t="shared" si="33"/>
        <v>N/A</v>
      </c>
      <c r="G216" s="23">
        <v>3450</v>
      </c>
      <c r="H216" s="27" t="str">
        <f t="shared" si="34"/>
        <v>N/A</v>
      </c>
      <c r="I216" s="8">
        <v>-7.35</v>
      </c>
      <c r="J216" s="8">
        <v>-7.85</v>
      </c>
      <c r="K216" s="28" t="s">
        <v>736</v>
      </c>
      <c r="L216" s="111" t="str">
        <f t="shared" si="35"/>
        <v>Yes</v>
      </c>
    </row>
    <row r="217" spans="1:12" x14ac:dyDescent="0.25">
      <c r="A217" s="174" t="s">
        <v>1367</v>
      </c>
      <c r="B217" s="22" t="s">
        <v>213</v>
      </c>
      <c r="C217" s="29">
        <v>380.09552091</v>
      </c>
      <c r="D217" s="27" t="str">
        <f t="shared" si="32"/>
        <v>N/A</v>
      </c>
      <c r="E217" s="29">
        <v>413.47088674999998</v>
      </c>
      <c r="F217" s="27" t="str">
        <f t="shared" si="33"/>
        <v>N/A</v>
      </c>
      <c r="G217" s="29">
        <v>406.60405796999999</v>
      </c>
      <c r="H217" s="27" t="str">
        <f t="shared" si="34"/>
        <v>N/A</v>
      </c>
      <c r="I217" s="8">
        <v>8.7810000000000006</v>
      </c>
      <c r="J217" s="8">
        <v>-1.66</v>
      </c>
      <c r="K217" s="28" t="s">
        <v>736</v>
      </c>
      <c r="L217" s="111" t="str">
        <f t="shared" si="35"/>
        <v>Yes</v>
      </c>
    </row>
    <row r="218" spans="1:12" ht="25" x14ac:dyDescent="0.25">
      <c r="A218" s="174" t="s">
        <v>1368</v>
      </c>
      <c r="B218" s="22" t="s">
        <v>213</v>
      </c>
      <c r="C218" s="29">
        <v>1229841</v>
      </c>
      <c r="D218" s="27" t="str">
        <f t="shared" si="32"/>
        <v>N/A</v>
      </c>
      <c r="E218" s="29">
        <v>1146994</v>
      </c>
      <c r="F218" s="27" t="str">
        <f t="shared" si="33"/>
        <v>N/A</v>
      </c>
      <c r="G218" s="29">
        <v>1816276</v>
      </c>
      <c r="H218" s="27" t="str">
        <f t="shared" si="34"/>
        <v>N/A</v>
      </c>
      <c r="I218" s="8">
        <v>-6.74</v>
      </c>
      <c r="J218" s="8">
        <v>58.35</v>
      </c>
      <c r="K218" s="28" t="s">
        <v>736</v>
      </c>
      <c r="L218" s="111" t="str">
        <f t="shared" si="35"/>
        <v>No</v>
      </c>
    </row>
    <row r="219" spans="1:12" x14ac:dyDescent="0.25">
      <c r="A219" s="174" t="s">
        <v>514</v>
      </c>
      <c r="B219" s="22" t="s">
        <v>213</v>
      </c>
      <c r="C219" s="23">
        <v>6449</v>
      </c>
      <c r="D219" s="27" t="str">
        <f t="shared" si="32"/>
        <v>N/A</v>
      </c>
      <c r="E219" s="23">
        <v>6046</v>
      </c>
      <c r="F219" s="27" t="str">
        <f t="shared" si="33"/>
        <v>N/A</v>
      </c>
      <c r="G219" s="23">
        <v>6004</v>
      </c>
      <c r="H219" s="27" t="str">
        <f t="shared" si="34"/>
        <v>N/A</v>
      </c>
      <c r="I219" s="8">
        <v>-6.25</v>
      </c>
      <c r="J219" s="8">
        <v>-0.69499999999999995</v>
      </c>
      <c r="K219" s="28" t="s">
        <v>736</v>
      </c>
      <c r="L219" s="111" t="str">
        <f t="shared" si="35"/>
        <v>Yes</v>
      </c>
    </row>
    <row r="220" spans="1:12" x14ac:dyDescent="0.25">
      <c r="A220" s="174" t="s">
        <v>1369</v>
      </c>
      <c r="B220" s="22" t="s">
        <v>213</v>
      </c>
      <c r="C220" s="29">
        <v>190.70258955</v>
      </c>
      <c r="D220" s="27" t="str">
        <f t="shared" si="32"/>
        <v>N/A</v>
      </c>
      <c r="E220" s="29">
        <v>189.71121403000001</v>
      </c>
      <c r="F220" s="27" t="str">
        <f t="shared" si="33"/>
        <v>N/A</v>
      </c>
      <c r="G220" s="29">
        <v>302.51099267000001</v>
      </c>
      <c r="H220" s="27" t="str">
        <f t="shared" si="34"/>
        <v>N/A</v>
      </c>
      <c r="I220" s="8">
        <v>-0.52</v>
      </c>
      <c r="J220" s="8">
        <v>59.46</v>
      </c>
      <c r="K220" s="28" t="s">
        <v>736</v>
      </c>
      <c r="L220" s="111" t="str">
        <f t="shared" si="35"/>
        <v>No</v>
      </c>
    </row>
    <row r="221" spans="1:12" ht="25" x14ac:dyDescent="0.25">
      <c r="A221" s="174" t="s">
        <v>1370</v>
      </c>
      <c r="B221" s="22" t="s">
        <v>213</v>
      </c>
      <c r="C221" s="29">
        <v>2304073</v>
      </c>
      <c r="D221" s="27" t="str">
        <f t="shared" si="32"/>
        <v>N/A</v>
      </c>
      <c r="E221" s="29">
        <v>2875673</v>
      </c>
      <c r="F221" s="27" t="str">
        <f t="shared" si="33"/>
        <v>N/A</v>
      </c>
      <c r="G221" s="29">
        <v>3414127</v>
      </c>
      <c r="H221" s="27" t="str">
        <f t="shared" si="34"/>
        <v>N/A</v>
      </c>
      <c r="I221" s="8">
        <v>24.81</v>
      </c>
      <c r="J221" s="8">
        <v>18.72</v>
      </c>
      <c r="K221" s="28" t="s">
        <v>736</v>
      </c>
      <c r="L221" s="111" t="str">
        <f t="shared" si="35"/>
        <v>Yes</v>
      </c>
    </row>
    <row r="222" spans="1:12" x14ac:dyDescent="0.25">
      <c r="A222" s="174" t="s">
        <v>515</v>
      </c>
      <c r="B222" s="22" t="s">
        <v>213</v>
      </c>
      <c r="C222" s="23">
        <v>6409</v>
      </c>
      <c r="D222" s="27" t="str">
        <f t="shared" si="32"/>
        <v>N/A</v>
      </c>
      <c r="E222" s="23">
        <v>5950</v>
      </c>
      <c r="F222" s="27" t="str">
        <f t="shared" si="33"/>
        <v>N/A</v>
      </c>
      <c r="G222" s="23">
        <v>6044</v>
      </c>
      <c r="H222" s="27" t="str">
        <f t="shared" si="34"/>
        <v>N/A</v>
      </c>
      <c r="I222" s="8">
        <v>-7.16</v>
      </c>
      <c r="J222" s="8">
        <v>1.58</v>
      </c>
      <c r="K222" s="28" t="s">
        <v>736</v>
      </c>
      <c r="L222" s="111" t="str">
        <f t="shared" si="35"/>
        <v>Yes</v>
      </c>
    </row>
    <row r="223" spans="1:12" x14ac:dyDescent="0.25">
      <c r="A223" s="174" t="s">
        <v>1371</v>
      </c>
      <c r="B223" s="22" t="s">
        <v>213</v>
      </c>
      <c r="C223" s="29">
        <v>359.50585115000001</v>
      </c>
      <c r="D223" s="27" t="str">
        <f t="shared" si="32"/>
        <v>N/A</v>
      </c>
      <c r="E223" s="29">
        <v>483.30638655000001</v>
      </c>
      <c r="F223" s="27" t="str">
        <f t="shared" si="33"/>
        <v>N/A</v>
      </c>
      <c r="G223" s="29">
        <v>564.87872270000003</v>
      </c>
      <c r="H223" s="27" t="str">
        <f t="shared" si="34"/>
        <v>N/A</v>
      </c>
      <c r="I223" s="8">
        <v>34.44</v>
      </c>
      <c r="J223" s="8">
        <v>16.88</v>
      </c>
      <c r="K223" s="28" t="s">
        <v>736</v>
      </c>
      <c r="L223" s="111" t="str">
        <f t="shared" si="35"/>
        <v>Yes</v>
      </c>
    </row>
    <row r="224" spans="1:12" ht="25" x14ac:dyDescent="0.25">
      <c r="A224" s="174" t="s">
        <v>1372</v>
      </c>
      <c r="B224" s="22" t="s">
        <v>213</v>
      </c>
      <c r="C224" s="29">
        <v>13903728</v>
      </c>
      <c r="D224" s="27" t="str">
        <f t="shared" si="32"/>
        <v>N/A</v>
      </c>
      <c r="E224" s="29">
        <v>14005155</v>
      </c>
      <c r="F224" s="27" t="str">
        <f t="shared" si="33"/>
        <v>N/A</v>
      </c>
      <c r="G224" s="29">
        <v>15200147</v>
      </c>
      <c r="H224" s="27" t="str">
        <f t="shared" si="34"/>
        <v>N/A</v>
      </c>
      <c r="I224" s="8">
        <v>0.72950000000000004</v>
      </c>
      <c r="J224" s="8">
        <v>8.5329999999999995</v>
      </c>
      <c r="K224" s="28" t="s">
        <v>736</v>
      </c>
      <c r="L224" s="111" t="str">
        <f t="shared" si="35"/>
        <v>Yes</v>
      </c>
    </row>
    <row r="225" spans="1:12" x14ac:dyDescent="0.25">
      <c r="A225" s="174" t="s">
        <v>516</v>
      </c>
      <c r="B225" s="22" t="s">
        <v>213</v>
      </c>
      <c r="C225" s="23">
        <v>7575</v>
      </c>
      <c r="D225" s="27" t="str">
        <f t="shared" si="32"/>
        <v>N/A</v>
      </c>
      <c r="E225" s="23">
        <v>7484</v>
      </c>
      <c r="F225" s="27" t="str">
        <f t="shared" si="33"/>
        <v>N/A</v>
      </c>
      <c r="G225" s="23">
        <v>7459</v>
      </c>
      <c r="H225" s="27" t="str">
        <f t="shared" si="34"/>
        <v>N/A</v>
      </c>
      <c r="I225" s="8">
        <v>-1.2</v>
      </c>
      <c r="J225" s="8">
        <v>-0.33400000000000002</v>
      </c>
      <c r="K225" s="28" t="s">
        <v>736</v>
      </c>
      <c r="L225" s="111" t="str">
        <f t="shared" si="35"/>
        <v>Yes</v>
      </c>
    </row>
    <row r="226" spans="1:12" x14ac:dyDescent="0.25">
      <c r="A226" s="174" t="s">
        <v>1373</v>
      </c>
      <c r="B226" s="22" t="s">
        <v>213</v>
      </c>
      <c r="C226" s="29">
        <v>1835.4756436</v>
      </c>
      <c r="D226" s="27" t="str">
        <f t="shared" si="32"/>
        <v>N/A</v>
      </c>
      <c r="E226" s="29">
        <v>1871.3462052</v>
      </c>
      <c r="F226" s="27" t="str">
        <f t="shared" si="33"/>
        <v>N/A</v>
      </c>
      <c r="G226" s="29">
        <v>2037.8263841999999</v>
      </c>
      <c r="H226" s="27" t="str">
        <f t="shared" si="34"/>
        <v>N/A</v>
      </c>
      <c r="I226" s="8">
        <v>1.954</v>
      </c>
      <c r="J226" s="8">
        <v>8.8960000000000008</v>
      </c>
      <c r="K226" s="28" t="s">
        <v>736</v>
      </c>
      <c r="L226" s="111" t="str">
        <f t="shared" si="35"/>
        <v>Yes</v>
      </c>
    </row>
    <row r="227" spans="1:12" ht="25" x14ac:dyDescent="0.25">
      <c r="A227" s="174" t="s">
        <v>1374</v>
      </c>
      <c r="B227" s="22" t="s">
        <v>213</v>
      </c>
      <c r="C227" s="29">
        <v>144102402</v>
      </c>
      <c r="D227" s="27" t="str">
        <f t="shared" si="32"/>
        <v>N/A</v>
      </c>
      <c r="E227" s="29">
        <v>150255318</v>
      </c>
      <c r="F227" s="27" t="str">
        <f t="shared" si="33"/>
        <v>N/A</v>
      </c>
      <c r="G227" s="29">
        <v>158633036</v>
      </c>
      <c r="H227" s="27" t="str">
        <f t="shared" si="34"/>
        <v>N/A</v>
      </c>
      <c r="I227" s="8">
        <v>4.2699999999999996</v>
      </c>
      <c r="J227" s="8">
        <v>5.5759999999999996</v>
      </c>
      <c r="K227" s="28" t="s">
        <v>736</v>
      </c>
      <c r="L227" s="111" t="str">
        <f t="shared" si="35"/>
        <v>Yes</v>
      </c>
    </row>
    <row r="228" spans="1:12" ht="25" x14ac:dyDescent="0.25">
      <c r="A228" s="174" t="s">
        <v>517</v>
      </c>
      <c r="B228" s="22" t="s">
        <v>213</v>
      </c>
      <c r="C228" s="23">
        <v>6379</v>
      </c>
      <c r="D228" s="27" t="str">
        <f t="shared" si="32"/>
        <v>N/A</v>
      </c>
      <c r="E228" s="23">
        <v>6475</v>
      </c>
      <c r="F228" s="27" t="str">
        <f t="shared" si="33"/>
        <v>N/A</v>
      </c>
      <c r="G228" s="23">
        <v>5110</v>
      </c>
      <c r="H228" s="27" t="str">
        <f t="shared" si="34"/>
        <v>N/A</v>
      </c>
      <c r="I228" s="8">
        <v>1.5049999999999999</v>
      </c>
      <c r="J228" s="8">
        <v>-21.1</v>
      </c>
      <c r="K228" s="28" t="s">
        <v>736</v>
      </c>
      <c r="L228" s="111" t="str">
        <f t="shared" si="35"/>
        <v>Yes</v>
      </c>
    </row>
    <row r="229" spans="1:12" ht="25" x14ac:dyDescent="0.25">
      <c r="A229" s="174" t="s">
        <v>1375</v>
      </c>
      <c r="B229" s="22" t="s">
        <v>213</v>
      </c>
      <c r="C229" s="29">
        <v>22590.124156999998</v>
      </c>
      <c r="D229" s="27" t="str">
        <f t="shared" si="32"/>
        <v>N/A</v>
      </c>
      <c r="E229" s="29">
        <v>23205.454516999998</v>
      </c>
      <c r="F229" s="27" t="str">
        <f t="shared" si="33"/>
        <v>N/A</v>
      </c>
      <c r="G229" s="29">
        <v>31043.646967000001</v>
      </c>
      <c r="H229" s="27" t="str">
        <f t="shared" si="34"/>
        <v>N/A</v>
      </c>
      <c r="I229" s="8">
        <v>2.7240000000000002</v>
      </c>
      <c r="J229" s="8">
        <v>33.78</v>
      </c>
      <c r="K229" s="28" t="s">
        <v>736</v>
      </c>
      <c r="L229" s="111" t="str">
        <f t="shared" si="35"/>
        <v>No</v>
      </c>
    </row>
    <row r="230" spans="1:12" x14ac:dyDescent="0.25">
      <c r="A230" s="143" t="s">
        <v>1376</v>
      </c>
      <c r="B230" s="22" t="s">
        <v>213</v>
      </c>
      <c r="C230" s="32">
        <v>150011560</v>
      </c>
      <c r="D230" s="27" t="str">
        <f t="shared" ref="D230:D253" si="36">IF($B230="N/A","N/A",IF(C230&gt;10,"No",IF(C230&lt;-10,"No","Yes")))</f>
        <v>N/A</v>
      </c>
      <c r="E230" s="32">
        <v>161407935</v>
      </c>
      <c r="F230" s="27" t="str">
        <f t="shared" ref="F230:F253" si="37">IF($B230="N/A","N/A",IF(E230&gt;10,"No",IF(E230&lt;-10,"No","Yes")))</f>
        <v>N/A</v>
      </c>
      <c r="G230" s="32">
        <v>175150593</v>
      </c>
      <c r="H230" s="27" t="str">
        <f t="shared" ref="H230:H253" si="38">IF($B230="N/A","N/A",IF(G230&gt;10,"No",IF(G230&lt;-10,"No","Yes")))</f>
        <v>N/A</v>
      </c>
      <c r="I230" s="8">
        <v>7.5970000000000004</v>
      </c>
      <c r="J230" s="8">
        <v>8.5139999999999993</v>
      </c>
      <c r="K230" s="28" t="s">
        <v>736</v>
      </c>
      <c r="L230" s="111" t="str">
        <f t="shared" ref="L230:L253" si="39">IF(J230="Div by 0", "N/A", IF(K230="N/A","N/A", IF(J230&gt;VALUE(MID(K230,1,2)), "No", IF(J230&lt;-1*VALUE(MID(K230,1,2)), "No", "Yes"))))</f>
        <v>Yes</v>
      </c>
    </row>
    <row r="231" spans="1:12" x14ac:dyDescent="0.25">
      <c r="A231" s="143" t="s">
        <v>1553</v>
      </c>
      <c r="B231" s="22" t="s">
        <v>213</v>
      </c>
      <c r="C231" s="31">
        <v>6600</v>
      </c>
      <c r="D231" s="31" t="str">
        <f t="shared" si="36"/>
        <v>N/A</v>
      </c>
      <c r="E231" s="31">
        <v>6724</v>
      </c>
      <c r="F231" s="31" t="str">
        <f t="shared" si="37"/>
        <v>N/A</v>
      </c>
      <c r="G231" s="31">
        <v>6501</v>
      </c>
      <c r="H231" s="27" t="str">
        <f t="shared" si="38"/>
        <v>N/A</v>
      </c>
      <c r="I231" s="8">
        <v>1.879</v>
      </c>
      <c r="J231" s="8">
        <v>-3.32</v>
      </c>
      <c r="K231" s="28" t="s">
        <v>736</v>
      </c>
      <c r="L231" s="111" t="str">
        <f t="shared" si="39"/>
        <v>Yes</v>
      </c>
    </row>
    <row r="232" spans="1:12" x14ac:dyDescent="0.25">
      <c r="A232" s="143" t="s">
        <v>1554</v>
      </c>
      <c r="B232" s="22" t="s">
        <v>213</v>
      </c>
      <c r="C232" s="32">
        <v>22729.024242</v>
      </c>
      <c r="D232" s="27" t="str">
        <f t="shared" si="36"/>
        <v>N/A</v>
      </c>
      <c r="E232" s="32">
        <v>24004.749404999999</v>
      </c>
      <c r="F232" s="27" t="str">
        <f t="shared" si="37"/>
        <v>N/A</v>
      </c>
      <c r="G232" s="32">
        <v>26942.100138000002</v>
      </c>
      <c r="H232" s="27" t="str">
        <f t="shared" si="38"/>
        <v>N/A</v>
      </c>
      <c r="I232" s="8">
        <v>5.6130000000000004</v>
      </c>
      <c r="J232" s="8">
        <v>12.24</v>
      </c>
      <c r="K232" s="28" t="s">
        <v>736</v>
      </c>
      <c r="L232" s="111" t="str">
        <f t="shared" si="39"/>
        <v>Yes</v>
      </c>
    </row>
    <row r="233" spans="1:12" x14ac:dyDescent="0.25">
      <c r="A233" s="181" t="s">
        <v>1555</v>
      </c>
      <c r="B233" s="22" t="s">
        <v>213</v>
      </c>
      <c r="C233" s="32">
        <v>10879.278598000001</v>
      </c>
      <c r="D233" s="27" t="str">
        <f t="shared" si="36"/>
        <v>N/A</v>
      </c>
      <c r="E233" s="32">
        <v>11593.543505</v>
      </c>
      <c r="F233" s="27" t="str">
        <f t="shared" si="37"/>
        <v>N/A</v>
      </c>
      <c r="G233" s="32">
        <v>15500.681422</v>
      </c>
      <c r="H233" s="27" t="str">
        <f t="shared" si="38"/>
        <v>N/A</v>
      </c>
      <c r="I233" s="8">
        <v>6.5650000000000004</v>
      </c>
      <c r="J233" s="8">
        <v>33.700000000000003</v>
      </c>
      <c r="K233" s="28" t="s">
        <v>736</v>
      </c>
      <c r="L233" s="111" t="str">
        <f t="shared" si="39"/>
        <v>No</v>
      </c>
    </row>
    <row r="234" spans="1:12" x14ac:dyDescent="0.25">
      <c r="A234" s="181" t="s">
        <v>1556</v>
      </c>
      <c r="B234" s="22" t="s">
        <v>213</v>
      </c>
      <c r="C234" s="32">
        <v>39885.892287000002</v>
      </c>
      <c r="D234" s="27" t="str">
        <f t="shared" si="36"/>
        <v>N/A</v>
      </c>
      <c r="E234" s="32">
        <v>42317.403214999998</v>
      </c>
      <c r="F234" s="27" t="str">
        <f t="shared" si="37"/>
        <v>N/A</v>
      </c>
      <c r="G234" s="32">
        <v>47815.736380000002</v>
      </c>
      <c r="H234" s="27" t="str">
        <f t="shared" si="38"/>
        <v>N/A</v>
      </c>
      <c r="I234" s="8">
        <v>6.0960000000000001</v>
      </c>
      <c r="J234" s="8">
        <v>12.99</v>
      </c>
      <c r="K234" s="28" t="s">
        <v>736</v>
      </c>
      <c r="L234" s="111" t="str">
        <f t="shared" si="39"/>
        <v>Yes</v>
      </c>
    </row>
    <row r="235" spans="1:12" x14ac:dyDescent="0.25">
      <c r="A235" s="181" t="s">
        <v>1557</v>
      </c>
      <c r="B235" s="22" t="s">
        <v>213</v>
      </c>
      <c r="C235" s="32">
        <v>7428.3376818999996</v>
      </c>
      <c r="D235" s="27" t="str">
        <f t="shared" si="36"/>
        <v>N/A</v>
      </c>
      <c r="E235" s="32">
        <v>7669.8367938000001</v>
      </c>
      <c r="F235" s="27" t="str">
        <f t="shared" si="37"/>
        <v>N/A</v>
      </c>
      <c r="G235" s="32">
        <v>7938.4071075000002</v>
      </c>
      <c r="H235" s="27" t="str">
        <f t="shared" si="38"/>
        <v>N/A</v>
      </c>
      <c r="I235" s="8">
        <v>3.2509999999999999</v>
      </c>
      <c r="J235" s="8">
        <v>3.5019999999999998</v>
      </c>
      <c r="K235" s="28" t="s">
        <v>736</v>
      </c>
      <c r="L235" s="111" t="str">
        <f t="shared" si="39"/>
        <v>Yes</v>
      </c>
    </row>
    <row r="236" spans="1:12" x14ac:dyDescent="0.25">
      <c r="A236" s="181" t="s">
        <v>1558</v>
      </c>
      <c r="B236" s="22" t="s">
        <v>213</v>
      </c>
      <c r="C236" s="32">
        <v>3499.8684211</v>
      </c>
      <c r="D236" s="27" t="str">
        <f t="shared" si="36"/>
        <v>N/A</v>
      </c>
      <c r="E236" s="32">
        <v>6950.6857142999997</v>
      </c>
      <c r="F236" s="27" t="str">
        <f t="shared" si="37"/>
        <v>N/A</v>
      </c>
      <c r="G236" s="32">
        <v>1960.0909091000001</v>
      </c>
      <c r="H236" s="27" t="str">
        <f t="shared" si="38"/>
        <v>N/A</v>
      </c>
      <c r="I236" s="8">
        <v>98.6</v>
      </c>
      <c r="J236" s="8">
        <v>-71.8</v>
      </c>
      <c r="K236" s="28" t="s">
        <v>736</v>
      </c>
      <c r="L236" s="111" t="str">
        <f t="shared" si="39"/>
        <v>No</v>
      </c>
    </row>
    <row r="237" spans="1:12" x14ac:dyDescent="0.25">
      <c r="A237" s="174" t="s">
        <v>1559</v>
      </c>
      <c r="B237" s="22" t="s">
        <v>213</v>
      </c>
      <c r="C237" s="27">
        <v>7.6851420587000003</v>
      </c>
      <c r="D237" s="27" t="str">
        <f t="shared" si="36"/>
        <v>N/A</v>
      </c>
      <c r="E237" s="27">
        <v>7.7335357578000004</v>
      </c>
      <c r="F237" s="27" t="str">
        <f t="shared" si="37"/>
        <v>N/A</v>
      </c>
      <c r="G237" s="27">
        <v>7.6676298874000004</v>
      </c>
      <c r="H237" s="27" t="str">
        <f t="shared" si="38"/>
        <v>N/A</v>
      </c>
      <c r="I237" s="8">
        <v>0.62970000000000004</v>
      </c>
      <c r="J237" s="8">
        <v>-0.85199999999999998</v>
      </c>
      <c r="K237" s="28" t="s">
        <v>736</v>
      </c>
      <c r="L237" s="111" t="str">
        <f t="shared" si="39"/>
        <v>Yes</v>
      </c>
    </row>
    <row r="238" spans="1:12" x14ac:dyDescent="0.25">
      <c r="A238" s="180" t="s">
        <v>1560</v>
      </c>
      <c r="B238" s="22" t="s">
        <v>213</v>
      </c>
      <c r="C238" s="27">
        <v>20.972526764000001</v>
      </c>
      <c r="D238" s="27" t="str">
        <f t="shared" si="36"/>
        <v>N/A</v>
      </c>
      <c r="E238" s="27">
        <v>21.170060968000001</v>
      </c>
      <c r="F238" s="27" t="str">
        <f t="shared" si="37"/>
        <v>N/A</v>
      </c>
      <c r="G238" s="27">
        <v>17.86594062</v>
      </c>
      <c r="H238" s="27" t="str">
        <f t="shared" si="38"/>
        <v>N/A</v>
      </c>
      <c r="I238" s="8">
        <v>0.94189999999999996</v>
      </c>
      <c r="J238" s="8">
        <v>-15.6</v>
      </c>
      <c r="K238" s="28" t="s">
        <v>736</v>
      </c>
      <c r="L238" s="111" t="str">
        <f t="shared" si="39"/>
        <v>Yes</v>
      </c>
    </row>
    <row r="239" spans="1:12" x14ac:dyDescent="0.25">
      <c r="A239" s="180" t="s">
        <v>1561</v>
      </c>
      <c r="B239" s="22" t="s">
        <v>213</v>
      </c>
      <c r="C239" s="27">
        <v>25.569070373999999</v>
      </c>
      <c r="D239" s="27" t="str">
        <f t="shared" si="36"/>
        <v>N/A</v>
      </c>
      <c r="E239" s="27">
        <v>25.434412265999999</v>
      </c>
      <c r="F239" s="27" t="str">
        <f t="shared" si="37"/>
        <v>N/A</v>
      </c>
      <c r="G239" s="27">
        <v>24.769284345999999</v>
      </c>
      <c r="H239" s="27" t="str">
        <f t="shared" si="38"/>
        <v>N/A</v>
      </c>
      <c r="I239" s="8">
        <v>-0.52700000000000002</v>
      </c>
      <c r="J239" s="8">
        <v>-2.62</v>
      </c>
      <c r="K239" s="28" t="s">
        <v>736</v>
      </c>
      <c r="L239" s="111" t="str">
        <f t="shared" si="39"/>
        <v>Yes</v>
      </c>
    </row>
    <row r="240" spans="1:12" x14ac:dyDescent="0.25">
      <c r="A240" s="180" t="s">
        <v>1562</v>
      </c>
      <c r="B240" s="22" t="s">
        <v>213</v>
      </c>
      <c r="C240" s="27">
        <v>4.1436234355000003</v>
      </c>
      <c r="D240" s="27" t="str">
        <f t="shared" si="36"/>
        <v>N/A</v>
      </c>
      <c r="E240" s="27">
        <v>4.2102909187000002</v>
      </c>
      <c r="F240" s="27" t="str">
        <f t="shared" si="37"/>
        <v>N/A</v>
      </c>
      <c r="G240" s="27">
        <v>4.6142350083999997</v>
      </c>
      <c r="H240" s="27" t="str">
        <f t="shared" si="38"/>
        <v>N/A</v>
      </c>
      <c r="I240" s="8">
        <v>1.609</v>
      </c>
      <c r="J240" s="8">
        <v>9.5939999999999994</v>
      </c>
      <c r="K240" s="28" t="s">
        <v>736</v>
      </c>
      <c r="L240" s="111" t="str">
        <f t="shared" si="39"/>
        <v>Yes</v>
      </c>
    </row>
    <row r="241" spans="1:12" x14ac:dyDescent="0.25">
      <c r="A241" s="180" t="s">
        <v>1563</v>
      </c>
      <c r="B241" s="22" t="s">
        <v>213</v>
      </c>
      <c r="C241" s="27">
        <v>0.20519466489999999</v>
      </c>
      <c r="D241" s="27" t="str">
        <f t="shared" si="36"/>
        <v>N/A</v>
      </c>
      <c r="E241" s="27">
        <v>0.19117325760000001</v>
      </c>
      <c r="F241" s="27" t="str">
        <f t="shared" si="37"/>
        <v>N/A</v>
      </c>
      <c r="G241" s="27">
        <v>0.31592854269999998</v>
      </c>
      <c r="H241" s="27" t="str">
        <f t="shared" si="38"/>
        <v>N/A</v>
      </c>
      <c r="I241" s="8">
        <v>-6.83</v>
      </c>
      <c r="J241" s="8">
        <v>65.260000000000005</v>
      </c>
      <c r="K241" s="28" t="s">
        <v>736</v>
      </c>
      <c r="L241" s="111" t="str">
        <f t="shared" si="39"/>
        <v>No</v>
      </c>
    </row>
    <row r="242" spans="1:12" x14ac:dyDescent="0.25">
      <c r="A242" s="143" t="s">
        <v>1388</v>
      </c>
      <c r="B242" s="22" t="s">
        <v>213</v>
      </c>
      <c r="C242" s="32">
        <v>144102402</v>
      </c>
      <c r="D242" s="27" t="str">
        <f t="shared" si="36"/>
        <v>N/A</v>
      </c>
      <c r="E242" s="32">
        <v>150255318</v>
      </c>
      <c r="F242" s="27" t="str">
        <f t="shared" si="37"/>
        <v>N/A</v>
      </c>
      <c r="G242" s="32">
        <v>158633036</v>
      </c>
      <c r="H242" s="27" t="str">
        <f t="shared" si="38"/>
        <v>N/A</v>
      </c>
      <c r="I242" s="8">
        <v>4.2699999999999996</v>
      </c>
      <c r="J242" s="8">
        <v>5.5759999999999996</v>
      </c>
      <c r="K242" s="28" t="s">
        <v>736</v>
      </c>
      <c r="L242" s="111" t="str">
        <f t="shared" si="39"/>
        <v>Yes</v>
      </c>
    </row>
    <row r="243" spans="1:12" x14ac:dyDescent="0.25">
      <c r="A243" s="143" t="s">
        <v>1564</v>
      </c>
      <c r="B243" s="22" t="s">
        <v>213</v>
      </c>
      <c r="C243" s="31">
        <v>6379</v>
      </c>
      <c r="D243" s="31" t="str">
        <f t="shared" si="36"/>
        <v>N/A</v>
      </c>
      <c r="E243" s="31">
        <v>6475</v>
      </c>
      <c r="F243" s="31" t="str">
        <f t="shared" si="37"/>
        <v>N/A</v>
      </c>
      <c r="G243" s="31">
        <v>5110</v>
      </c>
      <c r="H243" s="27" t="str">
        <f t="shared" si="38"/>
        <v>N/A</v>
      </c>
      <c r="I243" s="8">
        <v>1.5049999999999999</v>
      </c>
      <c r="J243" s="8">
        <v>-21.1</v>
      </c>
      <c r="K243" s="28" t="s">
        <v>736</v>
      </c>
      <c r="L243" s="111" t="str">
        <f t="shared" si="39"/>
        <v>Yes</v>
      </c>
    </row>
    <row r="244" spans="1:12" ht="25" x14ac:dyDescent="0.25">
      <c r="A244" s="143" t="s">
        <v>1565</v>
      </c>
      <c r="B244" s="22" t="s">
        <v>213</v>
      </c>
      <c r="C244" s="32">
        <v>22590.124156999998</v>
      </c>
      <c r="D244" s="27" t="str">
        <f t="shared" si="36"/>
        <v>N/A</v>
      </c>
      <c r="E244" s="32">
        <v>23205.454516999998</v>
      </c>
      <c r="F244" s="27" t="str">
        <f t="shared" si="37"/>
        <v>N/A</v>
      </c>
      <c r="G244" s="32">
        <v>31043.646967000001</v>
      </c>
      <c r="H244" s="27" t="str">
        <f t="shared" si="38"/>
        <v>N/A</v>
      </c>
      <c r="I244" s="8">
        <v>2.7240000000000002</v>
      </c>
      <c r="J244" s="8">
        <v>33.78</v>
      </c>
      <c r="K244" s="28" t="s">
        <v>736</v>
      </c>
      <c r="L244" s="111" t="str">
        <f t="shared" si="39"/>
        <v>No</v>
      </c>
    </row>
    <row r="245" spans="1:12" ht="25" x14ac:dyDescent="0.25">
      <c r="A245" s="181" t="s">
        <v>1566</v>
      </c>
      <c r="B245" s="22" t="s">
        <v>213</v>
      </c>
      <c r="C245" s="32">
        <v>10162.76</v>
      </c>
      <c r="D245" s="27" t="str">
        <f t="shared" si="36"/>
        <v>N/A</v>
      </c>
      <c r="E245" s="32">
        <v>10030.289307999999</v>
      </c>
      <c r="F245" s="27" t="str">
        <f t="shared" si="37"/>
        <v>N/A</v>
      </c>
      <c r="G245" s="32">
        <v>25564.268139</v>
      </c>
      <c r="H245" s="27" t="str">
        <f t="shared" si="38"/>
        <v>N/A</v>
      </c>
      <c r="I245" s="8">
        <v>-1.3</v>
      </c>
      <c r="J245" s="8">
        <v>154.9</v>
      </c>
      <c r="K245" s="28" t="s">
        <v>736</v>
      </c>
      <c r="L245" s="111" t="str">
        <f t="shared" si="39"/>
        <v>No</v>
      </c>
    </row>
    <row r="246" spans="1:12" ht="25" x14ac:dyDescent="0.25">
      <c r="A246" s="181" t="s">
        <v>1567</v>
      </c>
      <c r="B246" s="22" t="s">
        <v>213</v>
      </c>
      <c r="C246" s="32">
        <v>40684.102546000002</v>
      </c>
      <c r="D246" s="27" t="str">
        <f t="shared" si="36"/>
        <v>N/A</v>
      </c>
      <c r="E246" s="32">
        <v>41822.455887999997</v>
      </c>
      <c r="F246" s="27" t="str">
        <f t="shared" si="37"/>
        <v>N/A</v>
      </c>
      <c r="G246" s="32">
        <v>54442.630463000001</v>
      </c>
      <c r="H246" s="27" t="str">
        <f t="shared" si="38"/>
        <v>N/A</v>
      </c>
      <c r="I246" s="8">
        <v>2.798</v>
      </c>
      <c r="J246" s="8">
        <v>30.18</v>
      </c>
      <c r="K246" s="28" t="s">
        <v>736</v>
      </c>
      <c r="L246" s="111" t="str">
        <f t="shared" si="39"/>
        <v>No</v>
      </c>
    </row>
    <row r="247" spans="1:12" ht="25" x14ac:dyDescent="0.25">
      <c r="A247" s="181" t="s">
        <v>1568</v>
      </c>
      <c r="B247" s="22" t="s">
        <v>213</v>
      </c>
      <c r="C247" s="32">
        <v>7254.0187913</v>
      </c>
      <c r="D247" s="27" t="str">
        <f t="shared" si="36"/>
        <v>N/A</v>
      </c>
      <c r="E247" s="32">
        <v>7510.1267326999996</v>
      </c>
      <c r="F247" s="27" t="str">
        <f t="shared" si="37"/>
        <v>N/A</v>
      </c>
      <c r="G247" s="32">
        <v>7673.6090783</v>
      </c>
      <c r="H247" s="27" t="str">
        <f t="shared" si="38"/>
        <v>N/A</v>
      </c>
      <c r="I247" s="8">
        <v>3.5310000000000001</v>
      </c>
      <c r="J247" s="8">
        <v>2.177</v>
      </c>
      <c r="K247" s="28" t="s">
        <v>736</v>
      </c>
      <c r="L247" s="111" t="str">
        <f t="shared" si="39"/>
        <v>Yes</v>
      </c>
    </row>
    <row r="248" spans="1:12" ht="25" x14ac:dyDescent="0.25">
      <c r="A248" s="181" t="s">
        <v>1569</v>
      </c>
      <c r="B248" s="22" t="s">
        <v>213</v>
      </c>
      <c r="C248" s="32">
        <v>4326.7142856999999</v>
      </c>
      <c r="D248" s="27" t="str">
        <f t="shared" si="36"/>
        <v>N/A</v>
      </c>
      <c r="E248" s="32">
        <v>7590.75</v>
      </c>
      <c r="F248" s="27" t="str">
        <f t="shared" si="37"/>
        <v>N/A</v>
      </c>
      <c r="G248" s="32">
        <v>6841.5</v>
      </c>
      <c r="H248" s="27" t="str">
        <f t="shared" si="38"/>
        <v>N/A</v>
      </c>
      <c r="I248" s="8">
        <v>75.44</v>
      </c>
      <c r="J248" s="8">
        <v>-9.8699999999999992</v>
      </c>
      <c r="K248" s="28" t="s">
        <v>736</v>
      </c>
      <c r="L248" s="111" t="str">
        <f t="shared" si="39"/>
        <v>Yes</v>
      </c>
    </row>
    <row r="249" spans="1:12" ht="25" x14ac:dyDescent="0.25">
      <c r="A249" s="174" t="s">
        <v>1570</v>
      </c>
      <c r="B249" s="22" t="s">
        <v>213</v>
      </c>
      <c r="C249" s="27">
        <v>7.4278062412999999</v>
      </c>
      <c r="D249" s="27" t="str">
        <f t="shared" si="36"/>
        <v>N/A</v>
      </c>
      <c r="E249" s="27">
        <v>7.4471511052999997</v>
      </c>
      <c r="F249" s="27" t="str">
        <f t="shared" si="37"/>
        <v>N/A</v>
      </c>
      <c r="G249" s="27">
        <v>6.0270094945999997</v>
      </c>
      <c r="H249" s="27" t="str">
        <f t="shared" si="38"/>
        <v>N/A</v>
      </c>
      <c r="I249" s="8">
        <v>0.26040000000000002</v>
      </c>
      <c r="J249" s="8">
        <v>-19.100000000000001</v>
      </c>
      <c r="K249" s="28" t="s">
        <v>736</v>
      </c>
      <c r="L249" s="111" t="str">
        <f t="shared" si="39"/>
        <v>Yes</v>
      </c>
    </row>
    <row r="250" spans="1:12" ht="25" x14ac:dyDescent="0.25">
      <c r="A250" s="180" t="s">
        <v>1571</v>
      </c>
      <c r="B250" s="22" t="s">
        <v>213</v>
      </c>
      <c r="C250" s="27">
        <v>20.637172707000001</v>
      </c>
      <c r="D250" s="27" t="str">
        <f t="shared" si="36"/>
        <v>N/A</v>
      </c>
      <c r="E250" s="27">
        <v>20.625243222000002</v>
      </c>
      <c r="F250" s="27" t="str">
        <f t="shared" si="37"/>
        <v>N/A</v>
      </c>
      <c r="G250" s="27">
        <v>8.2198884998999997</v>
      </c>
      <c r="H250" s="27" t="str">
        <f t="shared" si="38"/>
        <v>N/A</v>
      </c>
      <c r="I250" s="8">
        <v>-5.8000000000000003E-2</v>
      </c>
      <c r="J250" s="8">
        <v>-60.1</v>
      </c>
      <c r="K250" s="28" t="s">
        <v>736</v>
      </c>
      <c r="L250" s="111" t="str">
        <f t="shared" si="39"/>
        <v>No</v>
      </c>
    </row>
    <row r="251" spans="1:12" ht="25" x14ac:dyDescent="0.25">
      <c r="A251" s="180" t="s">
        <v>1572</v>
      </c>
      <c r="B251" s="22" t="s">
        <v>213</v>
      </c>
      <c r="C251" s="27">
        <v>24.231103388000001</v>
      </c>
      <c r="D251" s="27" t="str">
        <f t="shared" si="36"/>
        <v>N/A</v>
      </c>
      <c r="E251" s="27">
        <v>24.233390118999999</v>
      </c>
      <c r="F251" s="27" t="str">
        <f t="shared" si="37"/>
        <v>N/A</v>
      </c>
      <c r="G251" s="27">
        <v>20.120146264999999</v>
      </c>
      <c r="H251" s="27" t="str">
        <f t="shared" si="38"/>
        <v>N/A</v>
      </c>
      <c r="I251" s="8">
        <v>9.4000000000000004E-3</v>
      </c>
      <c r="J251" s="8">
        <v>-17</v>
      </c>
      <c r="K251" s="28" t="s">
        <v>736</v>
      </c>
      <c r="L251" s="111" t="str">
        <f t="shared" si="39"/>
        <v>Yes</v>
      </c>
    </row>
    <row r="252" spans="1:12" ht="25" x14ac:dyDescent="0.25">
      <c r="A252" s="180" t="s">
        <v>1573</v>
      </c>
      <c r="B252" s="22" t="s">
        <v>213</v>
      </c>
      <c r="C252" s="27">
        <v>4.0937253108</v>
      </c>
      <c r="D252" s="27" t="str">
        <f t="shared" si="36"/>
        <v>N/A</v>
      </c>
      <c r="E252" s="27">
        <v>4.1066092012000004</v>
      </c>
      <c r="F252" s="27" t="str">
        <f t="shared" si="37"/>
        <v>N/A</v>
      </c>
      <c r="G252" s="27">
        <v>4.4813915354000002</v>
      </c>
      <c r="H252" s="27" t="str">
        <f t="shared" si="38"/>
        <v>N/A</v>
      </c>
      <c r="I252" s="8">
        <v>0.31469999999999998</v>
      </c>
      <c r="J252" s="8">
        <v>9.1259999999999994</v>
      </c>
      <c r="K252" s="28" t="s">
        <v>736</v>
      </c>
      <c r="L252" s="111" t="str">
        <f t="shared" si="39"/>
        <v>Yes</v>
      </c>
    </row>
    <row r="253" spans="1:12" ht="25" x14ac:dyDescent="0.25">
      <c r="A253" s="182" t="s">
        <v>1574</v>
      </c>
      <c r="B253" s="119" t="s">
        <v>213</v>
      </c>
      <c r="C253" s="151">
        <v>0.1133970517</v>
      </c>
      <c r="D253" s="151" t="str">
        <f t="shared" si="36"/>
        <v>N/A</v>
      </c>
      <c r="E253" s="151">
        <v>0.1092418615</v>
      </c>
      <c r="F253" s="151" t="str">
        <f t="shared" si="37"/>
        <v>N/A</v>
      </c>
      <c r="G253" s="151">
        <v>3.4464931900000002E-2</v>
      </c>
      <c r="H253" s="151" t="str">
        <f t="shared" si="38"/>
        <v>N/A</v>
      </c>
      <c r="I253" s="152">
        <v>-3.66</v>
      </c>
      <c r="J253" s="152">
        <v>-68.5</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12473</v>
      </c>
      <c r="D7" s="19" t="str">
        <f>IF($B7="N/A","N/A",IF(C7&gt;15,"No",IF(C7&lt;-15,"No","Yes")))</f>
        <v>N/A</v>
      </c>
      <c r="E7" s="18">
        <v>12633</v>
      </c>
      <c r="F7" s="19" t="str">
        <f>IF($B7="N/A","N/A",IF(E7&gt;15,"No",IF(E7&lt;-15,"No","Yes")))</f>
        <v>N/A</v>
      </c>
      <c r="G7" s="18">
        <v>12272</v>
      </c>
      <c r="H7" s="19" t="str">
        <f>IF($B7="N/A","N/A",IF(G7&gt;15,"No",IF(G7&lt;-15,"No","Yes")))</f>
        <v>N/A</v>
      </c>
      <c r="I7" s="20">
        <v>1.2829999999999999</v>
      </c>
      <c r="J7" s="20">
        <v>-2.86</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99.799567065000005</v>
      </c>
      <c r="D11" s="5" t="str">
        <f>IF(OR($B11="N/A",$C11="N/A"),"N/A",IF(C11&gt;100,"No",IF(C11&lt;95,"No","Yes")))</f>
        <v>Yes</v>
      </c>
      <c r="E11" s="5">
        <v>99.881263357999998</v>
      </c>
      <c r="F11" s="5" t="str">
        <f>IF(OR($B11="N/A",$E11="N/A"),"N/A",IF(E11&gt;100,"No",IF(E11&lt;95,"No","Yes")))</f>
        <v>Yes</v>
      </c>
      <c r="G11" s="5">
        <v>99.902216428000003</v>
      </c>
      <c r="H11" s="5" t="str">
        <f>IF($B11="N/A","N/A",IF(G11&gt;100,"No",IF(G11&lt;95,"No","Yes")))</f>
        <v>Yes</v>
      </c>
      <c r="I11" s="6">
        <v>8.1900000000000001E-2</v>
      </c>
      <c r="J11" s="6">
        <v>2.1000000000000001E-2</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16.337683523999999</v>
      </c>
      <c r="H12" s="5" t="str">
        <f t="shared" ref="H12:H13" si="3">IF($B12="N/A","N/A",IF(G12&gt;100,"No",IF(G12&lt;95,"No","Yes")))</f>
        <v>N/A</v>
      </c>
      <c r="I12" s="6" t="s">
        <v>1748</v>
      </c>
      <c r="J12" s="6" t="s">
        <v>1748</v>
      </c>
      <c r="K12" s="111" t="str">
        <f t="shared" si="0"/>
        <v>N/A</v>
      </c>
    </row>
    <row r="13" spans="1:11" x14ac:dyDescent="0.25">
      <c r="A13" s="108" t="s">
        <v>815</v>
      </c>
      <c r="B13" s="22" t="s">
        <v>214</v>
      </c>
      <c r="C13" s="5">
        <v>99.799567065000005</v>
      </c>
      <c r="D13" s="5" t="str">
        <f t="shared" si="1"/>
        <v>Yes</v>
      </c>
      <c r="E13" s="5">
        <v>99.881263357999998</v>
      </c>
      <c r="F13" s="5" t="str">
        <f t="shared" si="2"/>
        <v>Yes</v>
      </c>
      <c r="G13" s="5">
        <v>93.301825292999993</v>
      </c>
      <c r="H13" s="5" t="str">
        <f t="shared" si="3"/>
        <v>No</v>
      </c>
      <c r="I13" s="6">
        <v>8.1900000000000001E-2</v>
      </c>
      <c r="J13" s="6">
        <v>-6.59</v>
      </c>
      <c r="K13" s="111" t="str">
        <f t="shared" si="0"/>
        <v>Yes</v>
      </c>
    </row>
    <row r="14" spans="1:11" x14ac:dyDescent="0.25">
      <c r="A14" s="109" t="s">
        <v>305</v>
      </c>
      <c r="B14" s="22" t="s">
        <v>213</v>
      </c>
      <c r="C14" s="23">
        <v>12473</v>
      </c>
      <c r="D14" s="5" t="str">
        <f>IF($B14="N/A","N/A",IF(C14&gt;15,"No",IF(C14&lt;-15,"No","Yes")))</f>
        <v>N/A</v>
      </c>
      <c r="E14" s="23">
        <v>12633</v>
      </c>
      <c r="F14" s="5" t="str">
        <f>IF($B14="N/A","N/A",IF(E14&gt;15,"No",IF(E14&lt;-15,"No","Yes")))</f>
        <v>N/A</v>
      </c>
      <c r="G14" s="23">
        <v>12272</v>
      </c>
      <c r="H14" s="5" t="str">
        <f>IF($B14="N/A","N/A",IF(G14&gt;15,"No",IF(G14&lt;-15,"No","Yes")))</f>
        <v>N/A</v>
      </c>
      <c r="I14" s="6">
        <v>1.2829999999999999</v>
      </c>
      <c r="J14" s="6">
        <v>-2.86</v>
      </c>
      <c r="K14" s="111" t="str">
        <f t="shared" si="0"/>
        <v>Yes</v>
      </c>
    </row>
    <row r="15" spans="1:11" x14ac:dyDescent="0.25">
      <c r="A15" s="108" t="s">
        <v>433</v>
      </c>
      <c r="B15" s="22" t="s">
        <v>215</v>
      </c>
      <c r="C15" s="5">
        <v>14.198669125</v>
      </c>
      <c r="D15" s="5" t="str">
        <f>IF($B15="N/A","N/A",IF(C15&gt;20,"No",IF(C15&lt;5,"No","Yes")))</f>
        <v>Yes</v>
      </c>
      <c r="E15" s="5">
        <v>15.039974669999999</v>
      </c>
      <c r="F15" s="5" t="str">
        <f>IF($B15="N/A","N/A",IF(E15&gt;20,"No",IF(E15&lt;5,"No","Yes")))</f>
        <v>Yes</v>
      </c>
      <c r="G15" s="5">
        <v>16.321707953000001</v>
      </c>
      <c r="H15" s="5" t="str">
        <f>IF($B15="N/A","N/A",IF(G15&gt;20,"No",IF(G15&lt;5,"No","Yes")))</f>
        <v>Yes</v>
      </c>
      <c r="I15" s="6">
        <v>5.9249999999999998</v>
      </c>
      <c r="J15" s="6">
        <v>8.5220000000000002</v>
      </c>
      <c r="K15" s="111" t="str">
        <f t="shared" si="0"/>
        <v>Yes</v>
      </c>
    </row>
    <row r="16" spans="1:11" x14ac:dyDescent="0.25">
      <c r="A16" s="108" t="s">
        <v>434</v>
      </c>
      <c r="B16" s="22" t="s">
        <v>213</v>
      </c>
      <c r="C16" s="5">
        <v>85.801330875000005</v>
      </c>
      <c r="D16" s="5" t="str">
        <f>IF($B16="N/A","N/A",IF(C16&gt;15,"No",IF(C16&lt;-15,"No","Yes")))</f>
        <v>N/A</v>
      </c>
      <c r="E16" s="5">
        <v>84.960025329999993</v>
      </c>
      <c r="F16" s="5" t="str">
        <f>IF($B16="N/A","N/A",IF(E16&gt;15,"No",IF(E16&lt;-15,"No","Yes")))</f>
        <v>N/A</v>
      </c>
      <c r="G16" s="5">
        <v>83.678292046999999</v>
      </c>
      <c r="H16" s="5" t="str">
        <f>IF($B16="N/A","N/A",IF(G16&gt;15,"No",IF(G16&lt;-15,"No","Yes")))</f>
        <v>N/A</v>
      </c>
      <c r="I16" s="6">
        <v>-0.98099999999999998</v>
      </c>
      <c r="J16" s="6">
        <v>-1.51</v>
      </c>
      <c r="K16" s="111" t="str">
        <f t="shared" si="0"/>
        <v>Yes</v>
      </c>
    </row>
    <row r="17" spans="1:11" x14ac:dyDescent="0.25">
      <c r="A17" s="108" t="s">
        <v>435</v>
      </c>
      <c r="B17" s="22" t="s">
        <v>213</v>
      </c>
      <c r="C17" s="5">
        <v>5.8927282931000002</v>
      </c>
      <c r="D17" s="5" t="str">
        <f>IF($B17="N/A","N/A",IF(C17&gt;15,"No",IF(C17&lt;-15,"No","Yes")))</f>
        <v>N/A</v>
      </c>
      <c r="E17" s="5">
        <v>6.1663896144999999</v>
      </c>
      <c r="F17" s="5" t="str">
        <f>IF($B17="N/A","N/A",IF(E17&gt;15,"No",IF(E17&lt;-15,"No","Yes")))</f>
        <v>N/A</v>
      </c>
      <c r="G17" s="5">
        <v>4.4735984354999996</v>
      </c>
      <c r="H17" s="5" t="str">
        <f>IF($B17="N/A","N/A",IF(G17&gt;15,"No",IF(G17&lt;-15,"No","Yes")))</f>
        <v>N/A</v>
      </c>
      <c r="I17" s="6">
        <v>4.6440000000000001</v>
      </c>
      <c r="J17" s="6">
        <v>-27.5</v>
      </c>
      <c r="K17" s="111" t="str">
        <f t="shared" si="0"/>
        <v>Yes</v>
      </c>
    </row>
    <row r="18" spans="1:11" x14ac:dyDescent="0.25">
      <c r="A18" s="108" t="s">
        <v>816</v>
      </c>
      <c r="B18" s="22" t="s">
        <v>213</v>
      </c>
      <c r="C18" s="64">
        <v>10606.553741</v>
      </c>
      <c r="D18" s="5" t="str">
        <f>IF($B18="N/A","N/A",IF(C18&gt;15,"No",IF(C18&lt;-15,"No","Yes")))</f>
        <v>N/A</v>
      </c>
      <c r="E18" s="64">
        <v>17317.639281</v>
      </c>
      <c r="F18" s="5" t="str">
        <f>IF($B18="N/A","N/A",IF(E18&gt;15,"No",IF(E18&lt;-15,"No","Yes")))</f>
        <v>N/A</v>
      </c>
      <c r="G18" s="64">
        <v>7037.7650272999999</v>
      </c>
      <c r="H18" s="5" t="str">
        <f>IF($B18="N/A","N/A",IF(G18&gt;15,"No",IF(G18&lt;-15,"No","Yes")))</f>
        <v>N/A</v>
      </c>
      <c r="I18" s="6">
        <v>63.27</v>
      </c>
      <c r="J18" s="6">
        <v>-59.4</v>
      </c>
      <c r="K18" s="111" t="str">
        <f t="shared" si="0"/>
        <v>No</v>
      </c>
    </row>
    <row r="19" spans="1:11" x14ac:dyDescent="0.25">
      <c r="A19" s="110" t="s">
        <v>306</v>
      </c>
      <c r="B19" s="22" t="s">
        <v>213</v>
      </c>
      <c r="C19" s="23">
        <v>30</v>
      </c>
      <c r="D19" s="22" t="s">
        <v>213</v>
      </c>
      <c r="E19" s="23">
        <v>25</v>
      </c>
      <c r="F19" s="22" t="s">
        <v>213</v>
      </c>
      <c r="G19" s="23">
        <v>638</v>
      </c>
      <c r="H19" s="5" t="str">
        <f>IF($B19="N/A","N/A",IF(G19&gt;15,"No",IF(G19&lt;-15,"No","Yes")))</f>
        <v>N/A</v>
      </c>
      <c r="I19" s="6">
        <v>-16.7</v>
      </c>
      <c r="J19" s="6">
        <v>2452</v>
      </c>
      <c r="K19" s="111" t="str">
        <f t="shared" si="0"/>
        <v>No</v>
      </c>
    </row>
    <row r="20" spans="1:11" x14ac:dyDescent="0.25">
      <c r="A20" s="110" t="s">
        <v>346</v>
      </c>
      <c r="B20" s="22" t="s">
        <v>213</v>
      </c>
      <c r="C20" s="4">
        <v>0.2405195222</v>
      </c>
      <c r="D20" s="22" t="s">
        <v>213</v>
      </c>
      <c r="E20" s="4">
        <v>0.19789440350000001</v>
      </c>
      <c r="F20" s="22" t="s">
        <v>213</v>
      </c>
      <c r="G20" s="4">
        <v>5.1988265971000001</v>
      </c>
      <c r="H20" s="5" t="str">
        <f>IF($B20="N/A","N/A",IF(G20&gt;15,"No",IF(G20&lt;-15,"No","Yes")))</f>
        <v>N/A</v>
      </c>
      <c r="I20" s="6">
        <v>-17.7</v>
      </c>
      <c r="J20" s="6">
        <v>2527</v>
      </c>
      <c r="K20" s="111" t="str">
        <f t="shared" si="0"/>
        <v>No</v>
      </c>
    </row>
    <row r="21" spans="1:11" ht="25" x14ac:dyDescent="0.25">
      <c r="A21" s="110" t="s">
        <v>817</v>
      </c>
      <c r="B21" s="22" t="s">
        <v>213</v>
      </c>
      <c r="C21" s="24">
        <v>3434.7333333000001</v>
      </c>
      <c r="D21" s="5" t="str">
        <f>IF($B21="N/A","N/A",IF(C21&gt;60,"No",IF(C21&lt;15,"No","Yes")))</f>
        <v>N/A</v>
      </c>
      <c r="E21" s="24">
        <v>3018.12</v>
      </c>
      <c r="F21" s="5" t="str">
        <f>IF($B21="N/A","N/A",IF(E21&gt;60,"No",IF(E21&lt;15,"No","Yes")))</f>
        <v>N/A</v>
      </c>
      <c r="G21" s="24">
        <v>8521.3777429000002</v>
      </c>
      <c r="H21" s="5" t="str">
        <f>IF($B21="N/A","N/A",IF(G21&gt;60,"No",IF(G21&lt;15,"No","Yes")))</f>
        <v>N/A</v>
      </c>
      <c r="I21" s="6">
        <v>-12.1</v>
      </c>
      <c r="J21" s="6">
        <v>182.3</v>
      </c>
      <c r="K21" s="111" t="str">
        <f t="shared" si="0"/>
        <v>No</v>
      </c>
    </row>
    <row r="22" spans="1:11" x14ac:dyDescent="0.25">
      <c r="A22" s="110" t="s">
        <v>818</v>
      </c>
      <c r="B22" s="22" t="s">
        <v>217</v>
      </c>
      <c r="C22" s="23">
        <v>0</v>
      </c>
      <c r="D22" s="5" t="str">
        <f>IF($B22="N/A","N/A",IF(C22="N/A","N/A",IF(C22=0,"Yes","No")))</f>
        <v>Yes</v>
      </c>
      <c r="E22" s="23">
        <v>11</v>
      </c>
      <c r="F22" s="5" t="str">
        <f>IF($B22="N/A","N/A",IF(E22="N/A","N/A",IF(E22=0,"Yes","No")))</f>
        <v>No</v>
      </c>
      <c r="G22" s="23">
        <v>11</v>
      </c>
      <c r="H22" s="5" t="str">
        <f>IF($B22="N/A","N/A",IF(G22=0,"Yes","No"))</f>
        <v>No</v>
      </c>
      <c r="I22" s="6" t="s">
        <v>1748</v>
      </c>
      <c r="J22" s="6">
        <v>0</v>
      </c>
      <c r="K22" s="111" t="str">
        <f t="shared" si="0"/>
        <v>Yes</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10702</v>
      </c>
      <c r="D6" s="5" t="str">
        <f>IF($B6="N/A","N/A",IF(C6&gt;15,"No",IF(C6&lt;-15,"No","Yes")))</f>
        <v>N/A</v>
      </c>
      <c r="E6" s="23">
        <v>10733</v>
      </c>
      <c r="F6" s="5" t="str">
        <f>IF($B6="N/A","N/A",IF(E6&gt;15,"No",IF(E6&lt;-15,"No","Yes")))</f>
        <v>N/A</v>
      </c>
      <c r="G6" s="23">
        <v>10269</v>
      </c>
      <c r="H6" s="5" t="str">
        <f>IF($B6="N/A","N/A",IF(G6&gt;15,"No",IF(G6&lt;-15,"No","Yes")))</f>
        <v>N/A</v>
      </c>
      <c r="I6" s="6">
        <v>0.28970000000000001</v>
      </c>
      <c r="J6" s="6">
        <v>-4.32</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6827.2971407000005</v>
      </c>
      <c r="D9" s="5" t="str">
        <f>IF($B9="N/A","N/A",IF(C9&gt;7000,"No",IF(C9&lt;2000,"No","Yes")))</f>
        <v>Yes</v>
      </c>
      <c r="E9" s="64">
        <v>7846.8857729000001</v>
      </c>
      <c r="F9" s="5" t="str">
        <f>IF($B9="N/A","N/A",IF(E9&gt;7000,"No",IF(E9&lt;2000,"No","Yes")))</f>
        <v>No</v>
      </c>
      <c r="G9" s="64">
        <v>7921.2360502000001</v>
      </c>
      <c r="H9" s="5" t="str">
        <f>IF($B9="N/A","N/A",IF(G9&gt;7000,"No",IF(G9&lt;2000,"No","Yes")))</f>
        <v>No</v>
      </c>
      <c r="I9" s="6">
        <v>14.93</v>
      </c>
      <c r="J9" s="6">
        <v>0.94750000000000001</v>
      </c>
      <c r="K9" s="111" t="str">
        <f t="shared" si="0"/>
        <v>Yes</v>
      </c>
    </row>
    <row r="10" spans="1:11" x14ac:dyDescent="0.25">
      <c r="A10" s="107" t="s">
        <v>822</v>
      </c>
      <c r="B10" s="22" t="s">
        <v>213</v>
      </c>
      <c r="C10" s="64">
        <v>1515.1703451000001</v>
      </c>
      <c r="D10" s="5" t="str">
        <f>IF($B10="N/A","N/A",IF(C10&gt;15,"No",IF(C10&lt;-15,"No","Yes")))</f>
        <v>N/A</v>
      </c>
      <c r="E10" s="64">
        <v>1699.2272922</v>
      </c>
      <c r="F10" s="5" t="str">
        <f>IF($B10="N/A","N/A",IF(E10&gt;15,"No",IF(E10&lt;-15,"No","Yes")))</f>
        <v>N/A</v>
      </c>
      <c r="G10" s="64">
        <v>1757.6296047999999</v>
      </c>
      <c r="H10" s="5" t="str">
        <f>IF($B10="N/A","N/A",IF(G10&gt;15,"No",IF(G10&lt;-15,"No","Yes")))</f>
        <v>N/A</v>
      </c>
      <c r="I10" s="6">
        <v>12.15</v>
      </c>
      <c r="J10" s="6">
        <v>3.4369999999999998</v>
      </c>
      <c r="K10" s="111" t="str">
        <f t="shared" si="0"/>
        <v>Yes</v>
      </c>
    </row>
    <row r="11" spans="1:11" x14ac:dyDescent="0.25">
      <c r="A11" s="107" t="s">
        <v>309</v>
      </c>
      <c r="B11" s="22" t="s">
        <v>219</v>
      </c>
      <c r="C11" s="5">
        <v>0.9063726406</v>
      </c>
      <c r="D11" s="5" t="str">
        <f>IF($B11="N/A","N/A",IF(C11&gt;10,"No",IF(C11&lt;=0,"No","Yes")))</f>
        <v>Yes</v>
      </c>
      <c r="E11" s="5">
        <v>1.1459983228999999</v>
      </c>
      <c r="F11" s="5" t="str">
        <f>IF($B11="N/A","N/A",IF(E11&gt;10,"No",IF(E11&lt;=0,"No","Yes")))</f>
        <v>Yes</v>
      </c>
      <c r="G11" s="5">
        <v>2.6195345213999999</v>
      </c>
      <c r="H11" s="5" t="str">
        <f>IF($B11="N/A","N/A",IF(G11&gt;10,"No",IF(G11&lt;=0,"No","Yes")))</f>
        <v>Yes</v>
      </c>
      <c r="I11" s="6">
        <v>26.44</v>
      </c>
      <c r="J11" s="6">
        <v>128.6</v>
      </c>
      <c r="K11" s="111" t="str">
        <f t="shared" si="0"/>
        <v>No</v>
      </c>
    </row>
    <row r="12" spans="1:11" x14ac:dyDescent="0.25">
      <c r="A12" s="107" t="s">
        <v>823</v>
      </c>
      <c r="B12" s="22" t="s">
        <v>213</v>
      </c>
      <c r="C12" s="64">
        <v>4219.4226804</v>
      </c>
      <c r="D12" s="5" t="str">
        <f>IF($B12="N/A","N/A",IF(C12&gt;15,"No",IF(C12&lt;-15,"No","Yes")))</f>
        <v>N/A</v>
      </c>
      <c r="E12" s="64">
        <v>5113.6260162999997</v>
      </c>
      <c r="F12" s="5" t="str">
        <f>IF($B12="N/A","N/A",IF(E12&gt;15,"No",IF(E12&lt;-15,"No","Yes")))</f>
        <v>N/A</v>
      </c>
      <c r="G12" s="64">
        <v>5438.3122677000001</v>
      </c>
      <c r="H12" s="5" t="str">
        <f>IF($B12="N/A","N/A",IF(G12&gt;15,"No",IF(G12&lt;-15,"No","Yes")))</f>
        <v>N/A</v>
      </c>
      <c r="I12" s="6">
        <v>21.19</v>
      </c>
      <c r="J12" s="6">
        <v>6.3490000000000002</v>
      </c>
      <c r="K12" s="111" t="str">
        <f t="shared" si="0"/>
        <v>Yes</v>
      </c>
    </row>
    <row r="13" spans="1:11" x14ac:dyDescent="0.25">
      <c r="A13" s="107" t="s">
        <v>310</v>
      </c>
      <c r="B13" s="22" t="s">
        <v>214</v>
      </c>
      <c r="C13" s="4">
        <v>99.906559521999995</v>
      </c>
      <c r="D13" s="5" t="str">
        <f>IF($B13="N/A","N/A",IF(C13&gt;100,"No",IF(C13&lt;95,"No","Yes")))</f>
        <v>Yes</v>
      </c>
      <c r="E13" s="4">
        <v>99.487561725999996</v>
      </c>
      <c r="F13" s="5" t="str">
        <f>IF($B13="N/A","N/A",IF(E13&gt;100,"No",IF(E13&lt;95,"No","Yes")))</f>
        <v>Yes</v>
      </c>
      <c r="G13" s="4">
        <v>99.853929301999997</v>
      </c>
      <c r="H13" s="5" t="str">
        <f>IF($B13="N/A","N/A",IF(G13&gt;100,"No",IF(G13&lt;95,"No","Yes")))</f>
        <v>Yes</v>
      </c>
      <c r="I13" s="6">
        <v>-0.41899999999999998</v>
      </c>
      <c r="J13" s="6">
        <v>0.36830000000000002</v>
      </c>
      <c r="K13" s="111" t="str">
        <f t="shared" si="0"/>
        <v>Yes</v>
      </c>
    </row>
    <row r="14" spans="1:11" x14ac:dyDescent="0.25">
      <c r="A14" s="107" t="s">
        <v>824</v>
      </c>
      <c r="B14" s="22" t="s">
        <v>220</v>
      </c>
      <c r="C14" s="4">
        <v>1.0989524878000001</v>
      </c>
      <c r="D14" s="5" t="str">
        <f>IF($B14="N/A","N/A",IF(C14&gt;1,"Yes","No"))</f>
        <v>Yes</v>
      </c>
      <c r="E14" s="4">
        <v>1.1049822064000001</v>
      </c>
      <c r="F14" s="5" t="str">
        <f>IF($B14="N/A","N/A",IF(E14&gt;1,"Yes","No"))</f>
        <v>Yes</v>
      </c>
      <c r="G14" s="4">
        <v>1.1074702555</v>
      </c>
      <c r="H14" s="5" t="str">
        <f>IF($B14="N/A","N/A",IF(G14&gt;1,"Yes","No"))</f>
        <v>Yes</v>
      </c>
      <c r="I14" s="6">
        <v>0.54869999999999997</v>
      </c>
      <c r="J14" s="6">
        <v>0.22520000000000001</v>
      </c>
      <c r="K14" s="111" t="str">
        <f t="shared" si="0"/>
        <v>Yes</v>
      </c>
    </row>
    <row r="15" spans="1:11" x14ac:dyDescent="0.25">
      <c r="A15" s="107" t="s">
        <v>311</v>
      </c>
      <c r="B15" s="22" t="s">
        <v>214</v>
      </c>
      <c r="C15" s="4">
        <v>97.112689216999996</v>
      </c>
      <c r="D15" s="5" t="str">
        <f>IF($B15="N/A","N/A",IF(C15&gt;100,"No",IF(C15&lt;95,"No","Yes")))</f>
        <v>Yes</v>
      </c>
      <c r="E15" s="4">
        <v>96.636541507999993</v>
      </c>
      <c r="F15" s="5" t="str">
        <f>IF($B15="N/A","N/A",IF(E15&gt;100,"No",IF(E15&lt;95,"No","Yes")))</f>
        <v>Yes</v>
      </c>
      <c r="G15" s="4">
        <v>96.114519427000005</v>
      </c>
      <c r="H15" s="5" t="str">
        <f>IF($B15="N/A","N/A",IF(G15&gt;100,"No",IF(G15&lt;95,"No","Yes")))</f>
        <v>Yes</v>
      </c>
      <c r="I15" s="6">
        <v>-0.49</v>
      </c>
      <c r="J15" s="6">
        <v>-0.54</v>
      </c>
      <c r="K15" s="111" t="str">
        <f t="shared" si="0"/>
        <v>Yes</v>
      </c>
    </row>
    <row r="16" spans="1:11" x14ac:dyDescent="0.25">
      <c r="A16" s="107" t="s">
        <v>825</v>
      </c>
      <c r="B16" s="22" t="s">
        <v>221</v>
      </c>
      <c r="C16" s="4">
        <v>8.4310593668999996</v>
      </c>
      <c r="D16" s="5" t="str">
        <f>IF($B16="N/A","N/A",IF(C16&gt;3,"Yes","No"))</f>
        <v>Yes</v>
      </c>
      <c r="E16" s="4">
        <v>8.2812379482999994</v>
      </c>
      <c r="F16" s="5" t="str">
        <f>IF($B16="N/A","N/A",IF(E16&gt;3,"Yes","No"))</f>
        <v>Yes</v>
      </c>
      <c r="G16" s="4">
        <v>8.3814589666000003</v>
      </c>
      <c r="H16" s="5" t="str">
        <f>IF($B16="N/A","N/A",IF(G16&gt;3,"Yes","No"))</f>
        <v>Yes</v>
      </c>
      <c r="I16" s="6">
        <v>-1.78</v>
      </c>
      <c r="J16" s="6">
        <v>1.21</v>
      </c>
      <c r="K16" s="111" t="str">
        <f t="shared" si="0"/>
        <v>Yes</v>
      </c>
    </row>
    <row r="17" spans="1:11" x14ac:dyDescent="0.25">
      <c r="A17" s="107" t="s">
        <v>826</v>
      </c>
      <c r="B17" s="22" t="s">
        <v>222</v>
      </c>
      <c r="C17" s="4">
        <v>4.4659876659000002</v>
      </c>
      <c r="D17" s="5" t="str">
        <f>IF($B17="N/A","N/A",IF(C17&gt;=8,"No",IF(C17&lt;2,"No","Yes")))</f>
        <v>Yes</v>
      </c>
      <c r="E17" s="4">
        <v>4.4249743541999997</v>
      </c>
      <c r="F17" s="5" t="str">
        <f>IF($B17="N/A","N/A",IF(E17&gt;=8,"No",IF(E17&lt;2,"No","Yes")))</f>
        <v>Yes</v>
      </c>
      <c r="G17" s="4">
        <v>4.3616441024999997</v>
      </c>
      <c r="H17" s="5" t="str">
        <f>IF($B17="N/A","N/A",IF(G17&gt;=8,"No",IF(G17&lt;2,"No","Yes")))</f>
        <v>Yes</v>
      </c>
      <c r="I17" s="6">
        <v>-0.91800000000000004</v>
      </c>
      <c r="J17" s="6">
        <v>-1.43</v>
      </c>
      <c r="K17" s="111" t="str">
        <f t="shared" si="0"/>
        <v>Yes</v>
      </c>
    </row>
    <row r="18" spans="1:11" x14ac:dyDescent="0.25">
      <c r="A18" s="107" t="s">
        <v>827</v>
      </c>
      <c r="B18" s="22" t="s">
        <v>222</v>
      </c>
      <c r="C18" s="4">
        <v>4.4410222805000004</v>
      </c>
      <c r="D18" s="5" t="str">
        <f>IF($B18="N/A","N/A",IF(C18&gt;=8,"No",IF(C18&lt;2,"No","Yes")))</f>
        <v>Yes</v>
      </c>
      <c r="E18" s="4">
        <v>4.5994568271</v>
      </c>
      <c r="F18" s="5" t="str">
        <f>IF($B18="N/A","N/A",IF(E18&gt;=8,"No",IF(E18&lt;2,"No","Yes")))</f>
        <v>Yes</v>
      </c>
      <c r="G18" s="4">
        <v>4.5083869709000002</v>
      </c>
      <c r="H18" s="5" t="str">
        <f>IF($B18="N/A","N/A",IF(G18&gt;=8,"No",IF(G18&lt;2,"No","Yes")))</f>
        <v>Yes</v>
      </c>
      <c r="I18" s="6">
        <v>3.5680000000000001</v>
      </c>
      <c r="J18" s="6">
        <v>-1.98</v>
      </c>
      <c r="K18" s="111" t="str">
        <f t="shared" si="0"/>
        <v>Yes</v>
      </c>
    </row>
    <row r="19" spans="1:11" x14ac:dyDescent="0.25">
      <c r="A19" s="107" t="s">
        <v>312</v>
      </c>
      <c r="B19" s="22" t="s">
        <v>223</v>
      </c>
      <c r="C19" s="4">
        <v>100</v>
      </c>
      <c r="D19" s="5" t="str">
        <f>IF(OR($B19="N/A",$C19="N/A"),"N/A",IF(C19&gt;100,"No",IF(C19&lt;98,"No","Yes")))</f>
        <v>Yes</v>
      </c>
      <c r="E19" s="4">
        <v>99.031025807999995</v>
      </c>
      <c r="F19" s="5" t="str">
        <f>IF(OR($B19="N/A",$E19="N/A"),"N/A",IF(E19&gt;100,"No",IF(E19&lt;98,"No","Yes")))</f>
        <v>Yes</v>
      </c>
      <c r="G19" s="4">
        <v>96.085305288000001</v>
      </c>
      <c r="H19" s="5" t="str">
        <f>IF($B19="N/A","N/A",IF(G19&gt;100,"No",IF(G19&lt;98,"No","Yes")))</f>
        <v>No</v>
      </c>
      <c r="I19" s="6">
        <v>-0.96899999999999997</v>
      </c>
      <c r="J19" s="6">
        <v>-2.97</v>
      </c>
      <c r="K19" s="111" t="str">
        <f t="shared" si="0"/>
        <v>Yes</v>
      </c>
    </row>
    <row r="20" spans="1:11" x14ac:dyDescent="0.25">
      <c r="A20" s="107" t="s">
        <v>31</v>
      </c>
      <c r="B20" s="38" t="s">
        <v>214</v>
      </c>
      <c r="C20" s="4">
        <v>99.654270229999995</v>
      </c>
      <c r="D20" s="5" t="str">
        <f>IF($B20="N/A","N/A",IF(C20&gt;100,"No",IF(C20&lt;95,"No","Yes")))</f>
        <v>Yes</v>
      </c>
      <c r="E20" s="4">
        <v>98.742196962999998</v>
      </c>
      <c r="F20" s="5" t="str">
        <f>IF($B20="N/A","N/A",IF(E20&gt;100,"No",IF(E20&lt;95,"No","Yes")))</f>
        <v>Yes</v>
      </c>
      <c r="G20" s="4">
        <v>94.829097282999996</v>
      </c>
      <c r="H20" s="5" t="str">
        <f>IF($B20="N/A","N/A",IF(G20&gt;100,"No",IF(G20&lt;95,"No","Yes")))</f>
        <v>No</v>
      </c>
      <c r="I20" s="6">
        <v>-0.91500000000000004</v>
      </c>
      <c r="J20" s="6">
        <v>-3.96</v>
      </c>
      <c r="K20" s="111" t="str">
        <f t="shared" si="0"/>
        <v>Yes</v>
      </c>
    </row>
    <row r="21" spans="1:11" x14ac:dyDescent="0.25">
      <c r="A21" s="107" t="s">
        <v>313</v>
      </c>
      <c r="B21" s="22" t="s">
        <v>214</v>
      </c>
      <c r="C21" s="4">
        <v>100</v>
      </c>
      <c r="D21" s="5" t="str">
        <f>IF($B21="N/A","N/A",IF(C21&gt;100,"No",IF(C21&lt;95,"No","Yes")))</f>
        <v>Yes</v>
      </c>
      <c r="E21" s="4">
        <v>100</v>
      </c>
      <c r="F21" s="5" t="str">
        <f>IF($B21="N/A","N/A",IF(E21&gt;100,"No",IF(E21&lt;95,"No","Yes")))</f>
        <v>Yes</v>
      </c>
      <c r="G21" s="4">
        <v>99.970785860000007</v>
      </c>
      <c r="H21" s="5" t="str">
        <f>IF($B21="N/A","N/A",IF(G21&gt;100,"No",IF(G21&lt;95,"No","Yes")))</f>
        <v>Yes</v>
      </c>
      <c r="I21" s="6">
        <v>0</v>
      </c>
      <c r="J21" s="6">
        <v>-2.9000000000000001E-2</v>
      </c>
      <c r="K21" s="111" t="str">
        <f t="shared" si="0"/>
        <v>Yes</v>
      </c>
    </row>
    <row r="22" spans="1:11" x14ac:dyDescent="0.25">
      <c r="A22" s="107" t="s">
        <v>1696</v>
      </c>
      <c r="B22" s="22" t="s">
        <v>224</v>
      </c>
      <c r="C22" s="4">
        <v>1.0465333583</v>
      </c>
      <c r="D22" s="5" t="str">
        <f>IF($B22="N/A","N/A",IF(C22&gt;5,"No",IF(C22&lt;=0,"No","Yes")))</f>
        <v>Yes</v>
      </c>
      <c r="E22" s="4">
        <v>0.99692537039999995</v>
      </c>
      <c r="F22" s="5" t="str">
        <f>IF($B22="N/A","N/A",IF(E22&gt;5,"No",IF(E22&lt;=0,"No","Yes")))</f>
        <v>Yes</v>
      </c>
      <c r="G22" s="4">
        <v>0.85694809620000001</v>
      </c>
      <c r="H22" s="5" t="str">
        <f>IF($B22="N/A","N/A",IF(G22&gt;5,"No",IF(G22&lt;=0,"No","Yes")))</f>
        <v>Yes</v>
      </c>
      <c r="I22" s="6">
        <v>-4.74</v>
      </c>
      <c r="J22" s="6">
        <v>-14</v>
      </c>
      <c r="K22" s="111" t="str">
        <f t="shared" si="0"/>
        <v>Yes</v>
      </c>
    </row>
    <row r="23" spans="1:11" x14ac:dyDescent="0.25">
      <c r="A23" s="107" t="s">
        <v>314</v>
      </c>
      <c r="B23" s="22" t="s">
        <v>223</v>
      </c>
      <c r="C23" s="4">
        <v>99.953279761000005</v>
      </c>
      <c r="D23" s="5" t="str">
        <f>IF($B23="N/A","N/A",IF(C23&gt;100,"No",IF(C23&lt;98,"No","Yes")))</f>
        <v>Yes</v>
      </c>
      <c r="E23" s="4">
        <v>99.487561725999996</v>
      </c>
      <c r="F23" s="5" t="str">
        <f>IF($B23="N/A","N/A",IF(E23&gt;100,"No",IF(E23&lt;98,"No","Yes")))</f>
        <v>Yes</v>
      </c>
      <c r="G23" s="4">
        <v>99.834453209000003</v>
      </c>
      <c r="H23" s="5" t="str">
        <f>IF($B23="N/A","N/A",IF(G23&gt;100,"No",IF(G23&lt;98,"No","Yes")))</f>
        <v>Yes</v>
      </c>
      <c r="I23" s="6">
        <v>-0.46600000000000003</v>
      </c>
      <c r="J23" s="6">
        <v>0.34870000000000001</v>
      </c>
      <c r="K23" s="111" t="str">
        <f t="shared" si="0"/>
        <v>Yes</v>
      </c>
    </row>
    <row r="24" spans="1:11" x14ac:dyDescent="0.25">
      <c r="A24" s="107" t="s">
        <v>828</v>
      </c>
      <c r="B24" s="22" t="s">
        <v>225</v>
      </c>
      <c r="C24" s="4">
        <v>4.8051790221999999</v>
      </c>
      <c r="D24" s="5" t="str">
        <f>IF($B24="N/A","N/A",IF(C24&gt;=2,"Yes","No"))</f>
        <v>Yes</v>
      </c>
      <c r="E24" s="4">
        <v>4.9108447274999998</v>
      </c>
      <c r="F24" s="5" t="str">
        <f>IF($B24="N/A","N/A",IF(E24&gt;=2,"Yes","No"))</f>
        <v>Yes</v>
      </c>
      <c r="G24" s="4">
        <v>4.9930745219999997</v>
      </c>
      <c r="H24" s="5" t="str">
        <f>IF($B24="N/A","N/A",IF(G24&gt;=2,"Yes","No"))</f>
        <v>Yes</v>
      </c>
      <c r="I24" s="6">
        <v>2.1989999999999998</v>
      </c>
      <c r="J24" s="6">
        <v>1.6739999999999999</v>
      </c>
      <c r="K24" s="111" t="str">
        <f t="shared" si="0"/>
        <v>Yes</v>
      </c>
    </row>
    <row r="25" spans="1:11" x14ac:dyDescent="0.25">
      <c r="A25" s="107" t="s">
        <v>829</v>
      </c>
      <c r="B25" s="22" t="s">
        <v>226</v>
      </c>
      <c r="C25" s="4">
        <v>6.6934654576000003</v>
      </c>
      <c r="D25" s="5" t="str">
        <f>IF($B25="N/A","N/A",IF(C25&gt;30,"No",IF(C25&lt;5,"No","Yes")))</f>
        <v>Yes</v>
      </c>
      <c r="E25" s="4">
        <v>6.6210900918000002</v>
      </c>
      <c r="F25" s="5" t="str">
        <f>IF($B25="N/A","N/A",IF(E25&gt;30,"No",IF(E25&lt;5,"No","Yes")))</f>
        <v>Yes</v>
      </c>
      <c r="G25" s="4">
        <v>6.3987514631</v>
      </c>
      <c r="H25" s="5" t="str">
        <f>IF($B25="N/A","N/A",IF(G25&gt;30,"No",IF(G25&lt;5,"No","Yes")))</f>
        <v>Yes</v>
      </c>
      <c r="I25" s="6">
        <v>-1.08</v>
      </c>
      <c r="J25" s="6">
        <v>-3.36</v>
      </c>
      <c r="K25" s="111" t="str">
        <f t="shared" si="0"/>
        <v>Yes</v>
      </c>
    </row>
    <row r="26" spans="1:11" x14ac:dyDescent="0.25">
      <c r="A26" s="107" t="s">
        <v>830</v>
      </c>
      <c r="B26" s="22" t="s">
        <v>227</v>
      </c>
      <c r="C26" s="4">
        <v>22.912966252</v>
      </c>
      <c r="D26" s="5" t="str">
        <f>IF($B26="N/A","N/A",IF(C26&gt;75,"No",IF(C26&lt;15,"No","Yes")))</f>
        <v>Yes</v>
      </c>
      <c r="E26" s="4">
        <v>22.981831803999999</v>
      </c>
      <c r="F26" s="5" t="str">
        <f>IF($B26="N/A","N/A",IF(E26&gt;75,"No",IF(E26&lt;15,"No","Yes")))</f>
        <v>Yes</v>
      </c>
      <c r="G26" s="4">
        <v>21.976199766000001</v>
      </c>
      <c r="H26" s="5" t="str">
        <f>IF($B26="N/A","N/A",IF(G26&gt;75,"No",IF(G26&lt;15,"No","Yes")))</f>
        <v>Yes</v>
      </c>
      <c r="I26" s="6">
        <v>0.30059999999999998</v>
      </c>
      <c r="J26" s="6">
        <v>-4.38</v>
      </c>
      <c r="K26" s="111" t="str">
        <f t="shared" si="0"/>
        <v>Yes</v>
      </c>
    </row>
    <row r="27" spans="1:11" x14ac:dyDescent="0.25">
      <c r="A27" s="107" t="s">
        <v>831</v>
      </c>
      <c r="B27" s="22" t="s">
        <v>228</v>
      </c>
      <c r="C27" s="4">
        <v>70.346826213</v>
      </c>
      <c r="D27" s="5" t="str">
        <f>IF($B27="N/A","N/A",IF(C27&gt;70,"No",IF(C27&lt;25,"No","Yes")))</f>
        <v>No</v>
      </c>
      <c r="E27" s="4">
        <v>70.106761566000003</v>
      </c>
      <c r="F27" s="5" t="str">
        <f>IF($B27="N/A","N/A",IF(E27&gt;70,"No",IF(E27&lt;25,"No","Yes")))</f>
        <v>No</v>
      </c>
      <c r="G27" s="4">
        <v>71.615294577</v>
      </c>
      <c r="H27" s="5" t="str">
        <f>IF($B27="N/A","N/A",IF(G27&gt;70,"No",IF(G27&lt;25,"No","Yes")))</f>
        <v>No</v>
      </c>
      <c r="I27" s="6">
        <v>-0.34100000000000003</v>
      </c>
      <c r="J27" s="6">
        <v>2.1520000000000001</v>
      </c>
      <c r="K27" s="111" t="str">
        <f t="shared" si="0"/>
        <v>Yes</v>
      </c>
    </row>
    <row r="28" spans="1:11" x14ac:dyDescent="0.25">
      <c r="A28" s="107" t="s">
        <v>318</v>
      </c>
      <c r="B28" s="22" t="s">
        <v>229</v>
      </c>
      <c r="C28" s="4">
        <v>58.671276397</v>
      </c>
      <c r="D28" s="5" t="str">
        <f>IF($B28="N/A","N/A",IF(C28&gt;70,"No",IF(C28&lt;35,"No","Yes")))</f>
        <v>Yes</v>
      </c>
      <c r="E28" s="4">
        <v>58.567036242999997</v>
      </c>
      <c r="F28" s="5" t="str">
        <f>IF($B28="N/A","N/A",IF(E28&gt;70,"No",IF(E28&lt;35,"No","Yes")))</f>
        <v>Yes</v>
      </c>
      <c r="G28" s="4">
        <v>59.382607849000003</v>
      </c>
      <c r="H28" s="5" t="str">
        <f>IF($B28="N/A","N/A",IF(G28&gt;70,"No",IF(G28&lt;35,"No","Yes")))</f>
        <v>Yes</v>
      </c>
      <c r="I28" s="6">
        <v>-0.17799999999999999</v>
      </c>
      <c r="J28" s="6">
        <v>1.393</v>
      </c>
      <c r="K28" s="111" t="str">
        <f t="shared" si="0"/>
        <v>Yes</v>
      </c>
    </row>
    <row r="29" spans="1:11" x14ac:dyDescent="0.25">
      <c r="A29" s="107" t="s">
        <v>832</v>
      </c>
      <c r="B29" s="22" t="s">
        <v>220</v>
      </c>
      <c r="C29" s="4">
        <v>2.1001751871000001</v>
      </c>
      <c r="D29" s="5" t="str">
        <f>IF($B29="N/A","N/A",IF(C29&gt;1,"Yes","No"))</f>
        <v>Yes</v>
      </c>
      <c r="E29" s="4">
        <v>2.0497931912</v>
      </c>
      <c r="F29" s="5" t="str">
        <f>IF($B29="N/A","N/A",IF(E29&gt;1,"Yes","No"))</f>
        <v>Yes</v>
      </c>
      <c r="G29" s="4">
        <v>2.0728107576000001</v>
      </c>
      <c r="H29" s="5" t="str">
        <f>IF($B29="N/A","N/A",IF(G29&gt;1,"Yes","No"))</f>
        <v>Yes</v>
      </c>
      <c r="I29" s="6">
        <v>-2.4</v>
      </c>
      <c r="J29" s="6">
        <v>1.123</v>
      </c>
      <c r="K29" s="111" t="str">
        <f t="shared" si="0"/>
        <v>Yes</v>
      </c>
    </row>
    <row r="30" spans="1:11" x14ac:dyDescent="0.25">
      <c r="A30" s="107" t="s">
        <v>319</v>
      </c>
      <c r="B30" s="22" t="s">
        <v>213</v>
      </c>
      <c r="C30" s="4">
        <v>0</v>
      </c>
      <c r="D30" s="5" t="str">
        <f>IF($B30="N/A","N/A",IF(C30&gt;15,"No",IF(C30&lt;-15,"No","Yes")))</f>
        <v>N/A</v>
      </c>
      <c r="E30" s="4">
        <v>1.59083678E-2</v>
      </c>
      <c r="F30" s="5" t="str">
        <f>IF($B30="N/A","N/A",IF(E30&gt;15,"No",IF(E30&lt;-15,"No","Yes")))</f>
        <v>N/A</v>
      </c>
      <c r="G30" s="4">
        <v>0</v>
      </c>
      <c r="H30" s="5" t="str">
        <f>IF($B30="N/A","N/A",IF(G30&gt;15,"No",IF(G30&lt;-15,"No","Yes")))</f>
        <v>N/A</v>
      </c>
      <c r="I30" s="6" t="s">
        <v>1748</v>
      </c>
      <c r="J30" s="6">
        <v>-100</v>
      </c>
      <c r="K30" s="111" t="str">
        <f t="shared" si="0"/>
        <v>No</v>
      </c>
    </row>
    <row r="31" spans="1:11" x14ac:dyDescent="0.25">
      <c r="A31" s="107" t="s">
        <v>833</v>
      </c>
      <c r="B31" s="22" t="s">
        <v>213</v>
      </c>
      <c r="C31" s="4">
        <v>100</v>
      </c>
      <c r="D31" s="5" t="str">
        <f>IF($B31="N/A","N/A",IF(C31&gt;15,"No",IF(C31&lt;-15,"No","Yes")))</f>
        <v>N/A</v>
      </c>
      <c r="E31" s="4">
        <v>99.984091632000002</v>
      </c>
      <c r="F31" s="5" t="str">
        <f>IF($B31="N/A","N/A",IF(E31&gt;15,"No",IF(E31&lt;-15,"No","Yes")))</f>
        <v>N/A</v>
      </c>
      <c r="G31" s="4">
        <v>99.950803542000003</v>
      </c>
      <c r="H31" s="5" t="str">
        <f>IF($B31="N/A","N/A",IF(G31&gt;15,"No",IF(G31&lt;-15,"No","Yes")))</f>
        <v>N/A</v>
      </c>
      <c r="I31" s="6">
        <v>-1.6E-2</v>
      </c>
      <c r="J31" s="6">
        <v>-3.3000000000000002E-2</v>
      </c>
      <c r="K31" s="111" t="str">
        <f t="shared" si="0"/>
        <v>Yes</v>
      </c>
    </row>
    <row r="32" spans="1:11" x14ac:dyDescent="0.25">
      <c r="A32" s="107" t="s">
        <v>320</v>
      </c>
      <c r="B32" s="22" t="s">
        <v>213</v>
      </c>
      <c r="C32" s="4" t="s">
        <v>1748</v>
      </c>
      <c r="D32" s="5" t="str">
        <f>IF($B32="N/A","N/A",IF(C32&gt;15,"No",IF(C32&lt;-15,"No","Yes")))</f>
        <v>N/A</v>
      </c>
      <c r="E32" s="4">
        <v>100</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67.529433750999999</v>
      </c>
      <c r="D34" s="5" t="str">
        <f>IF($B34="N/A","N/A",IF(C34&gt;=90,"Yes","No"))</f>
        <v>No</v>
      </c>
      <c r="E34" s="4">
        <v>69.514581198000002</v>
      </c>
      <c r="F34" s="5" t="str">
        <f>IF($B34="N/A","N/A",IF(E34&gt;=90,"Yes","No"))</f>
        <v>No</v>
      </c>
      <c r="G34" s="4">
        <v>70.678741844000001</v>
      </c>
      <c r="H34" s="5" t="str">
        <f>IF($B34="N/A","N/A",IF(G34&gt;=90,"Yes","No"))</f>
        <v>No</v>
      </c>
      <c r="I34" s="6">
        <v>2.94</v>
      </c>
      <c r="J34" s="6">
        <v>1.675</v>
      </c>
      <c r="K34" s="111" t="str">
        <f t="shared" si="0"/>
        <v>Yes</v>
      </c>
    </row>
    <row r="35" spans="1:11" x14ac:dyDescent="0.25">
      <c r="A35" s="107" t="s">
        <v>323</v>
      </c>
      <c r="B35" s="22" t="s">
        <v>213</v>
      </c>
      <c r="C35" s="4">
        <v>22.294898150000002</v>
      </c>
      <c r="D35" s="5" t="str">
        <f>IF($B35="N/A","N/A",IF(C35&gt;15,"No",IF(C35&lt;-15,"No","Yes")))</f>
        <v>N/A</v>
      </c>
      <c r="E35" s="4">
        <v>22.985185874999999</v>
      </c>
      <c r="F35" s="5" t="str">
        <f>IF($B35="N/A","N/A",IF(E35&gt;15,"No",IF(E35&lt;-15,"No","Yes")))</f>
        <v>N/A</v>
      </c>
      <c r="G35" s="4">
        <v>23.790047716</v>
      </c>
      <c r="H35" s="5" t="str">
        <f>IF($B35="N/A","N/A",IF(G35&gt;15,"No",IF(G35&lt;-15,"No","Yes")))</f>
        <v>N/A</v>
      </c>
      <c r="I35" s="6">
        <v>3.0960000000000001</v>
      </c>
      <c r="J35" s="6">
        <v>3.5019999999999998</v>
      </c>
      <c r="K35" s="111" t="str">
        <f t="shared" si="0"/>
        <v>Yes</v>
      </c>
    </row>
    <row r="36" spans="1:11" x14ac:dyDescent="0.25">
      <c r="A36" s="107" t="s">
        <v>1731</v>
      </c>
      <c r="B36" s="22" t="s">
        <v>213</v>
      </c>
      <c r="C36" s="4">
        <v>27.546253037</v>
      </c>
      <c r="D36" s="5" t="str">
        <f>IF($B36="N/A","N/A",IF(C36&gt;15,"No",IF(C36&lt;-15,"No","Yes")))</f>
        <v>N/A</v>
      </c>
      <c r="E36" s="4">
        <v>27.243082083000001</v>
      </c>
      <c r="F36" s="5" t="str">
        <f>IF($B36="N/A","N/A",IF(E36&gt;15,"No",IF(E36&lt;-15,"No","Yes")))</f>
        <v>N/A</v>
      </c>
      <c r="G36" s="4">
        <v>29.360210341999998</v>
      </c>
      <c r="H36" s="5" t="str">
        <f>IF($B36="N/A","N/A",IF(G36&gt;15,"No",IF(G36&lt;-15,"No","Yes")))</f>
        <v>N/A</v>
      </c>
      <c r="I36" s="6">
        <v>-1.1000000000000001</v>
      </c>
      <c r="J36" s="6">
        <v>7.7709999999999999</v>
      </c>
      <c r="K36" s="111" t="str">
        <f t="shared" si="0"/>
        <v>Yes</v>
      </c>
    </row>
    <row r="37" spans="1:11" x14ac:dyDescent="0.25">
      <c r="A37" s="107" t="s">
        <v>372</v>
      </c>
      <c r="B37" s="22" t="s">
        <v>231</v>
      </c>
      <c r="C37" s="4">
        <v>93.851616519999993</v>
      </c>
      <c r="D37" s="5" t="str">
        <f>IF($B37="N/A","N/A",IF(C37&gt;90,"No",IF(C37&lt;75,"No","Yes")))</f>
        <v>No</v>
      </c>
      <c r="E37" s="4">
        <v>93.524643621999999</v>
      </c>
      <c r="F37" s="5" t="str">
        <f>IF($B37="N/A","N/A",IF(E37&gt;90,"No",IF(E37&lt;75,"No","Yes")))</f>
        <v>No</v>
      </c>
      <c r="G37" s="4">
        <v>93.981887232999995</v>
      </c>
      <c r="H37" s="5" t="str">
        <f>IF($B37="N/A","N/A",IF(G37&gt;90,"No",IF(G37&lt;75,"No","Yes")))</f>
        <v>No</v>
      </c>
      <c r="I37" s="6">
        <v>-0.34799999999999998</v>
      </c>
      <c r="J37" s="6">
        <v>0.4889</v>
      </c>
      <c r="K37" s="111" t="str">
        <f>IF(J37="Div by 0", "N/A", IF(J37="N/A","N/A", IF(J37&gt;30, "No", IF(J37&lt;-30, "No", "Yes"))))</f>
        <v>Yes</v>
      </c>
    </row>
    <row r="38" spans="1:11" x14ac:dyDescent="0.25">
      <c r="A38" s="107" t="s">
        <v>373</v>
      </c>
      <c r="B38" s="22" t="s">
        <v>232</v>
      </c>
      <c r="C38" s="4">
        <v>4.9523453560000004</v>
      </c>
      <c r="D38" s="5" t="str">
        <f>IF($B38="N/A","N/A",IF(C38&gt;10,"No",IF(C38&lt;1,"No","Yes")))</f>
        <v>Yes</v>
      </c>
      <c r="E38" s="4">
        <v>4.6585297680000002</v>
      </c>
      <c r="F38" s="5" t="str">
        <f>IF($B38="N/A","N/A",IF(E38&gt;10,"No",IF(E38&lt;1,"No","Yes")))</f>
        <v>Yes</v>
      </c>
      <c r="G38" s="4">
        <v>4.3529068069000001</v>
      </c>
      <c r="H38" s="5" t="str">
        <f>IF($B38="N/A","N/A",IF(G38&gt;10,"No",IF(G38&lt;1,"No","Yes")))</f>
        <v>Yes</v>
      </c>
      <c r="I38" s="6">
        <v>-5.93</v>
      </c>
      <c r="J38" s="6">
        <v>-6.56</v>
      </c>
      <c r="K38" s="111" t="str">
        <f>IF(J38="Div by 0", "N/A", IF(J38="N/A","N/A", IF(J38&gt;30, "No", IF(J38&lt;-30, "No", "Yes"))))</f>
        <v>Yes</v>
      </c>
    </row>
    <row r="39" spans="1:11" x14ac:dyDescent="0.25">
      <c r="A39" s="107" t="s">
        <v>374</v>
      </c>
      <c r="B39" s="22" t="s">
        <v>233</v>
      </c>
      <c r="C39" s="4">
        <v>0.70080358809999999</v>
      </c>
      <c r="D39" s="5" t="str">
        <f>IF($B39="N/A","N/A",IF(C39&gt;2,"No",IF(C39&lt;=0,"No","Yes")))</f>
        <v>Yes</v>
      </c>
      <c r="E39" s="4">
        <v>0.71741358430000002</v>
      </c>
      <c r="F39" s="5" t="str">
        <f>IF($B39="N/A","N/A",IF(E39&gt;2,"No",IF(E39&lt;=0,"No","Yes")))</f>
        <v>Yes</v>
      </c>
      <c r="G39" s="4">
        <v>0.81799591000000005</v>
      </c>
      <c r="H39" s="5" t="str">
        <f>IF($B39="N/A","N/A",IF(G39&gt;2,"No",IF(G39&lt;=0,"No","Yes")))</f>
        <v>Yes</v>
      </c>
      <c r="I39" s="6">
        <v>2.37</v>
      </c>
      <c r="J39" s="6">
        <v>14.02</v>
      </c>
      <c r="K39" s="111" t="str">
        <f>IF(J39="Div by 0", "N/A", IF(J39="N/A","N/A", IF(J39&gt;30, "No", IF(J39&lt;-30, "No", "Yes"))))</f>
        <v>Yes</v>
      </c>
    </row>
    <row r="40" spans="1:11" x14ac:dyDescent="0.25">
      <c r="A40" s="123" t="s">
        <v>375</v>
      </c>
      <c r="B40" s="119" t="s">
        <v>234</v>
      </c>
      <c r="C40" s="124">
        <v>0.44851429640000001</v>
      </c>
      <c r="D40" s="120" t="str">
        <f>IF($B40="N/A","N/A",IF(C40&gt;3,"No",IF(C40&lt;=0,"No","Yes")))</f>
        <v>Yes</v>
      </c>
      <c r="E40" s="124">
        <v>0.57765769119999999</v>
      </c>
      <c r="F40" s="120" t="str">
        <f>IF($B40="N/A","N/A",IF(E40&gt;3,"No",IF(E40&lt;=0,"No","Yes")))</f>
        <v>Yes</v>
      </c>
      <c r="G40" s="124">
        <v>0.71087739800000005</v>
      </c>
      <c r="H40" s="120" t="str">
        <f>IF($B40="N/A","N/A",IF(G40&gt;3,"No",IF(G40&lt;=0,"No","Yes")))</f>
        <v>Yes</v>
      </c>
      <c r="I40" s="121">
        <v>28.79</v>
      </c>
      <c r="J40" s="121">
        <v>23.06</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1771</v>
      </c>
      <c r="D6" s="5" t="str">
        <f>IF($B6="N/A","N/A",IF(C6&gt;15,"No",IF(C6&lt;-15,"No","Yes")))</f>
        <v>N/A</v>
      </c>
      <c r="E6" s="23">
        <v>1900</v>
      </c>
      <c r="F6" s="5" t="str">
        <f>IF($B6="N/A","N/A",IF(E6&gt;15,"No",IF(E6&lt;-15,"No","Yes")))</f>
        <v>N/A</v>
      </c>
      <c r="G6" s="23">
        <v>2003</v>
      </c>
      <c r="H6" s="5" t="str">
        <f>IF($B6="N/A","N/A",IF(G6&gt;15,"No",IF(G6&lt;-15,"No","Yes")))</f>
        <v>N/A</v>
      </c>
      <c r="I6" s="6">
        <v>7.2839999999999998</v>
      </c>
      <c r="J6" s="6">
        <v>5.4210000000000003</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1346.4980237</v>
      </c>
      <c r="D9" s="5" t="str">
        <f>IF($B9="N/A","N/A",IF(C9&gt;15,"No",IF(C9&lt;-15,"No","Yes")))</f>
        <v>N/A</v>
      </c>
      <c r="E9" s="64">
        <v>1484.7842105</v>
      </c>
      <c r="F9" s="5" t="str">
        <f>IF($B9="N/A","N/A",IF(E9&gt;15,"No",IF(E9&lt;-15,"No","Yes")))</f>
        <v>N/A</v>
      </c>
      <c r="G9" s="64">
        <v>1512.7743385000001</v>
      </c>
      <c r="H9" s="5" t="str">
        <f>IF($B9="N/A","N/A",IF(G9&gt;15,"No",IF(G9&lt;-15,"No","Yes")))</f>
        <v>N/A</v>
      </c>
      <c r="I9" s="6">
        <v>10.27</v>
      </c>
      <c r="J9" s="6">
        <v>1.885</v>
      </c>
      <c r="K9" s="111" t="str">
        <f t="shared" si="0"/>
        <v>Yes</v>
      </c>
    </row>
    <row r="10" spans="1:11" x14ac:dyDescent="0.25">
      <c r="A10" s="107" t="s">
        <v>309</v>
      </c>
      <c r="B10" s="22" t="s">
        <v>213</v>
      </c>
      <c r="C10" s="4">
        <v>6.3805759458000004</v>
      </c>
      <c r="D10" s="5" t="str">
        <f>IF($B10="N/A","N/A",IF(C10&gt;15,"No",IF(C10&lt;-15,"No","Yes")))</f>
        <v>N/A</v>
      </c>
      <c r="E10" s="4">
        <v>1.0526315789</v>
      </c>
      <c r="F10" s="5" t="str">
        <f>IF($B10="N/A","N/A",IF(E10&gt;15,"No",IF(E10&lt;-15,"No","Yes")))</f>
        <v>N/A</v>
      </c>
      <c r="G10" s="4">
        <v>0.2496255617</v>
      </c>
      <c r="H10" s="5" t="str">
        <f>IF($B10="N/A","N/A",IF(G10&gt;15,"No",IF(G10&lt;-15,"No","Yes")))</f>
        <v>N/A</v>
      </c>
      <c r="I10" s="6">
        <v>-83.5</v>
      </c>
      <c r="J10" s="6">
        <v>-76.3</v>
      </c>
      <c r="K10" s="111" t="str">
        <f t="shared" si="0"/>
        <v>No</v>
      </c>
    </row>
    <row r="11" spans="1:11" x14ac:dyDescent="0.25">
      <c r="A11" s="107" t="s">
        <v>823</v>
      </c>
      <c r="B11" s="22" t="s">
        <v>213</v>
      </c>
      <c r="C11" s="64">
        <v>7685.5575220999999</v>
      </c>
      <c r="D11" s="5" t="str">
        <f>IF($B11="N/A","N/A",IF(C11&gt;15,"No",IF(C11&lt;-15,"No","Yes")))</f>
        <v>N/A</v>
      </c>
      <c r="E11" s="64">
        <v>39838.400000000001</v>
      </c>
      <c r="F11" s="5" t="str">
        <f>IF($B11="N/A","N/A",IF(E11&gt;15,"No",IF(E11&lt;-15,"No","Yes")))</f>
        <v>N/A</v>
      </c>
      <c r="G11" s="64">
        <v>30722</v>
      </c>
      <c r="H11" s="5" t="str">
        <f>IF($B11="N/A","N/A",IF(G11&gt;15,"No",IF(G11&lt;-15,"No","Yes")))</f>
        <v>N/A</v>
      </c>
      <c r="I11" s="6">
        <v>418.4</v>
      </c>
      <c r="J11" s="6">
        <v>-22.9</v>
      </c>
      <c r="K11" s="111" t="str">
        <f t="shared" si="0"/>
        <v>Yes</v>
      </c>
    </row>
    <row r="12" spans="1:11" x14ac:dyDescent="0.25">
      <c r="A12" s="107"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11" t="str">
        <f t="shared" si="0"/>
        <v>Yes</v>
      </c>
    </row>
    <row r="13" spans="1:11" x14ac:dyDescent="0.25">
      <c r="A13" s="107" t="s">
        <v>824</v>
      </c>
      <c r="B13" s="22" t="s">
        <v>220</v>
      </c>
      <c r="C13" s="4">
        <v>1.1106719368</v>
      </c>
      <c r="D13" s="5" t="str">
        <f>IF($B13="N/A","N/A",IF(C13&gt;1,"Yes","No"))</f>
        <v>Yes</v>
      </c>
      <c r="E13" s="4">
        <v>1.1110526316</v>
      </c>
      <c r="F13" s="5" t="str">
        <f>IF($B13="N/A","N/A",IF(E13&gt;1,"Yes","No"))</f>
        <v>Yes</v>
      </c>
      <c r="G13" s="4">
        <v>1.1542685971</v>
      </c>
      <c r="H13" s="5" t="str">
        <f>IF($B13="N/A","N/A",IF(G13&gt;1,"Yes","No"))</f>
        <v>Yes</v>
      </c>
      <c r="I13" s="6">
        <v>3.4299999999999997E-2</v>
      </c>
      <c r="J13" s="6">
        <v>3.89</v>
      </c>
      <c r="K13" s="111" t="str">
        <f t="shared" si="0"/>
        <v>Yes</v>
      </c>
    </row>
    <row r="14" spans="1:11" x14ac:dyDescent="0.25">
      <c r="A14" s="107" t="s">
        <v>311</v>
      </c>
      <c r="B14" s="22" t="s">
        <v>214</v>
      </c>
      <c r="C14" s="4">
        <v>99.830604178000002</v>
      </c>
      <c r="D14" s="5" t="str">
        <f>IF($B14="N/A","N/A",IF(C14&gt;100,"No",IF(C14&lt;95,"No","Yes")))</f>
        <v>Yes</v>
      </c>
      <c r="E14" s="4">
        <v>99.789473684000001</v>
      </c>
      <c r="F14" s="5" t="str">
        <f>IF($B14="N/A","N/A",IF(E14&gt;100,"No",IF(E14&lt;95,"No","Yes")))</f>
        <v>Yes</v>
      </c>
      <c r="G14" s="4">
        <v>98.202695955999999</v>
      </c>
      <c r="H14" s="5" t="str">
        <f>IF($B14="N/A","N/A",IF(G14&gt;100,"No",IF(G14&lt;95,"No","Yes")))</f>
        <v>Yes</v>
      </c>
      <c r="I14" s="6">
        <v>-4.1000000000000002E-2</v>
      </c>
      <c r="J14" s="6">
        <v>-1.59</v>
      </c>
      <c r="K14" s="111" t="str">
        <f t="shared" si="0"/>
        <v>Yes</v>
      </c>
    </row>
    <row r="15" spans="1:11" x14ac:dyDescent="0.25">
      <c r="A15" s="107" t="s">
        <v>825</v>
      </c>
      <c r="B15" s="22" t="s">
        <v>221</v>
      </c>
      <c r="C15" s="4">
        <v>11.766402715</v>
      </c>
      <c r="D15" s="5" t="str">
        <f>IF($B15="N/A","N/A",IF(C15&gt;3,"Yes","No"))</f>
        <v>Yes</v>
      </c>
      <c r="E15" s="4">
        <v>11.594936709000001</v>
      </c>
      <c r="F15" s="5" t="str">
        <f>IF($B15="N/A","N/A",IF(E15&gt;3,"Yes","No"))</f>
        <v>Yes</v>
      </c>
      <c r="G15" s="4">
        <v>12.483985765</v>
      </c>
      <c r="H15" s="5" t="str">
        <f>IF($B15="N/A","N/A",IF(G15&gt;3,"Yes","No"))</f>
        <v>Yes</v>
      </c>
      <c r="I15" s="6">
        <v>-1.46</v>
      </c>
      <c r="J15" s="6">
        <v>7.6680000000000001</v>
      </c>
      <c r="K15" s="111" t="str">
        <f t="shared" si="0"/>
        <v>Yes</v>
      </c>
    </row>
    <row r="16" spans="1:11" x14ac:dyDescent="0.25">
      <c r="A16" s="107" t="s">
        <v>826</v>
      </c>
      <c r="B16" s="22" t="s">
        <v>222</v>
      </c>
      <c r="C16" s="4">
        <v>4.6583850931999997</v>
      </c>
      <c r="D16" s="5" t="str">
        <f>IF($B16="N/A","N/A",IF(C16&gt;=8,"No",IF(C16&lt;2,"No","Yes")))</f>
        <v>Yes</v>
      </c>
      <c r="E16" s="4">
        <v>5.2815789473999999</v>
      </c>
      <c r="F16" s="5" t="str">
        <f>IF($B16="N/A","N/A",IF(E16&gt;=8,"No",IF(E16&lt;2,"No","Yes")))</f>
        <v>Yes</v>
      </c>
      <c r="G16" s="4">
        <v>5.5237144283999999</v>
      </c>
      <c r="H16" s="5" t="str">
        <f>IF($B16="N/A","N/A",IF(G16&gt;=8,"No",IF(G16&lt;2,"No","Yes")))</f>
        <v>Yes</v>
      </c>
      <c r="I16" s="6">
        <v>13.38</v>
      </c>
      <c r="J16" s="6">
        <v>4.585</v>
      </c>
      <c r="K16" s="111" t="str">
        <f t="shared" si="0"/>
        <v>Yes</v>
      </c>
    </row>
    <row r="17" spans="1:11" x14ac:dyDescent="0.25">
      <c r="A17" s="107" t="s">
        <v>312</v>
      </c>
      <c r="B17" s="22" t="s">
        <v>223</v>
      </c>
      <c r="C17" s="4">
        <v>100</v>
      </c>
      <c r="D17" s="5" t="str">
        <f>IF(OR($B17="N/A",$C17="N/A"),"N/A",IF(C17&gt;100,"No",IF(C17&lt;98,"No","Yes")))</f>
        <v>Yes</v>
      </c>
      <c r="E17" s="4">
        <v>95.263157895000006</v>
      </c>
      <c r="F17" s="5" t="str">
        <f>IF(OR($B17="N/A",$E17="N/A"),"N/A",IF(E17&gt;100,"No",IF(E17&lt;98,"No","Yes")))</f>
        <v>No</v>
      </c>
      <c r="G17" s="4">
        <v>88.017973040000001</v>
      </c>
      <c r="H17" s="5" t="str">
        <f>IF($B17="N/A","N/A",IF(G17&gt;100,"No",IF(G17&lt;98,"No","Yes")))</f>
        <v>No</v>
      </c>
      <c r="I17" s="6">
        <v>-4.74</v>
      </c>
      <c r="J17" s="6">
        <v>-7.61</v>
      </c>
      <c r="K17" s="111" t="str">
        <f t="shared" si="0"/>
        <v>Yes</v>
      </c>
    </row>
    <row r="18" spans="1:11" x14ac:dyDescent="0.25">
      <c r="A18" s="107" t="s">
        <v>31</v>
      </c>
      <c r="B18" s="22" t="s">
        <v>214</v>
      </c>
      <c r="C18" s="4">
        <v>99.435347261000004</v>
      </c>
      <c r="D18" s="5" t="str">
        <f>IF($B18="N/A","N/A",IF(C18&gt;100,"No",IF(C18&lt;95,"No","Yes")))</f>
        <v>Yes</v>
      </c>
      <c r="E18" s="4">
        <v>94.736842104999994</v>
      </c>
      <c r="F18" s="5" t="str">
        <f>IF($B18="N/A","N/A",IF(E18&gt;100,"No",IF(E18&lt;95,"No","Yes")))</f>
        <v>No</v>
      </c>
      <c r="G18" s="4">
        <v>84.423364953000004</v>
      </c>
      <c r="H18" s="5" t="str">
        <f>IF($B18="N/A","N/A",IF(G18&gt;100,"No",IF(G18&lt;95,"No","Yes")))</f>
        <v>No</v>
      </c>
      <c r="I18" s="6">
        <v>-4.7300000000000004</v>
      </c>
      <c r="J18" s="6">
        <v>-10.9</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7.9666854883999996</v>
      </c>
      <c r="D21" s="5" t="str">
        <f>IF($B21="N/A","N/A",IF(C21&gt;=2,"Yes","No"))</f>
        <v>Yes</v>
      </c>
      <c r="E21" s="4">
        <v>8.0415789473999997</v>
      </c>
      <c r="F21" s="5" t="str">
        <f>IF($B21="N/A","N/A",IF(E21&gt;=2,"Yes","No"))</f>
        <v>Yes</v>
      </c>
      <c r="G21" s="4">
        <v>8.1422865700999996</v>
      </c>
      <c r="H21" s="5" t="str">
        <f>IF($B21="N/A","N/A",IF(G21&gt;=2,"Yes","No"))</f>
        <v>Yes</v>
      </c>
      <c r="I21" s="6">
        <v>0.94010000000000005</v>
      </c>
      <c r="J21" s="6">
        <v>1.252</v>
      </c>
      <c r="K21" s="111" t="str">
        <f t="shared" si="0"/>
        <v>Yes</v>
      </c>
    </row>
    <row r="22" spans="1:11" x14ac:dyDescent="0.25">
      <c r="A22" s="107" t="s">
        <v>829</v>
      </c>
      <c r="B22" s="22" t="s">
        <v>226</v>
      </c>
      <c r="C22" s="4">
        <v>7.5098814229000004</v>
      </c>
      <c r="D22" s="5" t="str">
        <f>IF($B22="N/A","N/A",IF(C22&gt;30,"No",IF(C22&lt;5,"No","Yes")))</f>
        <v>Yes</v>
      </c>
      <c r="E22" s="4">
        <v>7.7368421053</v>
      </c>
      <c r="F22" s="5" t="str">
        <f>IF($B22="N/A","N/A",IF(E22&gt;30,"No",IF(E22&lt;5,"No","Yes")))</f>
        <v>Yes</v>
      </c>
      <c r="G22" s="4">
        <v>8.0379430854000002</v>
      </c>
      <c r="H22" s="5" t="str">
        <f>IF($B22="N/A","N/A",IF(G22&gt;30,"No",IF(G22&lt;5,"No","Yes")))</f>
        <v>Yes</v>
      </c>
      <c r="I22" s="6">
        <v>3.0219999999999998</v>
      </c>
      <c r="J22" s="6">
        <v>3.8919999999999999</v>
      </c>
      <c r="K22" s="111" t="str">
        <f t="shared" si="0"/>
        <v>Yes</v>
      </c>
    </row>
    <row r="23" spans="1:11" x14ac:dyDescent="0.25">
      <c r="A23" s="107" t="s">
        <v>830</v>
      </c>
      <c r="B23" s="22" t="s">
        <v>227</v>
      </c>
      <c r="C23" s="4">
        <v>34.500282325999997</v>
      </c>
      <c r="D23" s="5" t="str">
        <f>IF($B23="N/A","N/A",IF(C23&gt;75,"No",IF(C23&lt;15,"No","Yes")))</f>
        <v>Yes</v>
      </c>
      <c r="E23" s="4">
        <v>33.578947368000001</v>
      </c>
      <c r="F23" s="5" t="str">
        <f>IF($B23="N/A","N/A",IF(E23&gt;75,"No",IF(E23&lt;15,"No","Yes")))</f>
        <v>Yes</v>
      </c>
      <c r="G23" s="4">
        <v>32.501248128</v>
      </c>
      <c r="H23" s="5" t="str">
        <f>IF($B23="N/A","N/A",IF(G23&gt;75,"No",IF(G23&lt;15,"No","Yes")))</f>
        <v>Yes</v>
      </c>
      <c r="I23" s="6">
        <v>-2.67</v>
      </c>
      <c r="J23" s="6">
        <v>-3.21</v>
      </c>
      <c r="K23" s="111" t="str">
        <f t="shared" si="0"/>
        <v>Yes</v>
      </c>
    </row>
    <row r="24" spans="1:11" x14ac:dyDescent="0.25">
      <c r="A24" s="107" t="s">
        <v>831</v>
      </c>
      <c r="B24" s="22" t="s">
        <v>228</v>
      </c>
      <c r="C24" s="4">
        <v>57.763975154999997</v>
      </c>
      <c r="D24" s="5" t="str">
        <f>IF($B24="N/A","N/A",IF(C24&gt;70,"No",IF(C24&lt;25,"No","Yes")))</f>
        <v>Yes</v>
      </c>
      <c r="E24" s="4">
        <v>58.421052631999999</v>
      </c>
      <c r="F24" s="5" t="str">
        <f>IF($B24="N/A","N/A",IF(E24&gt;70,"No",IF(E24&lt;25,"No","Yes")))</f>
        <v>Yes</v>
      </c>
      <c r="G24" s="4">
        <v>59.410883673999997</v>
      </c>
      <c r="H24" s="5" t="str">
        <f>IF($B24="N/A","N/A",IF(G24&gt;70,"No",IF(G24&lt;25,"No","Yes")))</f>
        <v>Yes</v>
      </c>
      <c r="I24" s="6">
        <v>1.1379999999999999</v>
      </c>
      <c r="J24" s="6">
        <v>1.694</v>
      </c>
      <c r="K24" s="111" t="str">
        <f t="shared" si="0"/>
        <v>Yes</v>
      </c>
    </row>
    <row r="25" spans="1:11" x14ac:dyDescent="0.25">
      <c r="A25" s="107" t="s">
        <v>318</v>
      </c>
      <c r="B25" s="22" t="s">
        <v>229</v>
      </c>
      <c r="C25" s="4">
        <v>40.429136081000003</v>
      </c>
      <c r="D25" s="5" t="str">
        <f>IF($B25="N/A","N/A",IF(C25&gt;70,"No",IF(C25&lt;35,"No","Yes")))</f>
        <v>Yes</v>
      </c>
      <c r="E25" s="4">
        <v>41.157894736999999</v>
      </c>
      <c r="F25" s="5" t="str">
        <f>IF($B25="N/A","N/A",IF(E25&gt;70,"No",IF(E25&lt;35,"No","Yes")))</f>
        <v>Yes</v>
      </c>
      <c r="G25" s="4">
        <v>44.483275087000003</v>
      </c>
      <c r="H25" s="5" t="str">
        <f>IF($B25="N/A","N/A",IF(G25&gt;70,"No",IF(G25&lt;35,"No","Yes")))</f>
        <v>Yes</v>
      </c>
      <c r="I25" s="6">
        <v>1.8029999999999999</v>
      </c>
      <c r="J25" s="6">
        <v>8.08</v>
      </c>
      <c r="K25" s="111" t="str">
        <f t="shared" si="0"/>
        <v>Yes</v>
      </c>
    </row>
    <row r="26" spans="1:11" x14ac:dyDescent="0.25">
      <c r="A26" s="107" t="s">
        <v>832</v>
      </c>
      <c r="B26" s="22" t="s">
        <v>220</v>
      </c>
      <c r="C26" s="4">
        <v>2.3184357541999998</v>
      </c>
      <c r="D26" s="5" t="str">
        <f>IF($B26="N/A","N/A",IF(C26&gt;1,"Yes","No"))</f>
        <v>Yes</v>
      </c>
      <c r="E26" s="4">
        <v>2.3069053708</v>
      </c>
      <c r="F26" s="5" t="str">
        <f>IF($B26="N/A","N/A",IF(E26&gt;1,"Yes","No"))</f>
        <v>Yes</v>
      </c>
      <c r="G26" s="4">
        <v>2.3872053871999999</v>
      </c>
      <c r="H26" s="5" t="str">
        <f>IF($B26="N/A","N/A",IF(G26&gt;1,"Yes","No"))</f>
        <v>Yes</v>
      </c>
      <c r="I26" s="6">
        <v>-0.497</v>
      </c>
      <c r="J26" s="6">
        <v>3.4809999999999999</v>
      </c>
      <c r="K26" s="111" t="str">
        <f t="shared" si="0"/>
        <v>Yes</v>
      </c>
    </row>
    <row r="27" spans="1:11" x14ac:dyDescent="0.25">
      <c r="A27" s="107" t="s">
        <v>319</v>
      </c>
      <c r="B27" s="22" t="s">
        <v>213</v>
      </c>
      <c r="C27" s="4">
        <v>0</v>
      </c>
      <c r="D27" s="5" t="str">
        <f>IF($B27="N/A","N/A",IF(C27&gt;15,"No",IF(C27&lt;-15,"No","Yes")))</f>
        <v>N/A</v>
      </c>
      <c r="E27" s="4">
        <v>0.1278772379</v>
      </c>
      <c r="F27" s="5" t="str">
        <f>IF($B27="N/A","N/A",IF(E27&gt;15,"No",IF(E27&lt;-15,"No","Yes")))</f>
        <v>N/A</v>
      </c>
      <c r="G27" s="4">
        <v>0</v>
      </c>
      <c r="H27" s="5" t="str">
        <f>IF($B27="N/A","N/A",IF(G27&gt;15,"No",IF(G27&lt;-15,"No","Yes")))</f>
        <v>N/A</v>
      </c>
      <c r="I27" s="6" t="s">
        <v>1748</v>
      </c>
      <c r="J27" s="6">
        <v>-100</v>
      </c>
      <c r="K27" s="111" t="str">
        <f t="shared" si="0"/>
        <v>No</v>
      </c>
    </row>
    <row r="28" spans="1:11" x14ac:dyDescent="0.25">
      <c r="A28" s="107" t="s">
        <v>833</v>
      </c>
      <c r="B28" s="22" t="s">
        <v>213</v>
      </c>
      <c r="C28" s="4">
        <v>100</v>
      </c>
      <c r="D28" s="5" t="str">
        <f>IF($B28="N/A","N/A",IF(C28&gt;15,"No",IF(C28&lt;-15,"No","Yes")))</f>
        <v>N/A</v>
      </c>
      <c r="E28" s="4">
        <v>99.872122762000004</v>
      </c>
      <c r="F28" s="5" t="str">
        <f>IF($B28="N/A","N/A",IF(E28&gt;15,"No",IF(E28&lt;-15,"No","Yes")))</f>
        <v>N/A</v>
      </c>
      <c r="G28" s="4">
        <v>100</v>
      </c>
      <c r="H28" s="5" t="str">
        <f>IF($B28="N/A","N/A",IF(G28&gt;15,"No",IF(G28&lt;-15,"No","Yes")))</f>
        <v>N/A</v>
      </c>
      <c r="I28" s="6">
        <v>-0.128</v>
      </c>
      <c r="J28" s="6">
        <v>0.128</v>
      </c>
      <c r="K28" s="111" t="str">
        <f t="shared" si="0"/>
        <v>Yes</v>
      </c>
    </row>
    <row r="29" spans="1:11" x14ac:dyDescent="0.25">
      <c r="A29" s="107" t="s">
        <v>320</v>
      </c>
      <c r="B29" s="22" t="s">
        <v>213</v>
      </c>
      <c r="C29" s="4" t="s">
        <v>1748</v>
      </c>
      <c r="D29" s="5" t="str">
        <f>IF($B29="N/A","N/A",IF(C29&gt;15,"No",IF(C29&lt;-15,"No","Yes")))</f>
        <v>N/A</v>
      </c>
      <c r="E29" s="4">
        <v>100</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61.095426312999997</v>
      </c>
      <c r="D31" s="120" t="str">
        <f>IF($B31="N/A","N/A",IF(C31&gt;=90,"Yes","No"))</f>
        <v>No</v>
      </c>
      <c r="E31" s="124">
        <v>58.526315789000002</v>
      </c>
      <c r="F31" s="120" t="str">
        <f>IF($B31="N/A","N/A",IF(E31&gt;=90,"Yes","No"))</f>
        <v>No</v>
      </c>
      <c r="G31" s="124">
        <v>65.701447827999999</v>
      </c>
      <c r="H31" s="120" t="str">
        <f>IF($B31="N/A","N/A",IF(G31&gt;=90,"Yes","No"))</f>
        <v>No</v>
      </c>
      <c r="I31" s="121">
        <v>-4.21</v>
      </c>
      <c r="J31" s="121">
        <v>12.26</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47528</v>
      </c>
      <c r="D7" s="19" t="str">
        <f>IF($B7="N/A","N/A",IF(C7&gt;15,"No",IF(C7&lt;-15,"No","Yes")))</f>
        <v>N/A</v>
      </c>
      <c r="E7" s="18">
        <v>46709</v>
      </c>
      <c r="F7" s="19" t="str">
        <f>IF($B7="N/A","N/A",IF(E7&gt;15,"No",IF(E7&lt;-15,"No","Yes")))</f>
        <v>N/A</v>
      </c>
      <c r="G7" s="18">
        <v>47937</v>
      </c>
      <c r="H7" s="19" t="str">
        <f>IF($B7="N/A","N/A",IF(G7&gt;15,"No",IF(G7&lt;-15,"No","Yes")))</f>
        <v>N/A</v>
      </c>
      <c r="I7" s="20">
        <v>-1.72</v>
      </c>
      <c r="J7" s="20">
        <v>2.629</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98.895387982000003</v>
      </c>
      <c r="D11" s="5" t="str">
        <f>IF(OR($B11="N/A",$C11="N/A"),"N/A",IF(C11&gt;100,"No",IF(C11&lt;95,"No","Yes")))</f>
        <v>Yes</v>
      </c>
      <c r="E11" s="4">
        <v>98.835342225000005</v>
      </c>
      <c r="F11" s="5" t="str">
        <f>IF(OR($B11="N/A",$E11="N/A"),"N/A",IF(E11&gt;100,"No",IF(E11&lt;95,"No","Yes")))</f>
        <v>Yes</v>
      </c>
      <c r="G11" s="4">
        <v>99.086300769999994</v>
      </c>
      <c r="H11" s="5" t="str">
        <f>IF($B11="N/A","N/A",IF(G11&gt;100,"No",IF(G11&lt;95,"No","Yes")))</f>
        <v>Yes</v>
      </c>
      <c r="I11" s="6">
        <v>-6.0999999999999999E-2</v>
      </c>
      <c r="J11" s="6">
        <v>0.25390000000000001</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98.112691466000001</v>
      </c>
      <c r="D13" s="5" t="str">
        <f t="shared" si="1"/>
        <v>Yes</v>
      </c>
      <c r="E13" s="4">
        <v>98.075317390999999</v>
      </c>
      <c r="F13" s="5" t="str">
        <f t="shared" si="2"/>
        <v>Yes</v>
      </c>
      <c r="G13" s="4">
        <v>92.210609758999993</v>
      </c>
      <c r="H13" s="5" t="str">
        <f t="shared" si="3"/>
        <v>No</v>
      </c>
      <c r="I13" s="6">
        <v>-3.7999999999999999E-2</v>
      </c>
      <c r="J13" s="6">
        <v>-5.98</v>
      </c>
      <c r="K13" s="111" t="str">
        <f t="shared" si="0"/>
        <v>Yes</v>
      </c>
    </row>
    <row r="14" spans="1:11" x14ac:dyDescent="0.25">
      <c r="A14" s="128" t="s">
        <v>13</v>
      </c>
      <c r="B14" s="22" t="s">
        <v>213</v>
      </c>
      <c r="C14" s="23">
        <v>47528</v>
      </c>
      <c r="D14" s="5" t="str">
        <f>IF($B14="N/A","N/A",IF(C14&gt;15,"No",IF(C14&lt;-15,"No","Yes")))</f>
        <v>N/A</v>
      </c>
      <c r="E14" s="23">
        <v>46709</v>
      </c>
      <c r="F14" s="5" t="str">
        <f>IF($B14="N/A","N/A",IF(E14&gt;15,"No",IF(E14&lt;-15,"No","Yes")))</f>
        <v>N/A</v>
      </c>
      <c r="G14" s="23">
        <v>47937</v>
      </c>
      <c r="H14" s="5" t="str">
        <f>IF($B14="N/A","N/A",IF(G14&gt;15,"No",IF(G14&lt;-15,"No","Yes")))</f>
        <v>N/A</v>
      </c>
      <c r="I14" s="6">
        <v>-1.72</v>
      </c>
      <c r="J14" s="6">
        <v>2.629</v>
      </c>
      <c r="K14" s="111" t="str">
        <f t="shared" si="0"/>
        <v>Yes</v>
      </c>
    </row>
    <row r="15" spans="1:11" x14ac:dyDescent="0.25">
      <c r="A15" s="128" t="s">
        <v>440</v>
      </c>
      <c r="B15" s="22" t="s">
        <v>215</v>
      </c>
      <c r="C15" s="4">
        <v>0.86054536270000004</v>
      </c>
      <c r="D15" s="5" t="str">
        <f>IF($B15="N/A","N/A",IF(C15&gt;20,"No",IF(C15&lt;5,"No","Yes")))</f>
        <v>No</v>
      </c>
      <c r="E15" s="4">
        <v>1.0040891477</v>
      </c>
      <c r="F15" s="5" t="str">
        <f>IF($B15="N/A","N/A",IF(E15&gt;20,"No",IF(E15&lt;5,"No","Yes")))</f>
        <v>No</v>
      </c>
      <c r="G15" s="4">
        <v>0.49439889860000003</v>
      </c>
      <c r="H15" s="5" t="str">
        <f>IF($B15="N/A","N/A",IF(G15&gt;20,"No",IF(G15&lt;5,"No","Yes")))</f>
        <v>No</v>
      </c>
      <c r="I15" s="6">
        <v>16.68</v>
      </c>
      <c r="J15" s="6">
        <v>-50.8</v>
      </c>
      <c r="K15" s="111" t="str">
        <f t="shared" si="0"/>
        <v>No</v>
      </c>
    </row>
    <row r="16" spans="1:11" x14ac:dyDescent="0.25">
      <c r="A16" s="128" t="s">
        <v>441</v>
      </c>
      <c r="B16" s="17" t="s">
        <v>213</v>
      </c>
      <c r="C16" s="4">
        <v>99.139454637</v>
      </c>
      <c r="D16" s="5" t="str">
        <f>IF($B16="N/A","N/A",IF(C16&gt;15,"No",IF(C16&lt;-15,"No","Yes")))</f>
        <v>N/A</v>
      </c>
      <c r="E16" s="4">
        <v>98.995910851999994</v>
      </c>
      <c r="F16" s="5" t="str">
        <f>IF($B16="N/A","N/A",IF(E16&gt;15,"No",IF(E16&lt;-15,"No","Yes")))</f>
        <v>N/A</v>
      </c>
      <c r="G16" s="4">
        <v>99.505601100999996</v>
      </c>
      <c r="H16" s="5" t="str">
        <f>IF($B16="N/A","N/A",IF(G16&gt;15,"No",IF(G16&lt;-15,"No","Yes")))</f>
        <v>N/A</v>
      </c>
      <c r="I16" s="6">
        <v>-0.14499999999999999</v>
      </c>
      <c r="J16" s="6">
        <v>0.51490000000000002</v>
      </c>
      <c r="K16" s="111" t="str">
        <f t="shared" si="0"/>
        <v>Yes</v>
      </c>
    </row>
    <row r="17" spans="1:11" x14ac:dyDescent="0.25">
      <c r="A17" s="128" t="s">
        <v>442</v>
      </c>
      <c r="B17" s="22" t="s">
        <v>235</v>
      </c>
      <c r="C17" s="4">
        <v>8.4497559333000005</v>
      </c>
      <c r="D17" s="5" t="str">
        <f>IF($B17="N/A","N/A",IF(C17&gt;1,"Yes","No"))</f>
        <v>Yes</v>
      </c>
      <c r="E17" s="4">
        <v>5.7076794621999998</v>
      </c>
      <c r="F17" s="5" t="str">
        <f>IF($B17="N/A","N/A",IF(E17&gt;1,"Yes","No"))</f>
        <v>Yes</v>
      </c>
      <c r="G17" s="4">
        <v>6.8131088720999999</v>
      </c>
      <c r="H17" s="5" t="str">
        <f>IF($B17="N/A","N/A",IF(G17&gt;1,"Yes","No"))</f>
        <v>Yes</v>
      </c>
      <c r="I17" s="6">
        <v>-32.5</v>
      </c>
      <c r="J17" s="6">
        <v>19.37</v>
      </c>
      <c r="K17" s="111" t="str">
        <f t="shared" si="0"/>
        <v>Yes</v>
      </c>
    </row>
    <row r="18" spans="1:11" x14ac:dyDescent="0.25">
      <c r="A18" s="128" t="s">
        <v>859</v>
      </c>
      <c r="B18" s="22" t="s">
        <v>213</v>
      </c>
      <c r="C18" s="75">
        <v>7086.9614044</v>
      </c>
      <c r="D18" s="5" t="str">
        <f>IF($B18="N/A","N/A",IF(C18&gt;15,"No",IF(C18&lt;-15,"No","Yes")))</f>
        <v>N/A</v>
      </c>
      <c r="E18" s="75">
        <v>6819.5896474000001</v>
      </c>
      <c r="F18" s="5" t="str">
        <f>IF($B18="N/A","N/A",IF(E18&gt;15,"No",IF(E18&lt;-15,"No","Yes")))</f>
        <v>N/A</v>
      </c>
      <c r="G18" s="75">
        <v>6950.6224739999998</v>
      </c>
      <c r="H18" s="5" t="str">
        <f>IF($B18="N/A","N/A",IF(G18&gt;15,"No",IF(G18&lt;-15,"No","Yes")))</f>
        <v>N/A</v>
      </c>
      <c r="I18" s="6">
        <v>-3.77</v>
      </c>
      <c r="J18" s="6">
        <v>1.921</v>
      </c>
      <c r="K18" s="111" t="str">
        <f t="shared" si="0"/>
        <v>Yes</v>
      </c>
    </row>
    <row r="19" spans="1:11" x14ac:dyDescent="0.25">
      <c r="A19" s="110" t="s">
        <v>131</v>
      </c>
      <c r="B19" s="22" t="s">
        <v>213</v>
      </c>
      <c r="C19" s="23">
        <v>11</v>
      </c>
      <c r="D19" s="22" t="s">
        <v>213</v>
      </c>
      <c r="E19" s="23">
        <v>11</v>
      </c>
      <c r="F19" s="22" t="s">
        <v>213</v>
      </c>
      <c r="G19" s="23">
        <v>665</v>
      </c>
      <c r="H19" s="5" t="str">
        <f>IF($B19="N/A","N/A",IF(G19&gt;15,"No",IF(G19&lt;-15,"No","Yes")))</f>
        <v>N/A</v>
      </c>
      <c r="I19" s="6">
        <v>100</v>
      </c>
      <c r="J19" s="6">
        <v>16525</v>
      </c>
      <c r="K19" s="111" t="str">
        <f t="shared" si="0"/>
        <v>No</v>
      </c>
    </row>
    <row r="20" spans="1:11" x14ac:dyDescent="0.25">
      <c r="A20" s="110" t="s">
        <v>346</v>
      </c>
      <c r="B20" s="17" t="s">
        <v>213</v>
      </c>
      <c r="C20" s="4">
        <v>4.2080457999999999E-3</v>
      </c>
      <c r="D20" s="22" t="s">
        <v>213</v>
      </c>
      <c r="E20" s="4">
        <v>8.5636601000000003E-3</v>
      </c>
      <c r="F20" s="22" t="s">
        <v>213</v>
      </c>
      <c r="G20" s="4">
        <v>1.3872374158</v>
      </c>
      <c r="H20" s="5" t="str">
        <f>IF($B20="N/A","N/A",IF(G20&gt;15,"No",IF(G20&lt;-15,"No","Yes")))</f>
        <v>N/A</v>
      </c>
      <c r="I20" s="6">
        <v>103.5</v>
      </c>
      <c r="J20" s="6">
        <v>16099</v>
      </c>
      <c r="K20" s="111" t="str">
        <f t="shared" si="0"/>
        <v>No</v>
      </c>
    </row>
    <row r="21" spans="1:11" ht="25" x14ac:dyDescent="0.25">
      <c r="A21" s="110" t="s">
        <v>838</v>
      </c>
      <c r="B21" s="22" t="s">
        <v>213</v>
      </c>
      <c r="C21" s="75">
        <v>3411</v>
      </c>
      <c r="D21" s="5" t="str">
        <f>IF($B21="N/A","N/A",IF(C21&gt;60,"No",IF(C21&lt;15,"No","Yes")))</f>
        <v>N/A</v>
      </c>
      <c r="E21" s="75">
        <v>3501.5</v>
      </c>
      <c r="F21" s="5" t="str">
        <f>IF($B21="N/A","N/A",IF(E21&gt;60,"No",IF(E21&lt;15,"No","Yes")))</f>
        <v>N/A</v>
      </c>
      <c r="G21" s="75">
        <v>4777.2962405999997</v>
      </c>
      <c r="H21" s="5" t="str">
        <f>IF($B21="N/A","N/A",IF(G21&gt;60,"No",IF(G21&lt;15,"No","Yes")))</f>
        <v>N/A</v>
      </c>
      <c r="I21" s="6">
        <v>2.653</v>
      </c>
      <c r="J21" s="6">
        <v>36.44</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47119</v>
      </c>
      <c r="D6" s="5" t="str">
        <f>IF($B6="N/A","N/A",IF(C6&gt;15,"No",IF(C6&lt;-15,"No","Yes")))</f>
        <v>N/A</v>
      </c>
      <c r="E6" s="23">
        <v>46240</v>
      </c>
      <c r="F6" s="5" t="str">
        <f>IF($B6="N/A","N/A",IF(E6&gt;15,"No",IF(E6&lt;-15,"No","Yes")))</f>
        <v>N/A</v>
      </c>
      <c r="G6" s="23">
        <v>47700</v>
      </c>
      <c r="H6" s="5" t="str">
        <f>IF($B6="N/A","N/A",IF(G6&gt;15,"No",IF(G6&lt;-15,"No","Yes")))</f>
        <v>N/A</v>
      </c>
      <c r="I6" s="6">
        <v>-1.87</v>
      </c>
      <c r="J6" s="6">
        <v>3.157</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176.56876007</v>
      </c>
      <c r="D9" s="5" t="str">
        <f>IF($B9="N/A","N/A",IF(C9&gt;100,"No",IF(C9&lt;50,"No","Yes")))</f>
        <v>No</v>
      </c>
      <c r="E9" s="24">
        <v>182.58473147000001</v>
      </c>
      <c r="F9" s="5" t="str">
        <f>IF($B9="N/A","N/A",IF(E9&gt;100,"No",IF(E9&lt;50,"No","Yes")))</f>
        <v>No</v>
      </c>
      <c r="G9" s="24">
        <v>195.50670235000001</v>
      </c>
      <c r="H9" s="5" t="str">
        <f>IF($B9="N/A","N/A",IF(G9&gt;100,"No",IF(G9&lt;50,"No","Yes")))</f>
        <v>No</v>
      </c>
      <c r="I9" s="6">
        <v>3.407</v>
      </c>
      <c r="J9" s="6">
        <v>7.077</v>
      </c>
      <c r="K9" s="111" t="str">
        <f t="shared" si="0"/>
        <v>Yes</v>
      </c>
    </row>
    <row r="10" spans="1:11" ht="25" x14ac:dyDescent="0.25">
      <c r="A10" s="130" t="s">
        <v>841</v>
      </c>
      <c r="B10" s="22" t="s">
        <v>213</v>
      </c>
      <c r="C10" s="24">
        <v>452.10373456000002</v>
      </c>
      <c r="D10" s="5" t="str">
        <f>IF($B10="N/A","N/A",IF(C10&gt;15,"No",IF(C10&lt;-15,"No","Yes")))</f>
        <v>N/A</v>
      </c>
      <c r="E10" s="24">
        <v>475.37045078</v>
      </c>
      <c r="F10" s="5" t="str">
        <f>IF($B10="N/A","N/A",IF(E10&gt;15,"No",IF(E10&lt;-15,"No","Yes")))</f>
        <v>N/A</v>
      </c>
      <c r="G10" s="24">
        <v>504.49492533</v>
      </c>
      <c r="H10" s="5" t="str">
        <f>IF($B10="N/A","N/A",IF(G10&gt;15,"No",IF(G10&lt;-15,"No","Yes")))</f>
        <v>N/A</v>
      </c>
      <c r="I10" s="6">
        <v>5.1459999999999999</v>
      </c>
      <c r="J10" s="6">
        <v>6.1269999999999998</v>
      </c>
      <c r="K10" s="111" t="str">
        <f t="shared" si="0"/>
        <v>Yes</v>
      </c>
    </row>
    <row r="11" spans="1:11" ht="25" x14ac:dyDescent="0.25">
      <c r="A11" s="130" t="s">
        <v>842</v>
      </c>
      <c r="B11" s="22" t="s">
        <v>213</v>
      </c>
      <c r="C11" s="24">
        <v>382.46268657000002</v>
      </c>
      <c r="D11" s="5" t="str">
        <f>IF($B11="N/A","N/A",IF(C11&gt;15,"No",IF(C11&lt;-15,"No","Yes")))</f>
        <v>N/A</v>
      </c>
      <c r="E11" s="24">
        <v>353.28936169999997</v>
      </c>
      <c r="F11" s="5" t="str">
        <f>IF($B11="N/A","N/A",IF(E11&gt;15,"No",IF(E11&lt;-15,"No","Yes")))</f>
        <v>N/A</v>
      </c>
      <c r="G11" s="24">
        <v>345.44662921000003</v>
      </c>
      <c r="H11" s="5" t="str">
        <f>IF($B11="N/A","N/A",IF(G11&gt;15,"No",IF(G11&lt;-15,"No","Yes")))</f>
        <v>N/A</v>
      </c>
      <c r="I11" s="6">
        <v>-7.63</v>
      </c>
      <c r="J11" s="6">
        <v>-2.2200000000000002</v>
      </c>
      <c r="K11" s="111" t="str">
        <f t="shared" si="0"/>
        <v>Yes</v>
      </c>
    </row>
    <row r="12" spans="1:11" ht="25" x14ac:dyDescent="0.25">
      <c r="A12" s="130" t="s">
        <v>843</v>
      </c>
      <c r="B12" s="22" t="s">
        <v>213</v>
      </c>
      <c r="C12" s="24">
        <v>409.11963575999999</v>
      </c>
      <c r="D12" s="5" t="str">
        <f>IF($B12="N/A","N/A",IF(C12&gt;15,"No",IF(C12&lt;-15,"No","Yes")))</f>
        <v>N/A</v>
      </c>
      <c r="E12" s="24">
        <v>392.21335450999999</v>
      </c>
      <c r="F12" s="5" t="str">
        <f>IF($B12="N/A","N/A",IF(E12&gt;15,"No",IF(E12&lt;-15,"No","Yes")))</f>
        <v>N/A</v>
      </c>
      <c r="G12" s="24">
        <v>444.73007537000001</v>
      </c>
      <c r="H12" s="5" t="str">
        <f>IF($B12="N/A","N/A",IF(G12&gt;15,"No",IF(G12&lt;-15,"No","Yes")))</f>
        <v>N/A</v>
      </c>
      <c r="I12" s="6">
        <v>-4.13</v>
      </c>
      <c r="J12" s="6">
        <v>13.39</v>
      </c>
      <c r="K12" s="111" t="str">
        <f t="shared" si="0"/>
        <v>Yes</v>
      </c>
    </row>
    <row r="13" spans="1:11" x14ac:dyDescent="0.25">
      <c r="A13" s="130" t="s">
        <v>652</v>
      </c>
      <c r="B13" s="22" t="s">
        <v>237</v>
      </c>
      <c r="C13" s="4">
        <v>83.533181944000006</v>
      </c>
      <c r="D13" s="5" t="str">
        <f>IF($B13="N/A","N/A",IF(C13&gt;99,"No",IF(C13&lt;75,"No","Yes")))</f>
        <v>Yes</v>
      </c>
      <c r="E13" s="4">
        <v>83.953287196999995</v>
      </c>
      <c r="F13" s="5" t="str">
        <f>IF($B13="N/A","N/A",IF(E13&gt;99,"No",IF(E13&lt;75,"No","Yes")))</f>
        <v>Yes</v>
      </c>
      <c r="G13" s="4">
        <v>84.507337526000001</v>
      </c>
      <c r="H13" s="5" t="str">
        <f>IF($B13="N/A","N/A",IF(G13&gt;99,"No",IF(G13&lt;75,"No","Yes")))</f>
        <v>Yes</v>
      </c>
      <c r="I13" s="6">
        <v>0.50290000000000001</v>
      </c>
      <c r="J13" s="6">
        <v>0.66</v>
      </c>
      <c r="K13" s="111" t="str">
        <f t="shared" ref="K13:K24" si="1">IF(J13="Div by 0", "N/A", IF(J13="N/A","N/A", IF(J13&gt;30, "No", IF(J13&lt;-30, "No", "Yes"))))</f>
        <v>Yes</v>
      </c>
    </row>
    <row r="14" spans="1:11" x14ac:dyDescent="0.25">
      <c r="A14" s="130" t="s">
        <v>493</v>
      </c>
      <c r="B14" s="22" t="s">
        <v>213</v>
      </c>
      <c r="C14" s="5">
        <v>98.755081301000004</v>
      </c>
      <c r="D14" s="5" t="str">
        <f>IF($B14="N/A","N/A",IF(C14&gt;15,"No",IF(C14&lt;-15,"No","Yes")))</f>
        <v>N/A</v>
      </c>
      <c r="E14" s="5">
        <v>98.861411642999997</v>
      </c>
      <c r="F14" s="5" t="str">
        <f>IF($B14="N/A","N/A",IF(E14&gt;15,"No",IF(E14&lt;-15,"No","Yes")))</f>
        <v>N/A</v>
      </c>
      <c r="G14" s="5">
        <v>97.913669064999993</v>
      </c>
      <c r="H14" s="5" t="str">
        <f>IF($B14="N/A","N/A",IF(G14&gt;15,"No",IF(G14&lt;-15,"No","Yes")))</f>
        <v>N/A</v>
      </c>
      <c r="I14" s="6">
        <v>0.1077</v>
      </c>
      <c r="J14" s="6">
        <v>-0.95899999999999996</v>
      </c>
      <c r="K14" s="111" t="str">
        <f t="shared" si="1"/>
        <v>Yes</v>
      </c>
    </row>
    <row r="15" spans="1:11" x14ac:dyDescent="0.25">
      <c r="A15" s="130" t="s">
        <v>844</v>
      </c>
      <c r="B15" s="22" t="s">
        <v>213</v>
      </c>
      <c r="C15" s="23">
        <v>29.200951890999999</v>
      </c>
      <c r="D15" s="5" t="str">
        <f>IF($B15="N/A","N/A",IF(C15&gt;15,"No",IF(C15&lt;-15,"No","Yes")))</f>
        <v>N/A</v>
      </c>
      <c r="E15" s="6">
        <v>29.304627651000001</v>
      </c>
      <c r="F15" s="5" t="str">
        <f>IF($B15="N/A","N/A",IF(E15&gt;15,"No",IF(E15&lt;-15,"No","Yes")))</f>
        <v>N/A</v>
      </c>
      <c r="G15" s="6">
        <v>29.198408877999999</v>
      </c>
      <c r="H15" s="5" t="str">
        <f>IF($B15="N/A","N/A",IF(G15&gt;15,"No",IF(G15&lt;-15,"No","Yes")))</f>
        <v>N/A</v>
      </c>
      <c r="I15" s="6">
        <v>0.35499999999999998</v>
      </c>
      <c r="J15" s="6">
        <v>-0.36199999999999999</v>
      </c>
      <c r="K15" s="111" t="str">
        <f t="shared" si="1"/>
        <v>Yes</v>
      </c>
    </row>
    <row r="16" spans="1:11" x14ac:dyDescent="0.25">
      <c r="A16" s="131" t="s">
        <v>653</v>
      </c>
      <c r="B16" s="38" t="s">
        <v>238</v>
      </c>
      <c r="C16" s="5">
        <v>14.626795984999999</v>
      </c>
      <c r="D16" s="5" t="str">
        <f>IF($B16="N/A","N/A",IF(C16&gt;20,"No",IF(C16&lt;=0,"No","Yes")))</f>
        <v>Yes</v>
      </c>
      <c r="E16" s="5">
        <v>14.37932526</v>
      </c>
      <c r="F16" s="5" t="str">
        <f>IF($B16="N/A","N/A",IF(E16&gt;20,"No",IF(E16&lt;=0,"No","Yes")))</f>
        <v>Yes</v>
      </c>
      <c r="G16" s="5">
        <v>13.519916143</v>
      </c>
      <c r="H16" s="5" t="str">
        <f>IF($B16="N/A","N/A",IF(G16&gt;20,"No",IF(G16&lt;=0,"No","Yes")))</f>
        <v>Yes</v>
      </c>
      <c r="I16" s="6">
        <v>-1.69</v>
      </c>
      <c r="J16" s="6">
        <v>-5.98</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99.953481159999995</v>
      </c>
      <c r="H17" s="5" t="str">
        <f>IF($B17="N/A","N/A",IF(G17&gt;15,"No",IF(G17&lt;-15,"No","Yes")))</f>
        <v>N/A</v>
      </c>
      <c r="I17" s="6">
        <v>0</v>
      </c>
      <c r="J17" s="6">
        <v>-4.7E-2</v>
      </c>
      <c r="K17" s="111" t="str">
        <f t="shared" si="1"/>
        <v>Yes</v>
      </c>
    </row>
    <row r="18" spans="1:11" x14ac:dyDescent="0.25">
      <c r="A18" s="131" t="s">
        <v>845</v>
      </c>
      <c r="B18" s="22" t="s">
        <v>213</v>
      </c>
      <c r="C18" s="6">
        <v>29.955020312999999</v>
      </c>
      <c r="D18" s="5" t="str">
        <f>IF($B18="N/A","N/A",IF(C18&gt;15,"No",IF(C18&lt;-15,"No","Yes")))</f>
        <v>N/A</v>
      </c>
      <c r="E18" s="6">
        <v>30.134456309000001</v>
      </c>
      <c r="F18" s="5" t="str">
        <f>IF($B18="N/A","N/A",IF(E18&gt;15,"No",IF(E18&lt;-15,"No","Yes")))</f>
        <v>N/A</v>
      </c>
      <c r="G18" s="6">
        <v>29.959044369000001</v>
      </c>
      <c r="H18" s="5" t="str">
        <f>IF($B18="N/A","N/A",IF(G18&gt;15,"No",IF(G18&lt;-15,"No","Yes")))</f>
        <v>N/A</v>
      </c>
      <c r="I18" s="6">
        <v>0.59899999999999998</v>
      </c>
      <c r="J18" s="6">
        <v>-0.58199999999999996</v>
      </c>
      <c r="K18" s="111" t="str">
        <f t="shared" si="1"/>
        <v>Yes</v>
      </c>
    </row>
    <row r="19" spans="1:11" x14ac:dyDescent="0.25">
      <c r="A19" s="130" t="s">
        <v>654</v>
      </c>
      <c r="B19" s="38" t="s">
        <v>239</v>
      </c>
      <c r="C19" s="5">
        <v>4.0323436400000003E-2</v>
      </c>
      <c r="D19" s="5" t="str">
        <f>IF($B19="N/A","N/A",IF(C19&gt;10,"No",IF(C19&lt;=0,"No","Yes")))</f>
        <v>Yes</v>
      </c>
      <c r="E19" s="5">
        <v>2.8114186900000001E-2</v>
      </c>
      <c r="F19" s="5" t="str">
        <f>IF($B19="N/A","N/A",IF(E19&gt;10,"No",IF(E19&lt;=0,"No","Yes")))</f>
        <v>Yes</v>
      </c>
      <c r="G19" s="5">
        <v>2.9350104799999999E-2</v>
      </c>
      <c r="H19" s="5" t="str">
        <f>IF($B19="N/A","N/A",IF(G19&gt;10,"No",IF(G19&lt;=0,"No","Yes")))</f>
        <v>Yes</v>
      </c>
      <c r="I19" s="6">
        <v>-30.3</v>
      </c>
      <c r="J19" s="6">
        <v>4.3959999999999999</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24.684210526000001</v>
      </c>
      <c r="D21" s="5" t="str">
        <f>IF($B21="N/A","N/A",IF(C21&gt;15,"No",IF(C21&lt;-15,"No","Yes")))</f>
        <v>N/A</v>
      </c>
      <c r="E21" s="6">
        <v>18.076923077</v>
      </c>
      <c r="F21" s="5" t="str">
        <f>IF($B21="N/A","N/A",IF(E21&gt;15,"No",IF(E21&lt;-15,"No","Yes")))</f>
        <v>N/A</v>
      </c>
      <c r="G21" s="6">
        <v>25.428571429000002</v>
      </c>
      <c r="H21" s="5" t="str">
        <f>IF($B21="N/A","N/A",IF(G21&gt;15,"No",IF(G21&lt;-15,"No","Yes")))</f>
        <v>N/A</v>
      </c>
      <c r="I21" s="6">
        <v>-26.8</v>
      </c>
      <c r="J21" s="6">
        <v>40.67</v>
      </c>
      <c r="K21" s="111" t="str">
        <f t="shared" si="1"/>
        <v>No</v>
      </c>
    </row>
    <row r="22" spans="1:11" x14ac:dyDescent="0.25">
      <c r="A22" s="130" t="s">
        <v>1697</v>
      </c>
      <c r="B22" s="38" t="s">
        <v>224</v>
      </c>
      <c r="C22" s="5">
        <v>1.7996986354</v>
      </c>
      <c r="D22" s="5" t="str">
        <f>IF($B22="N/A","N/A",IF(C22&gt;5,"No",IF(C22&lt;=0,"No","Yes")))</f>
        <v>Yes</v>
      </c>
      <c r="E22" s="5">
        <v>1.5916955017000001</v>
      </c>
      <c r="F22" s="5" t="str">
        <f>IF($B22="N/A","N/A",IF(E22&gt;5,"No",IF(E22&lt;=0,"No","Yes")))</f>
        <v>Yes</v>
      </c>
      <c r="G22" s="5">
        <v>1.9098532495</v>
      </c>
      <c r="H22" s="5" t="str">
        <f>IF($B22="N/A","N/A",IF(G22&gt;5,"No",IF(G22&lt;=0,"No","Yes")))</f>
        <v>Yes</v>
      </c>
      <c r="I22" s="6">
        <v>-11.6</v>
      </c>
      <c r="J22" s="6">
        <v>19.989999999999998</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24.346698112999999</v>
      </c>
      <c r="D24" s="5" t="str">
        <f>IF($B24="N/A","N/A",IF(C24&gt;15,"No",IF(C24&lt;-15,"No","Yes")))</f>
        <v>N/A</v>
      </c>
      <c r="E24" s="6">
        <v>24.804347826000001</v>
      </c>
      <c r="F24" s="5" t="str">
        <f>IF($B24="N/A","N/A",IF(E24&gt;15,"No",IF(E24&lt;-15,"No","Yes")))</f>
        <v>N/A</v>
      </c>
      <c r="G24" s="6">
        <v>22.574094402</v>
      </c>
      <c r="H24" s="5" t="str">
        <f>IF($B24="N/A","N/A",IF(G24&gt;15,"No",IF(G24&lt;-15,"No","Yes")))</f>
        <v>N/A</v>
      </c>
      <c r="I24" s="6">
        <v>1.88</v>
      </c>
      <c r="J24" s="6">
        <v>-8.99</v>
      </c>
      <c r="K24" s="111" t="str">
        <f t="shared" si="1"/>
        <v>Yes</v>
      </c>
    </row>
    <row r="25" spans="1:11" x14ac:dyDescent="0.25">
      <c r="A25" s="130" t="s">
        <v>15</v>
      </c>
      <c r="B25" s="22" t="s">
        <v>240</v>
      </c>
      <c r="C25" s="5">
        <v>6.5536195590000004</v>
      </c>
      <c r="D25" s="5" t="str">
        <f>IF($B25="N/A","N/A",IF(C25&gt;20,"No",IF(C25&lt;1,"No","Yes")))</f>
        <v>Yes</v>
      </c>
      <c r="E25" s="5">
        <v>6.4619377162999996</v>
      </c>
      <c r="F25" s="5" t="str">
        <f>IF($B25="N/A","N/A",IF(E25&gt;20,"No",IF(E25&lt;1,"No","Yes")))</f>
        <v>Yes</v>
      </c>
      <c r="G25" s="5">
        <v>6.1488469602000002</v>
      </c>
      <c r="H25" s="5" t="str">
        <f>IF($B25="N/A","N/A",IF(G25&gt;20,"No",IF(G25&lt;1,"No","Yes")))</f>
        <v>Yes</v>
      </c>
      <c r="I25" s="6">
        <v>-1.4</v>
      </c>
      <c r="J25" s="6">
        <v>-4.8499999999999996</v>
      </c>
      <c r="K25" s="111" t="str">
        <f t="shared" ref="K25:K34" si="2">IF(J25="Div by 0", "N/A", IF(J25="N/A","N/A", IF(J25&gt;30, "No", IF(J25&lt;-30, "No", "Yes"))))</f>
        <v>Yes</v>
      </c>
    </row>
    <row r="26" spans="1:11" x14ac:dyDescent="0.25">
      <c r="A26" s="130" t="s">
        <v>159</v>
      </c>
      <c r="B26" s="22" t="s">
        <v>214</v>
      </c>
      <c r="C26" s="5">
        <v>98.289437382000003</v>
      </c>
      <c r="D26" s="5" t="str">
        <f>IF($B26="N/A","N/A",IF(C26&gt;100,"No",IF(C26&lt;95,"No","Yes")))</f>
        <v>Yes</v>
      </c>
      <c r="E26" s="5">
        <v>98.382352940999994</v>
      </c>
      <c r="F26" s="5" t="str">
        <f>IF($B26="N/A","N/A",IF(E26&gt;100,"No",IF(E26&lt;95,"No","Yes")))</f>
        <v>Yes</v>
      </c>
      <c r="G26" s="5">
        <v>98.150943396000002</v>
      </c>
      <c r="H26" s="5" t="str">
        <f>IF($B26="N/A","N/A",IF(G26&gt;100,"No",IF(G26&lt;95,"No","Yes")))</f>
        <v>Yes</v>
      </c>
      <c r="I26" s="6">
        <v>9.4500000000000001E-2</v>
      </c>
      <c r="J26" s="6">
        <v>-0.23499999999999999</v>
      </c>
      <c r="K26" s="111" t="str">
        <f t="shared" si="2"/>
        <v>Yes</v>
      </c>
    </row>
    <row r="27" spans="1:11" x14ac:dyDescent="0.25">
      <c r="A27" s="130" t="s">
        <v>32</v>
      </c>
      <c r="B27" s="22" t="s">
        <v>214</v>
      </c>
      <c r="C27" s="5">
        <v>99.972410280000005</v>
      </c>
      <c r="D27" s="5" t="str">
        <f>IF($B27="N/A","N/A",IF(C27&gt;100,"No",IF(C27&lt;95,"No","Yes")))</f>
        <v>Yes</v>
      </c>
      <c r="E27" s="5">
        <v>99.991349481</v>
      </c>
      <c r="F27" s="5" t="str">
        <f>IF($B27="N/A","N/A",IF(E27&gt;100,"No",IF(E27&lt;95,"No","Yes")))</f>
        <v>Yes</v>
      </c>
      <c r="G27" s="5">
        <v>99.974842766999998</v>
      </c>
      <c r="H27" s="5" t="str">
        <f>IF($B27="N/A","N/A",IF(G27&gt;100,"No",IF(G27&lt;95,"No","Yes")))</f>
        <v>Yes</v>
      </c>
      <c r="I27" s="6">
        <v>1.89E-2</v>
      </c>
      <c r="J27" s="6">
        <v>-1.7000000000000001E-2</v>
      </c>
      <c r="K27" s="111" t="str">
        <f t="shared" si="2"/>
        <v>Yes</v>
      </c>
    </row>
    <row r="28" spans="1:11" x14ac:dyDescent="0.25">
      <c r="A28" s="130" t="s">
        <v>848</v>
      </c>
      <c r="B28" s="22" t="s">
        <v>226</v>
      </c>
      <c r="C28" s="5">
        <v>14.153186431</v>
      </c>
      <c r="D28" s="5" t="str">
        <f>IF($B28="N/A","N/A",IF(C28&gt;30,"No",IF(C28&lt;5,"No","Yes")))</f>
        <v>Yes</v>
      </c>
      <c r="E28" s="5">
        <v>13.731724198</v>
      </c>
      <c r="F28" s="5" t="str">
        <f>IF($B28="N/A","N/A",IF(E28&gt;30,"No",IF(E28&lt;5,"No","Yes")))</f>
        <v>Yes</v>
      </c>
      <c r="G28" s="5">
        <v>12.380473074999999</v>
      </c>
      <c r="H28" s="5" t="str">
        <f>IF($B28="N/A","N/A",IF(G28&gt;30,"No",IF(G28&lt;5,"No","Yes")))</f>
        <v>Yes</v>
      </c>
      <c r="I28" s="6">
        <v>-2.98</v>
      </c>
      <c r="J28" s="6">
        <v>-9.84</v>
      </c>
      <c r="K28" s="111" t="str">
        <f t="shared" si="2"/>
        <v>Yes</v>
      </c>
    </row>
    <row r="29" spans="1:11" x14ac:dyDescent="0.25">
      <c r="A29" s="130" t="s">
        <v>849</v>
      </c>
      <c r="B29" s="22" t="s">
        <v>227</v>
      </c>
      <c r="C29" s="5">
        <v>47.374007556999999</v>
      </c>
      <c r="D29" s="5" t="str">
        <f>IF($B29="N/A","N/A",IF(C29&gt;75,"No",IF(C29&lt;15,"No","Yes")))</f>
        <v>Yes</v>
      </c>
      <c r="E29" s="5">
        <v>45.654900943000001</v>
      </c>
      <c r="F29" s="5" t="str">
        <f>IF($B29="N/A","N/A",IF(E29&gt;75,"No",IF(E29&lt;15,"No","Yes")))</f>
        <v>Yes</v>
      </c>
      <c r="G29" s="5">
        <v>44.447240395999998</v>
      </c>
      <c r="H29" s="5" t="str">
        <f>IF($B29="N/A","N/A",IF(G29&gt;75,"No",IF(G29&lt;15,"No","Yes")))</f>
        <v>Yes</v>
      </c>
      <c r="I29" s="6">
        <v>-3.63</v>
      </c>
      <c r="J29" s="6">
        <v>-2.65</v>
      </c>
      <c r="K29" s="111" t="str">
        <f t="shared" si="2"/>
        <v>Yes</v>
      </c>
    </row>
    <row r="30" spans="1:11" x14ac:dyDescent="0.25">
      <c r="A30" s="130" t="s">
        <v>850</v>
      </c>
      <c r="B30" s="22" t="s">
        <v>228</v>
      </c>
      <c r="C30" s="5">
        <v>38.470683139999998</v>
      </c>
      <c r="D30" s="5" t="str">
        <f>IF($B30="N/A","N/A",IF(C30&gt;70,"No",IF(C30&lt;25,"No","Yes")))</f>
        <v>Yes</v>
      </c>
      <c r="E30" s="5">
        <v>40.613374858999997</v>
      </c>
      <c r="F30" s="5" t="str">
        <f>IF($B30="N/A","N/A",IF(E30&gt;70,"No",IF(E30&lt;25,"No","Yes")))</f>
        <v>Yes</v>
      </c>
      <c r="G30" s="5">
        <v>43.172286528999997</v>
      </c>
      <c r="H30" s="5" t="str">
        <f>IF($B30="N/A","N/A",IF(G30&gt;70,"No",IF(G30&lt;25,"No","Yes")))</f>
        <v>Yes</v>
      </c>
      <c r="I30" s="6">
        <v>5.57</v>
      </c>
      <c r="J30" s="6">
        <v>6.3010000000000002</v>
      </c>
      <c r="K30" s="111" t="str">
        <f t="shared" si="2"/>
        <v>Yes</v>
      </c>
    </row>
    <row r="31" spans="1:11" x14ac:dyDescent="0.25">
      <c r="A31" s="130" t="s">
        <v>160</v>
      </c>
      <c r="B31" s="22" t="s">
        <v>214</v>
      </c>
      <c r="C31" s="5">
        <v>99.997877713999998</v>
      </c>
      <c r="D31" s="5" t="str">
        <f>IF($B31="N/A","N/A",IF(C31&gt;100,"No",IF(C31&lt;95,"No","Yes")))</f>
        <v>Yes</v>
      </c>
      <c r="E31" s="5">
        <v>100</v>
      </c>
      <c r="F31" s="5" t="str">
        <f>IF($B31="N/A","N/A",IF(E31&gt;100,"No",IF(E31&lt;95,"No","Yes")))</f>
        <v>Yes</v>
      </c>
      <c r="G31" s="5">
        <v>99.570230608000003</v>
      </c>
      <c r="H31" s="5" t="str">
        <f>IF($B31="N/A","N/A",IF(G31&gt;100,"No",IF(G31&lt;95,"No","Yes")))</f>
        <v>Yes</v>
      </c>
      <c r="I31" s="6">
        <v>2.0999999999999999E-3</v>
      </c>
      <c r="J31" s="6">
        <v>-0.43</v>
      </c>
      <c r="K31" s="111" t="str">
        <f t="shared" si="2"/>
        <v>Yes</v>
      </c>
    </row>
    <row r="32" spans="1:11" x14ac:dyDescent="0.25">
      <c r="A32" s="109" t="s">
        <v>372</v>
      </c>
      <c r="B32" s="22" t="s">
        <v>241</v>
      </c>
      <c r="C32" s="5">
        <v>1.2479042424</v>
      </c>
      <c r="D32" s="5" t="str">
        <f>IF($B32="N/A","N/A",IF(C32&gt;5,"No",IF(C32&lt;1,"No","Yes")))</f>
        <v>Yes</v>
      </c>
      <c r="E32" s="5">
        <v>1.4273356400999999</v>
      </c>
      <c r="F32" s="5" t="str">
        <f>IF($B32="N/A","N/A",IF(E32&gt;5,"No",IF(E32&lt;1,"No","Yes")))</f>
        <v>Yes</v>
      </c>
      <c r="G32" s="5">
        <v>1.3647798741999999</v>
      </c>
      <c r="H32" s="5" t="str">
        <f>IF($B32="N/A","N/A",IF(G32&gt;5,"No",IF(G32&lt;1,"No","Yes")))</f>
        <v>Yes</v>
      </c>
      <c r="I32" s="6">
        <v>14.38</v>
      </c>
      <c r="J32" s="6">
        <v>-4.38</v>
      </c>
      <c r="K32" s="111" t="str">
        <f t="shared" si="2"/>
        <v>Yes</v>
      </c>
    </row>
    <row r="33" spans="1:11" x14ac:dyDescent="0.25">
      <c r="A33" s="109" t="s">
        <v>374</v>
      </c>
      <c r="B33" s="22" t="s">
        <v>242</v>
      </c>
      <c r="C33" s="5">
        <v>96.808081666000007</v>
      </c>
      <c r="D33" s="5" t="str">
        <f>IF($B33="N/A","N/A",IF(C33&gt;98,"No",IF(C33&lt;8,"No","Yes")))</f>
        <v>Yes</v>
      </c>
      <c r="E33" s="5">
        <v>96.799307958</v>
      </c>
      <c r="F33" s="5" t="str">
        <f>IF($B33="N/A","N/A",IF(E33&gt;98,"No",IF(E33&lt;8,"No","Yes")))</f>
        <v>Yes</v>
      </c>
      <c r="G33" s="5">
        <v>96.364779874000007</v>
      </c>
      <c r="H33" s="5" t="str">
        <f>IF($B33="N/A","N/A",IF(G33&gt;98,"No",IF(G33&lt;8,"No","Yes")))</f>
        <v>Yes</v>
      </c>
      <c r="I33" s="6">
        <v>-8.9999999999999993E-3</v>
      </c>
      <c r="J33" s="6">
        <v>-0.44900000000000001</v>
      </c>
      <c r="K33" s="111" t="str">
        <f t="shared" si="2"/>
        <v>Yes</v>
      </c>
    </row>
    <row r="34" spans="1:11" x14ac:dyDescent="0.25">
      <c r="A34" s="126" t="s">
        <v>375</v>
      </c>
      <c r="B34" s="132" t="s">
        <v>224</v>
      </c>
      <c r="C34" s="120">
        <v>1.3603854071999999</v>
      </c>
      <c r="D34" s="120" t="str">
        <f>IF($B34="N/A","N/A",IF(C34&gt;5,"No",IF(C34&lt;=0,"No","Yes")))</f>
        <v>Yes</v>
      </c>
      <c r="E34" s="120">
        <v>1.2564878893</v>
      </c>
      <c r="F34" s="120" t="str">
        <f>IF($B34="N/A","N/A",IF(E34&gt;5,"No",IF(E34&lt;=0,"No","Yes")))</f>
        <v>Yes</v>
      </c>
      <c r="G34" s="120">
        <v>1.2494758909999999</v>
      </c>
      <c r="H34" s="120" t="str">
        <f>IF($B34="N/A","N/A",IF(G34&gt;5,"No",IF(G34&lt;=0,"No","Yes")))</f>
        <v>Yes</v>
      </c>
      <c r="I34" s="121">
        <v>-7.64</v>
      </c>
      <c r="J34" s="121">
        <v>-0.55800000000000005</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409</v>
      </c>
      <c r="D6" s="5" t="str">
        <f>IF($B6="N/A","N/A",IF(C6&gt;15,"No",IF(C6&lt;-15,"No","Yes")))</f>
        <v>N/A</v>
      </c>
      <c r="E6" s="23">
        <v>469</v>
      </c>
      <c r="F6" s="5" t="str">
        <f>IF($B6="N/A","N/A",IF(E6&gt;15,"No",IF(E6&lt;-15,"No","Yes")))</f>
        <v>N/A</v>
      </c>
      <c r="G6" s="23">
        <v>237</v>
      </c>
      <c r="H6" s="5" t="str">
        <f>IF($B6="N/A","N/A",IF(G6&gt;15,"No",IF(G6&lt;-15,"No","Yes")))</f>
        <v>N/A</v>
      </c>
      <c r="I6" s="6">
        <v>14.67</v>
      </c>
      <c r="J6" s="6">
        <v>-49.5</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2593.6088020000002</v>
      </c>
      <c r="D9" s="5" t="str">
        <f>IF($B9="N/A","N/A",IF(C9&gt;15,"No",IF(C9&lt;-15,"No","Yes")))</f>
        <v>N/A</v>
      </c>
      <c r="E9" s="24">
        <v>2899.1748401</v>
      </c>
      <c r="F9" s="5" t="str">
        <f>IF($B9="N/A","N/A",IF(E9&gt;15,"No",IF(E9&lt;-15,"No","Yes")))</f>
        <v>N/A</v>
      </c>
      <c r="G9" s="24">
        <v>3444.6371307999998</v>
      </c>
      <c r="H9" s="5" t="str">
        <f>IF($B9="N/A","N/A",IF(G9&gt;15,"No",IF(G9&lt;-15,"No","Yes")))</f>
        <v>N/A</v>
      </c>
      <c r="I9" s="6">
        <v>11.78</v>
      </c>
      <c r="J9" s="6">
        <v>18.809999999999999</v>
      </c>
      <c r="K9" s="111" t="str">
        <f t="shared" si="0"/>
        <v>Yes</v>
      </c>
    </row>
    <row r="10" spans="1:11" x14ac:dyDescent="0.25">
      <c r="A10" s="130" t="s">
        <v>652</v>
      </c>
      <c r="B10" s="22" t="s">
        <v>237</v>
      </c>
      <c r="C10" s="4">
        <v>99.266503666999995</v>
      </c>
      <c r="D10" s="5" t="str">
        <f>IF($B10="N/A","N/A",IF(C10&gt;99,"No",IF(C10&lt;75,"No","Yes")))</f>
        <v>No</v>
      </c>
      <c r="E10" s="4">
        <v>99.786780383999997</v>
      </c>
      <c r="F10" s="5" t="str">
        <f>IF($B10="N/A","N/A",IF(E10&gt;99,"No",IF(E10&lt;75,"No","Yes")))</f>
        <v>No</v>
      </c>
      <c r="G10" s="4">
        <v>94.514767931999998</v>
      </c>
      <c r="H10" s="5" t="str">
        <f>IF($B10="N/A","N/A",IF(G10&gt;99,"No",IF(G10&lt;75,"No","Yes")))</f>
        <v>Yes</v>
      </c>
      <c r="I10" s="6">
        <v>0.52410000000000001</v>
      </c>
      <c r="J10" s="6">
        <v>-5.28</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0.73349633250000001</v>
      </c>
      <c r="D12" s="5" t="str">
        <f>IF($B12="N/A","N/A",IF(C12&gt;10,"No",IF(C12&lt;=0,"No","Yes")))</f>
        <v>Yes</v>
      </c>
      <c r="E12" s="5">
        <v>0.21321961619999999</v>
      </c>
      <c r="F12" s="5" t="str">
        <f>IF($B12="N/A","N/A",IF(E12&gt;10,"No",IF(E12&lt;=0,"No","Yes")))</f>
        <v>Yes</v>
      </c>
      <c r="G12" s="5">
        <v>5.4852320675000001</v>
      </c>
      <c r="H12" s="5" t="str">
        <f>IF($B12="N/A","N/A",IF(G12&gt;10,"No",IF(G12&lt;=0,"No","Yes")))</f>
        <v>Yes</v>
      </c>
      <c r="I12" s="6">
        <v>-70.900000000000006</v>
      </c>
      <c r="J12" s="6">
        <v>2473</v>
      </c>
      <c r="K12" s="111" t="str">
        <f t="shared" si="0"/>
        <v>No</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97.555012224999999</v>
      </c>
      <c r="D15" s="5" t="str">
        <f>IF($B15="N/A","N/A",IF(C15&gt;100,"No",IF(C15&lt;95,"No","Yes")))</f>
        <v>Yes</v>
      </c>
      <c r="E15" s="5">
        <v>99.147121534999997</v>
      </c>
      <c r="F15" s="5" t="str">
        <f>IF($B15="N/A","N/A",IF(E15&gt;100,"No",IF(E15&lt;95,"No","Yes")))</f>
        <v>Yes</v>
      </c>
      <c r="G15" s="5">
        <v>100</v>
      </c>
      <c r="H15" s="5" t="str">
        <f>IF($B15="N/A","N/A",IF(G15&gt;100,"No",IF(G15&lt;95,"No","Yes")))</f>
        <v>Yes</v>
      </c>
      <c r="I15" s="6">
        <v>1.6319999999999999</v>
      </c>
      <c r="J15" s="6">
        <v>0.86019999999999996</v>
      </c>
      <c r="K15" s="111" t="str">
        <f t="shared" si="0"/>
        <v>Yes</v>
      </c>
    </row>
    <row r="16" spans="1:11" x14ac:dyDescent="0.25">
      <c r="A16" s="130" t="s">
        <v>848</v>
      </c>
      <c r="B16" s="22" t="s">
        <v>226</v>
      </c>
      <c r="C16" s="5">
        <v>9.2731829573999995</v>
      </c>
      <c r="D16" s="5" t="str">
        <f>IF($B16="N/A","N/A",IF(C16&gt;30,"No",IF(C16&lt;5,"No","Yes")))</f>
        <v>Yes</v>
      </c>
      <c r="E16" s="5">
        <v>6.4516129032</v>
      </c>
      <c r="F16" s="5" t="str">
        <f>IF($B16="N/A","N/A",IF(E16&gt;30,"No",IF(E16&lt;5,"No","Yes")))</f>
        <v>Yes</v>
      </c>
      <c r="G16" s="5">
        <v>4.6413502109999998</v>
      </c>
      <c r="H16" s="5" t="str">
        <f>IF($B16="N/A","N/A",IF(G16&gt;30,"No",IF(G16&lt;5,"No","Yes")))</f>
        <v>No</v>
      </c>
      <c r="I16" s="6">
        <v>-30.4</v>
      </c>
      <c r="J16" s="6">
        <v>-28.1</v>
      </c>
      <c r="K16" s="111" t="str">
        <f t="shared" si="0"/>
        <v>Yes</v>
      </c>
    </row>
    <row r="17" spans="1:11" x14ac:dyDescent="0.25">
      <c r="A17" s="130" t="s">
        <v>849</v>
      </c>
      <c r="B17" s="22" t="s">
        <v>227</v>
      </c>
      <c r="C17" s="5">
        <v>35.839598997000003</v>
      </c>
      <c r="D17" s="5" t="str">
        <f>IF($B17="N/A","N/A",IF(C17&gt;75,"No",IF(C17&lt;15,"No","Yes")))</f>
        <v>Yes</v>
      </c>
      <c r="E17" s="5">
        <v>35.913978495000002</v>
      </c>
      <c r="F17" s="5" t="str">
        <f>IF($B17="N/A","N/A",IF(E17&gt;75,"No",IF(E17&lt;15,"No","Yes")))</f>
        <v>Yes</v>
      </c>
      <c r="G17" s="5">
        <v>24.894514768000001</v>
      </c>
      <c r="H17" s="5" t="str">
        <f>IF($B17="N/A","N/A",IF(G17&gt;75,"No",IF(G17&lt;15,"No","Yes")))</f>
        <v>Yes</v>
      </c>
      <c r="I17" s="6">
        <v>0.20749999999999999</v>
      </c>
      <c r="J17" s="6">
        <v>-30.7</v>
      </c>
      <c r="K17" s="111" t="str">
        <f t="shared" si="0"/>
        <v>No</v>
      </c>
    </row>
    <row r="18" spans="1:11" x14ac:dyDescent="0.25">
      <c r="A18" s="130" t="s">
        <v>850</v>
      </c>
      <c r="B18" s="22" t="s">
        <v>228</v>
      </c>
      <c r="C18" s="5">
        <v>54.887218044999997</v>
      </c>
      <c r="D18" s="5" t="str">
        <f>IF($B18="N/A","N/A",IF(C18&gt;70,"No",IF(C18&lt;25,"No","Yes")))</f>
        <v>Yes</v>
      </c>
      <c r="E18" s="5">
        <v>57.634408602000001</v>
      </c>
      <c r="F18" s="5" t="str">
        <f>IF($B18="N/A","N/A",IF(E18&gt;70,"No",IF(E18&lt;25,"No","Yes")))</f>
        <v>Yes</v>
      </c>
      <c r="G18" s="5">
        <v>70.464135021000004</v>
      </c>
      <c r="H18" s="5" t="str">
        <f>IF($B18="N/A","N/A",IF(G18&gt;70,"No",IF(G18&lt;25,"No","Yes")))</f>
        <v>No</v>
      </c>
      <c r="I18" s="6">
        <v>5.0049999999999999</v>
      </c>
      <c r="J18" s="6">
        <v>22.26</v>
      </c>
      <c r="K18" s="111" t="str">
        <f t="shared" si="0"/>
        <v>Yes</v>
      </c>
    </row>
    <row r="19" spans="1:11" x14ac:dyDescent="0.25">
      <c r="A19" s="130"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11" t="str">
        <f t="shared" si="0"/>
        <v>Yes</v>
      </c>
    </row>
    <row r="20" spans="1:11" x14ac:dyDescent="0.25">
      <c r="A20" s="109" t="s">
        <v>372</v>
      </c>
      <c r="B20" s="22" t="s">
        <v>241</v>
      </c>
      <c r="C20" s="5">
        <v>12.71393643</v>
      </c>
      <c r="D20" s="5" t="str">
        <f>IF($B20="N/A","N/A",IF(C20&gt;5,"No",IF(C20&lt;1,"No","Yes")))</f>
        <v>No</v>
      </c>
      <c r="E20" s="5">
        <v>10.234541578</v>
      </c>
      <c r="F20" s="5" t="str">
        <f>IF($B20="N/A","N/A",IF(E20&gt;5,"No",IF(E20&lt;1,"No","Yes")))</f>
        <v>No</v>
      </c>
      <c r="G20" s="5">
        <v>12.658227847999999</v>
      </c>
      <c r="H20" s="5" t="str">
        <f>IF($B20="N/A","N/A",IF(G20&gt;5,"No",IF(G20&lt;1,"No","Yes")))</f>
        <v>No</v>
      </c>
      <c r="I20" s="6">
        <v>-19.5</v>
      </c>
      <c r="J20" s="6">
        <v>23.68</v>
      </c>
      <c r="K20" s="111" t="str">
        <f t="shared" si="0"/>
        <v>Yes</v>
      </c>
    </row>
    <row r="21" spans="1:11" x14ac:dyDescent="0.25">
      <c r="A21" s="109" t="s">
        <v>374</v>
      </c>
      <c r="B21" s="22" t="s">
        <v>242</v>
      </c>
      <c r="C21" s="5">
        <v>78.728606357000004</v>
      </c>
      <c r="D21" s="5" t="str">
        <f>IF($B21="N/A","N/A",IF(C21&gt;98,"No",IF(C21&lt;8,"No","Yes")))</f>
        <v>Yes</v>
      </c>
      <c r="E21" s="5">
        <v>81.44989339</v>
      </c>
      <c r="F21" s="5" t="str">
        <f>IF($B21="N/A","N/A",IF(E21&gt;98,"No",IF(E21&lt;8,"No","Yes")))</f>
        <v>Yes</v>
      </c>
      <c r="G21" s="5">
        <v>81.012658228000006</v>
      </c>
      <c r="H21" s="5" t="str">
        <f>IF($B21="N/A","N/A",IF(G21&gt;98,"No",IF(G21&lt;8,"No","Yes")))</f>
        <v>Yes</v>
      </c>
      <c r="I21" s="6">
        <v>3.4569999999999999</v>
      </c>
      <c r="J21" s="6">
        <v>-0.53700000000000003</v>
      </c>
      <c r="K21" s="111" t="str">
        <f t="shared" si="0"/>
        <v>Yes</v>
      </c>
    </row>
    <row r="22" spans="1:11" x14ac:dyDescent="0.25">
      <c r="A22" s="126" t="s">
        <v>375</v>
      </c>
      <c r="B22" s="132" t="s">
        <v>224</v>
      </c>
      <c r="C22" s="120">
        <v>2.2004889975999999</v>
      </c>
      <c r="D22" s="120" t="str">
        <f>IF($B22="N/A","N/A",IF(C22&gt;5,"No",IF(C22&lt;=0,"No","Yes")))</f>
        <v>Yes</v>
      </c>
      <c r="E22" s="120">
        <v>2.1321961620000001</v>
      </c>
      <c r="F22" s="120" t="str">
        <f>IF($B22="N/A","N/A",IF(E22&gt;5,"No",IF(E22&lt;=0,"No","Yes")))</f>
        <v>Yes</v>
      </c>
      <c r="G22" s="120">
        <v>2.9535864978999999</v>
      </c>
      <c r="H22" s="120" t="str">
        <f>IF($B22="N/A","N/A",IF(G22&gt;5,"No",IF(G22&lt;=0,"No","Yes")))</f>
        <v>Yes</v>
      </c>
      <c r="I22" s="121">
        <v>-3.1</v>
      </c>
      <c r="J22" s="121">
        <v>38.520000000000003</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2018-11-28T22:59:36Z</dcterms:modified>
  <dc:language>English</dc:language>
</cp:coreProperties>
</file>