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firstSheet="11" activeTab="16"/>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<sst xmlns="http://schemas.openxmlformats.org/spreadsheetml/2006/main" count="7289" uniqueCount="1749">
  <si>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</si>
  <si>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</si>
  <si>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</si>
  <si>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</si>
  <si>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</si>
  <si>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</si>
  <si>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</si>
  <si>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</si>
  <si>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</si>
  <si>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</si>
  <si>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</si>
  <si>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</si>
  <si>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</si>
  <si>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</si>
  <si>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</si>
  <si>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</si>
  <si>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</si>
  <si>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</si>
  <si>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</si>
  <si>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</si>
  <si>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</si>
  <si>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</si>
  <si>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</si>
  <si>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</si>
  <si>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</si>
  <si>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</si>
  <si>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</si>
  <si>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</si>
  <si>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</si>
  <si>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</si>
  <si>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</si>
  <si>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</si>
  <si>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</si>
  <si>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</si>
  <si>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</si>
  <si>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</si>
  <si>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</si>
  <si>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</si>
  <si>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</si>
  <si>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</si>
  <si>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</si>
  <si>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</si>
  <si>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</si>
  <si>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</si>
  <si>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</si>
  <si>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</si>
  <si>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</si>
  <si>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</si>
  <si>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</si>
  <si>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</si>
  <si>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</si>
  <si>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</si>
  <si>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</si>
  <si>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</si>
  <si>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</si>
  <si>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</si>
  <si>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</si>
  <si>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</si>
  <si>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</si>
  <si>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</si>
  <si>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</si>
  <si>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</si>
  <si>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</si>
  <si>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</si>
  <si>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</si>
  <si>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</si>
  <si>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</si>
  <si>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</si>
  <si>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</si>
  <si>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</si>
  <si>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</si>
  <si>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</si>
  <si>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</si>
  <si>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</si>
  <si>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</si>
  <si>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</si>
  <si>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</si>
  <si>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</si>
  <si>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</si>
  <si>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</si>
  <si>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</si>
  <si>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</si>
  <si>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</si>
  <si>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</si>
  <si>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</si>
  <si>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</si>
  <si>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</si>
  <si>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</si>
  <si>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</si>
  <si>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</si>
  <si>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</si>
  <si>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</si>
  <si>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</si>
  <si>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</si>
  <si>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</si>
  <si>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</si>
  <si>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</si>
  <si>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</si>
  <si>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</si>
  <si>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</si>
  <si>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</si>
  <si>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</si>
  <si>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</si>
  <si>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</si>
  <si>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</si>
  <si>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</si>
  <si>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</si>
  <si>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</si>
  <si>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</si>
  <si>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</si>
  <si>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</si>
  <si>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</si>
  <si>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</si>
  <si>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</si>
  <si>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</si>
  <si>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</si>
  <si>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</si>
  <si>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</si>
  <si>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</si>
  <si>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</si>
  <si>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</si>
  <si>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</si>
  <si>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</si>
  <si>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</si>
  <si>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</si>
  <si>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</si>
  <si>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</si>
  <si>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</si>
  <si>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</si>
  <si>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</si>
  <si>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</si>
  <si>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</si>
  <si>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</si>
  <si>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</si>
  <si>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</si>
  <si>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</si>
  <si>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</si>
  <si>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</si>
  <si>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</si>
  <si>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</si>
  <si>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</si>
  <si>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</si>
  <si>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</si>
  <si>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</si>
  <si>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</si>
  <si>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</si>
  <si>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</si>
  <si>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</si>
  <si>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</si>
  <si>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</si>
  <si>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</si>
  <si>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</si>
  <si>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</si>
  <si>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</si>
  <si>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</si>
  <si>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</si>
  <si>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</si>
  <si>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</si>
  <si>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</si>
  <si>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</si>
  <si>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</si>
  <si>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</si>
  <si>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</si>
  <si>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</si>
  <si>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</si>
  <si>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</si>
  <si>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</si>
  <si>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</si>
  <si>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</si>
  <si>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</si>
  <si>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</si>
  <si>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</si>
  <si>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</si>
  <si>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</si>
  <si>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</si>
  <si>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</si>
  <si>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</si>
  <si>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</si>
  <si>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</si>
  <si>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</si>
  <si>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</si>
  <si>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</si>
  <si>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</si>
  <si>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</si>
  <si>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</si>
  <si>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</si>
  <si>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</si>
  <si>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</si>
  <si>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</si>
  <si>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</si>
  <si>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</si>
  <si>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</si>
  <si>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</si>
  <si>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</si>
  <si>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</si>
  <si>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</si>
  <si>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</si>
  <si>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</si>
  <si>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</si>
  <si>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</si>
  <si>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</si>
  <si>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</si>
  <si>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</si>
  <si>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</si>
  <si>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</si>
  <si>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</si>
  <si>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</si>
  <si>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</si>
  <si>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</si>
  <si>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</si>
  <si>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</si>
  <si>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</si>
  <si>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</si>
  <si>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</si>
  <si>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</si>
  <si>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</si>
  <si>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</si>
  <si>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</si>
  <si>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</si>
  <si>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</si>
  <si>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</si>
  <si>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</si>
  <si>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</si>
  <si>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</si>
  <si>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</si>
  <si>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</si>
  <si>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</si>
  <si>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</si>
  <si>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</si>
  <si>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</si>
  <si>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</si>
  <si>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</si>
  <si>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</si>
  <si>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</si>
  <si>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</si>
  <si>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</si>
  <si>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</si>
  <si>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</si>
  <si>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</si>
  <si>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</si>
  <si>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</si>
  <si>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</si>
  <si>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</si>
  <si>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</si>
  <si>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</si>
  <si>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</si>
  <si>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</si>
  <si>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</si>
  <si>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</si>
  <si>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</si>
  <si>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</si>
  <si>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</si>
  <si>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</si>
  <si>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</si>
  <si>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</si>
  <si>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</si>
  <si>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</si>
  <si>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</si>
  <si>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</si>
  <si>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</si>
  <si>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</si>
  <si>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</si>
  <si>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</si>
  <si>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</si>
  <si>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</si>
  <si>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</si>
  <si>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</si>
  <si>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</si>
  <si>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</si>
  <si>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</si>
  <si>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</si>
  <si>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</si>
  <si>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</si>
  <si>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</si>
  <si>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</si>
  <si>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</si>
  <si>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</si>
  <si>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</si>
  <si>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</si>
  <si>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</si>
  <si>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</si>
  <si>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</si>
  <si>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</si>
  <si>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</si>
  <si>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</si>
  <si>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</si>
  <si>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</si>
  <si>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</si>
  <si>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</si>
  <si>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</si>
  <si>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</si>
  <si>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</si>
  <si>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</si>
  <si>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</si>
  <si>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</si>
  <si>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</si>
  <si>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</si>
  <si>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</si>
  <si>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</si>
  <si>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</si>
  <si>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</si>
  <si>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</si>
  <si>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</si>
  <si>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</si>
  <si>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</si>
  <si>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</si>
  <si>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</si>
  <si>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</si>
  <si>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</si>
  <si>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</si>
  <si>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</si>
  <si>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</si>
  <si>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</si>
  <si>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</si>
  <si>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</si>
  <si>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</si>
  <si>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</si>
  <si>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</si>
  <si>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</si>
  <si>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</si>
  <si>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</si>
  <si>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</si>
  <si>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</si>
  <si>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</si>
  <si>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</si>
  <si>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</si>
  <si>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</si>
  <si>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</si>
  <si>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</si>
  <si>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</si>
  <si>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</si>
  <si>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</si>
  <si>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</si>
  <si>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</si>
  <si>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</si>
  <si>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</si>
  <si>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</si>
  <si>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</si>
  <si>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</si>
  <si>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</si>
  <si>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</si>
  <si>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</si>
  <si>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</si>
  <si>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</si>
  <si>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</si>
  <si>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</si>
  <si>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</si>
  <si>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</si>
  <si>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</si>
  <si>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</si>
  <si>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</si>
  <si>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</si>
  <si>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</si>
  <si>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</si>
  <si>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</si>
  <si>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</si>
  <si>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</si>
  <si>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</si>
  <si>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</si>
  <si>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</si>
  <si>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</si>
  <si>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</si>
  <si>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</si>
  <si>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</si>
  <si>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</si>
  <si>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</si>
  <si>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</si>
  <si>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</si>
  <si>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</si>
  <si>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</si>
  <si>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</si>
  <si>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</si>
  <si>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</si>
  <si>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</si>
  <si>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</si>
  <si>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</si>
  <si>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</si>
  <si>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</si>
  <si>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</si>
  <si>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</si>
  <si>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</si>
  <si>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</si>
  <si>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</si>
  <si>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</si>
  <si>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</si>
  <si>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</si>
  <si>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</si>
  <si>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</si>
  <si>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</si>
  <si>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</si>
  <si>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</si>
  <si>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</si>
  <si>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</si>
  <si>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</si>
  <si>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</si>
  <si>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</si>
  <si>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</si>
  <si>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</si>
  <si>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</si>
  <si>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</si>
  <si>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</si>
  <si>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</si>
  <si>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</si>
  <si>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</si>
  <si>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</si>
  <si>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</si>
  <si>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</si>
  <si>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</si>
  <si>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</si>
  <si>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</si>
  <si>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</si>
  <si>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</si>
  <si>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</si>
  <si>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</si>
  <si>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</si>
  <si>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</si>
  <si>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</si>
  <si>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</si>
  <si>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</si>
  <si>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</si>
  <si>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</si>
  <si>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</si>
  <si>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</si>
  <si>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</si>
  <si>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</si>
  <si>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</si>
  <si>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</si>
  <si>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</si>
  <si>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</si>
  <si>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</si>
  <si>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</si>
  <si>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</si>
  <si>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</si>
  <si>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</si>
  <si>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</si>
  <si>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</si>
  <si>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</si>
  <si>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</si>
  <si>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</si>
  <si>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</si>
  <si>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</si>
  <si>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</si>
  <si>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</si>
  <si>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</si>
  <si>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</si>
  <si>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</si>
  <si>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</si>
  <si>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</si>
  <si>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</si>
  <si>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</si>
  <si>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</si>
  <si>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</si>
  <si>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</si>
  <si>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</si>
  <si>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</si>
  <si>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</si>
  <si>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</si>
  <si>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</si>
  <si>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</si>
  <si>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</si>
  <si>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</si>
  <si>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</si>
  <si>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</si>
  <si>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</si>
  <si>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</si>
  <si>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</si>
  <si>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</si>
  <si>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</si>
  <si>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</si>
  <si>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</si>
  <si>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</si>
  <si>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</si>
  <si>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</si>
  <si>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</si>
  <si>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</si>
  <si>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</si>
  <si>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</si>
  <si>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</si>
  <si>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</si>
  <si>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</si>
  <si>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</si>
  <si>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</si>
  <si>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</si>
  <si>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</si>
  <si>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</si>
  <si>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</si>
  <si>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</si>
  <si>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</si>
  <si>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</si>
  <si>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</si>
  <si>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</si>
  <si>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</si>
  <si>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</si>
  <si>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</si>
  <si>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</si>
  <si>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</si>
  <si>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</si>
  <si>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</si>
  <si>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</si>
  <si>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</si>
  <si>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</si>
  <si>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</si>
  <si>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</si>
  <si>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</si>
  <si>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</si>
  <si>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</si>
  <si>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</si>
  <si>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</si>
  <si>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</si>
  <si>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</si>
  <si>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</si>
  <si>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</si>
  <si>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</si>
  <si>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</si>
  <si>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</si>
  <si>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</si>
  <si>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</si>
  <si>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</si>
  <si>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</si>
  <si>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</si>
  <si>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</si>
  <si>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</si>
  <si>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</si>
  <si>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</si>
  <si>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</si>
  <si>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</si>
  <si>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</si>
  <si>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</si>
  <si>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</si>
  <si>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</si>
  <si>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</si>
  <si>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</si>
  <si>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</si>
  <si>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</si>
  <si>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</si>
  <si>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</si>
  <si>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</si>
  <si>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</si>
  <si>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</si>
  <si>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</si>
  <si>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</si>
  <si>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</si>
  <si>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</si>
  <si>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</si>
  <si>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</si>
  <si>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</si>
  <si>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</si>
  <si>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</si>
  <si>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</si>
  <si>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</si>
  <si>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</si>
  <si>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</si>
  <si>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</si>
  <si>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</si>
  <si>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</si>
  <si>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</si>
  <si>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</si>
  <si>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</si>
  <si>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</si>
  <si>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</si>
  <si>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</si>
  <si>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</si>
  <si>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</si>
  <si>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</si>
  <si>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</si>
  <si>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</si>
  <si>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</si>
  <si>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</si>
  <si>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</si>
  <si>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</si>
  <si>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</si>
  <si>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</si>
  <si>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</si>
  <si>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</si>
  <si>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</si>
  <si>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</si>
  <si>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</si>
  <si>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</si>
  <si>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</si>
  <si>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</si>
  <si>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</si>
  <si>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</si>
  <si>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</si>
  <si>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</si>
  <si>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</si>
  <si>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</si>
  <si>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</si>
  <si>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</si>
  <si>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</si>
  <si>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</si>
  <si>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</si>
  <si>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</si>
  <si>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</si>
  <si>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</si>
  <si>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</si>
  <si>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</si>
  <si>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</si>
  <si>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</si>
  <si>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</si>
  <si>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</si>
  <si>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</si>
  <si>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</si>
  <si>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</si>
  <si>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</si>
  <si>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</si>
  <si>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</si>
  <si>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</si>
  <si>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</si>
  <si>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</si>
  <si>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</si>
  <si>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</si>
  <si>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</si>
  <si>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</si>
  <si>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</si>
  <si>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</si>
  <si>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</si>
  <si>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</si>
  <si>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</si>
  <si>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</si>
  <si>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</si>
  <si>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</si>
  <si>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</si>
  <si>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</si>
  <si>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</si>
  <si>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</si>
  <si>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</si>
  <si>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</si>
  <si>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</si>
  <si>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</si>
  <si>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</si>
  <si>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</si>
  <si>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</si>
  <si>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</si>
  <si>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</si>
  <si>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</si>
  <si>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</si>
  <si>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</si>
  <si>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</si>
  <si>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</si>
  <si>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</si>
  <si>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</si>
  <si>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</si>
  <si>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</si>
  <si>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</si>
  <si>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</si>
  <si>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</si>
  <si>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</si>
  <si>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</si>
  <si>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</si>
  <si>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</si>
  <si>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</si>
  <si>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</si>
  <si>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</si>
  <si>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</si>
  <si>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</si>
  <si>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</si>
  <si>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</si>
  <si>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</si>
  <si>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</si>
  <si>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</si>
  <si>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</si>
  <si>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</si>
  <si>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</si>
  <si>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</si>
  <si>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</si>
  <si>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</si>
  <si>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</si>
  <si>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</si>
  <si>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</si>
  <si>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</si>
  <si>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</si>
  <si>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</si>
  <si>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</si>
  <si>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</si>
  <si>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</si>
  <si>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</si>
  <si>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</si>
  <si>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</si>
  <si>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</si>
  <si>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</si>
  <si>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</si>
  <si>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</si>
  <si>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</si>
  <si>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</si>
  <si>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</si>
  <si>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</si>
  <si>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</si>
  <si>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</si>
  <si>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</si>
  <si>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</si>
  <si>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</si>
  <si>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</si>
  <si>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</si>
  <si>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</si>
  <si>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</si>
  <si>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</si>
  <si>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</si>
  <si>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</si>
  <si>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</si>
  <si>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</si>
  <si>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</si>
  <si>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</si>
  <si>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</si>
  <si>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</si>
  <si>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</si>
  <si>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</si>
  <si>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</si>
  <si>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</si>
  <si>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</si>
  <si>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</si>
  <si>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</si>
  <si>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</si>
  <si>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</si>
  <si>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</si>
  <si>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</si>
  <si>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</si>
  <si>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</si>
  <si>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</si>
  <si>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</si>
  <si>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</si>
  <si>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</si>
  <si>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</si>
  <si>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</si>
  <si>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</si>
  <si>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</si>
  <si>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</si>
  <si>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</si>
  <si>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</si>
  <si>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</si>
  <si>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</si>
  <si>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</si>
  <si>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</si>
  <si>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</si>
  <si>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</si>
  <si>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</si>
  <si>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</si>
  <si>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</si>
  <si>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</si>
  <si>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</si>
  <si>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</si>
  <si>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</si>
  <si>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</si>
  <si>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</si>
  <si>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</si>
  <si>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</si>
  <si>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</si>
  <si>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</si>
  <si>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</si>
  <si>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</si>
  <si>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</si>
  <si>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</si>
  <si>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</si>
  <si>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</si>
  <si>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</si>
  <si>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</si>
  <si>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</si>
  <si>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</si>
  <si>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</si>
  <si>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</si>
  <si>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</si>
  <si>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</si>
  <si>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</si>
  <si>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</si>
  <si>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</si>
  <si>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</si>
  <si>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</si>
  <si>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</si>
  <si>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</si>
  <si>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</si>
  <si>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</si>
  <si>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</si>
  <si>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</si>
  <si>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</si>
  <si>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</si>
  <si>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</si>
  <si>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</si>
  <si>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</si>
  <si>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</si>
  <si>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</si>
  <si>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</si>
  <si>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</si>
  <si>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</si>
  <si>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</si>
  <si>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</si>
  <si>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</si>
  <si>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</si>
  <si>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</si>
  <si>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</si>
  <si>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</si>
  <si>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</si>
  <si>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</si>
  <si>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</si>
  <si>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</si>
  <si>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</si>
  <si>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</si>
  <si>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</si>
  <si>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</si>
  <si>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</si>
  <si>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</si>
  <si>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</si>
  <si>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</si>
  <si>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</si>
  <si>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</si>
  <si>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</si>
  <si>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</si>
  <si>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</si>
  <si>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</si>
  <si>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</si>
  <si>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</si>
  <si>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</si>
  <si>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</si>
  <si>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</si>
  <si>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</si>
  <si>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</si>
  <si>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</si>
  <si>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</si>
  <si>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</si>
  <si>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</si>
  <si>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</si>
  <si>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</si>
  <si>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</si>
  <si>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</si>
  <si>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</si>
  <si>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</si>
  <si>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</si>
  <si>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</si>
  <si>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</si>
  <si>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</si>
  <si>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</si>
  <si>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</si>
  <si>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</si>
  <si>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</si>
  <si>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</si>
  <si>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</si>
  <si>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</si>
  <si>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</si>
  <si>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</si>
  <si>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</si>
  <si>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</si>
  <si>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</si>
  <si>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</si>
  <si>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</si>
  <si>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</si>
  <si>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</si>
  <si>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</si>
  <si>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</si>
  <si>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</si>
  <si>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</si>
  <si>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</si>
  <si>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</si>
  <si>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</si>
  <si>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</si>
  <si>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</si>
  <si>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</si>
  <si>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</si>
  <si>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</si>
  <si>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</si>
  <si>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</si>
  <si>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</si>
  <si>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</si>
  <si>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</si>
  <si>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</si>
  <si>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</si>
  <si>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</si>
  <si>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</si>
  <si>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</si>
  <si>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</si>
  <si>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</si>
  <si>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</si>
  <si>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</si>
  <si>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</si>
  <si>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</si>
  <si>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</si>
  <si>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</si>
  <si>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</si>
  <si>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</si>
  <si>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</si>
  <si>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</si>
  <si>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</si>
  <si>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</si>
  <si>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</si>
  <si>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</si>
  <si>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</si>
  <si>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</si>
  <si>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</si>
  <si>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</si>
  <si>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</si>
  <si>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</si>
  <si>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</si>
  <si>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</si>
  <si>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</si>
  <si>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</si>
  <si>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</si>
  <si>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</si>
  <si>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</si>
  <si>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</si>
  <si>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</si>
  <si>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</si>
  <si>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</si>
  <si>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</si>
  <si>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</si>
  <si>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</si>
  <si>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</si>
  <si>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</si>
  <si>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</si>
  <si>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</si>
  <si>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</si>
  <si>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</si>
  <si>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</si>
  <si>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</si>
  <si>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</si>
  <si>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</si>
  <si>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</si>
  <si>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</si>
  <si>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</si>
  <si>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</si>
  <si>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</si>
  <si>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</si>
  <si>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</si>
  <si>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</si>
  <si>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</si>
  <si>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</si>
  <si>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</si>
  <si>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</si>
  <si>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</si>
  <si>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</si>
  <si>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</si>
  <si>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</si>
  <si>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</si>
  <si>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</si>
  <si>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</si>
  <si>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</si>
  <si>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</si>
  <si>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</si>
  <si>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</si>
  <si>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</si>
  <si>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</si>
  <si>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</si>
  <si>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</si>
  <si>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</si>
  <si>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</si>
  <si>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</si>
  <si>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</si>
  <si>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</si>
  <si>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</si>
  <si>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</si>
  <si>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</si>
  <si>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</si>
  <si>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</si>
  <si>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</si>
  <si>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</si>
  <si>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</si>
  <si>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</si>
  <si>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</si>
  <si>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</si>
  <si>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</si>
  <si>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</si>
  <si>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</si>
  <si>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</si>
  <si>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</si>
  <si>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</si>
  <si>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</si>
  <si>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</si>
  <si>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</si>
  <si>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</si>
  <si>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</si>
  <si>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</si>
  <si>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</si>
  <si>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</si>
  <si>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</si>
  <si>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</si>
  <si>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</si>
  <si>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</si>
  <si>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</si>
  <si>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</si>
  <si>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</si>
  <si>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</si>
  <si>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</si>
  <si>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</si>
  <si>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</si>
  <si>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</si>
  <si>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</si>
  <si>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</si>
  <si>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</si>
  <si>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</si>
  <si>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</si>
  <si>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</si>
  <si>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</si>
  <si>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</si>
  <si>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</si>
  <si>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</si>
  <si>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</si>
  <si>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</si>
  <si>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</si>
  <si>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</si>
  <si>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</si>
  <si>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</si>
  <si>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</si>
  <si>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</si>
  <si>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</si>
  <si>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</si>
  <si>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</si>
  <si>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</si>
  <si>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</si>
  <si>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</si>
  <si>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</si>
  <si>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</si>
  <si>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</si>
  <si>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</si>
  <si>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</si>
  <si>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</si>
  <si>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</si>
  <si>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</si>
  <si>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</si>
  <si>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</si>
  <si>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</si>
  <si>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</si>
  <si>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</si>
  <si>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</si>
  <si>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</si>
  <si>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</si>
  <si>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</si>
  <si>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</si>
  <si>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</si>
  <si>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</si>
  <si>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</si>
  <si>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</si>
  <si>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</si>
  <si>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</si>
  <si>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</si>
  <si>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</si>
  <si>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</si>
  <si>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</si>
  <si>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</si>
  <si>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</si>
  <si>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</si>
  <si>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</si>
  <si>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</si>
  <si>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</si>
  <si>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</si>
  <si>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</si>
  <si>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</si>
  <si>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</si>
  <si>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</si>
  <si>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</si>
  <si>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</si>
  <si>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</si>
  <si>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</si>
  <si>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</si>
  <si>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</si>
  <si>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</si>
  <si>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</si>
  <si>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</si>
  <si>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</si>
  <si>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</si>
  <si>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</si>
  <si>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</si>
  <si>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</si>
  <si>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</si>
  <si>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</si>
  <si>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</si>
  <si>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</si>
  <si>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</si>
  <si>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</si>
  <si>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</si>
  <si>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</si>
  <si>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</si>
  <si>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</si>
  <si>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</si>
  <si>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</si>
  <si>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</si>
  <si>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</si>
  <si>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</si>
  <si>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</si>
  <si>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</si>
  <si>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</si>
  <si>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</si>
  <si>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</si>
  <si>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</si>
  <si>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</si>
  <si>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</si>
  <si>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</si>
  <si>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</si>
  <si>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</si>
  <si>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</si>
  <si>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</si>
  <si>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</si>
  <si>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</si>
  <si>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</si>
  <si>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</si>
  <si>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</si>
  <si>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</si>
  <si>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</si>
  <si>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</si>
  <si>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</si>
  <si>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</si>
  <si>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</si>
  <si>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</si>
  <si>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</si>
  <si>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</si>
  <si>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</si>
  <si>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</si>
  <si>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</si>
  <si>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</si>
  <si>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</si>
  <si>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</si>
  <si>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</si>
  <si>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</si>
  <si>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</si>
  <si>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</si>
  <si>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</si>
  <si>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</si>
  <si>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</si>
  <si>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</si>
  <si>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</si>
  <si>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</si>
  <si>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</si>
  <si>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</si>
  <si>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</si>
  <si>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</si>
  <si>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</si>
  <si>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</si>
  <si>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</si>
  <si>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</si>
  <si>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</si>
  <si>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</si>
  <si>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</si>
  <si>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</si>
  <si>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</si>
  <si>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</si>
  <si>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</si>
  <si>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</si>
  <si>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</si>
  <si>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</si>
  <si>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</si>
  <si>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</si>
  <si>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</si>
  <si>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</si>
  <si>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</si>
  <si>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</si>
  <si>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</si>
  <si>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</si>
  <si>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</si>
  <si>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</si>
  <si>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</si>
  <si>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</si>
  <si>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</si>
  <si>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</si>
  <si>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</si>
  <si>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</si>
  <si>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</si>
  <si>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</si>
  <si>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</si>
  <si>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</si>
  <si>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</si>
  <si>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</si>
  <si>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</si>
  <si>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</si>
  <si>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</si>
  <si>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</si>
  <si>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</si>
  <si>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</si>
  <si>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</si>
  <si>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</si>
  <si>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</si>
  <si>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</si>
  <si>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</si>
  <si>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</si>
  <si>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</si>
  <si>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</si>
  <si>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</si>
  <si>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</si>
  <si>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</si>
  <si>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</si>
  <si>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</si>
  <si>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</si>
  <si>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</si>
  <si>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</si>
  <si>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</si>
  <si>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</si>
  <si>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</si>
  <si>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</si>
  <si>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</si>
  <si>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</si>
  <si>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</si>
  <si>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</si>
  <si>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</si>
  <si>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</si>
  <si>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</si>
  <si>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</si>
  <si>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</si>
  <si>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</si>
  <si>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</si>
  <si>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</si>
  <si>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</si>
  <si>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</si>
  <si>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</si>
  <si>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</si>
  <si>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</si>
  <si>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</si>
  <si>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</si>
  <si>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</si>
  <si>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</si>
  <si>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</si>
  <si>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</si>
  <si>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</si>
  <si>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</si>
  <si>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</si>
  <si>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</si>
  <si>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</si>
  <si>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</si>
  <si>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</si>
  <si>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</si>
  <si>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</si>
  <si>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</si>
  <si>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</si>
  <si>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</si>
  <si>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</si>
  <si>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</si>
  <si>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</si>
  <si>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</si>
  <si>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</si>
  <si>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</si>
  <si>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</si>
  <si>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</si>
  <si>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</si>
  <si>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</si>
  <si>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</si>
  <si>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</si>
  <si>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</si>
  <si>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</si>
  <si>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</si>
  <si>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</si>
  <si>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</si>
  <si>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</si>
  <si>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</si>
  <si>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</si>
  <si>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</si>
  <si>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</si>
  <si>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</si>
  <si>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</si>
  <si>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</si>
  <si>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</si>
  <si>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</si>
  <si>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</si>
  <si>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</si>
  <si>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</si>
  <si>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</si>
  <si>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</si>
  <si>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</si>
  <si>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</si>
  <si>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</si>
  <si>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</si>
  <si>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</si>
  <si>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</si>
  <si>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</si>
  <si>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</si>
  <si>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</si>
  <si>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</si>
  <si>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</si>
  <si>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</si>
  <si>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</si>
  <si>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</si>
  <si>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</si>
  <si>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</si>
  <si>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</si>
  <si>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</si>
  <si>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</si>
  <si>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</si>
  <si>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</si>
  <si>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</si>
  <si>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</si>
  <si>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</si>
  <si>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</si>
  <si>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</si>
  <si>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</si>
  <si>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</si>
  <si>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</si>
  <si>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</si>
  <si>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</si>
  <si>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</si>
  <si>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</si>
  <si>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</si>
  <si>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</si>
  <si>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</si>
  <si>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</si>
  <si>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</si>
  <si>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</si>
  <si>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</si>
  <si>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</si>
  <si>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</si>
  <si>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</si>
  <si>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</si>
  <si>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</si>
  <si>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</si>
  <si>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</si>
  <si>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</si>
  <si>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</si>
  <si>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</si>
  <si>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</si>
  <si>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</si>
  <si>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</si>
  <si>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</si>
  <si>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</si>
  <si>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</si>
  <si>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</si>
  <si>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</si>
  <si>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</si>
  <si>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</si>
  <si>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</si>
  <si>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</si>
  <si>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</si>
  <si>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</si>
  <si>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</si>
  <si>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</si>
  <si>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</si>
  <si>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</si>
  <si>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</si>
  <si>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</si>
  <si>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</si>
  <si>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</si>
  <si>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</si>
  <si>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</si>
  <si>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</si>
  <si>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</si>
  <si>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</si>
  <si>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</si>
  <si>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</si>
  <si>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</si>
  <si>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</si>
  <si>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</si>
  <si>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</si>
  <si>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</si>
  <si>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</si>
  <si>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</si>
  <si>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</si>
  <si>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</si>
  <si>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</si>
  <si>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</si>
  <si>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</si>
  <si>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</si>
  <si>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</si>
  <si>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</si>
  <si>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</si>
  <si>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</si>
  <si>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</si>
  <si>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</si>
  <si>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</si>
  <si>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</si>
  <si>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</si>
  <si>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</si>
  <si>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</si>
  <si>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</si>
  <si>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</si>
  <si>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</si>
  <si>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</si>
  <si>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</si>
  <si>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</si>
  <si>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</si>
  <si>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</si>
  <si>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</si>
  <si>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</si>
  <si>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</si>
  <si>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</si>
  <si>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</si>
  <si>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</si>
  <si>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</si>
  <si>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</si>
  <si>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</si>
  <si>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</si>
  <si>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</si>
  <si>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</si>
  <si>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</si>
  <si>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</si>
  <si>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</si>
  <si>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</si>
  <si>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</si>
  <si>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</si>
  <si>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</si>
  <si>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</si>
  <si>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</si>
  <si>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</si>
  <si>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</si>
  <si>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</si>
  <si>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</si>
  <si>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</si>
  <si>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</si>
  <si>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</si>
  <si>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</si>
  <si>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</si>
  <si>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</si>
  <si>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</si>
  <si>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</si>
  <si>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</si>
  <si>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</si>
  <si>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</si>
  <si>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</si>
  <si>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</si>
  <si>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</si>
  <si>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</si>
  <si>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</si>
  <si>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</si>
  <si>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</si>
  <si>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</si>
  <si>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</si>
  <si>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</si>
  <si>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</si>
  <si>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</si>
  <si>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</si>
  <si>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</si>
  <si>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</si>
  <si>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</si>
  <si>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</si>
  <si>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</si>
  <si>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</si>
  <si>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</si>
  <si>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</si>
  <si>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</si>
  <si>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</si>
  <si>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</si>
  <si>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</si>
  <si>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</si>
  <si>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</si>
  <si>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</si>
  <si>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</si>
  <si>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</si>
  <si>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</si>
  <si>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</si>
  <si>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</si>
  <si>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</si>
  <si>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</si>
  <si>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</si>
  <si>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</si>
  <si>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</si>
  <si>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</si>
  <si>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</si>
  <si>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</si>
  <si>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</si>
  <si>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</si>
  <si>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</si>
  <si>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</si>
  <si>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</si>
  <si>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</si>
  <si>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</si>
  <si>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</si>
  <si>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</si>
  <si>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</si>
  <si>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</si>
  <si>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</si>
  <si>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</si>
  <si>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</si>
  <si>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</si>
  <si>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</si>
  <si>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</si>
  <si>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</si>
  <si>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</si>
  <si>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</si>
  <si>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</si>
  <si>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</si>
  <si>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</si>
  <si>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</si>
  <si>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</si>
  <si>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</si>
  <si>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</si>
  <si>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</si>
  <si>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</si>
  <si>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</si>
  <si>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</si>
  <si>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</si>
  <si>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</si>
  <si>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</si>
  <si>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</si>
  <si>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</si>
  <si>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</si>
  <si>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</si>
  <si>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</si>
  <si>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</si>
  <si>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</si>
  <si>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</si>
  <si>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</si>
  <si>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</si>
  <si>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</si>
  <si>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</si>
  <si>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</si>
  <si>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</si>
  <si>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</si>
  <si>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</si>
  <si>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</si>
  <si>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</si>
  <si>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</si>
  <si>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</si>
  <si>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</si>
  <si>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</si>
  <si>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</si>
  <si>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</si>
  <si>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</si>
  <si>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</si>
  <si>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</si>
  <si>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</si>
  <si>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</si>
  <si>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</si>
  <si>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</si>
  <si>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</si>
  <si>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</si>
  <si>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</si>
  <si>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</si>
  <si>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</si>
  <si>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</si>
  <si>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</si>
  <si>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</si>
  <si>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</si>
  <si>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</si>
  <si>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</si>
  <si>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</si>
  <si>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</si>
  <si>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</si>
  <si>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</si>
  <si>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</si>
  <si>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</si>
  <si>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</si>
  <si>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</si>
  <si>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</si>
  <si>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</si>
  <si>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</si>
  <si>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</si>
  <si>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</si>
  <si>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</si>
  <si>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</si>
  <si>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</si>
  <si>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</si>
  <si>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</si>
  <si>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</si>
  <si>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</si>
  <si>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</si>
  <si>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</si>
  <si>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</si>
  <si>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</si>
  <si>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</si>
  <si>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</si>
  <si>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</si>
  <si>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</si>
  <si>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</si>
  <si>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</si>
  <si>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</si>
  <si>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</si>
  <si>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</si>
  <si>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</si>
  <si>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</si>
  <si>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</si>
  <si>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</si>
  <si>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</si>
  <si>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</si>
  <si>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</si>
  <si>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</si>
  <si>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</si>
  <si>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</si>
  <si>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</si>
  <si>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</si>
  <si>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</si>
  <si>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</si>
  <si>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</si>
  <si>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</si>
  <si>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</si>
  <si>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</si>
  <si>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</si>
  <si>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</si>
  <si>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</si>
  <si>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</si>
  <si>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</si>
  <si>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</si>
  <si>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</si>
  <si>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</si>
  <si>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</si>
  <si>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</si>
  <si>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</si>
  <si>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</si>
  <si>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</si>
  <si>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</si>
  <si>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</si>
  <si>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</si>
  <si>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</si>
  <si>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</si>
  <si>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</si>
  <si>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</si>
  <si>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</si>
  <si>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</si>
  <si>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</si>
  <si>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</si>
  <si>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</si>
  <si>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</si>
  <si>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</si>
  <si>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</si>
  <si>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</si>
  <si>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</si>
  <si>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</si>
  <si>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</si>
  <si>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</si>
  <si>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</si>
  <si>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</si>
  <si>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</si>
  <si>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</si>
  <si>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</si>
  <si>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</si>
  <si>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</si>
  <si>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</si>
  <si>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</si>
  <si>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</si>
  <si>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</si>
  <si>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</si>
  <si>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</si>
  <si>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</si>
  <si>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</si>
  <si>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</si>
  <si>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</si>
  <si>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</si>
  <si>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</si>
  <si>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</si>
  <si>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</si>
  <si>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</si>
  <si>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</si>
  <si>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</si>
  <si>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</si>
  <si>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</si>
  <si>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</si>
  <si>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</si>
  <si>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</si>
  <si>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</si>
  <si>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</si>
  <si>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</si>
  <si>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</si>
  <si>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</si>
  <si>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</si>
  <si>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</si>
  <si>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</si>
  <si>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</si>
  <si>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</si>
  <si>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</si>
  <si>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</si>
  <si>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</si>
  <si>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</si>
  <si>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</si>
  <si>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</si>
  <si>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</si>
  <si>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</si>
  <si>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</si>
  <si>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</si>
  <si>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</si>
  <si>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</si>
  <si>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</si>
  <si>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</si>
  <si>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</si>
  <si>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</si>
  <si>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</si>
  <si>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</si>
  <si>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</si>
  <si>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</si>
  <si>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</si>
  <si>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</si>
  <si>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</si>
  <si>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</si>
  <si>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</si>
  <si>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</si>
  <si>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</si>
  <si>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</si>
  <si>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</si>
  <si>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</si>
  <si>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</si>
  <si>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</si>
  <si>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</si>
  <si>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</si>
  <si>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</si>
  <si>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</si>
  <si>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</si>
  <si>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</si>
  <si>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</si>
  <si>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</si>
  <si>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</si>
  <si>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</si>
  <si>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</si>
  <si>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</si>
  <si>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</si>
  <si>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</si>
  <si>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</si>
  <si>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</si>
  <si>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</si>
  <si>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</si>
  <si>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</si>
  <si>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</si>
  <si>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</si>
  <si>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</si>
  <si>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</si>
  <si>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</si>
  <si>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</si>
  <si>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</si>
  <si>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</si>
  <si>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</si>
  <si>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</si>
  <si>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</si>
  <si>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</si>
  <si>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</si>
  <si>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</si>
  <si>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</si>
  <si>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</si>
  <si>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</si>
  <si>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</si>
  <si>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</si>
  <si>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</si>
  <si>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</si>
  <si>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</si>
  <si>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</si>
  <si>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</si>
  <si>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</si>
  <si>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</si>
  <si>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</si>
  <si>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</si>
  <si>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</si>
  <si>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</si>
  <si>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</si>
  <si>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</si>
  <si>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</si>
  <si>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</si>
  <si>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</si>
  <si>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</si>
  <si>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</si>
  <si>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</si>
  <si>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</si>
  <si>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</si>
  <si>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</si>
  <si>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</si>
  <si>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</si>
  <si>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</si>
  <si>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</si>
  <si>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</si>
  <si>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</si>
  <si>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</si>
  <si>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</si>
  <si>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</si>
  <si>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</si>
  <si>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</si>
  <si>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</si>
  <si>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</si>
  <si>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</si>
  <si>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</si>
  <si>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</si>
  <si>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</si>
  <si>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</si>
  <si>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</si>
  <si>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NC</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</si>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</sst>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0</v>
      </c>
      <c r="D6" s="5" t="str">
        <f>IF($B6="N/A","N/A",IF(C6&lt;0,"No","Yes"))</f>
        <v>N/A</v>
      </c>
      <c r="E6" s="23">
        <v>0</v>
      </c>
      <c r="F6" s="5" t="str">
        <f>IF($B6="N/A","N/A",IF(E6&lt;0,"No","Yes"))</f>
        <v>N/A</v>
      </c>
      <c r="G6" s="23">
        <v>7200</v>
      </c>
      <c r="H6" s="5" t="str">
        <f>IF($B6="N/A","N/A",IF(G6&lt;0,"No","Yes"))</f>
        <v>N/A</v>
      </c>
      <c r="I6" s="6" t="s">
        <v>1748</v>
      </c>
      <c r="J6" s="6" t="s">
        <v>1748</v>
      </c>
      <c r="K6" s="111" t="str">
        <f t="shared" ref="K6:K11" si="0">IF(J6="Div by 0", "N/A", IF(J6="N/A","N/A", IF(J6&gt;30, "No", IF(J6&lt;-30, "No", "Yes"))))</f>
        <v>N/A</v>
      </c>
    </row>
    <row r="7" spans="1:11" x14ac:dyDescent="0.25">
      <c r="A7" s="131" t="s">
        <v>443</v>
      </c>
      <c r="B7" s="73" t="s">
        <v>213</v>
      </c>
      <c r="C7" s="5" t="s">
        <v>1748</v>
      </c>
      <c r="D7" s="5" t="str">
        <f t="shared" ref="D7:D11" si="1">IF($B7="N/A","N/A",IF(C7&lt;0,"No","Yes"))</f>
        <v>N/A</v>
      </c>
      <c r="E7" s="5" t="s">
        <v>1748</v>
      </c>
      <c r="F7" s="5" t="str">
        <f t="shared" ref="F7:F11" si="2">IF($B7="N/A","N/A",IF(E7&lt;0,"No","Yes"))</f>
        <v>N/A</v>
      </c>
      <c r="G7" s="5">
        <v>6.4722222222000001</v>
      </c>
      <c r="H7" s="5" t="str">
        <f t="shared" ref="H7:H11" si="3">IF($B7="N/A","N/A",IF(G7&lt;0,"No","Yes"))</f>
        <v>N/A</v>
      </c>
      <c r="I7" s="6" t="s">
        <v>1748</v>
      </c>
      <c r="J7" s="6" t="s">
        <v>1748</v>
      </c>
      <c r="K7" s="111" t="str">
        <f t="shared" si="0"/>
        <v>N/A</v>
      </c>
    </row>
    <row r="8" spans="1:11" x14ac:dyDescent="0.25">
      <c r="A8" s="131" t="s">
        <v>444</v>
      </c>
      <c r="B8" s="73" t="s">
        <v>213</v>
      </c>
      <c r="C8" s="5" t="s">
        <v>1748</v>
      </c>
      <c r="D8" s="5" t="str">
        <f t="shared" si="1"/>
        <v>N/A</v>
      </c>
      <c r="E8" s="5" t="s">
        <v>1748</v>
      </c>
      <c r="F8" s="5" t="str">
        <f t="shared" si="2"/>
        <v>N/A</v>
      </c>
      <c r="G8" s="5">
        <v>76.333333332999999</v>
      </c>
      <c r="H8" s="5" t="str">
        <f t="shared" si="3"/>
        <v>N/A</v>
      </c>
      <c r="I8" s="6" t="s">
        <v>1748</v>
      </c>
      <c r="J8" s="6" t="s">
        <v>1748</v>
      </c>
      <c r="K8" s="111" t="str">
        <f t="shared" si="0"/>
        <v>N/A</v>
      </c>
    </row>
    <row r="9" spans="1:11" x14ac:dyDescent="0.25">
      <c r="A9" s="131" t="s">
        <v>445</v>
      </c>
      <c r="B9" s="73" t="s">
        <v>213</v>
      </c>
      <c r="C9" s="5" t="s">
        <v>1748</v>
      </c>
      <c r="D9" s="5" t="str">
        <f t="shared" si="1"/>
        <v>N/A</v>
      </c>
      <c r="E9" s="5" t="s">
        <v>1748</v>
      </c>
      <c r="F9" s="5" t="str">
        <f t="shared" si="2"/>
        <v>N/A</v>
      </c>
      <c r="G9" s="5">
        <v>11.763888889</v>
      </c>
      <c r="H9" s="5" t="str">
        <f t="shared" si="3"/>
        <v>N/A</v>
      </c>
      <c r="I9" s="6" t="s">
        <v>1748</v>
      </c>
      <c r="J9" s="6" t="s">
        <v>1748</v>
      </c>
      <c r="K9" s="111" t="str">
        <f t="shared" si="0"/>
        <v>N/A</v>
      </c>
    </row>
    <row r="10" spans="1:11" x14ac:dyDescent="0.25">
      <c r="A10" s="131" t="s">
        <v>446</v>
      </c>
      <c r="B10" s="73" t="s">
        <v>213</v>
      </c>
      <c r="C10" s="5" t="s">
        <v>1748</v>
      </c>
      <c r="D10" s="5" t="str">
        <f t="shared" si="1"/>
        <v>N/A</v>
      </c>
      <c r="E10" s="5" t="s">
        <v>1748</v>
      </c>
      <c r="F10" s="5" t="str">
        <f t="shared" si="2"/>
        <v>N/A</v>
      </c>
      <c r="G10" s="5">
        <v>0</v>
      </c>
      <c r="H10" s="5" t="str">
        <f t="shared" si="3"/>
        <v>N/A</v>
      </c>
      <c r="I10" s="6" t="s">
        <v>1748</v>
      </c>
      <c r="J10" s="6" t="s">
        <v>1748</v>
      </c>
      <c r="K10" s="111" t="str">
        <f t="shared" si="0"/>
        <v>N/A</v>
      </c>
    </row>
    <row r="11" spans="1:11" x14ac:dyDescent="0.25">
      <c r="A11" s="131" t="s">
        <v>204</v>
      </c>
      <c r="B11" s="73" t="s">
        <v>213</v>
      </c>
      <c r="C11" s="5" t="s">
        <v>1748</v>
      </c>
      <c r="D11" s="5" t="str">
        <f t="shared" si="1"/>
        <v>N/A</v>
      </c>
      <c r="E11" s="5" t="s">
        <v>1748</v>
      </c>
      <c r="F11" s="5" t="str">
        <f t="shared" si="2"/>
        <v>N/A</v>
      </c>
      <c r="G11" s="5">
        <v>0</v>
      </c>
      <c r="H11" s="5" t="str">
        <f t="shared" si="3"/>
        <v>N/A</v>
      </c>
      <c r="I11" s="6" t="s">
        <v>1748</v>
      </c>
      <c r="J11" s="6" t="s">
        <v>1748</v>
      </c>
      <c r="K11" s="111" t="str">
        <f t="shared" si="0"/>
        <v>N/A</v>
      </c>
    </row>
    <row r="12" spans="1:11" x14ac:dyDescent="0.25">
      <c r="A12" s="131" t="s">
        <v>652</v>
      </c>
      <c r="B12" s="73" t="s">
        <v>213</v>
      </c>
      <c r="C12" s="5" t="s">
        <v>1748</v>
      </c>
      <c r="D12" s="5" t="str">
        <f t="shared" ref="D12:D23" si="4">IF($B12="N/A","N/A",IF(C12&lt;0,"No","Yes"))</f>
        <v>N/A</v>
      </c>
      <c r="E12" s="5" t="s">
        <v>1748</v>
      </c>
      <c r="F12" s="5" t="str">
        <f t="shared" ref="F12:F23" si="5">IF($B12="N/A","N/A",IF(E12&lt;0,"No","Yes"))</f>
        <v>N/A</v>
      </c>
      <c r="G12" s="5">
        <v>0</v>
      </c>
      <c r="H12" s="5" t="str">
        <f t="shared" ref="H12:H23" si="6">IF($B12="N/A","N/A",IF(G12&lt;0,"No","Yes"))</f>
        <v>N/A</v>
      </c>
      <c r="I12" s="6" t="s">
        <v>1748</v>
      </c>
      <c r="J12" s="6" t="s">
        <v>1748</v>
      </c>
      <c r="K12" s="111" t="str">
        <f t="shared" ref="K12:K23" si="7">IF(J12="Div by 0", "N/A", IF(J12="N/A","N/A", IF(J12&gt;30, "No", IF(J12&lt;-30, "No", "Yes"))))</f>
        <v>N/A</v>
      </c>
    </row>
    <row r="13" spans="1:11" x14ac:dyDescent="0.25">
      <c r="A13" s="131" t="s">
        <v>651</v>
      </c>
      <c r="B13" s="73" t="s">
        <v>213</v>
      </c>
      <c r="C13" s="5" t="s">
        <v>1748</v>
      </c>
      <c r="D13" s="5" t="str">
        <f t="shared" si="4"/>
        <v>N/A</v>
      </c>
      <c r="E13" s="5" t="s">
        <v>1748</v>
      </c>
      <c r="F13" s="5" t="str">
        <f t="shared" si="5"/>
        <v>N/A</v>
      </c>
      <c r="G13" s="5" t="s">
        <v>1748</v>
      </c>
      <c r="H13" s="5" t="str">
        <f t="shared" si="6"/>
        <v>N/A</v>
      </c>
      <c r="I13" s="6" t="s">
        <v>1748</v>
      </c>
      <c r="J13" s="6" t="s">
        <v>1748</v>
      </c>
      <c r="K13" s="111" t="str">
        <f t="shared" si="7"/>
        <v>N/A</v>
      </c>
    </row>
    <row r="14" spans="1:11" x14ac:dyDescent="0.25">
      <c r="A14" s="131" t="s">
        <v>852</v>
      </c>
      <c r="B14" s="73" t="s">
        <v>213</v>
      </c>
      <c r="C14" s="6" t="s">
        <v>1748</v>
      </c>
      <c r="D14" s="5" t="str">
        <f t="shared" si="4"/>
        <v>N/A</v>
      </c>
      <c r="E14" s="6" t="s">
        <v>1748</v>
      </c>
      <c r="F14" s="5" t="str">
        <f t="shared" si="5"/>
        <v>N/A</v>
      </c>
      <c r="G14" s="6" t="s">
        <v>1748</v>
      </c>
      <c r="H14" s="5" t="str">
        <f t="shared" si="6"/>
        <v>N/A</v>
      </c>
      <c r="I14" s="6" t="s">
        <v>1748</v>
      </c>
      <c r="J14" s="6" t="s">
        <v>1748</v>
      </c>
      <c r="K14" s="111" t="str">
        <f t="shared" si="7"/>
        <v>N/A</v>
      </c>
    </row>
    <row r="15" spans="1:11" x14ac:dyDescent="0.25">
      <c r="A15" s="131" t="s">
        <v>653</v>
      </c>
      <c r="B15" s="73" t="s">
        <v>213</v>
      </c>
      <c r="C15" s="5" t="s">
        <v>1748</v>
      </c>
      <c r="D15" s="5" t="str">
        <f t="shared" si="4"/>
        <v>N/A</v>
      </c>
      <c r="E15" s="5" t="s">
        <v>1748</v>
      </c>
      <c r="F15" s="5" t="str">
        <f t="shared" si="5"/>
        <v>N/A</v>
      </c>
      <c r="G15" s="5">
        <v>82.805555556000002</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v>0.31868500500000002</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v>13.263157895000001</v>
      </c>
      <c r="H17" s="5" t="str">
        <f t="shared" si="6"/>
        <v>N/A</v>
      </c>
      <c r="I17" s="6" t="s">
        <v>1748</v>
      </c>
      <c r="J17" s="6" t="s">
        <v>1748</v>
      </c>
      <c r="K17" s="111" t="str">
        <f t="shared" si="7"/>
        <v>N/A</v>
      </c>
    </row>
    <row r="18" spans="1:11" x14ac:dyDescent="0.25">
      <c r="A18" s="131" t="s">
        <v>654</v>
      </c>
      <c r="B18" s="73" t="s">
        <v>213</v>
      </c>
      <c r="C18" s="5" t="s">
        <v>1748</v>
      </c>
      <c r="D18" s="5" t="str">
        <f t="shared" si="4"/>
        <v>N/A</v>
      </c>
      <c r="E18" s="5" t="s">
        <v>1748</v>
      </c>
      <c r="F18" s="5" t="str">
        <f t="shared" si="5"/>
        <v>N/A</v>
      </c>
      <c r="G18" s="5">
        <v>0</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t="s">
        <v>1748</v>
      </c>
      <c r="D21" s="5" t="str">
        <f t="shared" si="4"/>
        <v>N/A</v>
      </c>
      <c r="E21" s="5" t="s">
        <v>1748</v>
      </c>
      <c r="F21" s="5" t="str">
        <f t="shared" si="5"/>
        <v>N/A</v>
      </c>
      <c r="G21" s="5">
        <v>17.194444443999998</v>
      </c>
      <c r="H21" s="5" t="str">
        <f t="shared" si="6"/>
        <v>N/A</v>
      </c>
      <c r="I21" s="6" t="s">
        <v>1748</v>
      </c>
      <c r="J21" s="6" t="s">
        <v>1748</v>
      </c>
      <c r="K21" s="111" t="str">
        <f t="shared" si="7"/>
        <v>N/A</v>
      </c>
    </row>
    <row r="22" spans="1:11" x14ac:dyDescent="0.25">
      <c r="A22" s="131" t="s">
        <v>1698</v>
      </c>
      <c r="B22" s="73" t="s">
        <v>213</v>
      </c>
      <c r="C22" s="5" t="s">
        <v>1748</v>
      </c>
      <c r="D22" s="5" t="str">
        <f t="shared" si="4"/>
        <v>N/A</v>
      </c>
      <c r="E22" s="5" t="s">
        <v>1748</v>
      </c>
      <c r="F22" s="5" t="str">
        <f t="shared" si="5"/>
        <v>N/A</v>
      </c>
      <c r="G22" s="5">
        <v>2.8271405493000001</v>
      </c>
      <c r="H22" s="5" t="str">
        <f t="shared" si="6"/>
        <v>N/A</v>
      </c>
      <c r="I22" s="6" t="s">
        <v>1748</v>
      </c>
      <c r="J22" s="6" t="s">
        <v>1748</v>
      </c>
      <c r="K22" s="111" t="str">
        <f t="shared" si="7"/>
        <v>N/A</v>
      </c>
    </row>
    <row r="23" spans="1:11" x14ac:dyDescent="0.25">
      <c r="A23" s="131" t="s">
        <v>855</v>
      </c>
      <c r="B23" s="73" t="s">
        <v>213</v>
      </c>
      <c r="C23" s="6" t="s">
        <v>1748</v>
      </c>
      <c r="D23" s="5" t="str">
        <f t="shared" si="4"/>
        <v>N/A</v>
      </c>
      <c r="E23" s="6" t="s">
        <v>1748</v>
      </c>
      <c r="F23" s="5" t="str">
        <f t="shared" si="5"/>
        <v>N/A</v>
      </c>
      <c r="G23" s="6">
        <v>14.4</v>
      </c>
      <c r="H23" s="5" t="str">
        <f t="shared" si="6"/>
        <v>N/A</v>
      </c>
      <c r="I23" s="6" t="s">
        <v>1748</v>
      </c>
      <c r="J23" s="6" t="s">
        <v>1748</v>
      </c>
      <c r="K23" s="111" t="str">
        <f t="shared" si="7"/>
        <v>N/A</v>
      </c>
    </row>
    <row r="24" spans="1:11" x14ac:dyDescent="0.25">
      <c r="A24" s="131" t="s">
        <v>15</v>
      </c>
      <c r="B24" s="73" t="s">
        <v>213</v>
      </c>
      <c r="C24" s="5" t="s">
        <v>1748</v>
      </c>
      <c r="D24" s="5" t="str">
        <f>IF($B24="N/A","N/A",IF(C24&lt;0,"No","Yes"))</f>
        <v>N/A</v>
      </c>
      <c r="E24" s="5" t="s">
        <v>1748</v>
      </c>
      <c r="F24" s="5" t="str">
        <f>IF($B24="N/A","N/A",IF(E24&lt;0,"No","Yes"))</f>
        <v>N/A</v>
      </c>
      <c r="G24" s="5">
        <v>0</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t="s">
        <v>1748</v>
      </c>
      <c r="D25" s="5" t="str">
        <f>IF($B25="N/A","N/A",IF(C25&lt;0,"No","Yes"))</f>
        <v>N/A</v>
      </c>
      <c r="E25" s="5" t="s">
        <v>1748</v>
      </c>
      <c r="F25" s="5" t="str">
        <f>IF($B25="N/A","N/A",IF(E25&lt;0,"No","Yes"))</f>
        <v>N/A</v>
      </c>
      <c r="G25" s="5">
        <v>13.847222221999999</v>
      </c>
      <c r="H25" s="5" t="str">
        <f>IF($B25="N/A","N/A",IF(G25&lt;0,"No","Yes"))</f>
        <v>N/A</v>
      </c>
      <c r="I25" s="6" t="s">
        <v>1748</v>
      </c>
      <c r="J25" s="6" t="s">
        <v>1748</v>
      </c>
      <c r="K25" s="111" t="str">
        <f t="shared" si="8"/>
        <v>N/A</v>
      </c>
    </row>
    <row r="26" spans="1:11" x14ac:dyDescent="0.25">
      <c r="A26" s="131" t="s">
        <v>32</v>
      </c>
      <c r="B26" s="73" t="s">
        <v>213</v>
      </c>
      <c r="C26" s="5" t="s">
        <v>1748</v>
      </c>
      <c r="D26" s="5" t="str">
        <f>IF($B26="N/A","N/A",IF(C26&lt;0,"No","Yes"))</f>
        <v>N/A</v>
      </c>
      <c r="E26" s="5" t="s">
        <v>1748</v>
      </c>
      <c r="F26" s="5" t="str">
        <f>IF($B26="N/A","N/A",IF(E26&lt;0,"No","Yes"))</f>
        <v>N/A</v>
      </c>
      <c r="G26" s="5">
        <v>100</v>
      </c>
      <c r="H26" s="5" t="str">
        <f>IF($B26="N/A","N/A",IF(G26&lt;0,"No","Yes"))</f>
        <v>N/A</v>
      </c>
      <c r="I26" s="6" t="s">
        <v>1748</v>
      </c>
      <c r="J26" s="6" t="s">
        <v>1748</v>
      </c>
      <c r="K26" s="111" t="str">
        <f t="shared" si="8"/>
        <v>N/A</v>
      </c>
    </row>
    <row r="27" spans="1:11" x14ac:dyDescent="0.25">
      <c r="A27" s="131" t="s">
        <v>160</v>
      </c>
      <c r="B27" s="73" t="s">
        <v>213</v>
      </c>
      <c r="C27" s="5" t="s">
        <v>1748</v>
      </c>
      <c r="D27" s="5" t="str">
        <f t="shared" ref="D27:D30" si="9">IF($B27="N/A","N/A",IF(C27&lt;0,"No","Yes"))</f>
        <v>N/A</v>
      </c>
      <c r="E27" s="5" t="s">
        <v>1748</v>
      </c>
      <c r="F27" s="5" t="str">
        <f t="shared" ref="F27:F30" si="10">IF($B27="N/A","N/A",IF(E27&lt;0,"No","Yes"))</f>
        <v>N/A</v>
      </c>
      <c r="G27" s="5">
        <v>100</v>
      </c>
      <c r="H27" s="5" t="str">
        <f t="shared" ref="H27:H30" si="11">IF($B27="N/A","N/A",IF(G27&lt;0,"No","Yes"))</f>
        <v>N/A</v>
      </c>
      <c r="I27" s="6" t="s">
        <v>1748</v>
      </c>
      <c r="J27" s="6" t="s">
        <v>1748</v>
      </c>
      <c r="K27" s="111" t="str">
        <f t="shared" si="8"/>
        <v>N/A</v>
      </c>
    </row>
    <row r="28" spans="1:11" x14ac:dyDescent="0.25">
      <c r="A28" s="109" t="s">
        <v>372</v>
      </c>
      <c r="B28" s="73" t="s">
        <v>213</v>
      </c>
      <c r="C28" s="5" t="s">
        <v>1748</v>
      </c>
      <c r="D28" s="5" t="str">
        <f t="shared" si="9"/>
        <v>N/A</v>
      </c>
      <c r="E28" s="5" t="s">
        <v>1748</v>
      </c>
      <c r="F28" s="5" t="str">
        <f t="shared" si="10"/>
        <v>N/A</v>
      </c>
      <c r="G28" s="5">
        <v>0.38888888890000001</v>
      </c>
      <c r="H28" s="5" t="str">
        <f t="shared" si="11"/>
        <v>N/A</v>
      </c>
      <c r="I28" s="6" t="s">
        <v>1748</v>
      </c>
      <c r="J28" s="6" t="s">
        <v>1748</v>
      </c>
      <c r="K28" s="111" t="str">
        <f t="shared" si="8"/>
        <v>N/A</v>
      </c>
    </row>
    <row r="29" spans="1:11" x14ac:dyDescent="0.25">
      <c r="A29" s="109" t="s">
        <v>374</v>
      </c>
      <c r="B29" s="73" t="s">
        <v>213</v>
      </c>
      <c r="C29" s="5" t="s">
        <v>1748</v>
      </c>
      <c r="D29" s="5" t="str">
        <f t="shared" si="9"/>
        <v>N/A</v>
      </c>
      <c r="E29" s="5" t="s">
        <v>1748</v>
      </c>
      <c r="F29" s="5" t="str">
        <f t="shared" si="10"/>
        <v>N/A</v>
      </c>
      <c r="G29" s="5">
        <v>99.430555556000002</v>
      </c>
      <c r="H29" s="5" t="str">
        <f t="shared" si="11"/>
        <v>N/A</v>
      </c>
      <c r="I29" s="6" t="s">
        <v>1748</v>
      </c>
      <c r="J29" s="6" t="s">
        <v>1748</v>
      </c>
      <c r="K29" s="111" t="str">
        <f t="shared" si="8"/>
        <v>N/A</v>
      </c>
    </row>
    <row r="30" spans="1:11" x14ac:dyDescent="0.25">
      <c r="A30" s="126" t="s">
        <v>375</v>
      </c>
      <c r="B30" s="133" t="s">
        <v>213</v>
      </c>
      <c r="C30" s="120" t="s">
        <v>1748</v>
      </c>
      <c r="D30" s="120" t="str">
        <f t="shared" si="9"/>
        <v>N/A</v>
      </c>
      <c r="E30" s="120" t="s">
        <v>1748</v>
      </c>
      <c r="F30" s="120" t="str">
        <f t="shared" si="10"/>
        <v>N/A</v>
      </c>
      <c r="G30" s="120">
        <v>0</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6</v>
      </c>
      <c r="F6" s="5" t="s">
        <v>213</v>
      </c>
      <c r="G6" s="15">
        <v>7</v>
      </c>
      <c r="H6" s="5" t="s">
        <v>213</v>
      </c>
      <c r="I6" s="95" t="s">
        <v>213</v>
      </c>
      <c r="J6" s="95" t="s">
        <v>213</v>
      </c>
      <c r="K6" s="111" t="s">
        <v>213</v>
      </c>
    </row>
    <row r="7" spans="1:11" x14ac:dyDescent="0.25">
      <c r="A7" s="130" t="s">
        <v>12</v>
      </c>
      <c r="B7" s="17" t="s">
        <v>213</v>
      </c>
      <c r="C7" s="67">
        <v>124209363</v>
      </c>
      <c r="D7" s="19" t="str">
        <f>IF($B7="N/A","N/A",IF(C7&gt;15,"No",IF(C7&lt;-15,"No","Yes")))</f>
        <v>N/A</v>
      </c>
      <c r="E7" s="18">
        <v>129302857</v>
      </c>
      <c r="F7" s="19" t="str">
        <f>IF($B7="N/A","N/A",IF(E7&gt;15,"No",IF(E7&lt;-15,"No","Yes")))</f>
        <v>N/A</v>
      </c>
      <c r="G7" s="18">
        <v>135951638</v>
      </c>
      <c r="H7" s="19" t="str">
        <f>IF($B7="N/A","N/A",IF(G7&gt;15,"No",IF(G7&lt;-15,"No","Yes")))</f>
        <v>N/A</v>
      </c>
      <c r="I7" s="20">
        <v>4.101</v>
      </c>
      <c r="J7" s="20">
        <v>5.1420000000000003</v>
      </c>
      <c r="K7" s="112" t="str">
        <f t="shared" ref="K7:K54" si="0">IF(J7="Div by 0", "N/A", IF(J7="N/A","N/A", IF(J7&gt;30, "No", IF(J7&lt;-30, "No", "Yes"))))</f>
        <v>Yes</v>
      </c>
    </row>
    <row r="8" spans="1:11" x14ac:dyDescent="0.25">
      <c r="A8" s="130" t="s">
        <v>362</v>
      </c>
      <c r="B8" s="17" t="s">
        <v>213</v>
      </c>
      <c r="C8" s="105">
        <v>58.778481941000003</v>
      </c>
      <c r="D8" s="19" t="str">
        <f>IF($B8="N/A","N/A",IF(C8&gt;15,"No",IF(C8&lt;-15,"No","Yes")))</f>
        <v>N/A</v>
      </c>
      <c r="E8" s="21">
        <v>54.970155067999997</v>
      </c>
      <c r="F8" s="19" t="str">
        <f>IF($B8="N/A","N/A",IF(E8&gt;15,"No",IF(E8&lt;-15,"No","Yes")))</f>
        <v>N/A</v>
      </c>
      <c r="G8" s="21">
        <v>51.925162534999998</v>
      </c>
      <c r="H8" s="19" t="str">
        <f>IF($B8="N/A","N/A",IF(G8&gt;15,"No",IF(G8&lt;-15,"No","Yes")))</f>
        <v>N/A</v>
      </c>
      <c r="I8" s="20">
        <v>-6.48</v>
      </c>
      <c r="J8" s="20">
        <v>-5.54</v>
      </c>
      <c r="K8" s="112" t="str">
        <f t="shared" si="0"/>
        <v>Yes</v>
      </c>
    </row>
    <row r="9" spans="1:11" x14ac:dyDescent="0.25">
      <c r="A9" s="130" t="s">
        <v>119</v>
      </c>
      <c r="B9" s="22" t="s">
        <v>213</v>
      </c>
      <c r="C9" s="66">
        <v>0.36127147679999999</v>
      </c>
      <c r="D9" s="5" t="str">
        <f>IF($B9="N/A","N/A",IF(C9&gt;15,"No",IF(C9&lt;-15,"No","Yes")))</f>
        <v>N/A</v>
      </c>
      <c r="E9" s="5">
        <v>0.34915779159999999</v>
      </c>
      <c r="F9" s="5" t="str">
        <f>IF($B9="N/A","N/A",IF(E9&gt;15,"No",IF(E9&lt;-15,"No","Yes")))</f>
        <v>N/A</v>
      </c>
      <c r="G9" s="5">
        <v>0.68247430750000004</v>
      </c>
      <c r="H9" s="5" t="str">
        <f>IF($B9="N/A","N/A",IF(G9&gt;15,"No",IF(G9&lt;-15,"No","Yes")))</f>
        <v>N/A</v>
      </c>
      <c r="I9" s="6">
        <v>-3.35</v>
      </c>
      <c r="J9" s="6">
        <v>95.46</v>
      </c>
      <c r="K9" s="111" t="str">
        <f t="shared" si="0"/>
        <v>No</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40.860246582000002</v>
      </c>
      <c r="D11" s="5" t="str">
        <f>IF($B11="N/A","N/A",IF(C11&gt;15,"No",IF(C11&lt;-15,"No","Yes")))</f>
        <v>N/A</v>
      </c>
      <c r="E11" s="5">
        <v>44.680687141</v>
      </c>
      <c r="F11" s="5" t="str">
        <f>IF($B11="N/A","N/A",IF(E11&gt;15,"No",IF(E11&lt;-15,"No","Yes")))</f>
        <v>N/A</v>
      </c>
      <c r="G11" s="5">
        <v>47.392363158000002</v>
      </c>
      <c r="H11" s="5" t="str">
        <f>IF($B11="N/A","N/A",IF(G11&gt;15,"No",IF(G11&lt;-15,"No","Yes")))</f>
        <v>N/A</v>
      </c>
      <c r="I11" s="6">
        <v>9.35</v>
      </c>
      <c r="J11" s="6">
        <v>6.069</v>
      </c>
      <c r="K11" s="111" t="str">
        <f t="shared" si="0"/>
        <v>Yes</v>
      </c>
    </row>
    <row r="12" spans="1:11" x14ac:dyDescent="0.25">
      <c r="A12" s="130" t="s">
        <v>857</v>
      </c>
      <c r="B12" s="68" t="s">
        <v>214</v>
      </c>
      <c r="C12" s="66">
        <v>97.631922932999998</v>
      </c>
      <c r="D12" s="5" t="str">
        <f>IF(OR($B12="N/A",$C12="N/A"),"N/A",IF(C12&gt;100,"No",IF(C12&lt;95,"No","Yes")))</f>
        <v>Yes</v>
      </c>
      <c r="E12" s="66">
        <v>98.203105205</v>
      </c>
      <c r="F12" s="5" t="str">
        <f>IF(OR($B12="N/A",$E12="N/A"),"N/A",IF(E12&gt;100,"No",IF(E12&lt;95,"No","Yes")))</f>
        <v>Yes</v>
      </c>
      <c r="G12" s="66">
        <v>88.557706956000004</v>
      </c>
      <c r="H12" s="5" t="str">
        <f>IF($B12="N/A","N/A",IF(G12&gt;100,"No",IF(G12&lt;95,"No","Yes")))</f>
        <v>No</v>
      </c>
      <c r="I12" s="69">
        <v>0.58499999999999996</v>
      </c>
      <c r="J12" s="69">
        <v>-9.82</v>
      </c>
      <c r="K12" s="111" t="str">
        <f t="shared" si="0"/>
        <v>Yes</v>
      </c>
    </row>
    <row r="13" spans="1:11" x14ac:dyDescent="0.25">
      <c r="A13" s="130" t="s">
        <v>347</v>
      </c>
      <c r="B13" s="68" t="s">
        <v>213</v>
      </c>
      <c r="C13" s="66">
        <v>0</v>
      </c>
      <c r="D13" s="5" t="str">
        <f>IF($B13="N/A","N/A",IF(C13&gt;100,"No",IF(C13&lt;95,"No","Yes")))</f>
        <v>N/A</v>
      </c>
      <c r="E13" s="66">
        <v>0</v>
      </c>
      <c r="F13" s="5" t="str">
        <f>IF($B13="N/A","N/A",IF(E13&gt;100,"No",IF(E13&lt;95,"No","Yes")))</f>
        <v>N/A</v>
      </c>
      <c r="G13" s="66">
        <v>9.2528435214999991</v>
      </c>
      <c r="H13" s="5" t="str">
        <f>IF($B13="N/A","N/A",IF(G13&gt;100,"No",IF(G13&lt;95,"No","Yes")))</f>
        <v>N/A</v>
      </c>
      <c r="I13" s="69" t="s">
        <v>1748</v>
      </c>
      <c r="J13" s="69" t="s">
        <v>1748</v>
      </c>
      <c r="K13" s="111" t="str">
        <f t="shared" si="0"/>
        <v>N/A</v>
      </c>
    </row>
    <row r="14" spans="1:11" x14ac:dyDescent="0.25">
      <c r="A14" s="130" t="s">
        <v>348</v>
      </c>
      <c r="B14" s="68" t="s">
        <v>213</v>
      </c>
      <c r="C14" s="66">
        <v>0</v>
      </c>
      <c r="D14" s="5" t="str">
        <f t="shared" ref="D14" si="1">IF($B14="N/A","N/A",IF(C14&lt;0,"No","Yes"))</f>
        <v>N/A</v>
      </c>
      <c r="E14" s="66">
        <v>0</v>
      </c>
      <c r="F14" s="5" t="str">
        <f t="shared" ref="F14" si="2">IF($B14="N/A","N/A",IF(E14&lt;0,"No","Yes"))</f>
        <v>N/A</v>
      </c>
      <c r="G14" s="66">
        <v>2.5358024373000001</v>
      </c>
      <c r="H14" s="5" t="str">
        <f t="shared" ref="H14" si="3">IF($B14="N/A","N/A",IF(G14&lt;0,"No","Yes"))</f>
        <v>N/A</v>
      </c>
      <c r="I14" s="69" t="s">
        <v>1748</v>
      </c>
      <c r="J14" s="69" t="s">
        <v>1748</v>
      </c>
      <c r="K14" s="111" t="str">
        <f t="shared" si="0"/>
        <v>N/A</v>
      </c>
    </row>
    <row r="15" spans="1:11" x14ac:dyDescent="0.25">
      <c r="A15" s="130" t="s">
        <v>858</v>
      </c>
      <c r="B15" s="68" t="s">
        <v>214</v>
      </c>
      <c r="C15" s="66">
        <v>97.458354985</v>
      </c>
      <c r="D15" s="5" t="str">
        <f>IF(OR($B15="N/A",$C15="N/A"),"N/A",IF(C15&gt;100,"No",IF(C15&lt;95,"No","Yes")))</f>
        <v>Yes</v>
      </c>
      <c r="E15" s="66">
        <v>97.694078516999994</v>
      </c>
      <c r="F15" s="5" t="str">
        <f>IF(OR($B15="N/A",$E15="N/A"),"N/A",IF(E15&gt;100,"No",IF(E15&lt;95,"No","Yes")))</f>
        <v>Yes</v>
      </c>
      <c r="G15" s="66">
        <v>87.986377808</v>
      </c>
      <c r="H15" s="5" t="str">
        <f>IF($B15="N/A","N/A",IF(G15&gt;100,"No",IF(G15&lt;95,"No","Yes")))</f>
        <v>No</v>
      </c>
      <c r="I15" s="69">
        <v>0.2419</v>
      </c>
      <c r="J15" s="69">
        <v>-9.7077007089999992</v>
      </c>
      <c r="K15" s="111" t="str">
        <f t="shared" si="0"/>
        <v>Yes</v>
      </c>
    </row>
    <row r="16" spans="1:11" x14ac:dyDescent="0.25">
      <c r="A16" s="130" t="s">
        <v>331</v>
      </c>
      <c r="B16" s="22" t="s">
        <v>213</v>
      </c>
      <c r="C16" s="56">
        <v>73008378</v>
      </c>
      <c r="D16" s="5" t="str">
        <f>IF($B16="N/A","N/A",IF(C16&gt;15,"No",IF(C16&lt;-15,"No","Yes")))</f>
        <v>N/A</v>
      </c>
      <c r="E16" s="23">
        <v>71077981</v>
      </c>
      <c r="F16" s="5" t="str">
        <f>IF($B16="N/A","N/A",IF(E16&gt;15,"No",IF(E16&lt;-15,"No","Yes")))</f>
        <v>N/A</v>
      </c>
      <c r="G16" s="23">
        <v>70593109</v>
      </c>
      <c r="H16" s="5" t="str">
        <f>IF($B16="N/A","N/A",IF(G16&gt;15,"No",IF(G16&lt;-15,"No","Yes")))</f>
        <v>N/A</v>
      </c>
      <c r="I16" s="6">
        <v>-2.64</v>
      </c>
      <c r="J16" s="6">
        <v>-0.68200000000000005</v>
      </c>
      <c r="K16" s="111" t="str">
        <f t="shared" si="0"/>
        <v>Yes</v>
      </c>
    </row>
    <row r="17" spans="1:11" x14ac:dyDescent="0.25">
      <c r="A17" s="130" t="s">
        <v>440</v>
      </c>
      <c r="B17" s="22" t="s">
        <v>215</v>
      </c>
      <c r="C17" s="66">
        <v>8.0388897284999992</v>
      </c>
      <c r="D17" s="5" t="str">
        <f>IF($B17="N/A","N/A",IF(C17&gt;20,"No",IF(C17&lt;5,"No","Yes")))</f>
        <v>Yes</v>
      </c>
      <c r="E17" s="5">
        <v>8.1306065798000002</v>
      </c>
      <c r="F17" s="5" t="str">
        <f>IF($B17="N/A","N/A",IF(E17&gt;20,"No",IF(E17&lt;5,"No","Yes")))</f>
        <v>Yes</v>
      </c>
      <c r="G17" s="5">
        <v>13.459313713</v>
      </c>
      <c r="H17" s="5" t="str">
        <f>IF($B17="N/A","N/A",IF(G17&gt;20,"No",IF(G17&lt;5,"No","Yes")))</f>
        <v>Yes</v>
      </c>
      <c r="I17" s="6">
        <v>1.141</v>
      </c>
      <c r="J17" s="6">
        <v>65.540000000000006</v>
      </c>
      <c r="K17" s="111" t="str">
        <f t="shared" si="0"/>
        <v>No</v>
      </c>
    </row>
    <row r="18" spans="1:11" x14ac:dyDescent="0.25">
      <c r="A18" s="130" t="s">
        <v>441</v>
      </c>
      <c r="B18" s="17" t="s">
        <v>213</v>
      </c>
      <c r="C18" s="66">
        <v>91.961110270999995</v>
      </c>
      <c r="D18" s="5" t="str">
        <f>IF($B18="N/A","N/A",IF(C18&gt;15,"No",IF(C18&lt;-15,"No","Yes")))</f>
        <v>N/A</v>
      </c>
      <c r="E18" s="5">
        <v>91.869393419999994</v>
      </c>
      <c r="F18" s="5" t="str">
        <f>IF($B18="N/A","N/A",IF(E18&gt;15,"No",IF(E18&lt;-15,"No","Yes")))</f>
        <v>N/A</v>
      </c>
      <c r="G18" s="5">
        <v>86.540686287</v>
      </c>
      <c r="H18" s="5" t="str">
        <f>IF($B18="N/A","N/A",IF(G18&gt;15,"No",IF(G18&lt;-15,"No","Yes")))</f>
        <v>N/A</v>
      </c>
      <c r="I18" s="6">
        <v>-0.1</v>
      </c>
      <c r="J18" s="6">
        <v>-5.8</v>
      </c>
      <c r="K18" s="111" t="str">
        <f t="shared" si="0"/>
        <v>Yes</v>
      </c>
    </row>
    <row r="19" spans="1:11" x14ac:dyDescent="0.25">
      <c r="A19" s="130" t="s">
        <v>442</v>
      </c>
      <c r="B19" s="22" t="s">
        <v>216</v>
      </c>
      <c r="C19" s="66">
        <v>1.2682393793</v>
      </c>
      <c r="D19" s="5" t="str">
        <f>IF($B19="N/A","N/A",IF(C19&gt;1,"Yes","No"))</f>
        <v>Yes</v>
      </c>
      <c r="E19" s="5">
        <v>0.42658499259999999</v>
      </c>
      <c r="F19" s="5" t="str">
        <f>IF($B19="N/A","N/A",IF(E19&gt;1,"Yes","No"))</f>
        <v>No</v>
      </c>
      <c r="G19" s="5">
        <v>12.256319523</v>
      </c>
      <c r="H19" s="5" t="str">
        <f>IF($B19="N/A","N/A",IF(G19&gt;1,"Yes","No"))</f>
        <v>Yes</v>
      </c>
      <c r="I19" s="6">
        <v>-66.400000000000006</v>
      </c>
      <c r="J19" s="6">
        <v>2773</v>
      </c>
      <c r="K19" s="111" t="str">
        <f t="shared" si="0"/>
        <v>No</v>
      </c>
    </row>
    <row r="20" spans="1:11" x14ac:dyDescent="0.25">
      <c r="A20" s="130" t="s">
        <v>859</v>
      </c>
      <c r="B20" s="22" t="s">
        <v>213</v>
      </c>
      <c r="C20" s="59">
        <v>76.375119475999995</v>
      </c>
      <c r="D20" s="5" t="str">
        <f>IF($B20="N/A","N/A",IF(C20&gt;15,"No",IF(C20&lt;-15,"No","Yes")))</f>
        <v>N/A</v>
      </c>
      <c r="E20" s="24">
        <v>77.570990871000006</v>
      </c>
      <c r="F20" s="5" t="str">
        <f>IF($B20="N/A","N/A",IF(E20&gt;15,"No",IF(E20&lt;-15,"No","Yes")))</f>
        <v>N/A</v>
      </c>
      <c r="G20" s="24">
        <v>43.031082451000003</v>
      </c>
      <c r="H20" s="5" t="str">
        <f>IF($B20="N/A","N/A",IF(G20&gt;15,"No",IF(G20&lt;-15,"No","Yes")))</f>
        <v>N/A</v>
      </c>
      <c r="I20" s="6">
        <v>1.5660000000000001</v>
      </c>
      <c r="J20" s="6">
        <v>-44.5</v>
      </c>
      <c r="K20" s="111" t="str">
        <f t="shared" si="0"/>
        <v>No</v>
      </c>
    </row>
    <row r="21" spans="1:11" x14ac:dyDescent="0.25">
      <c r="A21" s="130" t="s">
        <v>34</v>
      </c>
      <c r="B21" s="22" t="s">
        <v>213</v>
      </c>
      <c r="C21" s="70">
        <v>1.8123696000000001E-3</v>
      </c>
      <c r="D21" s="5" t="str">
        <f>IF($B21="N/A","N/A",IF(C21&gt;15,"No",IF(C21&lt;-15,"No","Yes")))</f>
        <v>N/A</v>
      </c>
      <c r="E21" s="71">
        <v>3.5257673000000001E-3</v>
      </c>
      <c r="F21" s="5" t="str">
        <f>IF($B21="N/A","N/A",IF(E21&gt;15,"No",IF(E21&lt;-15,"No","Yes")))</f>
        <v>N/A</v>
      </c>
      <c r="G21" s="71">
        <v>5.3420211000000002E-3</v>
      </c>
      <c r="H21" s="5" t="str">
        <f>IF($B21="N/A","N/A",IF(G21&gt;15,"No",IF(G21&lt;-15,"No","Yes")))</f>
        <v>N/A</v>
      </c>
      <c r="I21" s="6">
        <v>94.54</v>
      </c>
      <c r="J21" s="6">
        <v>51.51</v>
      </c>
      <c r="K21" s="111" t="str">
        <f t="shared" si="0"/>
        <v>No</v>
      </c>
    </row>
    <row r="22" spans="1:11" x14ac:dyDescent="0.25">
      <c r="A22" s="130" t="s">
        <v>1699</v>
      </c>
      <c r="B22" s="22" t="s">
        <v>213</v>
      </c>
      <c r="C22" s="70">
        <v>12.658074704000001</v>
      </c>
      <c r="D22" s="5" t="str">
        <f>IF($B22="N/A","N/A",IF(C22&gt;15,"No",IF(C22&lt;-15,"No","Yes")))</f>
        <v>N/A</v>
      </c>
      <c r="E22" s="71">
        <v>15.052106618</v>
      </c>
      <c r="F22" s="5" t="str">
        <f>IF($B22="N/A","N/A",IF(E22&gt;15,"No",IF(E22&lt;-15,"No","Yes")))</f>
        <v>N/A</v>
      </c>
      <c r="G22" s="71">
        <v>22.732011185000001</v>
      </c>
      <c r="H22" s="5" t="str">
        <f>IF($B22="N/A","N/A",IF(G22&gt;15,"No",IF(G22&lt;-15,"No","Yes")))</f>
        <v>N/A</v>
      </c>
      <c r="I22" s="6">
        <v>18.91</v>
      </c>
      <c r="J22" s="6">
        <v>51.02</v>
      </c>
      <c r="K22" s="111" t="str">
        <f t="shared" si="0"/>
        <v>No</v>
      </c>
    </row>
    <row r="23" spans="1:11" x14ac:dyDescent="0.25">
      <c r="A23" s="130" t="s">
        <v>35</v>
      </c>
      <c r="B23" s="22" t="s">
        <v>213</v>
      </c>
      <c r="C23" s="70">
        <v>28.348511154000001</v>
      </c>
      <c r="D23" s="5" t="str">
        <f>IF($B23="N/A","N/A",IF(C23&gt;15,"No",IF(C23&lt;-15,"No","Yes")))</f>
        <v>N/A</v>
      </c>
      <c r="E23" s="71">
        <v>29.781607471000001</v>
      </c>
      <c r="F23" s="5" t="str">
        <f>IF($B23="N/A","N/A",IF(E23&gt;15,"No",IF(E23&lt;-15,"No","Yes")))</f>
        <v>N/A</v>
      </c>
      <c r="G23" s="71">
        <v>24.980673222</v>
      </c>
      <c r="H23" s="5" t="str">
        <f>IF($B23="N/A","N/A",IF(G23&gt;15,"No",IF(G23&lt;-15,"No","Yes")))</f>
        <v>N/A</v>
      </c>
      <c r="I23" s="6">
        <v>5.0549999999999997</v>
      </c>
      <c r="J23" s="6">
        <v>-16.100000000000001</v>
      </c>
      <c r="K23" s="111" t="str">
        <f t="shared" si="0"/>
        <v>Yes</v>
      </c>
    </row>
    <row r="24" spans="1:11" x14ac:dyDescent="0.25">
      <c r="A24" s="130" t="s">
        <v>860</v>
      </c>
      <c r="B24" s="22" t="s">
        <v>243</v>
      </c>
      <c r="C24" s="59">
        <v>3211.4217566000002</v>
      </c>
      <c r="D24" s="5" t="str">
        <f>IF($B24="N/A","N/A",IF(C24&gt;300,"No",IF(C24&lt;75,"No","Yes")))</f>
        <v>No</v>
      </c>
      <c r="E24" s="24">
        <v>3178.2958398000001</v>
      </c>
      <c r="F24" s="5" t="str">
        <f>IF($B24="N/A","N/A",IF(E24&gt;300,"No",IF(E24&lt;75,"No","Yes")))</f>
        <v>No</v>
      </c>
      <c r="G24" s="24">
        <v>3194.2643837999999</v>
      </c>
      <c r="H24" s="5" t="str">
        <f>IF($B24="N/A","N/A",IF(G24&gt;300,"No",IF(G24&lt;75,"No","Yes")))</f>
        <v>No</v>
      </c>
      <c r="I24" s="6">
        <v>-1.03</v>
      </c>
      <c r="J24" s="6">
        <v>0.50239999999999996</v>
      </c>
      <c r="K24" s="111" t="str">
        <f t="shared" si="0"/>
        <v>Yes</v>
      </c>
    </row>
    <row r="25" spans="1:11" x14ac:dyDescent="0.25">
      <c r="A25" s="130" t="s">
        <v>861</v>
      </c>
      <c r="B25" s="22" t="s">
        <v>244</v>
      </c>
      <c r="C25" s="59">
        <v>16.325274439000001</v>
      </c>
      <c r="D25" s="5" t="str">
        <f>IF($B25="N/A","N/A",IF(C25&gt;250,"No",IF(C25&lt;20,"No","Yes")))</f>
        <v>No</v>
      </c>
      <c r="E25" s="24">
        <v>38.007200777999998</v>
      </c>
      <c r="F25" s="5" t="str">
        <f>IF($B25="N/A","N/A",IF(E25&gt;250,"No",IF(E25&lt;20,"No","Yes")))</f>
        <v>Yes</v>
      </c>
      <c r="G25" s="24">
        <v>78.413176534000002</v>
      </c>
      <c r="H25" s="5" t="str">
        <f>IF($B25="N/A","N/A",IF(G25&gt;250,"No",IF(G25&lt;20,"No","Yes")))</f>
        <v>Yes</v>
      </c>
      <c r="I25" s="6">
        <v>132.80000000000001</v>
      </c>
      <c r="J25" s="6">
        <v>106.3</v>
      </c>
      <c r="K25" s="111" t="str">
        <f t="shared" si="0"/>
        <v>No</v>
      </c>
    </row>
    <row r="26" spans="1:11" x14ac:dyDescent="0.25">
      <c r="A26" s="130" t="s">
        <v>862</v>
      </c>
      <c r="B26" s="22" t="s">
        <v>245</v>
      </c>
      <c r="C26" s="59">
        <v>4.6479480164</v>
      </c>
      <c r="D26" s="5" t="str">
        <f>IF($B26="N/A","N/A",IF(C26&gt;5,"No",IF(C26&lt;3,"No","Yes")))</f>
        <v>Yes</v>
      </c>
      <c r="E26" s="24">
        <v>4.7679416076000001</v>
      </c>
      <c r="F26" s="5" t="str">
        <f>IF($B26="N/A","N/A",IF(E26&gt;5,"No",IF(E26&lt;3,"No","Yes")))</f>
        <v>Yes</v>
      </c>
      <c r="G26" s="24">
        <v>4.7310929145999996</v>
      </c>
      <c r="H26" s="5" t="str">
        <f>IF($B26="N/A","N/A",IF(G26&gt;5,"No",IF(G26&lt;3,"No","Yes")))</f>
        <v>Yes</v>
      </c>
      <c r="I26" s="6">
        <v>2.5819999999999999</v>
      </c>
      <c r="J26" s="6">
        <v>-0.77300000000000002</v>
      </c>
      <c r="K26" s="111" t="str">
        <f t="shared" si="0"/>
        <v>Yes</v>
      </c>
    </row>
    <row r="27" spans="1:11" x14ac:dyDescent="0.25">
      <c r="A27" s="130" t="s">
        <v>131</v>
      </c>
      <c r="B27" s="22" t="s">
        <v>213</v>
      </c>
      <c r="C27" s="56">
        <v>15264</v>
      </c>
      <c r="D27" s="22" t="s">
        <v>213</v>
      </c>
      <c r="E27" s="23">
        <v>12357</v>
      </c>
      <c r="F27" s="22" t="s">
        <v>213</v>
      </c>
      <c r="G27" s="23">
        <v>524162</v>
      </c>
      <c r="H27" s="5" t="str">
        <f>IF($B27="N/A","N/A",IF(G27&gt;15,"No",IF(G27&lt;-15,"No","Yes")))</f>
        <v>N/A</v>
      </c>
      <c r="I27" s="6">
        <v>-19</v>
      </c>
      <c r="J27" s="6">
        <v>4142</v>
      </c>
      <c r="K27" s="111" t="str">
        <f t="shared" si="0"/>
        <v>No</v>
      </c>
    </row>
    <row r="28" spans="1:11" x14ac:dyDescent="0.25">
      <c r="A28" s="130" t="s">
        <v>346</v>
      </c>
      <c r="B28" s="22" t="s">
        <v>213</v>
      </c>
      <c r="C28" s="57">
        <v>1.22889287E-2</v>
      </c>
      <c r="D28" s="22" t="s">
        <v>213</v>
      </c>
      <c r="E28" s="4">
        <v>9.5566334000000003E-3</v>
      </c>
      <c r="F28" s="22" t="s">
        <v>213</v>
      </c>
      <c r="G28" s="4">
        <v>0.3855503381</v>
      </c>
      <c r="H28" s="5" t="str">
        <f>IF($B28="N/A","N/A",IF(G28&gt;15,"No",IF(G28&lt;-15,"No","Yes")))</f>
        <v>N/A</v>
      </c>
      <c r="I28" s="6">
        <v>-22.2</v>
      </c>
      <c r="J28" s="6">
        <v>3934</v>
      </c>
      <c r="K28" s="111" t="str">
        <f t="shared" si="0"/>
        <v>No</v>
      </c>
    </row>
    <row r="29" spans="1:11" ht="25" x14ac:dyDescent="0.25">
      <c r="A29" s="130" t="s">
        <v>838</v>
      </c>
      <c r="B29" s="22" t="s">
        <v>213</v>
      </c>
      <c r="C29" s="24">
        <v>87.842177672999995</v>
      </c>
      <c r="D29" s="22" t="s">
        <v>213</v>
      </c>
      <c r="E29" s="24">
        <v>92.717488063000005</v>
      </c>
      <c r="F29" s="22" t="s">
        <v>213</v>
      </c>
      <c r="G29" s="24">
        <v>75.781226032999996</v>
      </c>
      <c r="H29" s="22" t="s">
        <v>213</v>
      </c>
      <c r="I29" s="6">
        <v>5.55</v>
      </c>
      <c r="J29" s="6">
        <v>-18.3</v>
      </c>
      <c r="K29" s="111" t="str">
        <f t="shared" si="0"/>
        <v>Yes</v>
      </c>
    </row>
    <row r="30" spans="1:11" x14ac:dyDescent="0.25">
      <c r="A30" s="130" t="s">
        <v>27</v>
      </c>
      <c r="B30" s="22" t="s">
        <v>217</v>
      </c>
      <c r="C30" s="23">
        <v>0</v>
      </c>
      <c r="D30" s="5" t="str">
        <f>IF($B30="N/A","N/A",IF(C30="N/A","N/A",IF(C30=0,"Yes","No")))</f>
        <v>Yes</v>
      </c>
      <c r="E30" s="23">
        <v>0</v>
      </c>
      <c r="F30" s="5" t="str">
        <f>IF($B30="N/A","N/A",IF(E30="N/A","N/A",IF(E30=0,"Yes","No")))</f>
        <v>Yes</v>
      </c>
      <c r="G30" s="23">
        <v>11</v>
      </c>
      <c r="H30" s="5" t="str">
        <f>IF($B30="N/A","N/A",IF(G30=0,"Yes","No"))</f>
        <v>No</v>
      </c>
      <c r="I30" s="6" t="s">
        <v>1748</v>
      </c>
      <c r="J30" s="6" t="s">
        <v>1748</v>
      </c>
      <c r="K30" s="111" t="str">
        <f t="shared" si="0"/>
        <v>N/A</v>
      </c>
    </row>
    <row r="31" spans="1:11" x14ac:dyDescent="0.25">
      <c r="A31" s="130" t="s">
        <v>206</v>
      </c>
      <c r="B31" s="72" t="s">
        <v>213</v>
      </c>
      <c r="C31" s="56">
        <v>2243</v>
      </c>
      <c r="D31" s="5" t="str">
        <f t="shared" ref="D31:F50" si="4">IF($B31="N/A","N/A",IF(C31&lt;0,"No","Yes"))</f>
        <v>N/A</v>
      </c>
      <c r="E31" s="56">
        <v>4543</v>
      </c>
      <c r="F31" s="5" t="str">
        <f t="shared" si="4"/>
        <v>N/A</v>
      </c>
      <c r="G31" s="56">
        <v>7213</v>
      </c>
      <c r="H31" s="5" t="str">
        <f t="shared" ref="H31:H50" si="5">IF($B31="N/A","N/A",IF(G31&lt;0,"No","Yes"))</f>
        <v>N/A</v>
      </c>
      <c r="I31" s="6">
        <v>102.5</v>
      </c>
      <c r="J31" s="6">
        <v>58.77</v>
      </c>
      <c r="K31" s="111" t="str">
        <f t="shared" si="0"/>
        <v>No</v>
      </c>
    </row>
    <row r="32" spans="1:11" x14ac:dyDescent="0.25">
      <c r="A32" s="134" t="s">
        <v>656</v>
      </c>
      <c r="B32" s="72" t="s">
        <v>213</v>
      </c>
      <c r="C32" s="57">
        <v>99.955416851999999</v>
      </c>
      <c r="D32" s="5" t="str">
        <f t="shared" si="4"/>
        <v>N/A</v>
      </c>
      <c r="E32" s="57">
        <v>99.867928680999995</v>
      </c>
      <c r="F32" s="5" t="str">
        <f t="shared" si="4"/>
        <v>N/A</v>
      </c>
      <c r="G32" s="57">
        <v>99.861361431000006</v>
      </c>
      <c r="H32" s="5" t="str">
        <f t="shared" si="5"/>
        <v>N/A</v>
      </c>
      <c r="I32" s="6">
        <v>-8.7999999999999995E-2</v>
      </c>
      <c r="J32" s="6">
        <v>-7.0000000000000001E-3</v>
      </c>
      <c r="K32" s="111" t="str">
        <f t="shared" si="0"/>
        <v>Yes</v>
      </c>
    </row>
    <row r="33" spans="1:11" x14ac:dyDescent="0.25">
      <c r="A33" s="134" t="s">
        <v>657</v>
      </c>
      <c r="B33" s="72" t="s">
        <v>213</v>
      </c>
      <c r="C33" s="57">
        <v>0</v>
      </c>
      <c r="D33" s="5" t="str">
        <f t="shared" si="4"/>
        <v>N/A</v>
      </c>
      <c r="E33" s="57">
        <v>0</v>
      </c>
      <c r="F33" s="5" t="str">
        <f t="shared" si="4"/>
        <v>N/A</v>
      </c>
      <c r="G33" s="57">
        <v>1.3863856900000001E-2</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4.4583147599999998E-2</v>
      </c>
      <c r="D35" s="5" t="str">
        <f t="shared" si="4"/>
        <v>N/A</v>
      </c>
      <c r="E35" s="57">
        <v>0.13207131850000001</v>
      </c>
      <c r="F35" s="5" t="str">
        <f t="shared" si="4"/>
        <v>N/A</v>
      </c>
      <c r="G35" s="57">
        <v>0.12477471230000001</v>
      </c>
      <c r="H35" s="5" t="str">
        <f t="shared" si="5"/>
        <v>N/A</v>
      </c>
      <c r="I35" s="6">
        <v>196.2</v>
      </c>
      <c r="J35" s="6">
        <v>-5.52</v>
      </c>
      <c r="K35" s="111" t="str">
        <f t="shared" si="0"/>
        <v>Yes</v>
      </c>
    </row>
    <row r="36" spans="1:11" x14ac:dyDescent="0.25">
      <c r="A36" s="134" t="s">
        <v>349</v>
      </c>
      <c r="B36" s="72" t="s">
        <v>213</v>
      </c>
      <c r="C36" s="56">
        <v>15665713</v>
      </c>
      <c r="D36" s="5" t="str">
        <f t="shared" si="4"/>
        <v>N/A</v>
      </c>
      <c r="E36" s="56">
        <v>19394848</v>
      </c>
      <c r="F36" s="5" t="str">
        <f t="shared" si="4"/>
        <v>N/A</v>
      </c>
      <c r="G36" s="56">
        <v>30693626</v>
      </c>
      <c r="H36" s="5" t="str">
        <f t="shared" si="5"/>
        <v>N/A</v>
      </c>
      <c r="I36" s="6">
        <v>23.8</v>
      </c>
      <c r="J36" s="6">
        <v>58.26</v>
      </c>
      <c r="K36" s="111" t="str">
        <f t="shared" si="0"/>
        <v>No</v>
      </c>
    </row>
    <row r="37" spans="1:11" x14ac:dyDescent="0.25">
      <c r="A37" s="134" t="s">
        <v>660</v>
      </c>
      <c r="B37" s="72" t="s">
        <v>213</v>
      </c>
      <c r="C37" s="57">
        <v>0</v>
      </c>
      <c r="D37" s="5" t="str">
        <f t="shared" si="4"/>
        <v>N/A</v>
      </c>
      <c r="E37" s="57">
        <v>0</v>
      </c>
      <c r="F37" s="5" t="str">
        <f t="shared" si="4"/>
        <v>N/A</v>
      </c>
      <c r="G37" s="57">
        <v>0</v>
      </c>
      <c r="H37" s="5" t="str">
        <f t="shared" si="5"/>
        <v>N/A</v>
      </c>
      <c r="I37" s="6" t="s">
        <v>1748</v>
      </c>
      <c r="J37" s="6" t="s">
        <v>1748</v>
      </c>
      <c r="K37" s="111" t="str">
        <f t="shared" si="0"/>
        <v>N/A</v>
      </c>
    </row>
    <row r="38" spans="1:11" x14ac:dyDescent="0.25">
      <c r="A38" s="134" t="s">
        <v>661</v>
      </c>
      <c r="B38" s="72" t="s">
        <v>213</v>
      </c>
      <c r="C38" s="57">
        <v>7.2420833957999999</v>
      </c>
      <c r="D38" s="5" t="str">
        <f t="shared" si="4"/>
        <v>N/A</v>
      </c>
      <c r="E38" s="57">
        <v>22.416638686999999</v>
      </c>
      <c r="F38" s="5" t="str">
        <f t="shared" si="4"/>
        <v>N/A</v>
      </c>
      <c r="G38" s="57">
        <v>50.555959078000001</v>
      </c>
      <c r="H38" s="5" t="str">
        <f t="shared" si="5"/>
        <v>N/A</v>
      </c>
      <c r="I38" s="6">
        <v>209.5</v>
      </c>
      <c r="J38" s="6">
        <v>125.5</v>
      </c>
      <c r="K38" s="111" t="str">
        <f t="shared" si="0"/>
        <v>No</v>
      </c>
    </row>
    <row r="39" spans="1:11" x14ac:dyDescent="0.25">
      <c r="A39" s="134" t="s">
        <v>662</v>
      </c>
      <c r="B39" s="72" t="s">
        <v>213</v>
      </c>
      <c r="C39" s="57">
        <v>0</v>
      </c>
      <c r="D39" s="5" t="str">
        <f t="shared" si="4"/>
        <v>N/A</v>
      </c>
      <c r="E39" s="57">
        <v>0</v>
      </c>
      <c r="F39" s="5" t="str">
        <f t="shared" si="4"/>
        <v>N/A</v>
      </c>
      <c r="G39" s="57">
        <v>0</v>
      </c>
      <c r="H39" s="5" t="str">
        <f t="shared" si="5"/>
        <v>N/A</v>
      </c>
      <c r="I39" s="6" t="s">
        <v>1748</v>
      </c>
      <c r="J39" s="6" t="s">
        <v>1748</v>
      </c>
      <c r="K39" s="111" t="str">
        <f t="shared" si="0"/>
        <v>N/A</v>
      </c>
    </row>
    <row r="40" spans="1:11" x14ac:dyDescent="0.25">
      <c r="A40" s="134" t="s">
        <v>663</v>
      </c>
      <c r="B40" s="72" t="s">
        <v>213</v>
      </c>
      <c r="C40" s="57">
        <v>0</v>
      </c>
      <c r="D40" s="5" t="str">
        <f t="shared" si="4"/>
        <v>N/A</v>
      </c>
      <c r="E40" s="57">
        <v>0</v>
      </c>
      <c r="F40" s="5" t="str">
        <f t="shared" si="4"/>
        <v>N/A</v>
      </c>
      <c r="G40" s="57">
        <v>0</v>
      </c>
      <c r="H40" s="5" t="str">
        <f t="shared" si="5"/>
        <v>N/A</v>
      </c>
      <c r="I40" s="6" t="s">
        <v>1748</v>
      </c>
      <c r="J40" s="6" t="s">
        <v>1748</v>
      </c>
      <c r="K40" s="111" t="str">
        <f t="shared" si="0"/>
        <v>N/A</v>
      </c>
    </row>
    <row r="41" spans="1:11" x14ac:dyDescent="0.25">
      <c r="A41" s="134" t="s">
        <v>664</v>
      </c>
      <c r="B41" s="72" t="s">
        <v>213</v>
      </c>
      <c r="C41" s="57">
        <v>89.532994763999994</v>
      </c>
      <c r="D41" s="5" t="str">
        <f t="shared" si="4"/>
        <v>N/A</v>
      </c>
      <c r="E41" s="57">
        <v>77.007981706999999</v>
      </c>
      <c r="F41" s="5" t="str">
        <f t="shared" si="4"/>
        <v>N/A</v>
      </c>
      <c r="G41" s="57">
        <v>45.765371612000003</v>
      </c>
      <c r="H41" s="5" t="str">
        <f t="shared" si="5"/>
        <v>N/A</v>
      </c>
      <c r="I41" s="6">
        <v>-14</v>
      </c>
      <c r="J41" s="6">
        <v>-40.6</v>
      </c>
      <c r="K41" s="111" t="str">
        <f t="shared" si="0"/>
        <v>No</v>
      </c>
    </row>
    <row r="42" spans="1:11" x14ac:dyDescent="0.25">
      <c r="A42" s="134" t="s">
        <v>665</v>
      </c>
      <c r="B42" s="72" t="s">
        <v>213</v>
      </c>
      <c r="C42" s="57">
        <v>96.775078160000007</v>
      </c>
      <c r="D42" s="5" t="str">
        <f t="shared" si="4"/>
        <v>N/A</v>
      </c>
      <c r="E42" s="57">
        <v>99.424620394000002</v>
      </c>
      <c r="F42" s="5" t="str">
        <f t="shared" si="4"/>
        <v>N/A</v>
      </c>
      <c r="G42" s="57">
        <v>96.321330689000007</v>
      </c>
      <c r="H42" s="5" t="str">
        <f t="shared" si="5"/>
        <v>N/A</v>
      </c>
      <c r="I42" s="6">
        <v>2.738</v>
      </c>
      <c r="J42" s="6">
        <v>-3.12</v>
      </c>
      <c r="K42" s="111" t="str">
        <f t="shared" si="0"/>
        <v>Yes</v>
      </c>
    </row>
    <row r="43" spans="1:11" x14ac:dyDescent="0.25">
      <c r="A43" s="134" t="s">
        <v>666</v>
      </c>
      <c r="B43" s="72" t="s">
        <v>213</v>
      </c>
      <c r="C43" s="57">
        <v>0</v>
      </c>
      <c r="D43" s="5" t="str">
        <f t="shared" si="4"/>
        <v>N/A</v>
      </c>
      <c r="E43" s="57">
        <v>0</v>
      </c>
      <c r="F43" s="5" t="str">
        <f t="shared" si="4"/>
        <v>N/A</v>
      </c>
      <c r="G43" s="57">
        <v>9.1224200000000007E-5</v>
      </c>
      <c r="H43" s="5" t="str">
        <f t="shared" si="5"/>
        <v>N/A</v>
      </c>
      <c r="I43" s="6" t="s">
        <v>1748</v>
      </c>
      <c r="J43" s="6" t="s">
        <v>1748</v>
      </c>
      <c r="K43" s="111" t="str">
        <f t="shared" si="0"/>
        <v>N/A</v>
      </c>
    </row>
    <row r="44" spans="1:11" x14ac:dyDescent="0.25">
      <c r="A44" s="134" t="s">
        <v>667</v>
      </c>
      <c r="B44" s="72" t="s">
        <v>213</v>
      </c>
      <c r="C44" s="57">
        <v>0</v>
      </c>
      <c r="D44" s="5" t="str">
        <f t="shared" si="4"/>
        <v>N/A</v>
      </c>
      <c r="E44" s="57">
        <v>0</v>
      </c>
      <c r="F44" s="5" t="str">
        <f t="shared" si="4"/>
        <v>N/A</v>
      </c>
      <c r="G44" s="57">
        <v>9.2853149999999997E-4</v>
      </c>
      <c r="H44" s="5" t="str">
        <f t="shared" si="5"/>
        <v>N/A</v>
      </c>
      <c r="I44" s="6" t="s">
        <v>1748</v>
      </c>
      <c r="J44" s="6" t="s">
        <v>1748</v>
      </c>
      <c r="K44" s="111" t="str">
        <f t="shared" si="0"/>
        <v>N/A</v>
      </c>
    </row>
    <row r="45" spans="1:11" x14ac:dyDescent="0.25">
      <c r="A45" s="134" t="s">
        <v>668</v>
      </c>
      <c r="B45" s="72" t="s">
        <v>213</v>
      </c>
      <c r="C45" s="57">
        <v>3.2249218405</v>
      </c>
      <c r="D45" s="5" t="str">
        <f t="shared" si="4"/>
        <v>N/A</v>
      </c>
      <c r="E45" s="57">
        <v>0.57537960600000004</v>
      </c>
      <c r="F45" s="5" t="str">
        <f t="shared" si="4"/>
        <v>N/A</v>
      </c>
      <c r="G45" s="57">
        <v>3.6776495549999999</v>
      </c>
      <c r="H45" s="5" t="str">
        <f t="shared" si="5"/>
        <v>N/A</v>
      </c>
      <c r="I45" s="6">
        <v>-82.2</v>
      </c>
      <c r="J45" s="6">
        <v>539.20000000000005</v>
      </c>
      <c r="K45" s="111" t="str">
        <f t="shared" si="0"/>
        <v>No</v>
      </c>
    </row>
    <row r="46" spans="1:11" x14ac:dyDescent="0.25">
      <c r="A46" s="134" t="s">
        <v>350</v>
      </c>
      <c r="B46" s="72" t="s">
        <v>213</v>
      </c>
      <c r="C46" s="56">
        <v>35084296</v>
      </c>
      <c r="D46" s="5" t="str">
        <f t="shared" si="4"/>
        <v>N/A</v>
      </c>
      <c r="E46" s="56">
        <v>38374014</v>
      </c>
      <c r="F46" s="5" t="str">
        <f t="shared" si="4"/>
        <v>N/A</v>
      </c>
      <c r="G46" s="56">
        <v>33729855</v>
      </c>
      <c r="H46" s="5" t="str">
        <f t="shared" si="5"/>
        <v>N/A</v>
      </c>
      <c r="I46" s="6">
        <v>9.3770000000000007</v>
      </c>
      <c r="J46" s="6">
        <v>-12.1</v>
      </c>
      <c r="K46" s="111" t="str">
        <f t="shared" si="0"/>
        <v>Yes</v>
      </c>
    </row>
    <row r="47" spans="1:11" x14ac:dyDescent="0.25">
      <c r="A47" s="134" t="s">
        <v>669</v>
      </c>
      <c r="B47" s="72" t="s">
        <v>213</v>
      </c>
      <c r="C47" s="57">
        <v>0</v>
      </c>
      <c r="D47" s="5" t="str">
        <f t="shared" si="4"/>
        <v>N/A</v>
      </c>
      <c r="E47" s="57">
        <v>0</v>
      </c>
      <c r="F47" s="5" t="str">
        <f t="shared" si="4"/>
        <v>N/A</v>
      </c>
      <c r="G47" s="57">
        <v>49.976529695000004</v>
      </c>
      <c r="H47" s="5" t="str">
        <f t="shared" si="5"/>
        <v>N/A</v>
      </c>
      <c r="I47" s="6" t="s">
        <v>1748</v>
      </c>
      <c r="J47" s="6" t="s">
        <v>1748</v>
      </c>
      <c r="K47" s="111" t="str">
        <f t="shared" si="0"/>
        <v>N/A</v>
      </c>
    </row>
    <row r="48" spans="1:11" x14ac:dyDescent="0.25">
      <c r="A48" s="134" t="s">
        <v>670</v>
      </c>
      <c r="B48" s="72" t="s">
        <v>213</v>
      </c>
      <c r="C48" s="57">
        <v>0</v>
      </c>
      <c r="D48" s="5" t="str">
        <f t="shared" si="4"/>
        <v>N/A</v>
      </c>
      <c r="E48" s="57">
        <v>0</v>
      </c>
      <c r="F48" s="5" t="str">
        <f t="shared" si="4"/>
        <v>N/A</v>
      </c>
      <c r="G48" s="57">
        <v>0</v>
      </c>
      <c r="H48" s="5" t="str">
        <f t="shared" si="5"/>
        <v>N/A</v>
      </c>
      <c r="I48" s="6" t="s">
        <v>1748</v>
      </c>
      <c r="J48" s="6" t="s">
        <v>1748</v>
      </c>
      <c r="K48" s="111" t="str">
        <f t="shared" si="0"/>
        <v>N/A</v>
      </c>
    </row>
    <row r="49" spans="1:11" x14ac:dyDescent="0.25">
      <c r="A49" s="134" t="s">
        <v>671</v>
      </c>
      <c r="B49" s="72" t="s">
        <v>213</v>
      </c>
      <c r="C49" s="57">
        <v>0</v>
      </c>
      <c r="D49" s="5" t="str">
        <f t="shared" si="4"/>
        <v>N/A</v>
      </c>
      <c r="E49" s="57">
        <v>0</v>
      </c>
      <c r="F49" s="5" t="str">
        <f t="shared" si="4"/>
        <v>N/A</v>
      </c>
      <c r="G49" s="57">
        <v>0</v>
      </c>
      <c r="H49" s="5" t="str">
        <f t="shared" si="5"/>
        <v>N/A</v>
      </c>
      <c r="I49" s="6" t="s">
        <v>1748</v>
      </c>
      <c r="J49" s="6" t="s">
        <v>1748</v>
      </c>
      <c r="K49" s="111" t="str">
        <f t="shared" si="0"/>
        <v>N/A</v>
      </c>
    </row>
    <row r="50" spans="1:11" x14ac:dyDescent="0.25">
      <c r="A50" s="134" t="s">
        <v>672</v>
      </c>
      <c r="B50" s="72" t="s">
        <v>213</v>
      </c>
      <c r="C50" s="57">
        <v>100</v>
      </c>
      <c r="D50" s="5" t="str">
        <f t="shared" si="4"/>
        <v>N/A</v>
      </c>
      <c r="E50" s="57">
        <v>100</v>
      </c>
      <c r="F50" s="5" t="str">
        <f t="shared" si="4"/>
        <v>N/A</v>
      </c>
      <c r="G50" s="57">
        <v>50.023470304999996</v>
      </c>
      <c r="H50" s="5" t="str">
        <f t="shared" si="5"/>
        <v>N/A</v>
      </c>
      <c r="I50" s="6">
        <v>0</v>
      </c>
      <c r="J50" s="6">
        <v>-50</v>
      </c>
      <c r="K50" s="111" t="str">
        <f t="shared" si="0"/>
        <v>No</v>
      </c>
    </row>
    <row r="51" spans="1:11" x14ac:dyDescent="0.25">
      <c r="A51" s="134" t="s">
        <v>351</v>
      </c>
      <c r="B51" s="22" t="s">
        <v>213</v>
      </c>
      <c r="C51" s="56">
        <v>448733</v>
      </c>
      <c r="D51" s="22" t="s">
        <v>213</v>
      </c>
      <c r="E51" s="23">
        <v>451471</v>
      </c>
      <c r="F51" s="22" t="s">
        <v>213</v>
      </c>
      <c r="G51" s="23">
        <v>927835</v>
      </c>
      <c r="H51" s="22" t="s">
        <v>213</v>
      </c>
      <c r="I51" s="6">
        <v>0.61019999999999996</v>
      </c>
      <c r="J51" s="6">
        <v>105.5</v>
      </c>
      <c r="K51" s="111" t="str">
        <f t="shared" si="0"/>
        <v>No</v>
      </c>
    </row>
    <row r="52" spans="1:11" x14ac:dyDescent="0.25">
      <c r="A52" s="134" t="s">
        <v>352</v>
      </c>
      <c r="B52" s="22" t="s">
        <v>213</v>
      </c>
      <c r="C52" s="57">
        <v>0</v>
      </c>
      <c r="D52" s="5" t="str">
        <f t="shared" ref="D52:D54" si="6">IF($B52="N/A","N/A",IF(C52&gt;15,"No",IF(C52&lt;-15,"No","Yes")))</f>
        <v>N/A</v>
      </c>
      <c r="E52" s="4">
        <v>0</v>
      </c>
      <c r="F52" s="5" t="str">
        <f t="shared" ref="F52:F54" si="7">IF($B52="N/A","N/A",IF(E52&gt;15,"No",IF(E52&lt;-15,"No","Yes")))</f>
        <v>N/A</v>
      </c>
      <c r="G52" s="4">
        <v>0</v>
      </c>
      <c r="H52" s="5" t="str">
        <f t="shared" ref="H52:H54" si="8">IF($B52="N/A","N/A",IF(G52&gt;15,"No",IF(G52&lt;-15,"No","Yes")))</f>
        <v>N/A</v>
      </c>
      <c r="I52" s="6" t="s">
        <v>1748</v>
      </c>
      <c r="J52" s="6" t="s">
        <v>1748</v>
      </c>
      <c r="K52" s="111" t="str">
        <f t="shared" si="0"/>
        <v>N/A</v>
      </c>
    </row>
    <row r="53" spans="1:11" x14ac:dyDescent="0.25">
      <c r="A53" s="134" t="s">
        <v>353</v>
      </c>
      <c r="B53" s="22" t="s">
        <v>213</v>
      </c>
      <c r="C53" s="57">
        <v>9.4864875103999999</v>
      </c>
      <c r="D53" s="5" t="str">
        <f t="shared" si="6"/>
        <v>N/A</v>
      </c>
      <c r="E53" s="4">
        <v>9.0761089859999995</v>
      </c>
      <c r="F53" s="5" t="str">
        <f t="shared" si="7"/>
        <v>N/A</v>
      </c>
      <c r="G53" s="4">
        <v>72.327191795999994</v>
      </c>
      <c r="H53" s="5" t="str">
        <f t="shared" si="8"/>
        <v>N/A</v>
      </c>
      <c r="I53" s="6">
        <v>-4.33</v>
      </c>
      <c r="J53" s="6">
        <v>696.9</v>
      </c>
      <c r="K53" s="111" t="str">
        <f t="shared" si="0"/>
        <v>No</v>
      </c>
    </row>
    <row r="54" spans="1:11" x14ac:dyDescent="0.25">
      <c r="A54" s="135" t="s">
        <v>354</v>
      </c>
      <c r="B54" s="119" t="s">
        <v>213</v>
      </c>
      <c r="C54" s="136">
        <v>24.605277525999998</v>
      </c>
      <c r="D54" s="120" t="str">
        <f t="shared" si="6"/>
        <v>N/A</v>
      </c>
      <c r="E54" s="124">
        <v>27.339962034999999</v>
      </c>
      <c r="F54" s="120" t="str">
        <f t="shared" si="7"/>
        <v>N/A</v>
      </c>
      <c r="G54" s="124">
        <v>14.803709711</v>
      </c>
      <c r="H54" s="120" t="str">
        <f t="shared" si="8"/>
        <v>N/A</v>
      </c>
      <c r="I54" s="121">
        <v>11.11</v>
      </c>
      <c r="J54" s="121">
        <v>-45.9</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67139315</v>
      </c>
      <c r="D6" s="5" t="str">
        <f>IF($B6="N/A","N/A",IF(C6&gt;15,"No",IF(C6&lt;-15,"No","Yes")))</f>
        <v>N/A</v>
      </c>
      <c r="E6" s="23">
        <v>65298910</v>
      </c>
      <c r="F6" s="5" t="str">
        <f>IF($B6="N/A","N/A",IF(E6&gt;15,"No",IF(E6&lt;-15,"No","Yes")))</f>
        <v>N/A</v>
      </c>
      <c r="G6" s="23">
        <v>61091761</v>
      </c>
      <c r="H6" s="5" t="str">
        <f>IF($B6="N/A","N/A",IF(G6&gt;15,"No",IF(G6&lt;-15,"No","Yes")))</f>
        <v>N/A</v>
      </c>
      <c r="I6" s="6">
        <v>-2.74</v>
      </c>
      <c r="J6" s="6">
        <v>-6.44</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2.1816412634</v>
      </c>
      <c r="D9" s="5" t="str">
        <f t="shared" ref="D9:D15" si="1">IF($B9="N/A","N/A",IF(C9&gt;15,"No",IF(C9&lt;-15,"No","Yes")))</f>
        <v>N/A</v>
      </c>
      <c r="E9" s="4">
        <v>2.3376286067000001</v>
      </c>
      <c r="F9" s="5" t="str">
        <f t="shared" ref="F9:F15" si="2">IF($B9="N/A","N/A",IF(E9&gt;15,"No",IF(E9&lt;-15,"No","Yes")))</f>
        <v>N/A</v>
      </c>
      <c r="G9" s="4">
        <v>0.58847706160000002</v>
      </c>
      <c r="H9" s="5" t="str">
        <f t="shared" ref="H9:H15" si="3">IF($B9="N/A","N/A",IF(G9&gt;15,"No",IF(G9&lt;-15,"No","Yes")))</f>
        <v>N/A</v>
      </c>
      <c r="I9" s="6">
        <v>7.15</v>
      </c>
      <c r="J9" s="6">
        <v>-74.8</v>
      </c>
      <c r="K9" s="111" t="str">
        <f t="shared" si="0"/>
        <v>No</v>
      </c>
    </row>
    <row r="10" spans="1:11" x14ac:dyDescent="0.25">
      <c r="A10" s="130" t="s">
        <v>36</v>
      </c>
      <c r="B10" s="22" t="s">
        <v>213</v>
      </c>
      <c r="C10" s="57">
        <v>0</v>
      </c>
      <c r="D10" s="5" t="str">
        <f t="shared" si="1"/>
        <v>N/A</v>
      </c>
      <c r="E10" s="4">
        <v>0</v>
      </c>
      <c r="F10" s="5" t="str">
        <f t="shared" si="2"/>
        <v>N/A</v>
      </c>
      <c r="G10" s="4">
        <v>4.7086538000000004E-3</v>
      </c>
      <c r="H10" s="5" t="str">
        <f t="shared" si="3"/>
        <v>N/A</v>
      </c>
      <c r="I10" s="6" t="s">
        <v>1748</v>
      </c>
      <c r="J10" s="6" t="s">
        <v>1748</v>
      </c>
      <c r="K10" s="111" t="str">
        <f t="shared" si="0"/>
        <v>N/A</v>
      </c>
    </row>
    <row r="11" spans="1:11" x14ac:dyDescent="0.25">
      <c r="A11" s="130" t="s">
        <v>37</v>
      </c>
      <c r="B11" s="22" t="s">
        <v>213</v>
      </c>
      <c r="C11" s="57">
        <v>0</v>
      </c>
      <c r="D11" s="5" t="str">
        <f t="shared" si="1"/>
        <v>N/A</v>
      </c>
      <c r="E11" s="4">
        <v>0</v>
      </c>
      <c r="F11" s="5" t="str">
        <f t="shared" si="2"/>
        <v>N/A</v>
      </c>
      <c r="G11" s="4">
        <v>0.16716776750000001</v>
      </c>
      <c r="H11" s="5" t="str">
        <f t="shared" si="3"/>
        <v>N/A</v>
      </c>
      <c r="I11" s="6" t="s">
        <v>1748</v>
      </c>
      <c r="J11" s="6" t="s">
        <v>1748</v>
      </c>
      <c r="K11" s="111" t="str">
        <f t="shared" si="0"/>
        <v>N/A</v>
      </c>
    </row>
    <row r="12" spans="1:11" x14ac:dyDescent="0.25">
      <c r="A12" s="130" t="s">
        <v>38</v>
      </c>
      <c r="B12" s="22" t="s">
        <v>213</v>
      </c>
      <c r="C12" s="57">
        <v>2.3717927687999998</v>
      </c>
      <c r="D12" s="5" t="str">
        <f t="shared" si="1"/>
        <v>N/A</v>
      </c>
      <c r="E12" s="4">
        <v>2.5442118490999999</v>
      </c>
      <c r="F12" s="5" t="str">
        <f t="shared" si="2"/>
        <v>N/A</v>
      </c>
      <c r="G12" s="4">
        <v>0.63947603470000003</v>
      </c>
      <c r="H12" s="5" t="str">
        <f t="shared" si="3"/>
        <v>N/A</v>
      </c>
      <c r="I12" s="6">
        <v>7.27</v>
      </c>
      <c r="J12" s="6">
        <v>-74.900000000000006</v>
      </c>
      <c r="K12" s="111" t="str">
        <f t="shared" si="0"/>
        <v>No</v>
      </c>
    </row>
    <row r="13" spans="1:11" x14ac:dyDescent="0.25">
      <c r="A13" s="130" t="s">
        <v>863</v>
      </c>
      <c r="B13" s="22" t="s">
        <v>213</v>
      </c>
      <c r="C13" s="57">
        <v>0.457649211</v>
      </c>
      <c r="D13" s="5" t="str">
        <f t="shared" si="1"/>
        <v>N/A</v>
      </c>
      <c r="E13" s="4">
        <v>0.42044036890000003</v>
      </c>
      <c r="F13" s="5" t="str">
        <f t="shared" si="2"/>
        <v>N/A</v>
      </c>
      <c r="G13" s="4">
        <v>9.4431351799999994E-2</v>
      </c>
      <c r="H13" s="5" t="str">
        <f t="shared" si="3"/>
        <v>N/A</v>
      </c>
      <c r="I13" s="6">
        <v>-8.1300000000000008</v>
      </c>
      <c r="J13" s="6">
        <v>-77.5</v>
      </c>
      <c r="K13" s="111" t="str">
        <f t="shared" si="0"/>
        <v>No</v>
      </c>
    </row>
    <row r="14" spans="1:11" x14ac:dyDescent="0.25">
      <c r="A14" s="130" t="s">
        <v>864</v>
      </c>
      <c r="B14" s="22" t="s">
        <v>213</v>
      </c>
      <c r="C14" s="57">
        <v>3.9636069826</v>
      </c>
      <c r="D14" s="5" t="str">
        <f t="shared" si="1"/>
        <v>N/A</v>
      </c>
      <c r="E14" s="4">
        <v>4.4760219370999996</v>
      </c>
      <c r="F14" s="5" t="str">
        <f t="shared" si="2"/>
        <v>N/A</v>
      </c>
      <c r="G14" s="4">
        <v>3.4033703700000001E-2</v>
      </c>
      <c r="H14" s="5" t="str">
        <f t="shared" si="3"/>
        <v>N/A</v>
      </c>
      <c r="I14" s="6">
        <v>12.93</v>
      </c>
      <c r="J14" s="6">
        <v>-99.2</v>
      </c>
      <c r="K14" s="111" t="str">
        <f t="shared" si="0"/>
        <v>No</v>
      </c>
    </row>
    <row r="15" spans="1:11" x14ac:dyDescent="0.25">
      <c r="A15" s="130" t="s">
        <v>161</v>
      </c>
      <c r="B15" s="22" t="s">
        <v>213</v>
      </c>
      <c r="C15" s="57">
        <v>59.442456331000002</v>
      </c>
      <c r="D15" s="5" t="str">
        <f t="shared" si="1"/>
        <v>N/A</v>
      </c>
      <c r="E15" s="4">
        <v>58.000859431999999</v>
      </c>
      <c r="F15" s="5" t="str">
        <f t="shared" si="2"/>
        <v>N/A</v>
      </c>
      <c r="G15" s="4">
        <v>28.616210621</v>
      </c>
      <c r="H15" s="5" t="str">
        <f t="shared" si="3"/>
        <v>N/A</v>
      </c>
      <c r="I15" s="6">
        <v>-2.4300000000000002</v>
      </c>
      <c r="J15" s="6">
        <v>-50.7</v>
      </c>
      <c r="K15" s="111" t="str">
        <f t="shared" si="0"/>
        <v>No</v>
      </c>
    </row>
    <row r="16" spans="1:11" x14ac:dyDescent="0.25">
      <c r="A16" s="130" t="s">
        <v>162</v>
      </c>
      <c r="B16" s="22" t="s">
        <v>246</v>
      </c>
      <c r="C16" s="57">
        <v>95.973774829000007</v>
      </c>
      <c r="D16" s="5" t="str">
        <f>IF($B16="N/A","N/A",IF(C16&gt;95,"Yes","No"))</f>
        <v>Yes</v>
      </c>
      <c r="E16" s="4">
        <v>96.309108375999998</v>
      </c>
      <c r="F16" s="5" t="str">
        <f>IF($B16="N/A","N/A",IF(E16&gt;95,"Yes","No"))</f>
        <v>Yes</v>
      </c>
      <c r="G16" s="4">
        <v>98.162788269000004</v>
      </c>
      <c r="H16" s="5" t="str">
        <f>IF($B16="N/A","N/A",IF(G16&gt;95,"Yes","No"))</f>
        <v>Yes</v>
      </c>
      <c r="I16" s="6">
        <v>0.34939999999999999</v>
      </c>
      <c r="J16" s="6">
        <v>1.925</v>
      </c>
      <c r="K16" s="111" t="str">
        <f t="shared" ref="K16:K26" si="4">IF(J16="Div by 0", "N/A", IF(J16="N/A","N/A", IF(J16&gt;30, "No", IF(J16&lt;-30, "No", "Yes"))))</f>
        <v>Yes</v>
      </c>
    </row>
    <row r="17" spans="1:11" x14ac:dyDescent="0.25">
      <c r="A17" s="130" t="s">
        <v>865</v>
      </c>
      <c r="B17" s="38" t="s">
        <v>247</v>
      </c>
      <c r="C17" s="57">
        <v>23.447558260000001</v>
      </c>
      <c r="D17" s="5" t="str">
        <f>IF($B17="N/A","N/A",IF(C17&gt;90,"No",IF(C17&lt;50,"No","Yes")))</f>
        <v>No</v>
      </c>
      <c r="E17" s="4">
        <v>23.284186519999999</v>
      </c>
      <c r="F17" s="5" t="str">
        <f>IF($B17="N/A","N/A",IF(E17&gt;90,"No",IF(E17&lt;50,"No","Yes")))</f>
        <v>No</v>
      </c>
      <c r="G17" s="4">
        <v>26.871192991000001</v>
      </c>
      <c r="H17" s="5" t="str">
        <f>IF($B17="N/A","N/A",IF(G17&gt;90,"No",IF(G17&lt;50,"No","Yes")))</f>
        <v>No</v>
      </c>
      <c r="I17" s="6">
        <v>-0.69699999999999995</v>
      </c>
      <c r="J17" s="6">
        <v>15.41</v>
      </c>
      <c r="K17" s="111" t="str">
        <f t="shared" si="4"/>
        <v>Yes</v>
      </c>
    </row>
    <row r="18" spans="1:11" x14ac:dyDescent="0.25">
      <c r="A18" s="130" t="s">
        <v>866</v>
      </c>
      <c r="B18" s="38" t="s">
        <v>224</v>
      </c>
      <c r="C18" s="57">
        <v>28.293030692999999</v>
      </c>
      <c r="D18" s="5" t="str">
        <f t="shared" ref="D18:D23" si="5">IF($B18="N/A","N/A",IF(C18&gt;5,"No",IF(C18&lt;=0,"No","Yes")))</f>
        <v>No</v>
      </c>
      <c r="E18" s="4">
        <v>27.173412236000001</v>
      </c>
      <c r="F18" s="5" t="str">
        <f t="shared" ref="F18:F23" si="6">IF($B18="N/A","N/A",IF(E18&gt;5,"No",IF(E18&lt;=0,"No","Yes")))</f>
        <v>No</v>
      </c>
      <c r="G18" s="4">
        <v>24.377994276999999</v>
      </c>
      <c r="H18" s="5" t="str">
        <f t="shared" ref="H18:H23" si="7">IF($B18="N/A","N/A",IF(G18&gt;5,"No",IF(G18&lt;=0,"No","Yes")))</f>
        <v>No</v>
      </c>
      <c r="I18" s="6">
        <v>-3.96</v>
      </c>
      <c r="J18" s="6">
        <v>-10.3</v>
      </c>
      <c r="K18" s="111" t="str">
        <f t="shared" si="4"/>
        <v>Yes</v>
      </c>
    </row>
    <row r="19" spans="1:11" x14ac:dyDescent="0.25">
      <c r="A19" s="130" t="s">
        <v>867</v>
      </c>
      <c r="B19" s="38" t="s">
        <v>224</v>
      </c>
      <c r="C19" s="57">
        <v>2.8612892461000001</v>
      </c>
      <c r="D19" s="5" t="str">
        <f t="shared" si="5"/>
        <v>Yes</v>
      </c>
      <c r="E19" s="4">
        <v>2.8454885388000002</v>
      </c>
      <c r="F19" s="5" t="str">
        <f t="shared" si="6"/>
        <v>Yes</v>
      </c>
      <c r="G19" s="4">
        <v>3.0651498161999999</v>
      </c>
      <c r="H19" s="5" t="str">
        <f t="shared" si="7"/>
        <v>Yes</v>
      </c>
      <c r="I19" s="6">
        <v>-0.55200000000000005</v>
      </c>
      <c r="J19" s="6">
        <v>7.72</v>
      </c>
      <c r="K19" s="111" t="str">
        <f t="shared" si="4"/>
        <v>Yes</v>
      </c>
    </row>
    <row r="20" spans="1:11" x14ac:dyDescent="0.25">
      <c r="A20" s="130" t="s">
        <v>868</v>
      </c>
      <c r="B20" s="38" t="s">
        <v>224</v>
      </c>
      <c r="C20" s="57">
        <v>5.6921939099999999E-2</v>
      </c>
      <c r="D20" s="5" t="str">
        <f t="shared" si="5"/>
        <v>Yes</v>
      </c>
      <c r="E20" s="4">
        <v>4.6581175699999998E-2</v>
      </c>
      <c r="F20" s="5" t="str">
        <f t="shared" si="6"/>
        <v>Yes</v>
      </c>
      <c r="G20" s="4">
        <v>4.0188725299999999E-2</v>
      </c>
      <c r="H20" s="5" t="str">
        <f t="shared" si="7"/>
        <v>Yes</v>
      </c>
      <c r="I20" s="6">
        <v>-18.2</v>
      </c>
      <c r="J20" s="6">
        <v>-13.7</v>
      </c>
      <c r="K20" s="111" t="str">
        <f t="shared" si="4"/>
        <v>Yes</v>
      </c>
    </row>
    <row r="21" spans="1:11" x14ac:dyDescent="0.25">
      <c r="A21" s="130" t="s">
        <v>869</v>
      </c>
      <c r="B21" s="22" t="s">
        <v>213</v>
      </c>
      <c r="C21" s="57">
        <v>4.9565593599999999E-2</v>
      </c>
      <c r="D21" s="5" t="str">
        <f t="shared" si="5"/>
        <v>N/A</v>
      </c>
      <c r="E21" s="4">
        <v>4.6774134500000002E-2</v>
      </c>
      <c r="F21" s="5" t="str">
        <f t="shared" si="6"/>
        <v>N/A</v>
      </c>
      <c r="G21" s="4">
        <v>4.7093092999999997E-3</v>
      </c>
      <c r="H21" s="5" t="str">
        <f t="shared" si="7"/>
        <v>N/A</v>
      </c>
      <c r="I21" s="6">
        <v>-5.63</v>
      </c>
      <c r="J21" s="6">
        <v>-89.9</v>
      </c>
      <c r="K21" s="111" t="str">
        <f t="shared" si="4"/>
        <v>No</v>
      </c>
    </row>
    <row r="22" spans="1:11" x14ac:dyDescent="0.25">
      <c r="A22" s="130" t="s">
        <v>1717</v>
      </c>
      <c r="B22" s="22" t="s">
        <v>213</v>
      </c>
      <c r="C22" s="57">
        <v>1.8898018199999998E-2</v>
      </c>
      <c r="D22" s="5" t="str">
        <f t="shared" si="5"/>
        <v>N/A</v>
      </c>
      <c r="E22" s="4">
        <v>1.6084495099999999E-2</v>
      </c>
      <c r="F22" s="5" t="str">
        <f t="shared" si="6"/>
        <v>N/A</v>
      </c>
      <c r="G22" s="4">
        <v>1.4602623699999999E-2</v>
      </c>
      <c r="H22" s="5" t="str">
        <f t="shared" si="7"/>
        <v>N/A</v>
      </c>
      <c r="I22" s="6">
        <v>-14.9</v>
      </c>
      <c r="J22" s="6">
        <v>-9.2100000000000009</v>
      </c>
      <c r="K22" s="111" t="str">
        <f t="shared" si="4"/>
        <v>Yes</v>
      </c>
    </row>
    <row r="23" spans="1:11" x14ac:dyDescent="0.25">
      <c r="A23" s="130" t="s">
        <v>870</v>
      </c>
      <c r="B23" s="22" t="s">
        <v>213</v>
      </c>
      <c r="C23" s="57">
        <v>2.1385383500000001E-2</v>
      </c>
      <c r="D23" s="5" t="str">
        <f t="shared" si="5"/>
        <v>N/A</v>
      </c>
      <c r="E23" s="4">
        <v>1.2696996E-2</v>
      </c>
      <c r="F23" s="5" t="str">
        <f t="shared" si="6"/>
        <v>N/A</v>
      </c>
      <c r="G23" s="4">
        <v>4.5341629999999999E-4</v>
      </c>
      <c r="H23" s="5" t="str">
        <f t="shared" si="7"/>
        <v>N/A</v>
      </c>
      <c r="I23" s="6">
        <v>-40.6</v>
      </c>
      <c r="J23" s="6">
        <v>-96.4</v>
      </c>
      <c r="K23" s="111" t="str">
        <f t="shared" si="4"/>
        <v>No</v>
      </c>
    </row>
    <row r="24" spans="1:11" x14ac:dyDescent="0.25">
      <c r="A24" s="130" t="s">
        <v>871</v>
      </c>
      <c r="B24" s="22" t="s">
        <v>232</v>
      </c>
      <c r="C24" s="57">
        <v>2.6776755168999999</v>
      </c>
      <c r="D24" s="5" t="str">
        <f>IF($B24="N/A","N/A",IF(C24&gt;10,"No",IF(C24&lt;1,"No","Yes")))</f>
        <v>Yes</v>
      </c>
      <c r="E24" s="4">
        <v>2.8800312287000001</v>
      </c>
      <c r="F24" s="5" t="str">
        <f>IF($B24="N/A","N/A",IF(E24&gt;10,"No",IF(E24&lt;1,"No","Yes")))</f>
        <v>Yes</v>
      </c>
      <c r="G24" s="4">
        <v>2.8911770934000001</v>
      </c>
      <c r="H24" s="5" t="str">
        <f>IF($B24="N/A","N/A",IF(G24&gt;10,"No",IF(G24&lt;1,"No","Yes")))</f>
        <v>Yes</v>
      </c>
      <c r="I24" s="6">
        <v>7.5570000000000004</v>
      </c>
      <c r="J24" s="6">
        <v>0.38700000000000001</v>
      </c>
      <c r="K24" s="111" t="str">
        <f t="shared" si="4"/>
        <v>Yes</v>
      </c>
    </row>
    <row r="25" spans="1:11" x14ac:dyDescent="0.25">
      <c r="A25" s="130" t="s">
        <v>872</v>
      </c>
      <c r="B25" s="60" t="s">
        <v>239</v>
      </c>
      <c r="C25" s="57">
        <v>2.4664937377</v>
      </c>
      <c r="D25" s="5" t="str">
        <f>IF($B25="N/A","N/A",IF(C25&gt;10,"No",IF(C25&lt;=0,"No","Yes")))</f>
        <v>Yes</v>
      </c>
      <c r="E25" s="4">
        <v>2.3787701816000002</v>
      </c>
      <c r="F25" s="5" t="str">
        <f>IF($B25="N/A","N/A",IF(E25&gt;10,"No",IF(E25&lt;=0,"No","Yes")))</f>
        <v>Yes</v>
      </c>
      <c r="G25" s="4">
        <v>11.806521668</v>
      </c>
      <c r="H25" s="5" t="str">
        <f>IF($B25="N/A","N/A",IF(G25&gt;10,"No",IF(G25&lt;=0,"No","Yes")))</f>
        <v>No</v>
      </c>
      <c r="I25" s="6">
        <v>-3.56</v>
      </c>
      <c r="J25" s="6">
        <v>396.3</v>
      </c>
      <c r="K25" s="111" t="str">
        <f t="shared" si="4"/>
        <v>No</v>
      </c>
    </row>
    <row r="26" spans="1:11" x14ac:dyDescent="0.25">
      <c r="A26" s="130" t="s">
        <v>873</v>
      </c>
      <c r="B26" s="38" t="s">
        <v>248</v>
      </c>
      <c r="C26" s="57">
        <v>4.0262251708000001</v>
      </c>
      <c r="D26" s="5" t="str">
        <f>IF($B26="N/A","N/A",IF(C26&gt;=5,"No",IF(C26&lt;0,"No","Yes")))</f>
        <v>Yes</v>
      </c>
      <c r="E26" s="4">
        <v>3.6908916243999998</v>
      </c>
      <c r="F26" s="5" t="str">
        <f>IF($B26="N/A","N/A",IF(E26&gt;=5,"No",IF(E26&lt;0,"No","Yes")))</f>
        <v>Yes</v>
      </c>
      <c r="G26" s="4">
        <v>1.8372117314</v>
      </c>
      <c r="H26" s="5" t="str">
        <f>IF($B26="N/A","N/A",IF(G26&gt;=5,"No",IF(G26&lt;0,"No","Yes")))</f>
        <v>Yes</v>
      </c>
      <c r="I26" s="6">
        <v>-8.33</v>
      </c>
      <c r="J26" s="6">
        <v>-50.2</v>
      </c>
      <c r="K26" s="111" t="str">
        <f t="shared" si="4"/>
        <v>No</v>
      </c>
    </row>
    <row r="27" spans="1:11" x14ac:dyDescent="0.25">
      <c r="A27" s="130" t="s">
        <v>14</v>
      </c>
      <c r="B27" s="38" t="s">
        <v>249</v>
      </c>
      <c r="C27" s="57">
        <v>0.2261059708</v>
      </c>
      <c r="D27" s="5" t="str">
        <f>IF($B27="N/A","N/A",IF(C27&gt;15,"No",IF(C27&lt;=0,"No","Yes")))</f>
        <v>Yes</v>
      </c>
      <c r="E27" s="4">
        <v>0.24360896679999999</v>
      </c>
      <c r="F27" s="5" t="str">
        <f>IF($B27="N/A","N/A",IF(E27&gt;15,"No",IF(E27&lt;=0,"No","Yes")))</f>
        <v>Yes</v>
      </c>
      <c r="G27" s="4">
        <v>0.51406277190000005</v>
      </c>
      <c r="H27" s="5" t="str">
        <f>IF($B27="N/A","N/A",IF(G27&gt;15,"No",IF(G27&lt;=0,"No","Yes")))</f>
        <v>Yes</v>
      </c>
      <c r="I27" s="6">
        <v>7.7409999999999997</v>
      </c>
      <c r="J27" s="6">
        <v>111</v>
      </c>
      <c r="K27" s="111" t="str">
        <f>IF(J27="Div by 0", "N/A", IF(J27="N/A","N/A", IF(J27&gt;30, "No", IF(J27&lt;-30, "No", "Yes"))))</f>
        <v>No</v>
      </c>
    </row>
    <row r="28" spans="1:11" x14ac:dyDescent="0.25">
      <c r="A28" s="130" t="s">
        <v>874</v>
      </c>
      <c r="B28" s="22" t="s">
        <v>213</v>
      </c>
      <c r="C28" s="59">
        <v>71.990026744999994</v>
      </c>
      <c r="D28" s="5" t="str">
        <f>IF($B28="N/A","N/A",IF(C28&gt;15,"No",IF(C28&lt;-15,"No","Yes")))</f>
        <v>N/A</v>
      </c>
      <c r="E28" s="24">
        <v>75.016790927000002</v>
      </c>
      <c r="F28" s="5" t="str">
        <f>IF($B28="N/A","N/A",IF(E28&gt;15,"No",IF(E28&lt;-15,"No","Yes")))</f>
        <v>N/A</v>
      </c>
      <c r="G28" s="24">
        <v>72.744489731000002</v>
      </c>
      <c r="H28" s="5" t="str">
        <f>IF($B28="N/A","N/A",IF(G28&gt;15,"No",IF(G28&lt;-15,"No","Yes")))</f>
        <v>N/A</v>
      </c>
      <c r="I28" s="6">
        <v>4.2039999999999997</v>
      </c>
      <c r="J28" s="6">
        <v>-3.03</v>
      </c>
      <c r="K28" s="111" t="str">
        <f>IF(J28="Div by 0", "N/A", IF(J28="N/A","N/A", IF(J28&gt;30, "No", IF(J28&lt;-30, "No", "Yes"))))</f>
        <v>Yes</v>
      </c>
    </row>
    <row r="29" spans="1:11" x14ac:dyDescent="0.25">
      <c r="A29" s="130" t="s">
        <v>376</v>
      </c>
      <c r="B29" s="22" t="s">
        <v>250</v>
      </c>
      <c r="C29" s="57">
        <v>17.448179207999999</v>
      </c>
      <c r="D29" s="5" t="str">
        <f>IF($B29="N/A","N/A",IF(C29&gt;35,"No",IF(C29&lt;10,"No","Yes")))</f>
        <v>Yes</v>
      </c>
      <c r="E29" s="4">
        <v>18.116121693</v>
      </c>
      <c r="F29" s="5" t="str">
        <f>IF($B29="N/A","N/A",IF(E29&gt;35,"No",IF(E29&lt;10,"No","Yes")))</f>
        <v>Yes</v>
      </c>
      <c r="G29" s="4">
        <v>17.928690908</v>
      </c>
      <c r="H29" s="5" t="str">
        <f>IF($B29="N/A","N/A",IF(G29&gt;35,"No",IF(G29&lt;10,"No","Yes")))</f>
        <v>Yes</v>
      </c>
      <c r="I29" s="6">
        <v>3.8279999999999998</v>
      </c>
      <c r="J29" s="6">
        <v>-1.03</v>
      </c>
      <c r="K29" s="111" t="str">
        <f t="shared" ref="K29:K54" si="8">IF(J29="Div by 0", "N/A", IF(J29="N/A","N/A", IF(J29&gt;30, "No", IF(J29&lt;-30, "No", "Yes"))))</f>
        <v>Yes</v>
      </c>
    </row>
    <row r="30" spans="1:11" x14ac:dyDescent="0.25">
      <c r="A30" s="130" t="s">
        <v>377</v>
      </c>
      <c r="B30" s="22" t="s">
        <v>251</v>
      </c>
      <c r="C30" s="57">
        <v>9.4959354291999993</v>
      </c>
      <c r="D30" s="5" t="str">
        <f>IF($B30="N/A","N/A",IF(C30&gt;20,"No",IF(C30&lt;2,"No","Yes")))</f>
        <v>Yes</v>
      </c>
      <c r="E30" s="4">
        <v>9.9115942363999991</v>
      </c>
      <c r="F30" s="5" t="str">
        <f>IF($B30="N/A","N/A",IF(E30&gt;20,"No",IF(E30&lt;2,"No","Yes")))</f>
        <v>Yes</v>
      </c>
      <c r="G30" s="4">
        <v>10.573707312</v>
      </c>
      <c r="H30" s="5" t="str">
        <f>IF($B30="N/A","N/A",IF(G30&gt;20,"No",IF(G30&lt;2,"No","Yes")))</f>
        <v>Yes</v>
      </c>
      <c r="I30" s="6">
        <v>4.3769999999999998</v>
      </c>
      <c r="J30" s="6">
        <v>6.68</v>
      </c>
      <c r="K30" s="111" t="str">
        <f t="shared" si="8"/>
        <v>Yes</v>
      </c>
    </row>
    <row r="31" spans="1:11" x14ac:dyDescent="0.25">
      <c r="A31" s="130" t="s">
        <v>378</v>
      </c>
      <c r="B31" s="22" t="s">
        <v>252</v>
      </c>
      <c r="C31" s="57">
        <v>0.80458819100000001</v>
      </c>
      <c r="D31" s="5" t="str">
        <f>IF($B31="N/A","N/A",IF(C31&gt;8,"No",IF(C31&lt;0.5,"No","Yes")))</f>
        <v>Yes</v>
      </c>
      <c r="E31" s="4">
        <v>0.57229439209999999</v>
      </c>
      <c r="F31" s="5" t="str">
        <f>IF($B31="N/A","N/A",IF(E31&gt;8,"No",IF(E31&lt;0.5,"No","Yes")))</f>
        <v>Yes</v>
      </c>
      <c r="G31" s="4">
        <v>1.0309851765</v>
      </c>
      <c r="H31" s="5" t="str">
        <f>IF($B31="N/A","N/A",IF(G31&gt;8,"No",IF(G31&lt;0.5,"No","Yes")))</f>
        <v>Yes</v>
      </c>
      <c r="I31" s="6">
        <v>-28.9</v>
      </c>
      <c r="J31" s="6">
        <v>80.150000000000006</v>
      </c>
      <c r="K31" s="111" t="str">
        <f t="shared" si="8"/>
        <v>No</v>
      </c>
    </row>
    <row r="32" spans="1:11" x14ac:dyDescent="0.25">
      <c r="A32" s="130" t="s">
        <v>379</v>
      </c>
      <c r="B32" s="22" t="s">
        <v>253</v>
      </c>
      <c r="C32" s="57">
        <v>7.0236924519999997</v>
      </c>
      <c r="D32" s="5" t="str">
        <f>IF($B32="N/A","N/A",IF(C32&gt;25,"No",IF(C32&lt;3,"No","Yes")))</f>
        <v>Yes</v>
      </c>
      <c r="E32" s="4">
        <v>7.2013300069000001</v>
      </c>
      <c r="F32" s="5" t="str">
        <f>IF($B32="N/A","N/A",IF(E32&gt;25,"No",IF(E32&lt;3,"No","Yes")))</f>
        <v>Yes</v>
      </c>
      <c r="G32" s="4">
        <v>7.1264699670000002</v>
      </c>
      <c r="H32" s="5" t="str">
        <f>IF($B32="N/A","N/A",IF(G32&gt;25,"No",IF(G32&lt;3,"No","Yes")))</f>
        <v>Yes</v>
      </c>
      <c r="I32" s="6">
        <v>2.5289999999999999</v>
      </c>
      <c r="J32" s="6">
        <v>-1.04</v>
      </c>
      <c r="K32" s="111" t="str">
        <f t="shared" si="8"/>
        <v>Yes</v>
      </c>
    </row>
    <row r="33" spans="1:11" x14ac:dyDescent="0.25">
      <c r="A33" s="130" t="s">
        <v>380</v>
      </c>
      <c r="B33" s="22" t="s">
        <v>254</v>
      </c>
      <c r="C33" s="57">
        <v>2.2095384798</v>
      </c>
      <c r="D33" s="5" t="str">
        <f>IF($B33="N/A","N/A",IF(C33&gt;25,"No",IF(C33&lt;2,"No","Yes")))</f>
        <v>Yes</v>
      </c>
      <c r="E33" s="4">
        <v>2.3641328775999999</v>
      </c>
      <c r="F33" s="5" t="str">
        <f>IF($B33="N/A","N/A",IF(E33&gt;25,"No",IF(E33&lt;2,"No","Yes")))</f>
        <v>Yes</v>
      </c>
      <c r="G33" s="4">
        <v>5.7737441879000002</v>
      </c>
      <c r="H33" s="5" t="str">
        <f>IF($B33="N/A","N/A",IF(G33&gt;25,"No",IF(G33&lt;2,"No","Yes")))</f>
        <v>Yes</v>
      </c>
      <c r="I33" s="6">
        <v>6.9969999999999999</v>
      </c>
      <c r="J33" s="6">
        <v>144.19999999999999</v>
      </c>
      <c r="K33" s="111" t="str">
        <f t="shared" si="8"/>
        <v>No</v>
      </c>
    </row>
    <row r="34" spans="1:11" x14ac:dyDescent="0.25">
      <c r="A34" s="130" t="s">
        <v>381</v>
      </c>
      <c r="B34" s="22" t="s">
        <v>255</v>
      </c>
      <c r="C34" s="57">
        <v>0.99351326419999997</v>
      </c>
      <c r="D34" s="5" t="str">
        <f>IF($B34="N/A","N/A",IF(C34&gt;25,"No",IF(C34&lt;=0,"No","Yes")))</f>
        <v>Yes</v>
      </c>
      <c r="E34" s="4">
        <v>0.91840430409999996</v>
      </c>
      <c r="F34" s="5" t="str">
        <f>IF($B34="N/A","N/A",IF(E34&gt;25,"No",IF(E34&lt;=0,"No","Yes")))</f>
        <v>Yes</v>
      </c>
      <c r="G34" s="4">
        <v>1.2200646826999999</v>
      </c>
      <c r="H34" s="5" t="str">
        <f>IF($B34="N/A","N/A",IF(G34&gt;25,"No",IF(G34&lt;=0,"No","Yes")))</f>
        <v>Yes</v>
      </c>
      <c r="I34" s="6">
        <v>-7.56</v>
      </c>
      <c r="J34" s="6">
        <v>32.85</v>
      </c>
      <c r="K34" s="111" t="str">
        <f t="shared" si="8"/>
        <v>No</v>
      </c>
    </row>
    <row r="35" spans="1:11" x14ac:dyDescent="0.25">
      <c r="A35" s="130" t="s">
        <v>382</v>
      </c>
      <c r="B35" s="22" t="s">
        <v>256</v>
      </c>
      <c r="C35" s="57">
        <v>17.902406362000001</v>
      </c>
      <c r="D35" s="5" t="str">
        <f>IF($B35="N/A","N/A",IF(C35&gt;20,"No",IF(C35&lt;4,"No","Yes")))</f>
        <v>Yes</v>
      </c>
      <c r="E35" s="4">
        <v>19.138060651</v>
      </c>
      <c r="F35" s="5" t="str">
        <f>IF($B35="N/A","N/A",IF(E35&gt;20,"No",IF(E35&lt;4,"No","Yes")))</f>
        <v>Yes</v>
      </c>
      <c r="G35" s="4">
        <v>20.034074644</v>
      </c>
      <c r="H35" s="5" t="str">
        <f>IF($B35="N/A","N/A",IF(G35&gt;20,"No",IF(G35&lt;4,"No","Yes")))</f>
        <v>No</v>
      </c>
      <c r="I35" s="6">
        <v>6.9020000000000001</v>
      </c>
      <c r="J35" s="6">
        <v>4.6820000000000004</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10.890602621999999</v>
      </c>
      <c r="D37" s="5" t="str">
        <f>IF($B37="N/A","N/A",IF(C37&gt;=25,"No",IF(C37&lt;0,"No","Yes")))</f>
        <v>Yes</v>
      </c>
      <c r="E37" s="4">
        <v>9.8812966403000004</v>
      </c>
      <c r="F37" s="5" t="str">
        <f>IF($B37="N/A","N/A",IF(E37&gt;=25,"No",IF(E37&lt;0,"No","Yes")))</f>
        <v>Yes</v>
      </c>
      <c r="G37" s="4">
        <v>4.4023497701999998</v>
      </c>
      <c r="H37" s="5" t="str">
        <f>IF($B37="N/A","N/A",IF(G37&gt;=25,"No",IF(G37&lt;0,"No","Yes")))</f>
        <v>Yes</v>
      </c>
      <c r="I37" s="6">
        <v>-9.27</v>
      </c>
      <c r="J37" s="6">
        <v>-55.4</v>
      </c>
      <c r="K37" s="111" t="str">
        <f t="shared" si="8"/>
        <v>No</v>
      </c>
    </row>
    <row r="38" spans="1:11" x14ac:dyDescent="0.25">
      <c r="A38" s="130" t="s">
        <v>385</v>
      </c>
      <c r="B38" s="22" t="s">
        <v>221</v>
      </c>
      <c r="C38" s="57">
        <v>3.7367524526999998</v>
      </c>
      <c r="D38" s="5" t="str">
        <f>IF($B38="N/A","N/A",IF(C38&gt;3,"Yes","No"))</f>
        <v>Yes</v>
      </c>
      <c r="E38" s="4">
        <v>3.5063035508999998</v>
      </c>
      <c r="F38" s="5" t="str">
        <f>IF($B38="N/A","N/A",IF(E38&gt;3,"Yes","No"))</f>
        <v>Yes</v>
      </c>
      <c r="G38" s="4">
        <v>3.5995295666999998</v>
      </c>
      <c r="H38" s="5" t="str">
        <f>IF($B38="N/A","N/A",IF(G38&gt;3,"Yes","No"))</f>
        <v>Yes</v>
      </c>
      <c r="I38" s="6">
        <v>-6.17</v>
      </c>
      <c r="J38" s="6">
        <v>2.6589999999999998</v>
      </c>
      <c r="K38" s="111" t="str">
        <f t="shared" si="8"/>
        <v>Yes</v>
      </c>
    </row>
    <row r="39" spans="1:11" x14ac:dyDescent="0.25">
      <c r="A39" s="130" t="s">
        <v>386</v>
      </c>
      <c r="B39" s="22" t="s">
        <v>220</v>
      </c>
      <c r="C39" s="57">
        <v>1.2919092189000001</v>
      </c>
      <c r="D39" s="5" t="str">
        <f>IF($B39="N/A","N/A",IF(C39&gt;1,"Yes","No"))</f>
        <v>Yes</v>
      </c>
      <c r="E39" s="4">
        <v>1.4456474081999999</v>
      </c>
      <c r="F39" s="5" t="str">
        <f>IF($B39="N/A","N/A",IF(E39&gt;1,"Yes","No"))</f>
        <v>Yes</v>
      </c>
      <c r="G39" s="4">
        <v>0.71643703309999995</v>
      </c>
      <c r="H39" s="5" t="str">
        <f>IF($B39="N/A","N/A",IF(G39&gt;1,"Yes","No"))</f>
        <v>No</v>
      </c>
      <c r="I39" s="6">
        <v>11.9</v>
      </c>
      <c r="J39" s="6">
        <v>-50.4</v>
      </c>
      <c r="K39" s="111" t="str">
        <f t="shared" si="8"/>
        <v>No</v>
      </c>
    </row>
    <row r="40" spans="1:11" x14ac:dyDescent="0.25">
      <c r="A40" s="130" t="s">
        <v>387</v>
      </c>
      <c r="B40" s="22" t="s">
        <v>213</v>
      </c>
      <c r="C40" s="57">
        <v>3.6628315299999999E-2</v>
      </c>
      <c r="D40" s="5" t="str">
        <f>IF($B40="N/A","N/A",IF(C40&gt;15,"No",IF(C40&lt;-15,"No","Yes")))</f>
        <v>N/A</v>
      </c>
      <c r="E40" s="4">
        <v>1.8452069099999999E-2</v>
      </c>
      <c r="F40" s="5" t="str">
        <f>IF($B40="N/A","N/A",IF(E40&gt;15,"No",IF(E40&lt;-15,"No","Yes")))</f>
        <v>N/A</v>
      </c>
      <c r="G40" s="4">
        <v>6.1546761E-3</v>
      </c>
      <c r="H40" s="5" t="str">
        <f>IF($B40="N/A","N/A",IF(G40&gt;15,"No",IF(G40&lt;-15,"No","Yes")))</f>
        <v>N/A</v>
      </c>
      <c r="I40" s="6">
        <v>-49.6</v>
      </c>
      <c r="J40" s="6">
        <v>-66.599999999999994</v>
      </c>
      <c r="K40" s="111" t="str">
        <f t="shared" si="8"/>
        <v>No</v>
      </c>
    </row>
    <row r="41" spans="1:11" x14ac:dyDescent="0.25">
      <c r="A41" s="130" t="s">
        <v>388</v>
      </c>
      <c r="B41" s="22" t="s">
        <v>213</v>
      </c>
      <c r="C41" s="57">
        <v>2.6809899999999999E-5</v>
      </c>
      <c r="D41" s="5" t="str">
        <f>IF($B41="N/A","N/A",IF(C41&gt;15,"No",IF(C41&lt;-15,"No","Yes")))</f>
        <v>N/A</v>
      </c>
      <c r="E41" s="4">
        <v>7.6570957000000008E-6</v>
      </c>
      <c r="F41" s="5" t="str">
        <f>IF($B41="N/A","N/A",IF(E41&gt;15,"No",IF(E41&lt;-15,"No","Yes")))</f>
        <v>N/A</v>
      </c>
      <c r="G41" s="4">
        <v>3.2737638999999998E-6</v>
      </c>
      <c r="H41" s="5" t="str">
        <f>IF($B41="N/A","N/A",IF(G41&gt;15,"No",IF(G41&lt;-15,"No","Yes")))</f>
        <v>N/A</v>
      </c>
      <c r="I41" s="6">
        <v>-71.400000000000006</v>
      </c>
      <c r="J41" s="6">
        <v>-57.2</v>
      </c>
      <c r="K41" s="111" t="str">
        <f t="shared" si="8"/>
        <v>No</v>
      </c>
    </row>
    <row r="42" spans="1:11" x14ac:dyDescent="0.25">
      <c r="A42" s="130" t="s">
        <v>389</v>
      </c>
      <c r="B42" s="22" t="s">
        <v>259</v>
      </c>
      <c r="C42" s="57">
        <v>10.776098921999999</v>
      </c>
      <c r="D42" s="5" t="str">
        <f>IF($B42="N/A","N/A",IF(C42&gt;0,"Yes","No"))</f>
        <v>Yes</v>
      </c>
      <c r="E42" s="4">
        <v>10.994820587</v>
      </c>
      <c r="F42" s="5" t="str">
        <f>IF($B42="N/A","N/A",IF(E42&gt;0,"Yes","No"))</f>
        <v>Yes</v>
      </c>
      <c r="G42" s="4">
        <v>21.812880791000001</v>
      </c>
      <c r="H42" s="5" t="str">
        <f>IF($B42="N/A","N/A",IF(G42&gt;0,"Yes","No"))</f>
        <v>Yes</v>
      </c>
      <c r="I42" s="6">
        <v>2.0299999999999998</v>
      </c>
      <c r="J42" s="6">
        <v>98.39</v>
      </c>
      <c r="K42" s="111" t="str">
        <f t="shared" si="8"/>
        <v>No</v>
      </c>
    </row>
    <row r="43" spans="1:11" x14ac:dyDescent="0.25">
      <c r="A43" s="130" t="s">
        <v>390</v>
      </c>
      <c r="B43" s="22" t="s">
        <v>259</v>
      </c>
      <c r="C43" s="57">
        <v>3.0105132886999999</v>
      </c>
      <c r="D43" s="5" t="str">
        <f>IF($B43="N/A","N/A",IF(C43&gt;0,"Yes","No"))</f>
        <v>Yes</v>
      </c>
      <c r="E43" s="4">
        <v>2.6068750611999998</v>
      </c>
      <c r="F43" s="5" t="str">
        <f>IF($B43="N/A","N/A",IF(E43&gt;0,"Yes","No"))</f>
        <v>Yes</v>
      </c>
      <c r="G43" s="4">
        <v>1.8022151956000001</v>
      </c>
      <c r="H43" s="5" t="str">
        <f>IF($B43="N/A","N/A",IF(G43&gt;0,"Yes","No"))</f>
        <v>Yes</v>
      </c>
      <c r="I43" s="6">
        <v>-13.4</v>
      </c>
      <c r="J43" s="6">
        <v>-30.9</v>
      </c>
      <c r="K43" s="111" t="str">
        <f t="shared" si="8"/>
        <v>No</v>
      </c>
    </row>
    <row r="44" spans="1:11" x14ac:dyDescent="0.25">
      <c r="A44" s="130" t="s">
        <v>391</v>
      </c>
      <c r="B44" s="22" t="s">
        <v>259</v>
      </c>
      <c r="C44" s="57">
        <v>0</v>
      </c>
      <c r="D44" s="5" t="str">
        <f>IF($B44="N/A","N/A",IF(C44&gt;0,"Yes","No"))</f>
        <v>No</v>
      </c>
      <c r="E44" s="4">
        <v>0</v>
      </c>
      <c r="F44" s="5" t="str">
        <f>IF($B44="N/A","N/A",IF(E44&gt;0,"Yes","No"))</f>
        <v>No</v>
      </c>
      <c r="G44" s="4">
        <v>0</v>
      </c>
      <c r="H44" s="5" t="str">
        <f>IF($B44="N/A","N/A",IF(G44&gt;0,"Yes","No"))</f>
        <v>No</v>
      </c>
      <c r="I44" s="6" t="s">
        <v>1748</v>
      </c>
      <c r="J44" s="6" t="s">
        <v>1748</v>
      </c>
      <c r="K44" s="111" t="str">
        <f t="shared" si="8"/>
        <v>N/A</v>
      </c>
    </row>
    <row r="45" spans="1:11" x14ac:dyDescent="0.25">
      <c r="A45" s="130" t="s">
        <v>392</v>
      </c>
      <c r="B45" s="22" t="s">
        <v>220</v>
      </c>
      <c r="C45" s="57">
        <v>1.0257432623</v>
      </c>
      <c r="D45" s="5" t="str">
        <f>IF($B45="N/A","N/A",IF(C45&gt;1,"Yes","No"))</f>
        <v>Yes</v>
      </c>
      <c r="E45" s="4">
        <v>1.1263250794999999</v>
      </c>
      <c r="F45" s="5" t="str">
        <f>IF($B45="N/A","N/A",IF(E45&gt;1,"Yes","No"))</f>
        <v>Yes</v>
      </c>
      <c r="G45" s="4">
        <v>1.6704003671000001</v>
      </c>
      <c r="H45" s="5" t="str">
        <f>IF($B45="N/A","N/A",IF(G45&gt;1,"Yes","No"))</f>
        <v>Yes</v>
      </c>
      <c r="I45" s="6">
        <v>9.8059999999999992</v>
      </c>
      <c r="J45" s="6">
        <v>48.31</v>
      </c>
      <c r="K45" s="111" t="str">
        <f t="shared" si="8"/>
        <v>No</v>
      </c>
    </row>
    <row r="46" spans="1:11" x14ac:dyDescent="0.25">
      <c r="A46" s="130" t="s">
        <v>393</v>
      </c>
      <c r="B46" s="22" t="s">
        <v>259</v>
      </c>
      <c r="C46" s="57">
        <v>0.6590013616</v>
      </c>
      <c r="D46" s="5" t="str">
        <f>IF($B46="N/A","N/A",IF(C46&gt;0,"Yes","No"))</f>
        <v>Yes</v>
      </c>
      <c r="E46" s="4">
        <v>0.67583670230000004</v>
      </c>
      <c r="F46" s="5" t="str">
        <f>IF($B46="N/A","N/A",IF(E46&gt;0,"Yes","No"))</f>
        <v>Yes</v>
      </c>
      <c r="G46" s="4">
        <v>0.69039260469999997</v>
      </c>
      <c r="H46" s="5" t="str">
        <f>IF($B46="N/A","N/A",IF(G46&gt;0,"Yes","No"))</f>
        <v>Yes</v>
      </c>
      <c r="I46" s="6">
        <v>2.5550000000000002</v>
      </c>
      <c r="J46" s="6">
        <v>2.1539999999999999</v>
      </c>
      <c r="K46" s="111" t="str">
        <f t="shared" si="8"/>
        <v>Yes</v>
      </c>
    </row>
    <row r="47" spans="1:11" x14ac:dyDescent="0.25">
      <c r="A47" s="130" t="s">
        <v>394</v>
      </c>
      <c r="B47" s="22" t="s">
        <v>213</v>
      </c>
      <c r="C47" s="57">
        <v>1.3792217000000001E-2</v>
      </c>
      <c r="D47" s="5" t="str">
        <f>IF($B47="N/A","N/A",IF(C47&gt;15,"No",IF(C47&lt;-15,"No","Yes")))</f>
        <v>N/A</v>
      </c>
      <c r="E47" s="4">
        <v>8.3232629999999991E-3</v>
      </c>
      <c r="F47" s="5" t="str">
        <f>IF($B47="N/A","N/A",IF(E47&gt;15,"No",IF(E47&lt;-15,"No","Yes")))</f>
        <v>N/A</v>
      </c>
      <c r="G47" s="4">
        <v>4.6356495999999997E-3</v>
      </c>
      <c r="H47" s="5" t="str">
        <f>IF($B47="N/A","N/A",IF(G47&gt;15,"No",IF(G47&lt;-15,"No","Yes")))</f>
        <v>N/A</v>
      </c>
      <c r="I47" s="6">
        <v>-39.700000000000003</v>
      </c>
      <c r="J47" s="6">
        <v>-44.3</v>
      </c>
      <c r="K47" s="111" t="str">
        <f t="shared" si="8"/>
        <v>No</v>
      </c>
    </row>
    <row r="48" spans="1:11" x14ac:dyDescent="0.25">
      <c r="A48" s="130" t="s">
        <v>395</v>
      </c>
      <c r="B48" s="22" t="s">
        <v>213</v>
      </c>
      <c r="C48" s="57">
        <v>0.16420930119999999</v>
      </c>
      <c r="D48" s="5" t="str">
        <f>IF($B48="N/A","N/A",IF(C48&gt;15,"No",IF(C48&lt;-15,"No","Yes")))</f>
        <v>N/A</v>
      </c>
      <c r="E48" s="4">
        <v>0.15998123089999999</v>
      </c>
      <c r="F48" s="5" t="str">
        <f>IF($B48="N/A","N/A",IF(E48&gt;15,"No",IF(E48&lt;-15,"No","Yes")))</f>
        <v>N/A</v>
      </c>
      <c r="G48" s="4">
        <v>7.5614124099999999E-2</v>
      </c>
      <c r="H48" s="5" t="str">
        <f>IF($B48="N/A","N/A",IF(G48&gt;15,"No",IF(G48&lt;-15,"No","Yes")))</f>
        <v>N/A</v>
      </c>
      <c r="I48" s="6">
        <v>-2.57</v>
      </c>
      <c r="J48" s="6">
        <v>-52.7</v>
      </c>
      <c r="K48" s="111" t="str">
        <f t="shared" si="8"/>
        <v>No</v>
      </c>
    </row>
    <row r="49" spans="1:11" x14ac:dyDescent="0.25">
      <c r="A49" s="130"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11" t="str">
        <f t="shared" si="8"/>
        <v>N/A</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0.13257358969999999</v>
      </c>
      <c r="D51" s="5" t="str">
        <f>IF($B51="N/A","N/A",IF(C51&gt;15,"No",IF(C51&lt;-15,"No","Yes")))</f>
        <v>N/A</v>
      </c>
      <c r="E51" s="4">
        <v>8.3107053400000006E-2</v>
      </c>
      <c r="F51" s="5" t="str">
        <f>IF($B51="N/A","N/A",IF(E51&gt;15,"No",IF(E51&lt;-15,"No","Yes")))</f>
        <v>N/A</v>
      </c>
      <c r="G51" s="4">
        <v>3.1444502000000001E-3</v>
      </c>
      <c r="H51" s="5" t="str">
        <f>IF($B51="N/A","N/A",IF(G51&gt;15,"No",IF(G51&lt;-15,"No","Yes")))</f>
        <v>N/A</v>
      </c>
      <c r="I51" s="6">
        <v>-37.299999999999997</v>
      </c>
      <c r="J51" s="6">
        <v>-96.2</v>
      </c>
      <c r="K51" s="111" t="str">
        <f t="shared" si="8"/>
        <v>No</v>
      </c>
    </row>
    <row r="52" spans="1:11" x14ac:dyDescent="0.25">
      <c r="A52" s="130" t="s">
        <v>399</v>
      </c>
      <c r="B52" s="22" t="s">
        <v>220</v>
      </c>
      <c r="C52" s="57">
        <v>11.679743827999999</v>
      </c>
      <c r="D52" s="5" t="str">
        <f>IF($B52="N/A","N/A",IF(C52&gt;1,"Yes","No"))</f>
        <v>Yes</v>
      </c>
      <c r="E52" s="4">
        <v>9.9339881783999999</v>
      </c>
      <c r="F52" s="5" t="str">
        <f>IF($B52="N/A","N/A",IF(E52&gt;1,"Yes","No"))</f>
        <v>Yes</v>
      </c>
      <c r="G52" s="4">
        <v>1.3331273918</v>
      </c>
      <c r="H52" s="5" t="str">
        <f>IF($B52="N/A","N/A",IF(G52&gt;1,"Yes","No"))</f>
        <v>Yes</v>
      </c>
      <c r="I52" s="6">
        <v>-14.9</v>
      </c>
      <c r="J52" s="6">
        <v>-86.6</v>
      </c>
      <c r="K52" s="111" t="str">
        <f t="shared" si="8"/>
        <v>No</v>
      </c>
    </row>
    <row r="53" spans="1:11" x14ac:dyDescent="0.25">
      <c r="A53" s="130" t="s">
        <v>400</v>
      </c>
      <c r="B53" s="22" t="s">
        <v>259</v>
      </c>
      <c r="C53" s="57">
        <v>0.70455142420000005</v>
      </c>
      <c r="D53" s="5" t="str">
        <f>IF($B53="N/A","N/A",IF(C53&gt;0,"Yes","No"))</f>
        <v>Yes</v>
      </c>
      <c r="E53" s="4">
        <v>1.3370973574</v>
      </c>
      <c r="F53" s="5" t="str">
        <f>IF($B53="N/A","N/A",IF(E53&gt;0,"Yes","No"))</f>
        <v>Yes</v>
      </c>
      <c r="G53" s="4">
        <v>0.1953782278</v>
      </c>
      <c r="H53" s="5" t="str">
        <f>IF($B53="N/A","N/A",IF(G53&gt;0,"Yes","No"))</f>
        <v>Yes</v>
      </c>
      <c r="I53" s="6">
        <v>89.78</v>
      </c>
      <c r="J53" s="6">
        <v>-85.4</v>
      </c>
      <c r="K53" s="111" t="str">
        <f t="shared" si="8"/>
        <v>No</v>
      </c>
    </row>
    <row r="54" spans="1:11" x14ac:dyDescent="0.25">
      <c r="A54" s="130"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11" t="str">
        <f t="shared" si="8"/>
        <v>N/A</v>
      </c>
    </row>
    <row r="55" spans="1:11" x14ac:dyDescent="0.25">
      <c r="A55" s="130" t="s">
        <v>875</v>
      </c>
      <c r="B55" s="22" t="s">
        <v>213</v>
      </c>
      <c r="C55" s="59">
        <v>71.271113683999999</v>
      </c>
      <c r="D55" s="5" t="str">
        <f>IF($B55="N/A","N/A",IF(C55&gt;15,"No",IF(C55&lt;-15,"No","Yes")))</f>
        <v>N/A</v>
      </c>
      <c r="E55" s="24">
        <v>70.139999380999996</v>
      </c>
      <c r="F55" s="5" t="str">
        <f>IF($B55="N/A","N/A",IF(E55&gt;15,"No",IF(E55&lt;-15,"No","Yes")))</f>
        <v>N/A</v>
      </c>
      <c r="G55" s="24">
        <v>58.516790438999998</v>
      </c>
      <c r="H55" s="5" t="str">
        <f>IF($B55="N/A","N/A",IF(G55&gt;15,"No",IF(G55&lt;-15,"No","Yes")))</f>
        <v>N/A</v>
      </c>
      <c r="I55" s="6">
        <v>-1.59</v>
      </c>
      <c r="J55" s="6">
        <v>-16.600000000000001</v>
      </c>
      <c r="K55" s="111" t="str">
        <f t="shared" ref="K55:K74" si="9">IF(J55="Div by 0", "N/A", IF(J55="N/A","N/A", IF(J55&gt;30, "No", IF(J55&lt;-30, "No", "Yes"))))</f>
        <v>Yes</v>
      </c>
    </row>
    <row r="56" spans="1:11" x14ac:dyDescent="0.25">
      <c r="A56" s="130" t="s">
        <v>876</v>
      </c>
      <c r="B56" s="22" t="s">
        <v>261</v>
      </c>
      <c r="C56" s="59">
        <v>72.246908214000001</v>
      </c>
      <c r="D56" s="5" t="str">
        <f>IF($B56="N/A","N/A",IF(C56&gt;90,"No",IF(C56&lt;20,"No","Yes")))</f>
        <v>Yes</v>
      </c>
      <c r="E56" s="24">
        <v>72.031868536999994</v>
      </c>
      <c r="F56" s="5" t="str">
        <f>IF($B56="N/A","N/A",IF(E56&gt;90,"No",IF(E56&lt;20,"No","Yes")))</f>
        <v>Yes</v>
      </c>
      <c r="G56" s="24">
        <v>69.242428685999997</v>
      </c>
      <c r="H56" s="5" t="str">
        <f>IF($B56="N/A","N/A",IF(G56&gt;90,"No",IF(G56&lt;20,"No","Yes")))</f>
        <v>Yes</v>
      </c>
      <c r="I56" s="6">
        <v>-0.29799999999999999</v>
      </c>
      <c r="J56" s="6">
        <v>-3.87</v>
      </c>
      <c r="K56" s="111" t="str">
        <f t="shared" si="9"/>
        <v>Yes</v>
      </c>
    </row>
    <row r="57" spans="1:11" x14ac:dyDescent="0.25">
      <c r="A57" s="130" t="s">
        <v>877</v>
      </c>
      <c r="B57" s="22" t="s">
        <v>262</v>
      </c>
      <c r="C57" s="59">
        <v>56.28038402</v>
      </c>
      <c r="D57" s="5" t="str">
        <f>IF($B57="N/A","N/A",IF(C57&gt;60,"No",IF(C57&lt;10,"No","Yes")))</f>
        <v>Yes</v>
      </c>
      <c r="E57" s="24">
        <v>52.874601273000003</v>
      </c>
      <c r="F57" s="5" t="str">
        <f>IF($B57="N/A","N/A",IF(E57&gt;60,"No",IF(E57&lt;10,"No","Yes")))</f>
        <v>Yes</v>
      </c>
      <c r="G57" s="24">
        <v>50.269298681999999</v>
      </c>
      <c r="H57" s="5" t="str">
        <f>IF($B57="N/A","N/A",IF(G57&gt;60,"No",IF(G57&lt;10,"No","Yes")))</f>
        <v>Yes</v>
      </c>
      <c r="I57" s="6">
        <v>-6.05</v>
      </c>
      <c r="J57" s="6">
        <v>-4.93</v>
      </c>
      <c r="K57" s="111" t="str">
        <f t="shared" si="9"/>
        <v>Yes</v>
      </c>
    </row>
    <row r="58" spans="1:11" ht="25" x14ac:dyDescent="0.25">
      <c r="A58" s="130" t="s">
        <v>878</v>
      </c>
      <c r="B58" s="22" t="s">
        <v>263</v>
      </c>
      <c r="C58" s="59">
        <v>45.538910948999998</v>
      </c>
      <c r="D58" s="5" t="str">
        <f>IF($B58="N/A","N/A",IF(C58&gt;100,"No",IF(C58&lt;10,"No","Yes")))</f>
        <v>Yes</v>
      </c>
      <c r="E58" s="24">
        <v>49.029349588999999</v>
      </c>
      <c r="F58" s="5" t="str">
        <f>IF($B58="N/A","N/A",IF(E58&gt;100,"No",IF(E58&lt;10,"No","Yes")))</f>
        <v>Yes</v>
      </c>
      <c r="G58" s="24">
        <v>47.035610235999997</v>
      </c>
      <c r="H58" s="5" t="str">
        <f>IF($B58="N/A","N/A",IF(G58&gt;100,"No",IF(G58&lt;10,"No","Yes")))</f>
        <v>Yes</v>
      </c>
      <c r="I58" s="6">
        <v>7.665</v>
      </c>
      <c r="J58" s="6">
        <v>-4.07</v>
      </c>
      <c r="K58" s="111" t="str">
        <f t="shared" si="9"/>
        <v>Yes</v>
      </c>
    </row>
    <row r="59" spans="1:11" x14ac:dyDescent="0.25">
      <c r="A59" s="130" t="s">
        <v>879</v>
      </c>
      <c r="B59" s="22" t="s">
        <v>264</v>
      </c>
      <c r="C59" s="59">
        <v>105.82077712</v>
      </c>
      <c r="D59" s="5" t="str">
        <f>IF($B59="N/A","N/A",IF(C59&gt;100,"No",IF(C59&lt;20,"No","Yes")))</f>
        <v>No</v>
      </c>
      <c r="E59" s="24">
        <v>109.73645359</v>
      </c>
      <c r="F59" s="5" t="str">
        <f>IF($B59="N/A","N/A",IF(E59&gt;100,"No",IF(E59&lt;20,"No","Yes")))</f>
        <v>No</v>
      </c>
      <c r="G59" s="24">
        <v>106.43143557</v>
      </c>
      <c r="H59" s="5" t="str">
        <f>IF($B59="N/A","N/A",IF(G59&gt;100,"No",IF(G59&lt;20,"No","Yes")))</f>
        <v>No</v>
      </c>
      <c r="I59" s="6">
        <v>3.7</v>
      </c>
      <c r="J59" s="6">
        <v>-3.01</v>
      </c>
      <c r="K59" s="111" t="str">
        <f t="shared" si="9"/>
        <v>Yes</v>
      </c>
    </row>
    <row r="60" spans="1:11" x14ac:dyDescent="0.25">
      <c r="A60" s="130" t="s">
        <v>880</v>
      </c>
      <c r="B60" s="22" t="s">
        <v>264</v>
      </c>
      <c r="C60" s="59">
        <v>74.791242014000005</v>
      </c>
      <c r="D60" s="5" t="str">
        <f>IF($B60="N/A","N/A",IF(C60&gt;100,"No",IF(C60&lt;20,"No","Yes")))</f>
        <v>Yes</v>
      </c>
      <c r="E60" s="24">
        <v>74.840629297999996</v>
      </c>
      <c r="F60" s="5" t="str">
        <f>IF($B60="N/A","N/A",IF(E60&gt;100,"No",IF(E60&lt;20,"No","Yes")))</f>
        <v>Yes</v>
      </c>
      <c r="G60" s="24">
        <v>49.595135290999998</v>
      </c>
      <c r="H60" s="5" t="str">
        <f>IF($B60="N/A","N/A",IF(G60&gt;100,"No",IF(G60&lt;20,"No","Yes")))</f>
        <v>Yes</v>
      </c>
      <c r="I60" s="6">
        <v>6.6000000000000003E-2</v>
      </c>
      <c r="J60" s="6">
        <v>-33.700000000000003</v>
      </c>
      <c r="K60" s="111" t="str">
        <f t="shared" si="9"/>
        <v>No</v>
      </c>
    </row>
    <row r="61" spans="1:11" x14ac:dyDescent="0.25">
      <c r="A61" s="130" t="s">
        <v>881</v>
      </c>
      <c r="B61" s="22" t="s">
        <v>213</v>
      </c>
      <c r="C61" s="59">
        <v>183.46019716999999</v>
      </c>
      <c r="D61" s="5" t="str">
        <f>IF($B61="N/A","N/A",IF(C61&gt;15,"No",IF(C61&lt;-15,"No","Yes")))</f>
        <v>N/A</v>
      </c>
      <c r="E61" s="24">
        <v>189.31827322999999</v>
      </c>
      <c r="F61" s="5" t="str">
        <f>IF($B61="N/A","N/A",IF(E61&gt;15,"No",IF(E61&lt;-15,"No","Yes")))</f>
        <v>N/A</v>
      </c>
      <c r="G61" s="24">
        <v>205.30783152999999</v>
      </c>
      <c r="H61" s="5" t="str">
        <f>IF($B61="N/A","N/A",IF(G61&gt;15,"No",IF(G61&lt;-15,"No","Yes")))</f>
        <v>N/A</v>
      </c>
      <c r="I61" s="6">
        <v>3.1930000000000001</v>
      </c>
      <c r="J61" s="6">
        <v>8.4459999999999997</v>
      </c>
      <c r="K61" s="111" t="str">
        <f t="shared" si="9"/>
        <v>Yes</v>
      </c>
    </row>
    <row r="62" spans="1:11" x14ac:dyDescent="0.25">
      <c r="A62" s="130" t="s">
        <v>882</v>
      </c>
      <c r="B62" s="22" t="s">
        <v>265</v>
      </c>
      <c r="C62" s="59">
        <v>29.69281836</v>
      </c>
      <c r="D62" s="5" t="str">
        <f>IF($B62="N/A","N/A",IF(C62&gt;60,"No",IF(C62&lt;10,"No","Yes")))</f>
        <v>Yes</v>
      </c>
      <c r="E62" s="24">
        <v>29.553604500999999</v>
      </c>
      <c r="F62" s="5" t="str">
        <f>IF($B62="N/A","N/A",IF(E62&gt;60,"No",IF(E62&lt;10,"No","Yes")))</f>
        <v>Yes</v>
      </c>
      <c r="G62" s="24">
        <v>29.801198758000002</v>
      </c>
      <c r="H62" s="5" t="str">
        <f>IF($B62="N/A","N/A",IF(G62&gt;60,"No",IF(G62&lt;10,"No","Yes")))</f>
        <v>Yes</v>
      </c>
      <c r="I62" s="6">
        <v>-0.46899999999999997</v>
      </c>
      <c r="J62" s="6">
        <v>0.83779999999999999</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83.644709784</v>
      </c>
      <c r="D64" s="5" t="str">
        <f t="shared" ref="D64:D74" si="10">IF($B64="N/A","N/A",IF(C64&gt;15,"No",IF(C64&lt;-15,"No","Yes")))</f>
        <v>N/A</v>
      </c>
      <c r="E64" s="24">
        <v>78.37782421</v>
      </c>
      <c r="F64" s="5" t="str">
        <f>IF($B64="N/A","N/A",IF(E64&gt;15,"No",IF(E64&lt;-15,"No","Yes")))</f>
        <v>N/A</v>
      </c>
      <c r="G64" s="24">
        <v>75.979629095000007</v>
      </c>
      <c r="H64" s="5" t="str">
        <f>IF($B64="N/A","N/A",IF(G64&gt;15,"No",IF(G64&lt;-15,"No","Yes")))</f>
        <v>N/A</v>
      </c>
      <c r="I64" s="6">
        <v>-6.3</v>
      </c>
      <c r="J64" s="6">
        <v>-3.06</v>
      </c>
      <c r="K64" s="111" t="str">
        <f t="shared" si="9"/>
        <v>Yes</v>
      </c>
    </row>
    <row r="65" spans="1:11" ht="25" customHeight="1" x14ac:dyDescent="0.25">
      <c r="A65" s="130" t="s">
        <v>885</v>
      </c>
      <c r="B65" s="22" t="s">
        <v>213</v>
      </c>
      <c r="C65" s="59">
        <v>86.800155450999995</v>
      </c>
      <c r="D65" s="5" t="str">
        <f t="shared" si="10"/>
        <v>N/A</v>
      </c>
      <c r="E65" s="24">
        <v>92.909636186</v>
      </c>
      <c r="F65" s="5" t="str">
        <f t="shared" ref="F65:F73" si="11">IF($B65="N/A","N/A",IF(E65&gt;15,"No",IF(E65&lt;-15,"No","Yes")))</f>
        <v>N/A</v>
      </c>
      <c r="G65" s="24">
        <v>93.998151901</v>
      </c>
      <c r="H65" s="5" t="str">
        <f t="shared" ref="H65:H86" si="12">IF($B65="N/A","N/A",IF(G65&gt;15,"No",IF(G65&lt;-15,"No","Yes")))</f>
        <v>N/A</v>
      </c>
      <c r="I65" s="6">
        <v>7.0389999999999997</v>
      </c>
      <c r="J65" s="6">
        <v>1.1719999999999999</v>
      </c>
      <c r="K65" s="111" t="str">
        <f t="shared" si="9"/>
        <v>Yes</v>
      </c>
    </row>
    <row r="66" spans="1:11" x14ac:dyDescent="0.25">
      <c r="A66" s="130" t="s">
        <v>886</v>
      </c>
      <c r="B66" s="22" t="s">
        <v>213</v>
      </c>
      <c r="C66" s="59">
        <v>34.854968820000003</v>
      </c>
      <c r="D66" s="5" t="str">
        <f t="shared" si="10"/>
        <v>N/A</v>
      </c>
      <c r="E66" s="24">
        <v>34.318642531000002</v>
      </c>
      <c r="F66" s="5" t="str">
        <f t="shared" si="11"/>
        <v>N/A</v>
      </c>
      <c r="G66" s="24">
        <v>83.865341204999993</v>
      </c>
      <c r="H66" s="5" t="str">
        <f t="shared" si="12"/>
        <v>N/A</v>
      </c>
      <c r="I66" s="6">
        <v>-1.54</v>
      </c>
      <c r="J66" s="6">
        <v>144.4</v>
      </c>
      <c r="K66" s="111" t="str">
        <f t="shared" si="9"/>
        <v>No</v>
      </c>
    </row>
    <row r="67" spans="1:11" x14ac:dyDescent="0.25">
      <c r="A67" s="130" t="s">
        <v>887</v>
      </c>
      <c r="B67" s="22" t="s">
        <v>213</v>
      </c>
      <c r="C67" s="59">
        <v>57.005147477999998</v>
      </c>
      <c r="D67" s="5" t="str">
        <f t="shared" si="10"/>
        <v>N/A</v>
      </c>
      <c r="E67" s="24">
        <v>57.95439124</v>
      </c>
      <c r="F67" s="5" t="str">
        <f t="shared" si="11"/>
        <v>N/A</v>
      </c>
      <c r="G67" s="24">
        <v>43.644450386000003</v>
      </c>
      <c r="H67" s="5" t="str">
        <f t="shared" si="12"/>
        <v>N/A</v>
      </c>
      <c r="I67" s="6">
        <v>1.665</v>
      </c>
      <c r="J67" s="6">
        <v>-24.7</v>
      </c>
      <c r="K67" s="111" t="str">
        <f t="shared" si="9"/>
        <v>Yes</v>
      </c>
    </row>
    <row r="68" spans="1:11" ht="25" x14ac:dyDescent="0.25">
      <c r="A68" s="130" t="s">
        <v>888</v>
      </c>
      <c r="B68" s="22" t="s">
        <v>213</v>
      </c>
      <c r="C68" s="59">
        <v>45.064579727999998</v>
      </c>
      <c r="D68" s="5" t="str">
        <f t="shared" si="10"/>
        <v>N/A</v>
      </c>
      <c r="E68" s="24">
        <v>42.862575714999998</v>
      </c>
      <c r="F68" s="5" t="str">
        <f t="shared" si="11"/>
        <v>N/A</v>
      </c>
      <c r="G68" s="24">
        <v>36.348962084999997</v>
      </c>
      <c r="H68" s="5" t="str">
        <f t="shared" si="12"/>
        <v>N/A</v>
      </c>
      <c r="I68" s="6">
        <v>-4.8899999999999997</v>
      </c>
      <c r="J68" s="6">
        <v>-15.2</v>
      </c>
      <c r="K68" s="111" t="str">
        <f t="shared" si="9"/>
        <v>Yes</v>
      </c>
    </row>
    <row r="69" spans="1:11" x14ac:dyDescent="0.25">
      <c r="A69" s="130" t="s">
        <v>889</v>
      </c>
      <c r="B69" s="22" t="s">
        <v>213</v>
      </c>
      <c r="C69" s="59" t="s">
        <v>1748</v>
      </c>
      <c r="D69" s="5" t="str">
        <f t="shared" si="10"/>
        <v>N/A</v>
      </c>
      <c r="E69" s="24" t="s">
        <v>1748</v>
      </c>
      <c r="F69" s="5" t="str">
        <f t="shared" si="11"/>
        <v>N/A</v>
      </c>
      <c r="G69" s="24" t="s">
        <v>1748</v>
      </c>
      <c r="H69" s="5" t="str">
        <f t="shared" si="12"/>
        <v>N/A</v>
      </c>
      <c r="I69" s="6" t="s">
        <v>1748</v>
      </c>
      <c r="J69" s="6" t="s">
        <v>1748</v>
      </c>
      <c r="K69" s="111" t="str">
        <f t="shared" si="9"/>
        <v>N/A</v>
      </c>
    </row>
    <row r="70" spans="1:11" ht="25" x14ac:dyDescent="0.25">
      <c r="A70" s="130" t="s">
        <v>890</v>
      </c>
      <c r="B70" s="22" t="s">
        <v>213</v>
      </c>
      <c r="C70" s="59">
        <v>45.841575949000003</v>
      </c>
      <c r="D70" s="5" t="str">
        <f t="shared" si="10"/>
        <v>N/A</v>
      </c>
      <c r="E70" s="24">
        <v>45.671817511999997</v>
      </c>
      <c r="F70" s="5" t="str">
        <f t="shared" si="11"/>
        <v>N/A</v>
      </c>
      <c r="G70" s="24">
        <v>63.040392875000002</v>
      </c>
      <c r="H70" s="5" t="str">
        <f t="shared" si="12"/>
        <v>N/A</v>
      </c>
      <c r="I70" s="6">
        <v>-0.37</v>
      </c>
      <c r="J70" s="6">
        <v>38.03</v>
      </c>
      <c r="K70" s="111" t="str">
        <f t="shared" si="9"/>
        <v>No</v>
      </c>
    </row>
    <row r="71" spans="1:11" x14ac:dyDescent="0.25">
      <c r="A71" s="130" t="s">
        <v>891</v>
      </c>
      <c r="B71" s="22" t="s">
        <v>213</v>
      </c>
      <c r="C71" s="59">
        <v>154.43462410000001</v>
      </c>
      <c r="D71" s="5" t="str">
        <f t="shared" si="10"/>
        <v>N/A</v>
      </c>
      <c r="E71" s="24">
        <v>155.33128113000001</v>
      </c>
      <c r="F71" s="5" t="str">
        <f t="shared" si="11"/>
        <v>N/A</v>
      </c>
      <c r="G71" s="24">
        <v>157.87234128</v>
      </c>
      <c r="H71" s="5" t="str">
        <f t="shared" si="12"/>
        <v>N/A</v>
      </c>
      <c r="I71" s="6">
        <v>0.5806</v>
      </c>
      <c r="J71" s="6">
        <v>1.6359999999999999</v>
      </c>
      <c r="K71" s="111" t="str">
        <f t="shared" si="9"/>
        <v>Yes</v>
      </c>
    </row>
    <row r="72" spans="1:11" ht="25" x14ac:dyDescent="0.25">
      <c r="A72" s="130" t="s">
        <v>892</v>
      </c>
      <c r="B72" s="22" t="s">
        <v>213</v>
      </c>
      <c r="C72" s="59">
        <v>198.69385118</v>
      </c>
      <c r="D72" s="5" t="str">
        <f t="shared" si="10"/>
        <v>N/A</v>
      </c>
      <c r="E72" s="24">
        <v>209.10685855</v>
      </c>
      <c r="F72" s="5" t="str">
        <f t="shared" si="11"/>
        <v>N/A</v>
      </c>
      <c r="G72" s="24">
        <v>176.22332119000001</v>
      </c>
      <c r="H72" s="5" t="str">
        <f t="shared" si="12"/>
        <v>N/A</v>
      </c>
      <c r="I72" s="6">
        <v>5.2409999999999997</v>
      </c>
      <c r="J72" s="6">
        <v>-15.7</v>
      </c>
      <c r="K72" s="111" t="str">
        <f t="shared" si="9"/>
        <v>Yes</v>
      </c>
    </row>
    <row r="73" spans="1:11" x14ac:dyDescent="0.25">
      <c r="A73" s="130" t="s">
        <v>893</v>
      </c>
      <c r="B73" s="22" t="s">
        <v>213</v>
      </c>
      <c r="C73" s="59">
        <v>113.40784983</v>
      </c>
      <c r="D73" s="5" t="str">
        <f t="shared" si="10"/>
        <v>N/A</v>
      </c>
      <c r="E73" s="24">
        <v>118.32598532</v>
      </c>
      <c r="F73" s="5" t="str">
        <f t="shared" si="11"/>
        <v>N/A</v>
      </c>
      <c r="G73" s="24">
        <v>107.37624673000001</v>
      </c>
      <c r="H73" s="5" t="str">
        <f t="shared" si="12"/>
        <v>N/A</v>
      </c>
      <c r="I73" s="6">
        <v>4.3369999999999997</v>
      </c>
      <c r="J73" s="6">
        <v>-9.25</v>
      </c>
      <c r="K73" s="111" t="str">
        <f t="shared" si="9"/>
        <v>Yes</v>
      </c>
    </row>
    <row r="74" spans="1:11" x14ac:dyDescent="0.25">
      <c r="A74" s="130" t="s">
        <v>894</v>
      </c>
      <c r="B74" s="22" t="s">
        <v>213</v>
      </c>
      <c r="C74" s="59">
        <v>168.13491927999999</v>
      </c>
      <c r="D74" s="5" t="str">
        <f t="shared" si="10"/>
        <v>N/A</v>
      </c>
      <c r="E74" s="24">
        <v>135.28656183000001</v>
      </c>
      <c r="F74" s="5" t="str">
        <f>IF($B74="N/A","N/A",IF(E74&gt;15,"No",IF(E74&lt;-15,"No","Yes")))</f>
        <v>N/A</v>
      </c>
      <c r="G74" s="24">
        <v>102.72944035</v>
      </c>
      <c r="H74" s="5" t="str">
        <f t="shared" si="12"/>
        <v>N/A</v>
      </c>
      <c r="I74" s="6">
        <v>-19.5</v>
      </c>
      <c r="J74" s="6">
        <v>-24.1</v>
      </c>
      <c r="K74" s="111" t="str">
        <f t="shared" si="9"/>
        <v>Yes</v>
      </c>
    </row>
    <row r="75" spans="1:11" x14ac:dyDescent="0.25">
      <c r="A75" s="130" t="s">
        <v>895</v>
      </c>
      <c r="B75" s="22" t="s">
        <v>213</v>
      </c>
      <c r="C75" s="57">
        <v>0.54457511219999999</v>
      </c>
      <c r="D75" s="5" t="str">
        <f t="shared" ref="D75:D80" si="13">IF($B75="N/A","N/A",IF(C75&gt;15,"No",IF(C75&lt;-15,"No","Yes")))</f>
        <v>N/A</v>
      </c>
      <c r="E75" s="4">
        <v>0.52241147669999999</v>
      </c>
      <c r="F75" s="5" t="str">
        <f>IF($B75="N/A","N/A",IF(E75&gt;15,"No",IF(E75&lt;-15,"No","Yes")))</f>
        <v>N/A</v>
      </c>
      <c r="G75" s="4">
        <v>0.38097772299999999</v>
      </c>
      <c r="H75" s="5" t="str">
        <f t="shared" si="12"/>
        <v>N/A</v>
      </c>
      <c r="I75" s="6">
        <v>-4.07</v>
      </c>
      <c r="J75" s="6">
        <v>-27.1</v>
      </c>
      <c r="K75" s="111" t="str">
        <f t="shared" ref="K75:K80" si="14">IF(J75="Div by 0", "N/A", IF(J75="N/A","N/A", IF(J75&gt;30, "No", IF(J75&lt;-30, "No", "Yes"))))</f>
        <v>Yes</v>
      </c>
    </row>
    <row r="76" spans="1:11" x14ac:dyDescent="0.25">
      <c r="A76" s="130" t="s">
        <v>896</v>
      </c>
      <c r="B76" s="22" t="s">
        <v>213</v>
      </c>
      <c r="C76" s="57">
        <v>0.29775847430000002</v>
      </c>
      <c r="D76" s="5" t="str">
        <f t="shared" si="13"/>
        <v>N/A</v>
      </c>
      <c r="E76" s="4">
        <v>0.30046443350000002</v>
      </c>
      <c r="F76" s="5" t="str">
        <f t="shared" ref="F76:F86" si="15">IF($B76="N/A","N/A",IF(E76&gt;15,"No",IF(E76&lt;-15,"No","Yes")))</f>
        <v>N/A</v>
      </c>
      <c r="G76" s="4">
        <v>0.27953687570000002</v>
      </c>
      <c r="H76" s="5" t="str">
        <f t="shared" si="12"/>
        <v>N/A</v>
      </c>
      <c r="I76" s="6">
        <v>0.90880000000000005</v>
      </c>
      <c r="J76" s="6">
        <v>-6.97</v>
      </c>
      <c r="K76" s="111" t="str">
        <f t="shared" si="14"/>
        <v>Yes</v>
      </c>
    </row>
    <row r="77" spans="1:11" x14ac:dyDescent="0.25">
      <c r="A77" s="130" t="s">
        <v>897</v>
      </c>
      <c r="B77" s="22" t="s">
        <v>213</v>
      </c>
      <c r="C77" s="57">
        <v>0.67363213340000005</v>
      </c>
      <c r="D77" s="5" t="str">
        <f t="shared" si="13"/>
        <v>N/A</v>
      </c>
      <c r="E77" s="4">
        <v>0.87314321169999998</v>
      </c>
      <c r="F77" s="5" t="str">
        <f t="shared" si="15"/>
        <v>N/A</v>
      </c>
      <c r="G77" s="4">
        <v>0.86949531540000002</v>
      </c>
      <c r="H77" s="5" t="str">
        <f t="shared" si="12"/>
        <v>N/A</v>
      </c>
      <c r="I77" s="6">
        <v>29.62</v>
      </c>
      <c r="J77" s="6">
        <v>-0.41799999999999998</v>
      </c>
      <c r="K77" s="111" t="str">
        <f t="shared" si="14"/>
        <v>Yes</v>
      </c>
    </row>
    <row r="78" spans="1:11" x14ac:dyDescent="0.25">
      <c r="A78" s="130" t="s">
        <v>898</v>
      </c>
      <c r="B78" s="22" t="s">
        <v>213</v>
      </c>
      <c r="C78" s="57">
        <v>1.88965288E-2</v>
      </c>
      <c r="D78" s="5" t="str">
        <f t="shared" si="13"/>
        <v>N/A</v>
      </c>
      <c r="E78" s="4">
        <v>2.3733933700000001E-2</v>
      </c>
      <c r="F78" s="5" t="str">
        <f t="shared" si="15"/>
        <v>N/A</v>
      </c>
      <c r="G78" s="4">
        <v>1.9726064200000001E-2</v>
      </c>
      <c r="H78" s="5" t="str">
        <f t="shared" si="12"/>
        <v>N/A</v>
      </c>
      <c r="I78" s="6">
        <v>25.6</v>
      </c>
      <c r="J78" s="6">
        <v>-16.899999999999999</v>
      </c>
      <c r="K78" s="111" t="str">
        <f t="shared" si="14"/>
        <v>Yes</v>
      </c>
    </row>
    <row r="79" spans="1:11" x14ac:dyDescent="0.25">
      <c r="A79" s="130" t="s">
        <v>899</v>
      </c>
      <c r="B79" s="22" t="s">
        <v>213</v>
      </c>
      <c r="C79" s="57">
        <v>13.782024735</v>
      </c>
      <c r="D79" s="5" t="str">
        <f t="shared" si="13"/>
        <v>N/A</v>
      </c>
      <c r="E79" s="4">
        <v>12.190805329</v>
      </c>
      <c r="F79" s="5" t="str">
        <f t="shared" si="15"/>
        <v>N/A</v>
      </c>
      <c r="G79" s="4">
        <v>7.3617897509999999</v>
      </c>
      <c r="H79" s="5" t="str">
        <f t="shared" si="12"/>
        <v>N/A</v>
      </c>
      <c r="I79" s="6">
        <v>-11.5</v>
      </c>
      <c r="J79" s="6">
        <v>-39.6</v>
      </c>
      <c r="K79" s="111" t="str">
        <f t="shared" si="14"/>
        <v>No</v>
      </c>
    </row>
    <row r="80" spans="1:11" ht="25" x14ac:dyDescent="0.25">
      <c r="A80" s="130" t="s">
        <v>900</v>
      </c>
      <c r="B80" s="22" t="s">
        <v>213</v>
      </c>
      <c r="C80" s="61">
        <v>13.777027663</v>
      </c>
      <c r="D80" s="5" t="str">
        <f t="shared" si="13"/>
        <v>N/A</v>
      </c>
      <c r="E80" s="61">
        <v>12.185226369</v>
      </c>
      <c r="F80" s="5" t="str">
        <f t="shared" si="15"/>
        <v>N/A</v>
      </c>
      <c r="G80" s="61">
        <v>7.3604164070999998</v>
      </c>
      <c r="H80" s="5" t="str">
        <f t="shared" si="12"/>
        <v>N/A</v>
      </c>
      <c r="I80" s="6">
        <v>-11.6</v>
      </c>
      <c r="J80" s="62">
        <v>-39.6</v>
      </c>
      <c r="K80" s="111" t="str">
        <f t="shared" si="14"/>
        <v>No</v>
      </c>
    </row>
    <row r="81" spans="1:11" x14ac:dyDescent="0.25">
      <c r="A81" s="130" t="s">
        <v>901</v>
      </c>
      <c r="B81" s="22" t="s">
        <v>213</v>
      </c>
      <c r="C81" s="63">
        <v>57.180349210999999</v>
      </c>
      <c r="D81" s="5" t="str">
        <f t="shared" ref="D81:D86" si="16">IF($B81="N/A","N/A",IF(C81&gt;15,"No",IF(C81&lt;-15,"No","Yes")))</f>
        <v>N/A</v>
      </c>
      <c r="E81" s="64">
        <v>66.715016899999995</v>
      </c>
      <c r="F81" s="5" t="str">
        <f t="shared" si="15"/>
        <v>N/A</v>
      </c>
      <c r="G81" s="64">
        <v>72.023252815999996</v>
      </c>
      <c r="H81" s="5" t="str">
        <f>IF($B81="N/A","N/A",IF(G81&gt;15,"No",IF(G81&lt;-15,"No","Yes")))</f>
        <v>N/A</v>
      </c>
      <c r="I81" s="6">
        <v>16.670000000000002</v>
      </c>
      <c r="J81" s="6">
        <v>7.9569999999999999</v>
      </c>
      <c r="K81" s="111" t="str">
        <f t="shared" ref="K81:K86" si="17">IF(J81="Div by 0", "N/A", IF(J81="N/A","N/A", IF(J81&gt;30, "No", IF(J81&lt;-30, "No", "Yes"))))</f>
        <v>Yes</v>
      </c>
    </row>
    <row r="82" spans="1:11" x14ac:dyDescent="0.25">
      <c r="A82" s="130" t="s">
        <v>902</v>
      </c>
      <c r="B82" s="22" t="s">
        <v>213</v>
      </c>
      <c r="C82" s="63">
        <v>60.480443993000002</v>
      </c>
      <c r="D82" s="5" t="str">
        <f t="shared" si="16"/>
        <v>N/A</v>
      </c>
      <c r="E82" s="64">
        <v>61.846320081999998</v>
      </c>
      <c r="F82" s="5" t="str">
        <f t="shared" si="15"/>
        <v>N/A</v>
      </c>
      <c r="G82" s="64">
        <v>66.398146088000004</v>
      </c>
      <c r="H82" s="5" t="str">
        <f t="shared" si="12"/>
        <v>N/A</v>
      </c>
      <c r="I82" s="6">
        <v>2.258</v>
      </c>
      <c r="J82" s="6">
        <v>7.36</v>
      </c>
      <c r="K82" s="111" t="str">
        <f t="shared" si="17"/>
        <v>Yes</v>
      </c>
    </row>
    <row r="83" spans="1:11" x14ac:dyDescent="0.25">
      <c r="A83" s="130" t="s">
        <v>903</v>
      </c>
      <c r="B83" s="22" t="s">
        <v>213</v>
      </c>
      <c r="C83" s="63">
        <v>65.345391711000005</v>
      </c>
      <c r="D83" s="5" t="str">
        <f t="shared" si="16"/>
        <v>N/A</v>
      </c>
      <c r="E83" s="64">
        <v>62.113439726000003</v>
      </c>
      <c r="F83" s="5" t="str">
        <f t="shared" si="15"/>
        <v>N/A</v>
      </c>
      <c r="G83" s="64">
        <v>67.473497241999993</v>
      </c>
      <c r="H83" s="5" t="str">
        <f t="shared" si="12"/>
        <v>N/A</v>
      </c>
      <c r="I83" s="6">
        <v>-4.95</v>
      </c>
      <c r="J83" s="6">
        <v>8.6289999999999996</v>
      </c>
      <c r="K83" s="111" t="str">
        <f t="shared" si="17"/>
        <v>Yes</v>
      </c>
    </row>
    <row r="84" spans="1:11" x14ac:dyDescent="0.25">
      <c r="A84" s="130" t="s">
        <v>904</v>
      </c>
      <c r="B84" s="22" t="s">
        <v>213</v>
      </c>
      <c r="C84" s="63">
        <v>251.88941435999999</v>
      </c>
      <c r="D84" s="5" t="str">
        <f t="shared" si="16"/>
        <v>N/A</v>
      </c>
      <c r="E84" s="64">
        <v>273.40360046000001</v>
      </c>
      <c r="F84" s="5" t="str">
        <f t="shared" si="15"/>
        <v>N/A</v>
      </c>
      <c r="G84" s="64">
        <v>259.38843250000002</v>
      </c>
      <c r="H84" s="5" t="str">
        <f t="shared" si="12"/>
        <v>N/A</v>
      </c>
      <c r="I84" s="6">
        <v>8.5410000000000004</v>
      </c>
      <c r="J84" s="6">
        <v>-5.13</v>
      </c>
      <c r="K84" s="111" t="str">
        <f t="shared" si="17"/>
        <v>Yes</v>
      </c>
    </row>
    <row r="85" spans="1:11" x14ac:dyDescent="0.25">
      <c r="A85" s="130" t="s">
        <v>905</v>
      </c>
      <c r="B85" s="22" t="s">
        <v>213</v>
      </c>
      <c r="C85" s="63">
        <v>87.820921983999995</v>
      </c>
      <c r="D85" s="5" t="str">
        <f t="shared" si="16"/>
        <v>N/A</v>
      </c>
      <c r="E85" s="64">
        <v>85.236222943000001</v>
      </c>
      <c r="F85" s="5" t="str">
        <f t="shared" si="15"/>
        <v>N/A</v>
      </c>
      <c r="G85" s="64">
        <v>74.715604653</v>
      </c>
      <c r="H85" s="5" t="str">
        <f t="shared" si="12"/>
        <v>N/A</v>
      </c>
      <c r="I85" s="6">
        <v>-2.94</v>
      </c>
      <c r="J85" s="6">
        <v>-12.3</v>
      </c>
      <c r="K85" s="111" t="str">
        <f t="shared" si="17"/>
        <v>Yes</v>
      </c>
    </row>
    <row r="86" spans="1:11" ht="25" x14ac:dyDescent="0.25">
      <c r="A86" s="130" t="s">
        <v>906</v>
      </c>
      <c r="B86" s="22" t="s">
        <v>213</v>
      </c>
      <c r="C86" s="65">
        <v>87.823991800000002</v>
      </c>
      <c r="D86" s="5" t="str">
        <f t="shared" si="16"/>
        <v>N/A</v>
      </c>
      <c r="E86" s="65">
        <v>85.247627695000006</v>
      </c>
      <c r="F86" s="5" t="str">
        <f t="shared" si="15"/>
        <v>N/A</v>
      </c>
      <c r="G86" s="65">
        <v>74.718177791000002</v>
      </c>
      <c r="H86" s="5" t="str">
        <f t="shared" si="12"/>
        <v>N/A</v>
      </c>
      <c r="I86" s="6">
        <v>-2.93</v>
      </c>
      <c r="J86" s="6">
        <v>-12.4</v>
      </c>
      <c r="K86" s="111" t="str">
        <f t="shared" si="17"/>
        <v>Yes</v>
      </c>
    </row>
    <row r="87" spans="1:11" x14ac:dyDescent="0.25">
      <c r="A87" s="130" t="s">
        <v>32</v>
      </c>
      <c r="B87" s="22" t="s">
        <v>266</v>
      </c>
      <c r="C87" s="57">
        <v>90.118248898000004</v>
      </c>
      <c r="D87" s="5" t="str">
        <f>IF($B87="N/A","N/A",IF(C87&gt;60,"Yes","No"))</f>
        <v>Yes</v>
      </c>
      <c r="E87" s="4">
        <v>89.599785049999994</v>
      </c>
      <c r="F87" s="5" t="str">
        <f>IF($B87="N/A","N/A",IF(E87&gt;60,"Yes","No"))</f>
        <v>Yes</v>
      </c>
      <c r="G87" s="4">
        <v>89.050422036000001</v>
      </c>
      <c r="H87" s="5" t="str">
        <f>IF($B87="N/A","N/A",IF(G87&gt;60,"Yes","No"))</f>
        <v>Yes</v>
      </c>
      <c r="I87" s="6">
        <v>-0.57499999999999996</v>
      </c>
      <c r="J87" s="6">
        <v>-0.61299999999999999</v>
      </c>
      <c r="K87" s="111" t="str">
        <f t="shared" ref="K87:K105" si="18">IF(J87="Div by 0", "N/A", IF(J87="N/A","N/A", IF(J87&gt;30, "No", IF(J87&lt;-30, "No", "Yes"))))</f>
        <v>Yes</v>
      </c>
    </row>
    <row r="88" spans="1:11" x14ac:dyDescent="0.25">
      <c r="A88" s="130" t="s">
        <v>39</v>
      </c>
      <c r="B88" s="22" t="s">
        <v>267</v>
      </c>
      <c r="C88" s="57">
        <v>99.411423068000005</v>
      </c>
      <c r="D88" s="5" t="str">
        <f>IF($B88="N/A","N/A",IF(C88&gt;100,"No",IF(C88&lt;85,"No","Yes")))</f>
        <v>Yes</v>
      </c>
      <c r="E88" s="4">
        <v>99.277220399000001</v>
      </c>
      <c r="F88" s="5" t="str">
        <f>IF($B88="N/A","N/A",IF(E88&gt;100,"No",IF(E88&lt;85,"No","Yes")))</f>
        <v>Yes</v>
      </c>
      <c r="G88" s="4">
        <v>99.315283312000005</v>
      </c>
      <c r="H88" s="5" t="str">
        <f>IF($B88="N/A","N/A",IF(G88&gt;100,"No",IF(G88&lt;85,"No","Yes")))</f>
        <v>Yes</v>
      </c>
      <c r="I88" s="6">
        <v>-0.13500000000000001</v>
      </c>
      <c r="J88" s="6">
        <v>3.8300000000000001E-2</v>
      </c>
      <c r="K88" s="111" t="str">
        <f t="shared" si="18"/>
        <v>Yes</v>
      </c>
    </row>
    <row r="89" spans="1:11" x14ac:dyDescent="0.25">
      <c r="A89" s="130" t="s">
        <v>907</v>
      </c>
      <c r="B89" s="22" t="s">
        <v>213</v>
      </c>
      <c r="C89" s="57">
        <v>43.777196097000001</v>
      </c>
      <c r="D89" s="5" t="str">
        <f>IF($B89="N/A","N/A",IF(C89&gt;15,"No",IF(C89&lt;-15,"No","Yes")))</f>
        <v>N/A</v>
      </c>
      <c r="E89" s="4">
        <v>45.131602631</v>
      </c>
      <c r="F89" s="5" t="str">
        <f>IF($B89="N/A","N/A",IF(E89&gt;15,"No",IF(E89&lt;-15,"No","Yes")))</f>
        <v>N/A</v>
      </c>
      <c r="G89" s="4">
        <v>46.218634076000001</v>
      </c>
      <c r="H89" s="5" t="str">
        <f>IF($B89="N/A","N/A",IF(G89&gt;15,"No",IF(G89&lt;-15,"No","Yes")))</f>
        <v>N/A</v>
      </c>
      <c r="I89" s="6">
        <v>3.0939999999999999</v>
      </c>
      <c r="J89" s="6">
        <v>2.4089999999999998</v>
      </c>
      <c r="K89" s="111" t="str">
        <f t="shared" si="18"/>
        <v>Yes</v>
      </c>
    </row>
    <row r="90" spans="1:11" x14ac:dyDescent="0.25">
      <c r="A90" s="130" t="s">
        <v>848</v>
      </c>
      <c r="B90" s="22" t="s">
        <v>268</v>
      </c>
      <c r="C90" s="57">
        <v>10.872434448</v>
      </c>
      <c r="D90" s="5" t="str">
        <f>IF($B90="N/A","N/A",IF(C90&gt;25,"No",IF(C90&lt;5,"No","Yes")))</f>
        <v>Yes</v>
      </c>
      <c r="E90" s="4">
        <v>10.413926321</v>
      </c>
      <c r="F90" s="5" t="str">
        <f>IF($B90="N/A","N/A",IF(E90&gt;25,"No",IF(E90&lt;5,"No","Yes")))</f>
        <v>Yes</v>
      </c>
      <c r="G90" s="4">
        <v>10.332791685</v>
      </c>
      <c r="H90" s="5" t="str">
        <f>IF($B90="N/A","N/A",IF(G90&gt;25,"No",IF(G90&lt;5,"No","Yes")))</f>
        <v>Yes</v>
      </c>
      <c r="I90" s="6">
        <v>-4.22</v>
      </c>
      <c r="J90" s="6">
        <v>-0.77900000000000003</v>
      </c>
      <c r="K90" s="111" t="str">
        <f t="shared" si="18"/>
        <v>Yes</v>
      </c>
    </row>
    <row r="91" spans="1:11" x14ac:dyDescent="0.25">
      <c r="A91" s="130" t="s">
        <v>849</v>
      </c>
      <c r="B91" s="22" t="s">
        <v>269</v>
      </c>
      <c r="C91" s="57">
        <v>46.890527235</v>
      </c>
      <c r="D91" s="5" t="str">
        <f>IF($B91="N/A","N/A",IF(C91&gt;70,"No",IF(C91&lt;40,"No","Yes")))</f>
        <v>Yes</v>
      </c>
      <c r="E91" s="4">
        <v>46.303684595</v>
      </c>
      <c r="F91" s="5" t="str">
        <f>IF($B91="N/A","N/A",IF(E91&gt;70,"No",IF(E91&lt;40,"No","Yes")))</f>
        <v>Yes</v>
      </c>
      <c r="G91" s="4">
        <v>47.435069630999998</v>
      </c>
      <c r="H91" s="5" t="str">
        <f>IF($B91="N/A","N/A",IF(G91&gt;70,"No",IF(G91&lt;40,"No","Yes")))</f>
        <v>Yes</v>
      </c>
      <c r="I91" s="6">
        <v>-1.25</v>
      </c>
      <c r="J91" s="6">
        <v>2.4430000000000001</v>
      </c>
      <c r="K91" s="111" t="str">
        <f t="shared" si="18"/>
        <v>Yes</v>
      </c>
    </row>
    <row r="92" spans="1:11" x14ac:dyDescent="0.25">
      <c r="A92" s="130" t="s">
        <v>850</v>
      </c>
      <c r="B92" s="22" t="s">
        <v>270</v>
      </c>
      <c r="C92" s="57">
        <v>42.235813620000002</v>
      </c>
      <c r="D92" s="5" t="str">
        <f>IF($B92="N/A","N/A",IF(C92&gt;55,"No",IF(C92&lt;20,"No","Yes")))</f>
        <v>Yes</v>
      </c>
      <c r="E92" s="4">
        <v>43.282389084000002</v>
      </c>
      <c r="F92" s="5" t="str">
        <f>IF($B92="N/A","N/A",IF(E92&gt;55,"No",IF(E92&lt;20,"No","Yes")))</f>
        <v>Yes</v>
      </c>
      <c r="G92" s="4">
        <v>42.232107435000003</v>
      </c>
      <c r="H92" s="5" t="str">
        <f>IF($B92="N/A","N/A",IF(G92&gt;55,"No",IF(G92&lt;20,"No","Yes")))</f>
        <v>Yes</v>
      </c>
      <c r="I92" s="6">
        <v>2.4780000000000002</v>
      </c>
      <c r="J92" s="6">
        <v>-2.4300000000000002</v>
      </c>
      <c r="K92" s="111" t="str">
        <f t="shared" si="18"/>
        <v>Yes</v>
      </c>
    </row>
    <row r="93" spans="1:11" x14ac:dyDescent="0.25">
      <c r="A93" s="130" t="s">
        <v>163</v>
      </c>
      <c r="B93" s="22" t="s">
        <v>246</v>
      </c>
      <c r="C93" s="57">
        <v>94.484266036999998</v>
      </c>
      <c r="D93" s="5" t="str">
        <f>IF($B93="N/A","N/A",IF(C93&gt;95,"Yes","No"))</f>
        <v>No</v>
      </c>
      <c r="E93" s="4">
        <v>94.772003085999998</v>
      </c>
      <c r="F93" s="5" t="str">
        <f>IF($B93="N/A","N/A",IF(E93&gt;95,"Yes","No"))</f>
        <v>No</v>
      </c>
      <c r="G93" s="4">
        <v>96.597916042999998</v>
      </c>
      <c r="H93" s="5" t="str">
        <f>IF($B93="N/A","N/A",IF(G93&gt;95,"Yes","No"))</f>
        <v>Yes</v>
      </c>
      <c r="I93" s="6">
        <v>0.30449999999999999</v>
      </c>
      <c r="J93" s="6">
        <v>1.927</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11" t="str">
        <f t="shared" si="18"/>
        <v>Yes</v>
      </c>
    </row>
    <row r="97" spans="1:11" x14ac:dyDescent="0.25">
      <c r="A97" s="130" t="s">
        <v>909</v>
      </c>
      <c r="B97" s="22" t="s">
        <v>213</v>
      </c>
      <c r="C97" s="57">
        <v>97.121972435999993</v>
      </c>
      <c r="D97" s="5" t="str">
        <f>IF($B97="N/A","N/A",IF(C97&gt;15,"No",IF(C97&lt;-15,"No","Yes")))</f>
        <v>N/A</v>
      </c>
      <c r="E97" s="4">
        <v>97.314813645000001</v>
      </c>
      <c r="F97" s="5" t="str">
        <f>IF($B97="N/A","N/A",IF(E97&gt;15,"No",IF(E97&lt;-15,"No","Yes")))</f>
        <v>N/A</v>
      </c>
      <c r="G97" s="4">
        <v>97.799546849999999</v>
      </c>
      <c r="H97" s="5" t="str">
        <f>IF($B97="N/A","N/A",IF(G97&gt;15,"No",IF(G97&lt;-15,"No","Yes")))</f>
        <v>N/A</v>
      </c>
      <c r="I97" s="6">
        <v>0.1986</v>
      </c>
      <c r="J97" s="6">
        <v>0.49809999999999999</v>
      </c>
      <c r="K97" s="111" t="str">
        <f t="shared" si="18"/>
        <v>Yes</v>
      </c>
    </row>
    <row r="98" spans="1:11" x14ac:dyDescent="0.25">
      <c r="A98" s="130" t="s">
        <v>43</v>
      </c>
      <c r="B98" s="22" t="s">
        <v>223</v>
      </c>
      <c r="C98" s="57">
        <v>97.692912847000002</v>
      </c>
      <c r="D98" s="5" t="str">
        <f>IF($B98="N/A","N/A",IF(C98&gt;100,"No",IF(C98&lt;98,"No","Yes")))</f>
        <v>No</v>
      </c>
      <c r="E98" s="4">
        <v>97.722368982000006</v>
      </c>
      <c r="F98" s="5" t="str">
        <f>IF($B98="N/A","N/A",IF(E98&gt;100,"No",IF(E98&lt;98,"No","Yes")))</f>
        <v>No</v>
      </c>
      <c r="G98" s="4">
        <v>98.310749920000006</v>
      </c>
      <c r="H98" s="5" t="str">
        <f>IF($B98="N/A","N/A",IF(G98&gt;100,"No",IF(G98&lt;98,"No","Yes")))</f>
        <v>Yes</v>
      </c>
      <c r="I98" s="6">
        <v>3.0200000000000001E-2</v>
      </c>
      <c r="J98" s="6">
        <v>0.60209999999999997</v>
      </c>
      <c r="K98" s="111" t="str">
        <f t="shared" si="18"/>
        <v>Yes</v>
      </c>
    </row>
    <row r="99" spans="1:11" x14ac:dyDescent="0.25">
      <c r="A99" s="130" t="s">
        <v>44</v>
      </c>
      <c r="B99" s="22" t="s">
        <v>213</v>
      </c>
      <c r="C99" s="57">
        <v>46.121276487000003</v>
      </c>
      <c r="D99" s="5" t="str">
        <f>IF($B99="N/A","N/A",IF(C99&gt;15,"No",IF(C99&lt;-15,"No","Yes")))</f>
        <v>N/A</v>
      </c>
      <c r="E99" s="4">
        <v>47.184954177999998</v>
      </c>
      <c r="F99" s="5" t="str">
        <f>IF($B99="N/A","N/A",IF(E99&gt;15,"No",IF(E99&lt;-15,"No","Yes")))</f>
        <v>N/A</v>
      </c>
      <c r="G99" s="4">
        <v>70.701895882000002</v>
      </c>
      <c r="H99" s="5" t="str">
        <f>IF($B99="N/A","N/A",IF(G99&gt;15,"No",IF(G99&lt;-15,"No","Yes")))</f>
        <v>N/A</v>
      </c>
      <c r="I99" s="6">
        <v>2.306</v>
      </c>
      <c r="J99" s="6">
        <v>49.84</v>
      </c>
      <c r="K99" s="111" t="str">
        <f t="shared" si="18"/>
        <v>No</v>
      </c>
    </row>
    <row r="100" spans="1:11" x14ac:dyDescent="0.25">
      <c r="A100" s="130" t="s">
        <v>45</v>
      </c>
      <c r="B100" s="22" t="s">
        <v>213</v>
      </c>
      <c r="C100" s="57">
        <v>53.878638387999999</v>
      </c>
      <c r="D100" s="5" t="str">
        <f>IF($B100="N/A","N/A",IF(C100&gt;15,"No",IF(C100&lt;-15,"No","Yes")))</f>
        <v>N/A</v>
      </c>
      <c r="E100" s="4">
        <v>52.815045822000002</v>
      </c>
      <c r="F100" s="5" t="str">
        <f>IF($B100="N/A","N/A",IF(E100&gt;15,"No",IF(E100&lt;-15,"No","Yes")))</f>
        <v>N/A</v>
      </c>
      <c r="G100" s="4">
        <v>29.297783850999998</v>
      </c>
      <c r="H100" s="5" t="str">
        <f>IF($B100="N/A","N/A",IF(G100&gt;15,"No",IF(G100&lt;-15,"No","Yes")))</f>
        <v>N/A</v>
      </c>
      <c r="I100" s="6">
        <v>-1.97</v>
      </c>
      <c r="J100" s="6">
        <v>-44.5</v>
      </c>
      <c r="K100" s="111" t="str">
        <f t="shared" si="18"/>
        <v>No</v>
      </c>
    </row>
    <row r="101" spans="1:11" x14ac:dyDescent="0.25">
      <c r="A101" s="130" t="s">
        <v>355</v>
      </c>
      <c r="B101" s="22" t="s">
        <v>213</v>
      </c>
      <c r="C101" s="57">
        <v>99.999914875000002</v>
      </c>
      <c r="D101" s="5" t="str">
        <f>IF($B101="N/A","N/A",IF(C101&gt;15,"No",IF(C101&lt;-15,"No","Yes")))</f>
        <v>N/A</v>
      </c>
      <c r="E101" s="4">
        <v>100</v>
      </c>
      <c r="F101" s="5" t="str">
        <f>IF($B101="N/A","N/A",IF(E101&gt;15,"No",IF(E101&lt;-15,"No","Yes")))</f>
        <v>N/A</v>
      </c>
      <c r="G101" s="4">
        <v>99.999679733999997</v>
      </c>
      <c r="H101" s="5" t="str">
        <f>IF($B101="N/A","N/A",IF(G101&gt;15,"No",IF(G101&lt;-15,"No","Yes")))</f>
        <v>N/A</v>
      </c>
      <c r="I101" s="6">
        <v>1E-4</v>
      </c>
      <c r="J101" s="6">
        <v>0</v>
      </c>
      <c r="K101" s="111" t="str">
        <f t="shared" si="18"/>
        <v>Yes</v>
      </c>
    </row>
    <row r="102" spans="1:11" x14ac:dyDescent="0.25">
      <c r="A102" s="130" t="s">
        <v>46</v>
      </c>
      <c r="B102" s="22" t="s">
        <v>213</v>
      </c>
      <c r="C102" s="57">
        <v>0</v>
      </c>
      <c r="D102" s="5" t="str">
        <f>IF($B102="N/A","N/A",IF(C102&gt;15,"No",IF(C102&lt;-15,"No","Yes")))</f>
        <v>N/A</v>
      </c>
      <c r="E102" s="4">
        <v>0</v>
      </c>
      <c r="F102" s="5" t="str">
        <f>IF($B102="N/A","N/A",IF(E102&gt;15,"No",IF(E102&lt;-15,"No","Yes")))</f>
        <v>N/A</v>
      </c>
      <c r="G102" s="4">
        <v>2.3723400000000001E-5</v>
      </c>
      <c r="H102" s="5" t="str">
        <f>IF($B102="N/A","N/A",IF(G102&gt;15,"No",IF(G102&lt;-15,"No","Yes")))</f>
        <v>N/A</v>
      </c>
      <c r="I102" s="6" t="s">
        <v>1748</v>
      </c>
      <c r="J102" s="6" t="s">
        <v>1748</v>
      </c>
      <c r="K102" s="111" t="str">
        <f t="shared" si="18"/>
        <v>N/A</v>
      </c>
    </row>
    <row r="103" spans="1:11" x14ac:dyDescent="0.25">
      <c r="A103" s="130" t="s">
        <v>47</v>
      </c>
      <c r="B103" s="22" t="s">
        <v>213</v>
      </c>
      <c r="C103" s="57">
        <v>8.5124999999999996E-5</v>
      </c>
      <c r="D103" s="5" t="str">
        <f>IF($B103="N/A","N/A",IF(C103&gt;15,"No",IF(C103&lt;-15,"No","Yes")))</f>
        <v>N/A</v>
      </c>
      <c r="E103" s="4">
        <v>0</v>
      </c>
      <c r="F103" s="5" t="str">
        <f>IF($B103="N/A","N/A",IF(E103&gt;15,"No",IF(E103&lt;-15,"No","Yes")))</f>
        <v>N/A</v>
      </c>
      <c r="G103" s="4">
        <v>2.9654300000000002E-4</v>
      </c>
      <c r="H103" s="5" t="str">
        <f>IF($B103="N/A","N/A",IF(G103&gt;15,"No",IF(G103&lt;-15,"No","Yes")))</f>
        <v>N/A</v>
      </c>
      <c r="I103" s="6">
        <v>-100</v>
      </c>
      <c r="J103" s="6" t="s">
        <v>1748</v>
      </c>
      <c r="K103" s="111" t="str">
        <f t="shared" si="18"/>
        <v>N/A</v>
      </c>
    </row>
    <row r="104" spans="1:11" x14ac:dyDescent="0.25">
      <c r="A104" s="130" t="s">
        <v>33</v>
      </c>
      <c r="B104" s="22" t="s">
        <v>223</v>
      </c>
      <c r="C104" s="57">
        <v>100</v>
      </c>
      <c r="D104" s="5" t="str">
        <f>IF($B104="N/A","N/A",IF(C104&gt;100,"No",IF(C104&lt;98,"No","Yes")))</f>
        <v>Yes</v>
      </c>
      <c r="E104" s="4">
        <v>100</v>
      </c>
      <c r="F104" s="5" t="str">
        <f>IF($B104="N/A","N/A",IF(E104&gt;100,"No",IF(E104&lt;98,"No","Yes")))</f>
        <v>Yes</v>
      </c>
      <c r="G104" s="4">
        <v>99.999995206999998</v>
      </c>
      <c r="H104" s="5" t="str">
        <f>IF($B104="N/A","N/A",IF(G104&gt;100,"No",IF(G104&lt;98,"No","Yes")))</f>
        <v>Yes</v>
      </c>
      <c r="I104" s="6">
        <v>0</v>
      </c>
      <c r="J104" s="6">
        <v>0</v>
      </c>
      <c r="K104" s="111" t="str">
        <f t="shared" si="18"/>
        <v>Yes</v>
      </c>
    </row>
    <row r="105" spans="1:11" ht="25" x14ac:dyDescent="0.25">
      <c r="A105" s="130" t="s">
        <v>48</v>
      </c>
      <c r="B105" s="38" t="s">
        <v>223</v>
      </c>
      <c r="C105" s="57">
        <v>99.991398101000001</v>
      </c>
      <c r="D105" s="5" t="str">
        <f>IF($B105="N/A","N/A",IF(C105&gt;100,"No",IF(C105&lt;98,"No","Yes")))</f>
        <v>Yes</v>
      </c>
      <c r="E105" s="4">
        <v>99.993581082000006</v>
      </c>
      <c r="F105" s="5" t="str">
        <f>IF($B105="N/A","N/A",IF(E105&gt;100,"No",IF(E105&lt;98,"No","Yes")))</f>
        <v>Yes</v>
      </c>
      <c r="G105" s="4">
        <v>99.998415233000003</v>
      </c>
      <c r="H105" s="5" t="str">
        <f>IF($B105="N/A","N/A",IF(G105&gt;100,"No",IF(G105&lt;98,"No","Yes")))</f>
        <v>Yes</v>
      </c>
      <c r="I105" s="6">
        <v>2.2000000000000001E-3</v>
      </c>
      <c r="J105" s="6">
        <v>4.7999999999999996E-3</v>
      </c>
      <c r="K105" s="111" t="str">
        <f t="shared" si="18"/>
        <v>Yes</v>
      </c>
    </row>
    <row r="106" spans="1:11" x14ac:dyDescent="0.25">
      <c r="A106" s="130" t="s">
        <v>49</v>
      </c>
      <c r="B106" s="38" t="s">
        <v>213</v>
      </c>
      <c r="C106" s="57">
        <v>99.980827324000003</v>
      </c>
      <c r="D106" s="5" t="str">
        <f>IF($B106="N/A","N/A",IF(C106&gt;15,"No",IF(C106&lt;-15,"No","Yes")))</f>
        <v>N/A</v>
      </c>
      <c r="E106" s="4">
        <v>99.997937382999993</v>
      </c>
      <c r="F106" s="5" t="str">
        <f>IF($B106="N/A","N/A",IF(E106&gt;15,"No",IF(E106&lt;-15,"No","Yes")))</f>
        <v>N/A</v>
      </c>
      <c r="G106" s="4">
        <v>44.532885331999999</v>
      </c>
      <c r="H106" s="5" t="str">
        <f>IF($B106="N/A","N/A",IF(G106&gt;15,"No",IF(G106&lt;-15,"No","Yes")))</f>
        <v>N/A</v>
      </c>
      <c r="I106" s="6">
        <v>1.7100000000000001E-2</v>
      </c>
      <c r="J106" s="6">
        <v>-55.5</v>
      </c>
      <c r="K106" s="111" t="str">
        <f>IF(J106="Div by 0", "N/A", IF(J106="N/A","N/A", IF(J106&gt;30, "No", IF(J106&lt;-30, "No", "Yes"))))</f>
        <v>No</v>
      </c>
    </row>
    <row r="107" spans="1:11" x14ac:dyDescent="0.25">
      <c r="A107" s="130" t="s">
        <v>910</v>
      </c>
      <c r="B107" s="22" t="s">
        <v>213</v>
      </c>
      <c r="C107" s="66">
        <v>69.265702219000005</v>
      </c>
      <c r="D107" s="5" t="str">
        <f t="shared" ref="D107:D130" si="19">IF($B107="N/A","N/A",IF(C107&gt;15,"No",IF(C107&lt;-15,"No","Yes")))</f>
        <v>N/A</v>
      </c>
      <c r="E107" s="5">
        <v>71.004001445</v>
      </c>
      <c r="F107" s="5" t="str">
        <f t="shared" ref="F107:F130" si="20">IF($B107="N/A","N/A",IF(E107&gt;15,"No",IF(E107&lt;-15,"No","Yes")))</f>
        <v>N/A</v>
      </c>
      <c r="G107" s="4">
        <v>68.734527067000002</v>
      </c>
      <c r="H107" s="5" t="str">
        <f t="shared" ref="H107:H130" si="21">IF($B107="N/A","N/A",IF(G107&gt;15,"No",IF(G107&lt;-15,"No","Yes")))</f>
        <v>N/A</v>
      </c>
      <c r="I107" s="6">
        <v>2.5099999999999998</v>
      </c>
      <c r="J107" s="6">
        <v>-3.2</v>
      </c>
      <c r="K107" s="111" t="str">
        <f t="shared" ref="K107:K130" si="22">IF(J107="Div by 0", "N/A", IF(J107="N/A","N/A", IF(J107&gt;30, "No", IF(J107&lt;-30, "No", "Yes"))))</f>
        <v>Yes</v>
      </c>
    </row>
    <row r="108" spans="1:11" x14ac:dyDescent="0.25">
      <c r="A108" s="130" t="s">
        <v>911</v>
      </c>
      <c r="B108" s="22" t="s">
        <v>213</v>
      </c>
      <c r="C108" s="66">
        <v>16.952273045999998</v>
      </c>
      <c r="D108" s="22" t="s">
        <v>213</v>
      </c>
      <c r="E108" s="5">
        <v>16.805193226</v>
      </c>
      <c r="F108" s="22" t="s">
        <v>213</v>
      </c>
      <c r="G108" s="4">
        <v>23.903722468000002</v>
      </c>
      <c r="H108" s="22" t="s">
        <v>213</v>
      </c>
      <c r="I108" s="6">
        <v>-0.86799999999999999</v>
      </c>
      <c r="J108" s="6">
        <v>42.24</v>
      </c>
      <c r="K108" s="111" t="str">
        <f t="shared" si="22"/>
        <v>No</v>
      </c>
    </row>
    <row r="109" spans="1:11" x14ac:dyDescent="0.25">
      <c r="A109" s="130" t="s">
        <v>912</v>
      </c>
      <c r="B109" s="22" t="s">
        <v>213</v>
      </c>
      <c r="C109" s="66">
        <v>10.776098921999999</v>
      </c>
      <c r="D109" s="5" t="str">
        <f t="shared" si="19"/>
        <v>N/A</v>
      </c>
      <c r="E109" s="5">
        <v>10.994808336</v>
      </c>
      <c r="F109" s="5" t="str">
        <f t="shared" si="20"/>
        <v>N/A</v>
      </c>
      <c r="G109" s="4">
        <v>19.449550651999999</v>
      </c>
      <c r="H109" s="5" t="str">
        <f t="shared" si="21"/>
        <v>N/A</v>
      </c>
      <c r="I109" s="6">
        <v>2.0299999999999998</v>
      </c>
      <c r="J109" s="6">
        <v>76.900000000000006</v>
      </c>
      <c r="K109" s="111" t="str">
        <f t="shared" si="22"/>
        <v>No</v>
      </c>
    </row>
    <row r="110" spans="1:11" x14ac:dyDescent="0.25">
      <c r="A110" s="130" t="s">
        <v>913</v>
      </c>
      <c r="B110" s="22" t="s">
        <v>213</v>
      </c>
      <c r="C110" s="66">
        <v>0</v>
      </c>
      <c r="D110" s="5" t="str">
        <f t="shared" si="19"/>
        <v>N/A</v>
      </c>
      <c r="E110" s="5">
        <v>0</v>
      </c>
      <c r="F110" s="5" t="str">
        <f t="shared" si="20"/>
        <v>N/A</v>
      </c>
      <c r="G110" s="4">
        <v>0</v>
      </c>
      <c r="H110" s="5" t="str">
        <f t="shared" si="21"/>
        <v>N/A</v>
      </c>
      <c r="I110" s="6" t="s">
        <v>1748</v>
      </c>
      <c r="J110" s="6" t="s">
        <v>1748</v>
      </c>
      <c r="K110" s="111" t="str">
        <f t="shared" si="22"/>
        <v>N/A</v>
      </c>
    </row>
    <row r="111" spans="1:11" x14ac:dyDescent="0.25">
      <c r="A111" s="130" t="s">
        <v>914</v>
      </c>
      <c r="B111" s="22" t="s">
        <v>213</v>
      </c>
      <c r="C111" s="66">
        <v>1.7917967E-3</v>
      </c>
      <c r="D111" s="5" t="str">
        <f t="shared" si="19"/>
        <v>N/A</v>
      </c>
      <c r="E111" s="5">
        <v>7.9281568000000007E-3</v>
      </c>
      <c r="F111" s="5" t="str">
        <f t="shared" si="20"/>
        <v>N/A</v>
      </c>
      <c r="G111" s="4">
        <v>5.3264137999999997E-3</v>
      </c>
      <c r="H111" s="5" t="str">
        <f t="shared" si="21"/>
        <v>N/A</v>
      </c>
      <c r="I111" s="6">
        <v>342.5</v>
      </c>
      <c r="J111" s="6">
        <v>-32.799999999999997</v>
      </c>
      <c r="K111" s="111" t="str">
        <f t="shared" si="22"/>
        <v>No</v>
      </c>
    </row>
    <row r="112" spans="1:11" x14ac:dyDescent="0.25">
      <c r="A112" s="130" t="s">
        <v>915</v>
      </c>
      <c r="B112" s="22" t="s">
        <v>213</v>
      </c>
      <c r="C112" s="66">
        <v>0.99347007040000002</v>
      </c>
      <c r="D112" s="5" t="str">
        <f t="shared" si="19"/>
        <v>N/A</v>
      </c>
      <c r="E112" s="5">
        <v>0.91839052139999999</v>
      </c>
      <c r="F112" s="5" t="str">
        <f t="shared" si="20"/>
        <v>N/A</v>
      </c>
      <c r="G112" s="4">
        <v>0.94914107979999995</v>
      </c>
      <c r="H112" s="5" t="str">
        <f t="shared" si="21"/>
        <v>N/A</v>
      </c>
      <c r="I112" s="6">
        <v>-7.56</v>
      </c>
      <c r="J112" s="6">
        <v>3.3479999999999999</v>
      </c>
      <c r="K112" s="111" t="str">
        <f t="shared" si="22"/>
        <v>Yes</v>
      </c>
    </row>
    <row r="113" spans="1:11" x14ac:dyDescent="0.25">
      <c r="A113" s="130" t="s">
        <v>916</v>
      </c>
      <c r="B113" s="22" t="s">
        <v>213</v>
      </c>
      <c r="C113" s="66">
        <v>0</v>
      </c>
      <c r="D113" s="5" t="str">
        <f t="shared" si="19"/>
        <v>N/A</v>
      </c>
      <c r="E113" s="5">
        <v>0</v>
      </c>
      <c r="F113" s="5" t="str">
        <f t="shared" si="20"/>
        <v>N/A</v>
      </c>
      <c r="G113" s="4">
        <v>0</v>
      </c>
      <c r="H113" s="5" t="str">
        <f t="shared" si="21"/>
        <v>N/A</v>
      </c>
      <c r="I113" s="6" t="s">
        <v>1748</v>
      </c>
      <c r="J113" s="6" t="s">
        <v>1748</v>
      </c>
      <c r="K113" s="111" t="str">
        <f t="shared" si="22"/>
        <v>N/A</v>
      </c>
    </row>
    <row r="114" spans="1:11" x14ac:dyDescent="0.25">
      <c r="A114" s="130" t="s">
        <v>917</v>
      </c>
      <c r="B114" s="22" t="s">
        <v>213</v>
      </c>
      <c r="C114" s="66">
        <v>0</v>
      </c>
      <c r="D114" s="5" t="str">
        <f t="shared" si="19"/>
        <v>N/A</v>
      </c>
      <c r="E114" s="5">
        <v>0</v>
      </c>
      <c r="F114" s="5" t="str">
        <f t="shared" si="20"/>
        <v>N/A</v>
      </c>
      <c r="G114" s="4">
        <v>0</v>
      </c>
      <c r="H114" s="5" t="str">
        <f t="shared" si="21"/>
        <v>N/A</v>
      </c>
      <c r="I114" s="6" t="s">
        <v>1748</v>
      </c>
      <c r="J114" s="6" t="s">
        <v>1748</v>
      </c>
      <c r="K114" s="111" t="str">
        <f t="shared" si="22"/>
        <v>N/A</v>
      </c>
    </row>
    <row r="115" spans="1:11" x14ac:dyDescent="0.25">
      <c r="A115" s="130" t="s">
        <v>918</v>
      </c>
      <c r="B115" s="22" t="s">
        <v>213</v>
      </c>
      <c r="C115" s="66">
        <v>1.4190835876000001</v>
      </c>
      <c r="D115" s="5" t="str">
        <f t="shared" si="19"/>
        <v>N/A</v>
      </c>
      <c r="E115" s="5">
        <v>1.1018407505000001</v>
      </c>
      <c r="F115" s="5" t="str">
        <f t="shared" si="20"/>
        <v>N/A</v>
      </c>
      <c r="G115" s="4">
        <v>0.34532479760000001</v>
      </c>
      <c r="H115" s="5" t="str">
        <f t="shared" si="21"/>
        <v>N/A</v>
      </c>
      <c r="I115" s="6">
        <v>-22.4</v>
      </c>
      <c r="J115" s="6">
        <v>-68.7</v>
      </c>
      <c r="K115" s="111" t="str">
        <f t="shared" si="22"/>
        <v>No</v>
      </c>
    </row>
    <row r="116" spans="1:11" x14ac:dyDescent="0.25">
      <c r="A116" s="130" t="s">
        <v>919</v>
      </c>
      <c r="B116" s="22" t="s">
        <v>213</v>
      </c>
      <c r="C116" s="66">
        <v>1.1441388699999999</v>
      </c>
      <c r="D116" s="5" t="str">
        <f t="shared" si="19"/>
        <v>N/A</v>
      </c>
      <c r="E116" s="5">
        <v>1.2846585035</v>
      </c>
      <c r="F116" s="5" t="str">
        <f t="shared" si="20"/>
        <v>N/A</v>
      </c>
      <c r="G116" s="4">
        <v>0.52140091359999996</v>
      </c>
      <c r="H116" s="5" t="str">
        <f t="shared" si="21"/>
        <v>N/A</v>
      </c>
      <c r="I116" s="6">
        <v>12.28</v>
      </c>
      <c r="J116" s="6">
        <v>-59.4</v>
      </c>
      <c r="K116" s="111" t="str">
        <f t="shared" si="22"/>
        <v>No</v>
      </c>
    </row>
    <row r="117" spans="1:11" x14ac:dyDescent="0.25">
      <c r="A117" s="130" t="s">
        <v>920</v>
      </c>
      <c r="B117" s="22" t="s">
        <v>213</v>
      </c>
      <c r="C117" s="66">
        <v>0.65534478569999999</v>
      </c>
      <c r="D117" s="5" t="str">
        <f t="shared" si="19"/>
        <v>N/A</v>
      </c>
      <c r="E117" s="5">
        <v>0.67108011450000005</v>
      </c>
      <c r="F117" s="5" t="str">
        <f t="shared" si="20"/>
        <v>N/A</v>
      </c>
      <c r="G117" s="4">
        <v>0.65946044670000004</v>
      </c>
      <c r="H117" s="5" t="str">
        <f t="shared" si="21"/>
        <v>N/A</v>
      </c>
      <c r="I117" s="6">
        <v>2.4009999999999998</v>
      </c>
      <c r="J117" s="6">
        <v>-1.73</v>
      </c>
      <c r="K117" s="111" t="str">
        <f t="shared" si="22"/>
        <v>Yes</v>
      </c>
    </row>
    <row r="118" spans="1:11" x14ac:dyDescent="0.25">
      <c r="A118" s="130" t="s">
        <v>921</v>
      </c>
      <c r="B118" s="22" t="s">
        <v>213</v>
      </c>
      <c r="C118" s="66">
        <v>1.9623450135</v>
      </c>
      <c r="D118" s="5" t="str">
        <f t="shared" si="19"/>
        <v>N/A</v>
      </c>
      <c r="E118" s="5">
        <v>1.8264868433000001</v>
      </c>
      <c r="F118" s="5" t="str">
        <f t="shared" si="20"/>
        <v>N/A</v>
      </c>
      <c r="G118" s="4">
        <v>1.9735181638999999</v>
      </c>
      <c r="H118" s="5" t="str">
        <f t="shared" si="21"/>
        <v>N/A</v>
      </c>
      <c r="I118" s="6">
        <v>-6.92</v>
      </c>
      <c r="J118" s="6">
        <v>8.0500000000000007</v>
      </c>
      <c r="K118" s="111" t="str">
        <f t="shared" si="22"/>
        <v>Yes</v>
      </c>
    </row>
    <row r="119" spans="1:11" x14ac:dyDescent="0.25">
      <c r="A119" s="130" t="s">
        <v>922</v>
      </c>
      <c r="B119" s="22" t="s">
        <v>213</v>
      </c>
      <c r="C119" s="66">
        <v>13.782024735</v>
      </c>
      <c r="D119" s="5" t="str">
        <f t="shared" si="19"/>
        <v>N/A</v>
      </c>
      <c r="E119" s="5">
        <v>12.190805329</v>
      </c>
      <c r="F119" s="5" t="str">
        <f t="shared" si="20"/>
        <v>N/A</v>
      </c>
      <c r="G119" s="4">
        <v>7.3617504658000001</v>
      </c>
      <c r="H119" s="5" t="str">
        <f t="shared" si="21"/>
        <v>N/A</v>
      </c>
      <c r="I119" s="6">
        <v>-11.5</v>
      </c>
      <c r="J119" s="6">
        <v>-39.6</v>
      </c>
      <c r="K119" s="111" t="str">
        <f t="shared" si="22"/>
        <v>No</v>
      </c>
    </row>
    <row r="120" spans="1:11" x14ac:dyDescent="0.25">
      <c r="A120" s="130" t="s">
        <v>923</v>
      </c>
      <c r="B120" s="22" t="s">
        <v>213</v>
      </c>
      <c r="C120" s="66">
        <v>11.340785946</v>
      </c>
      <c r="D120" s="5" t="str">
        <f t="shared" si="19"/>
        <v>N/A</v>
      </c>
      <c r="E120" s="5">
        <v>9.2216623523999992</v>
      </c>
      <c r="F120" s="5" t="str">
        <f t="shared" si="20"/>
        <v>N/A</v>
      </c>
      <c r="G120" s="4">
        <v>3.0291482349000001</v>
      </c>
      <c r="H120" s="5" t="str">
        <f t="shared" si="21"/>
        <v>N/A</v>
      </c>
      <c r="I120" s="6">
        <v>-18.7</v>
      </c>
      <c r="J120" s="6">
        <v>-67.2</v>
      </c>
      <c r="K120" s="111" t="str">
        <f t="shared" si="22"/>
        <v>No</v>
      </c>
    </row>
    <row r="121" spans="1:11" x14ac:dyDescent="0.25">
      <c r="A121" s="130" t="s">
        <v>924</v>
      </c>
      <c r="B121" s="22" t="s">
        <v>213</v>
      </c>
      <c r="C121" s="66">
        <v>0</v>
      </c>
      <c r="D121" s="5" t="str">
        <f t="shared" si="19"/>
        <v>N/A</v>
      </c>
      <c r="E121" s="5">
        <v>0</v>
      </c>
      <c r="F121" s="5" t="str">
        <f t="shared" si="20"/>
        <v>N/A</v>
      </c>
      <c r="G121" s="4">
        <v>2.3633301386999999</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0.70275962749999998</v>
      </c>
      <c r="D123" s="5" t="str">
        <f t="shared" si="19"/>
        <v>N/A</v>
      </c>
      <c r="E123" s="5">
        <v>1.3291692005</v>
      </c>
      <c r="F123" s="5" t="str">
        <f t="shared" si="20"/>
        <v>N/A</v>
      </c>
      <c r="G123" s="4">
        <v>0.19005181400000001</v>
      </c>
      <c r="H123" s="5" t="str">
        <f t="shared" si="21"/>
        <v>N/A</v>
      </c>
      <c r="I123" s="6">
        <v>89.14</v>
      </c>
      <c r="J123" s="6">
        <v>-85.7</v>
      </c>
      <c r="K123" s="111" t="str">
        <f t="shared" si="22"/>
        <v>No</v>
      </c>
    </row>
    <row r="124" spans="1:11" x14ac:dyDescent="0.25">
      <c r="A124" s="130" t="s">
        <v>927</v>
      </c>
      <c r="B124" s="22" t="s">
        <v>213</v>
      </c>
      <c r="C124" s="66">
        <v>0</v>
      </c>
      <c r="D124" s="5" t="str">
        <f t="shared" si="19"/>
        <v>N/A</v>
      </c>
      <c r="E124" s="5">
        <v>0</v>
      </c>
      <c r="F124" s="5" t="str">
        <f t="shared" si="20"/>
        <v>N/A</v>
      </c>
      <c r="G124" s="4">
        <v>0.27073045089999997</v>
      </c>
      <c r="H124" s="5" t="str">
        <f t="shared" si="21"/>
        <v>N/A</v>
      </c>
      <c r="I124" s="6" t="s">
        <v>1748</v>
      </c>
      <c r="J124" s="6" t="s">
        <v>1748</v>
      </c>
      <c r="K124" s="111" t="str">
        <f t="shared" si="22"/>
        <v>N/A</v>
      </c>
    </row>
    <row r="125" spans="1:11" x14ac:dyDescent="0.25">
      <c r="A125" s="130" t="s">
        <v>928</v>
      </c>
      <c r="B125" s="22" t="s">
        <v>213</v>
      </c>
      <c r="C125" s="66">
        <v>0.13257358969999999</v>
      </c>
      <c r="D125" s="5" t="str">
        <f t="shared" si="19"/>
        <v>N/A</v>
      </c>
      <c r="E125" s="5">
        <v>8.3107053400000006E-2</v>
      </c>
      <c r="F125" s="5" t="str">
        <f t="shared" si="20"/>
        <v>N/A</v>
      </c>
      <c r="G125" s="4">
        <v>3.1444502000000001E-3</v>
      </c>
      <c r="H125" s="5" t="str">
        <f t="shared" si="21"/>
        <v>N/A</v>
      </c>
      <c r="I125" s="6">
        <v>-37.299999999999997</v>
      </c>
      <c r="J125" s="6">
        <v>-96.2</v>
      </c>
      <c r="K125" s="111" t="str">
        <f t="shared" si="22"/>
        <v>No</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1.3132677925</v>
      </c>
      <c r="D127" s="5" t="str">
        <f t="shared" si="19"/>
        <v>N/A</v>
      </c>
      <c r="E127" s="5">
        <v>1.2742862017000001</v>
      </c>
      <c r="F127" s="5" t="str">
        <f t="shared" si="20"/>
        <v>N/A</v>
      </c>
      <c r="G127" s="4">
        <v>1.2464610408000001</v>
      </c>
      <c r="H127" s="5" t="str">
        <f t="shared" si="21"/>
        <v>N/A</v>
      </c>
      <c r="I127" s="6">
        <v>-2.97</v>
      </c>
      <c r="J127" s="6">
        <v>-2.1800000000000002</v>
      </c>
      <c r="K127" s="111" t="str">
        <f t="shared" si="22"/>
        <v>Yes</v>
      </c>
    </row>
    <row r="128" spans="1:11" x14ac:dyDescent="0.25">
      <c r="A128" s="130" t="s">
        <v>931</v>
      </c>
      <c r="B128" s="22" t="s">
        <v>213</v>
      </c>
      <c r="C128" s="66">
        <v>0</v>
      </c>
      <c r="D128" s="5" t="str">
        <f t="shared" si="19"/>
        <v>N/A</v>
      </c>
      <c r="E128" s="5">
        <v>3.3997500000000001E-4</v>
      </c>
      <c r="F128" s="5" t="str">
        <f t="shared" si="20"/>
        <v>N/A</v>
      </c>
      <c r="G128" s="4">
        <v>6.5475276999999997E-6</v>
      </c>
      <c r="H128" s="5" t="str">
        <f t="shared" si="21"/>
        <v>N/A</v>
      </c>
      <c r="I128" s="6" t="s">
        <v>1748</v>
      </c>
      <c r="J128" s="6">
        <v>-98.1</v>
      </c>
      <c r="K128" s="111" t="str">
        <f t="shared" si="22"/>
        <v>No</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0.29263777860000001</v>
      </c>
      <c r="D130" s="120" t="str">
        <f t="shared" si="19"/>
        <v>N/A</v>
      </c>
      <c r="E130" s="120">
        <v>0.28224054580000002</v>
      </c>
      <c r="F130" s="120" t="str">
        <f t="shared" si="20"/>
        <v>N/A</v>
      </c>
      <c r="G130" s="124">
        <v>0.25887778880000001</v>
      </c>
      <c r="H130" s="120" t="str">
        <f t="shared" si="21"/>
        <v>N/A</v>
      </c>
      <c r="I130" s="121">
        <v>-3.55</v>
      </c>
      <c r="J130" s="121">
        <v>-8.2799999999999994</v>
      </c>
      <c r="K130" s="122" t="str">
        <f t="shared" si="22"/>
        <v>Yes</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5869063</v>
      </c>
      <c r="D6" s="5" t="str">
        <f>IF($B6="N/A","N/A",IF(C6&gt;15,"No",IF(C6&lt;-15,"No","Yes")))</f>
        <v>N/A</v>
      </c>
      <c r="E6" s="23">
        <v>5779071</v>
      </c>
      <c r="F6" s="5" t="str">
        <f>IF($B6="N/A","N/A",IF(E6&gt;15,"No",IF(E6&lt;-15,"No","Yes")))</f>
        <v>N/A</v>
      </c>
      <c r="G6" s="23">
        <v>9501348</v>
      </c>
      <c r="H6" s="5" t="str">
        <f>IF($B6="N/A","N/A",IF(G6&gt;15,"No",IF(G6&lt;-15,"No","Yes")))</f>
        <v>N/A</v>
      </c>
      <c r="I6" s="6">
        <v>-1.53</v>
      </c>
      <c r="J6" s="6">
        <v>64.41</v>
      </c>
      <c r="K6" s="111" t="str">
        <f t="shared" ref="K6:K13" si="0">IF(J6="Div by 0", "N/A", IF(J6="N/A","N/A", IF(J6&gt;30, "No", IF(J6&lt;-30, "No", "Yes"))))</f>
        <v>No</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32.826416924999997</v>
      </c>
      <c r="D9" s="5" t="str">
        <f t="shared" ref="D9:D17" si="1">IF($B9="N/A","N/A",IF(C9&gt;15,"No",IF(C9&lt;-15,"No","Yes")))</f>
        <v>N/A</v>
      </c>
      <c r="E9" s="24">
        <v>31.427653163999999</v>
      </c>
      <c r="F9" s="5" t="str">
        <f>IF($B9="N/A","N/A",IF(E9&gt;15,"No",IF(E9&lt;-15,"No","Yes")))</f>
        <v>N/A</v>
      </c>
      <c r="G9" s="24">
        <v>19.910127489000001</v>
      </c>
      <c r="H9" s="5" t="str">
        <f>IF($B9="N/A","N/A",IF(G9&gt;15,"No",IF(G9&lt;-15,"No","Yes")))</f>
        <v>N/A</v>
      </c>
      <c r="I9" s="6">
        <v>-4.26</v>
      </c>
      <c r="J9" s="6">
        <v>-36.6</v>
      </c>
      <c r="K9" s="111" t="str">
        <f t="shared" si="0"/>
        <v>No</v>
      </c>
    </row>
    <row r="10" spans="1:11" x14ac:dyDescent="0.25">
      <c r="A10" s="130" t="s">
        <v>16</v>
      </c>
      <c r="B10" s="22" t="s">
        <v>213</v>
      </c>
      <c r="C10" s="57">
        <v>7.2336248562999996</v>
      </c>
      <c r="D10" s="5" t="str">
        <f t="shared" si="1"/>
        <v>N/A</v>
      </c>
      <c r="E10" s="4">
        <v>6.5990537233</v>
      </c>
      <c r="F10" s="5" t="str">
        <f>IF($B10="N/A","N/A",IF(E10&gt;15,"No",IF(E10&lt;-15,"No","Yes")))</f>
        <v>N/A</v>
      </c>
      <c r="G10" s="4">
        <v>4.0355957911999996</v>
      </c>
      <c r="H10" s="5" t="str">
        <f>IF($B10="N/A","N/A",IF(G10&gt;15,"No",IF(G10&lt;-15,"No","Yes")))</f>
        <v>N/A</v>
      </c>
      <c r="I10" s="6">
        <v>-8.77</v>
      </c>
      <c r="J10" s="6">
        <v>-38.799999999999997</v>
      </c>
      <c r="K10" s="111" t="str">
        <f t="shared" si="0"/>
        <v>No</v>
      </c>
    </row>
    <row r="11" spans="1:11" x14ac:dyDescent="0.25">
      <c r="A11" s="130" t="s">
        <v>36</v>
      </c>
      <c r="B11" s="22" t="s">
        <v>213</v>
      </c>
      <c r="C11" s="57">
        <v>17.000028451999999</v>
      </c>
      <c r="D11" s="5" t="str">
        <f t="shared" si="1"/>
        <v>N/A</v>
      </c>
      <c r="E11" s="4">
        <v>16.761715082999999</v>
      </c>
      <c r="F11" s="5" t="str">
        <f>IF($B11="N/A","N/A",IF(E11&gt;15,"No",IF(E11&lt;-15,"No","Yes")))</f>
        <v>N/A</v>
      </c>
      <c r="G11" s="4">
        <v>1.4002448923999999</v>
      </c>
      <c r="H11" s="5" t="str">
        <f>IF($B11="N/A","N/A",IF(G11&gt;15,"No",IF(G11&lt;-15,"No","Yes")))</f>
        <v>N/A</v>
      </c>
      <c r="I11" s="6">
        <v>-1.4</v>
      </c>
      <c r="J11" s="6">
        <v>-91.6</v>
      </c>
      <c r="K11" s="111" t="str">
        <f t="shared" si="0"/>
        <v>No</v>
      </c>
    </row>
    <row r="12" spans="1:11" x14ac:dyDescent="0.25">
      <c r="A12" s="130" t="s">
        <v>37</v>
      </c>
      <c r="B12" s="22" t="s">
        <v>213</v>
      </c>
      <c r="C12" s="57">
        <v>20.512820513000001</v>
      </c>
      <c r="D12" s="5" t="str">
        <f t="shared" si="1"/>
        <v>N/A</v>
      </c>
      <c r="E12" s="4">
        <v>14.285714285999999</v>
      </c>
      <c r="F12" s="5" t="str">
        <f>IF($B12="N/A","N/A",IF(E12&gt;15,"No",IF(E12&lt;-15,"No","Yes")))</f>
        <v>N/A</v>
      </c>
      <c r="G12" s="4">
        <v>0.48939641109999998</v>
      </c>
      <c r="H12" s="5" t="str">
        <f>IF($B12="N/A","N/A",IF(G12&gt;15,"No",IF(G12&lt;-15,"No","Yes")))</f>
        <v>N/A</v>
      </c>
      <c r="I12" s="6">
        <v>-30.4</v>
      </c>
      <c r="J12" s="6">
        <v>-96.6</v>
      </c>
      <c r="K12" s="111" t="str">
        <f t="shared" si="0"/>
        <v>No</v>
      </c>
    </row>
    <row r="13" spans="1:11" x14ac:dyDescent="0.25">
      <c r="A13" s="130" t="s">
        <v>38</v>
      </c>
      <c r="B13" s="22" t="s">
        <v>213</v>
      </c>
      <c r="C13" s="57">
        <v>6.8695342039999998</v>
      </c>
      <c r="D13" s="5" t="str">
        <f t="shared" si="1"/>
        <v>N/A</v>
      </c>
      <c r="E13" s="4">
        <v>6.1816981728</v>
      </c>
      <c r="F13" s="5" t="str">
        <f>IF($B13="N/A","N/A",IF(E13&gt;15,"No",IF(E13&lt;-15,"No","Yes")))</f>
        <v>N/A</v>
      </c>
      <c r="G13" s="4">
        <v>4.2883031305000001</v>
      </c>
      <c r="H13" s="5" t="str">
        <f>IF($B13="N/A","N/A",IF(G13&gt;15,"No",IF(G13&lt;-15,"No","Yes")))</f>
        <v>N/A</v>
      </c>
      <c r="I13" s="6">
        <v>-10</v>
      </c>
      <c r="J13" s="6">
        <v>-30.6</v>
      </c>
      <c r="K13" s="111" t="str">
        <f t="shared" si="0"/>
        <v>No</v>
      </c>
    </row>
    <row r="14" spans="1:11" x14ac:dyDescent="0.25">
      <c r="A14" s="130" t="s">
        <v>673</v>
      </c>
      <c r="B14" s="22" t="s">
        <v>213</v>
      </c>
      <c r="C14" s="57">
        <v>58.266609166999999</v>
      </c>
      <c r="D14" s="5" t="str">
        <f t="shared" si="1"/>
        <v>N/A</v>
      </c>
      <c r="E14" s="4">
        <v>58.027423439000003</v>
      </c>
      <c r="F14" s="5" t="str">
        <f t="shared" ref="F14:F33" si="2">IF($B14="N/A","N/A",IF(E14&gt;15,"No",IF(E14&lt;-15,"No","Yes")))</f>
        <v>N/A</v>
      </c>
      <c r="G14" s="4">
        <v>53.591122018</v>
      </c>
      <c r="H14" s="5" t="str">
        <f t="shared" ref="H14:H33" si="3">IF($B14="N/A","N/A",IF(G14&gt;15,"No",IF(G14&lt;-15,"No","Yes")))</f>
        <v>N/A</v>
      </c>
      <c r="I14" s="6">
        <v>-0.41099999999999998</v>
      </c>
      <c r="J14" s="6">
        <v>-7.65</v>
      </c>
      <c r="K14" s="111" t="str">
        <f t="shared" ref="K14:K30" si="4">IF(J14="Div by 0", "N/A", IF(J14="N/A","N/A", IF(J14&gt;30, "No", IF(J14&lt;-30, "No", "Yes"))))</f>
        <v>Yes</v>
      </c>
    </row>
    <row r="15" spans="1:11" x14ac:dyDescent="0.25">
      <c r="A15" s="130" t="s">
        <v>674</v>
      </c>
      <c r="B15" s="22" t="s">
        <v>213</v>
      </c>
      <c r="C15" s="57">
        <v>3.3376026122</v>
      </c>
      <c r="D15" s="5" t="str">
        <f t="shared" si="1"/>
        <v>N/A</v>
      </c>
      <c r="E15" s="4">
        <v>3.1575317208999998</v>
      </c>
      <c r="F15" s="5" t="str">
        <f t="shared" si="2"/>
        <v>N/A</v>
      </c>
      <c r="G15" s="4">
        <v>1.6620062753</v>
      </c>
      <c r="H15" s="5" t="str">
        <f t="shared" si="3"/>
        <v>N/A</v>
      </c>
      <c r="I15" s="6">
        <v>-5.4</v>
      </c>
      <c r="J15" s="6">
        <v>-47.4</v>
      </c>
      <c r="K15" s="111" t="str">
        <f t="shared" si="4"/>
        <v>No</v>
      </c>
    </row>
    <row r="16" spans="1:11" x14ac:dyDescent="0.25">
      <c r="A16" s="130" t="s">
        <v>379</v>
      </c>
      <c r="B16" s="22" t="s">
        <v>213</v>
      </c>
      <c r="C16" s="57">
        <v>3.5931118817000001</v>
      </c>
      <c r="D16" s="5" t="str">
        <f t="shared" si="1"/>
        <v>N/A</v>
      </c>
      <c r="E16" s="4">
        <v>3.9444748126000002</v>
      </c>
      <c r="F16" s="5" t="str">
        <f t="shared" si="2"/>
        <v>N/A</v>
      </c>
      <c r="G16" s="4">
        <v>8.7415911931999997</v>
      </c>
      <c r="H16" s="5" t="str">
        <f t="shared" si="3"/>
        <v>N/A</v>
      </c>
      <c r="I16" s="6">
        <v>9.7789999999999999</v>
      </c>
      <c r="J16" s="6">
        <v>121.6</v>
      </c>
      <c r="K16" s="111" t="str">
        <f t="shared" si="4"/>
        <v>No</v>
      </c>
    </row>
    <row r="17" spans="1:11" x14ac:dyDescent="0.25">
      <c r="A17" s="130" t="s">
        <v>380</v>
      </c>
      <c r="B17" s="22" t="s">
        <v>213</v>
      </c>
      <c r="C17" s="57">
        <v>3.5661910598</v>
      </c>
      <c r="D17" s="5" t="str">
        <f t="shared" si="1"/>
        <v>N/A</v>
      </c>
      <c r="E17" s="4">
        <v>3.3977260358999999</v>
      </c>
      <c r="F17" s="5" t="str">
        <f t="shared" si="2"/>
        <v>N/A</v>
      </c>
      <c r="G17" s="4">
        <v>4.6479615314</v>
      </c>
      <c r="H17" s="5" t="str">
        <f t="shared" si="3"/>
        <v>N/A</v>
      </c>
      <c r="I17" s="6">
        <v>-4.72</v>
      </c>
      <c r="J17" s="6">
        <v>36.799999999999997</v>
      </c>
      <c r="K17" s="111" t="str">
        <f t="shared" si="4"/>
        <v>No</v>
      </c>
    </row>
    <row r="18" spans="1:11" x14ac:dyDescent="0.25">
      <c r="A18" s="130" t="s">
        <v>381</v>
      </c>
      <c r="B18" s="22" t="s">
        <v>213</v>
      </c>
      <c r="C18" s="57">
        <v>6.6450129999999995E-4</v>
      </c>
      <c r="D18" s="5" t="str">
        <f t="shared" ref="D18:D33" si="5">IF($B18="N/A","N/A",IF(C18&gt;15,"No",IF(C18&lt;-15,"No","Yes")))</f>
        <v>N/A</v>
      </c>
      <c r="E18" s="4">
        <v>3.6338020000000002E-4</v>
      </c>
      <c r="F18" s="5" t="str">
        <f t="shared" si="2"/>
        <v>N/A</v>
      </c>
      <c r="G18" s="4">
        <v>6.4517161000000002E-3</v>
      </c>
      <c r="H18" s="5" t="str">
        <f t="shared" si="3"/>
        <v>N/A</v>
      </c>
      <c r="I18" s="6">
        <v>-45.3</v>
      </c>
      <c r="J18" s="6">
        <v>1675</v>
      </c>
      <c r="K18" s="111" t="str">
        <f t="shared" si="4"/>
        <v>No</v>
      </c>
    </row>
    <row r="19" spans="1:11" x14ac:dyDescent="0.25">
      <c r="A19" s="130" t="s">
        <v>382</v>
      </c>
      <c r="B19" s="22" t="s">
        <v>213</v>
      </c>
      <c r="C19" s="57">
        <v>15.228171855999999</v>
      </c>
      <c r="D19" s="5" t="str">
        <f t="shared" si="5"/>
        <v>N/A</v>
      </c>
      <c r="E19" s="4">
        <v>15.693837297</v>
      </c>
      <c r="F19" s="5" t="str">
        <f t="shared" si="2"/>
        <v>N/A</v>
      </c>
      <c r="G19" s="4">
        <v>20.545021611999999</v>
      </c>
      <c r="H19" s="5" t="str">
        <f t="shared" si="3"/>
        <v>N/A</v>
      </c>
      <c r="I19" s="6">
        <v>3.0579999999999998</v>
      </c>
      <c r="J19" s="6">
        <v>30.91</v>
      </c>
      <c r="K19" s="111" t="str">
        <f t="shared" si="4"/>
        <v>No</v>
      </c>
    </row>
    <row r="20" spans="1:11" x14ac:dyDescent="0.25">
      <c r="A20" s="130" t="s">
        <v>384</v>
      </c>
      <c r="B20" s="22" t="s">
        <v>213</v>
      </c>
      <c r="C20" s="57">
        <v>11.371900420999999</v>
      </c>
      <c r="D20" s="5" t="str">
        <f t="shared" si="5"/>
        <v>N/A</v>
      </c>
      <c r="E20" s="4">
        <v>10.940460846000001</v>
      </c>
      <c r="F20" s="5" t="str">
        <f t="shared" si="2"/>
        <v>N/A</v>
      </c>
      <c r="G20" s="4">
        <v>2.5111384194999999</v>
      </c>
      <c r="H20" s="5" t="str">
        <f t="shared" si="3"/>
        <v>N/A</v>
      </c>
      <c r="I20" s="6">
        <v>-3.79</v>
      </c>
      <c r="J20" s="6">
        <v>-77</v>
      </c>
      <c r="K20" s="111" t="str">
        <f t="shared" si="4"/>
        <v>No</v>
      </c>
    </row>
    <row r="21" spans="1:11" x14ac:dyDescent="0.25">
      <c r="A21" s="130" t="s">
        <v>385</v>
      </c>
      <c r="B21" s="22" t="s">
        <v>213</v>
      </c>
      <c r="C21" s="57">
        <v>4.1965812900000003E-2</v>
      </c>
      <c r="D21" s="5" t="str">
        <f t="shared" si="5"/>
        <v>N/A</v>
      </c>
      <c r="E21" s="4">
        <v>4.4626549799999998E-2</v>
      </c>
      <c r="F21" s="5" t="str">
        <f t="shared" si="2"/>
        <v>N/A</v>
      </c>
      <c r="G21" s="4">
        <v>6.2691735951999998</v>
      </c>
      <c r="H21" s="5" t="str">
        <f t="shared" si="3"/>
        <v>N/A</v>
      </c>
      <c r="I21" s="6">
        <v>6.34</v>
      </c>
      <c r="J21" s="6">
        <v>13948</v>
      </c>
      <c r="K21" s="111" t="str">
        <f t="shared" si="4"/>
        <v>No</v>
      </c>
    </row>
    <row r="22" spans="1:11" x14ac:dyDescent="0.25">
      <c r="A22" s="130" t="s">
        <v>386</v>
      </c>
      <c r="B22" s="22" t="s">
        <v>213</v>
      </c>
      <c r="C22" s="57">
        <v>3.8395566720000001</v>
      </c>
      <c r="D22" s="5" t="str">
        <f t="shared" si="5"/>
        <v>N/A</v>
      </c>
      <c r="E22" s="4">
        <v>4.0533158357000003</v>
      </c>
      <c r="F22" s="5" t="str">
        <f t="shared" si="2"/>
        <v>N/A</v>
      </c>
      <c r="G22" s="4">
        <v>1.3097299457</v>
      </c>
      <c r="H22" s="5" t="str">
        <f t="shared" si="3"/>
        <v>N/A</v>
      </c>
      <c r="I22" s="6">
        <v>5.5670000000000002</v>
      </c>
      <c r="J22" s="6">
        <v>-67.7</v>
      </c>
      <c r="K22" s="111" t="str">
        <f t="shared" si="4"/>
        <v>No</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1.70385E-5</v>
      </c>
      <c r="D24" s="5" t="str">
        <f t="shared" si="5"/>
        <v>N/A</v>
      </c>
      <c r="E24" s="4">
        <v>0</v>
      </c>
      <c r="F24" s="5" t="str">
        <f t="shared" si="2"/>
        <v>N/A</v>
      </c>
      <c r="G24" s="4">
        <v>0</v>
      </c>
      <c r="H24" s="5" t="str">
        <f t="shared" si="3"/>
        <v>N/A</v>
      </c>
      <c r="I24" s="6">
        <v>-100</v>
      </c>
      <c r="J24" s="6" t="s">
        <v>1748</v>
      </c>
      <c r="K24" s="111" t="str">
        <f t="shared" si="4"/>
        <v>N/A</v>
      </c>
    </row>
    <row r="25" spans="1:11" x14ac:dyDescent="0.25">
      <c r="A25" s="130" t="s">
        <v>391</v>
      </c>
      <c r="B25" s="22" t="s">
        <v>213</v>
      </c>
      <c r="C25" s="57">
        <v>0</v>
      </c>
      <c r="D25" s="5" t="str">
        <f t="shared" si="5"/>
        <v>N/A</v>
      </c>
      <c r="E25" s="4">
        <v>0</v>
      </c>
      <c r="F25" s="5" t="str">
        <f t="shared" si="2"/>
        <v>N/A</v>
      </c>
      <c r="G25" s="4">
        <v>0</v>
      </c>
      <c r="H25" s="5" t="str">
        <f t="shared" si="3"/>
        <v>N/A</v>
      </c>
      <c r="I25" s="6" t="s">
        <v>1748</v>
      </c>
      <c r="J25" s="6" t="s">
        <v>1748</v>
      </c>
      <c r="K25" s="111" t="str">
        <f t="shared" si="4"/>
        <v>N/A</v>
      </c>
    </row>
    <row r="26" spans="1:11" x14ac:dyDescent="0.25">
      <c r="A26" s="130" t="s">
        <v>392</v>
      </c>
      <c r="B26" s="22" t="s">
        <v>213</v>
      </c>
      <c r="C26" s="57">
        <v>5.963473E-4</v>
      </c>
      <c r="D26" s="5" t="str">
        <f t="shared" si="5"/>
        <v>N/A</v>
      </c>
      <c r="E26" s="4">
        <v>4.672031E-4</v>
      </c>
      <c r="F26" s="5" t="str">
        <f t="shared" si="2"/>
        <v>N/A</v>
      </c>
      <c r="G26" s="4">
        <v>0.1057428904</v>
      </c>
      <c r="H26" s="5" t="str">
        <f t="shared" si="3"/>
        <v>N/A</v>
      </c>
      <c r="I26" s="6">
        <v>-21.7</v>
      </c>
      <c r="J26" s="6">
        <v>22533</v>
      </c>
      <c r="K26" s="111" t="str">
        <f t="shared" si="4"/>
        <v>No</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3.6700917999999999E-2</v>
      </c>
      <c r="D29" s="5" t="str">
        <f t="shared" si="5"/>
        <v>N/A</v>
      </c>
      <c r="E29" s="4">
        <v>2.50040188E-2</v>
      </c>
      <c r="F29" s="5" t="str">
        <f t="shared" si="2"/>
        <v>N/A</v>
      </c>
      <c r="G29" s="4">
        <v>0.433254313</v>
      </c>
      <c r="H29" s="5" t="str">
        <f t="shared" si="3"/>
        <v>N/A</v>
      </c>
      <c r="I29" s="6">
        <v>-31.9</v>
      </c>
      <c r="J29" s="6">
        <v>1633</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99.985806933999996</v>
      </c>
      <c r="D31" s="5" t="str">
        <f t="shared" si="5"/>
        <v>N/A</v>
      </c>
      <c r="E31" s="4">
        <v>99.999567404999993</v>
      </c>
      <c r="F31" s="5" t="str">
        <f t="shared" si="2"/>
        <v>N/A</v>
      </c>
      <c r="G31" s="4">
        <v>99.999978949999999</v>
      </c>
      <c r="H31" s="5" t="str">
        <f t="shared" si="3"/>
        <v>N/A</v>
      </c>
      <c r="I31" s="6">
        <v>1.38E-2</v>
      </c>
      <c r="J31" s="6">
        <v>4.0000000000000002E-4</v>
      </c>
      <c r="K31" s="111" t="str">
        <f t="shared" ref="K31:K43" si="6">IF(J31="Div by 0", "N/A", IF(J31="N/A","N/A", IF(J31&gt;30, "No", IF(J31&lt;-30, "No", "Yes"))))</f>
        <v>Yes</v>
      </c>
    </row>
    <row r="32" spans="1:11" x14ac:dyDescent="0.25">
      <c r="A32" s="130" t="s">
        <v>39</v>
      </c>
      <c r="B32" s="22" t="s">
        <v>267</v>
      </c>
      <c r="C32" s="57">
        <v>99.999921873000005</v>
      </c>
      <c r="D32" s="5" t="str">
        <f>IF($B32="N/A","N/A",IF(C32&gt;100,"No",IF(C32&lt;85,"No","Yes")))</f>
        <v>Yes</v>
      </c>
      <c r="E32" s="4">
        <v>99.999894116999997</v>
      </c>
      <c r="F32" s="5" t="str">
        <f>IF($B32="N/A","N/A",IF(E32&gt;100,"No",IF(E32&lt;85,"No","Yes")))</f>
        <v>Yes</v>
      </c>
      <c r="G32" s="4">
        <v>99.999984287000004</v>
      </c>
      <c r="H32" s="5" t="str">
        <f>IF($B32="N/A","N/A",IF(G32&gt;100,"No",IF(G32&lt;85,"No","Yes")))</f>
        <v>Yes</v>
      </c>
      <c r="I32" s="6">
        <v>0</v>
      </c>
      <c r="J32" s="6">
        <v>1E-4</v>
      </c>
      <c r="K32" s="111" t="str">
        <f t="shared" si="6"/>
        <v>Yes</v>
      </c>
    </row>
    <row r="33" spans="1:11" x14ac:dyDescent="0.25">
      <c r="A33" s="130" t="s">
        <v>907</v>
      </c>
      <c r="B33" s="22" t="s">
        <v>213</v>
      </c>
      <c r="C33" s="57">
        <v>57.173133976999999</v>
      </c>
      <c r="D33" s="5" t="str">
        <f t="shared" si="5"/>
        <v>N/A</v>
      </c>
      <c r="E33" s="4">
        <v>58.316891750000003</v>
      </c>
      <c r="F33" s="5" t="str">
        <f t="shared" si="2"/>
        <v>N/A</v>
      </c>
      <c r="G33" s="4">
        <v>67.848850046999999</v>
      </c>
      <c r="H33" s="5" t="str">
        <f t="shared" si="3"/>
        <v>N/A</v>
      </c>
      <c r="I33" s="6">
        <v>2.0009999999999999</v>
      </c>
      <c r="J33" s="6">
        <v>16.350000000000001</v>
      </c>
      <c r="K33" s="111" t="str">
        <f t="shared" si="6"/>
        <v>Yes</v>
      </c>
    </row>
    <row r="34" spans="1:11" x14ac:dyDescent="0.25">
      <c r="A34" s="130" t="s">
        <v>848</v>
      </c>
      <c r="B34" s="22" t="s">
        <v>268</v>
      </c>
      <c r="C34" s="57">
        <v>6.0477520479000004</v>
      </c>
      <c r="D34" s="5" t="str">
        <f>IF($B34="N/A","N/A",IF(C34&gt;25,"No",IF(C34&lt;5,"No","Yes")))</f>
        <v>Yes</v>
      </c>
      <c r="E34" s="4">
        <v>5.8804861563999999</v>
      </c>
      <c r="F34" s="5" t="str">
        <f>IF($B34="N/A","N/A",IF(E34&gt;25,"No",IF(E34&lt;5,"No","Yes")))</f>
        <v>Yes</v>
      </c>
      <c r="G34" s="4">
        <v>5.5444565432999999</v>
      </c>
      <c r="H34" s="5" t="str">
        <f>IF($B34="N/A","N/A",IF(G34&gt;25,"No",IF(G34&lt;5,"No","Yes")))</f>
        <v>Yes</v>
      </c>
      <c r="I34" s="6">
        <v>-2.77</v>
      </c>
      <c r="J34" s="6">
        <v>-5.71</v>
      </c>
      <c r="K34" s="111" t="str">
        <f t="shared" si="6"/>
        <v>Yes</v>
      </c>
    </row>
    <row r="35" spans="1:11" x14ac:dyDescent="0.25">
      <c r="A35" s="130" t="s">
        <v>849</v>
      </c>
      <c r="B35" s="22" t="s">
        <v>269</v>
      </c>
      <c r="C35" s="57">
        <v>42.823287430999997</v>
      </c>
      <c r="D35" s="5" t="str">
        <f>IF($B35="N/A","N/A",IF(C35&gt;70,"No",IF(C35&lt;40,"No","Yes")))</f>
        <v>Yes</v>
      </c>
      <c r="E35" s="4">
        <v>42.319095574000002</v>
      </c>
      <c r="F35" s="5" t="str">
        <f>IF($B35="N/A","N/A",IF(E35&gt;70,"No",IF(E35&lt;40,"No","Yes")))</f>
        <v>Yes</v>
      </c>
      <c r="G35" s="4">
        <v>42.820690878999997</v>
      </c>
      <c r="H35" s="5" t="str">
        <f>IF($B35="N/A","N/A",IF(G35&gt;70,"No",IF(G35&lt;40,"No","Yes")))</f>
        <v>Yes</v>
      </c>
      <c r="I35" s="6">
        <v>-1.18</v>
      </c>
      <c r="J35" s="6">
        <v>1.1850000000000001</v>
      </c>
      <c r="K35" s="111" t="str">
        <f t="shared" si="6"/>
        <v>Yes</v>
      </c>
    </row>
    <row r="36" spans="1:11" x14ac:dyDescent="0.25">
      <c r="A36" s="130" t="s">
        <v>850</v>
      </c>
      <c r="B36" s="22" t="s">
        <v>270</v>
      </c>
      <c r="C36" s="57">
        <v>51.128364089000002</v>
      </c>
      <c r="D36" s="5" t="str">
        <f>IF($B36="N/A","N/A",IF(C36&gt;55,"No",IF(C36&lt;20,"No","Yes")))</f>
        <v>Yes</v>
      </c>
      <c r="E36" s="4">
        <v>51.800418270000002</v>
      </c>
      <c r="F36" s="5" t="str">
        <f>IF($B36="N/A","N/A",IF(E36&gt;55,"No",IF(E36&lt;20,"No","Yes")))</f>
        <v>Yes</v>
      </c>
      <c r="G36" s="4">
        <v>51.634799954000002</v>
      </c>
      <c r="H36" s="5" t="str">
        <f>IF($B36="N/A","N/A",IF(G36&gt;55,"No",IF(G36&lt;20,"No","Yes")))</f>
        <v>Yes</v>
      </c>
      <c r="I36" s="6">
        <v>1.3140000000000001</v>
      </c>
      <c r="J36" s="6">
        <v>-0.32</v>
      </c>
      <c r="K36" s="111" t="str">
        <f t="shared" si="6"/>
        <v>Yes</v>
      </c>
    </row>
    <row r="37" spans="1:11" x14ac:dyDescent="0.25">
      <c r="A37" s="130" t="s">
        <v>163</v>
      </c>
      <c r="B37" s="22" t="s">
        <v>246</v>
      </c>
      <c r="C37" s="57">
        <v>3.6758337745</v>
      </c>
      <c r="D37" s="5" t="str">
        <f>IF($B37="N/A","N/A",IF(C37&gt;95,"Yes","No"))</f>
        <v>No</v>
      </c>
      <c r="E37" s="4">
        <v>3.8550832823999999</v>
      </c>
      <c r="F37" s="5" t="str">
        <f>IF($B37="N/A","N/A",IF(E37&gt;95,"Yes","No"))</f>
        <v>No</v>
      </c>
      <c r="G37" s="4">
        <v>77.61362914</v>
      </c>
      <c r="H37" s="5" t="str">
        <f>IF($B37="N/A","N/A",IF(G37&gt;95,"Yes","No"))</f>
        <v>No</v>
      </c>
      <c r="I37" s="6">
        <v>4.8760000000000003</v>
      </c>
      <c r="J37" s="6">
        <v>1913</v>
      </c>
      <c r="K37" s="111" t="str">
        <f t="shared" si="6"/>
        <v>No</v>
      </c>
    </row>
    <row r="38" spans="1:11" x14ac:dyDescent="0.25">
      <c r="A38" s="130" t="s">
        <v>41</v>
      </c>
      <c r="B38" s="22" t="s">
        <v>213</v>
      </c>
      <c r="C38" s="57">
        <v>87.203744274000002</v>
      </c>
      <c r="D38" s="5" t="str">
        <f t="shared" ref="D38:D47" si="7">IF($B38="N/A","N/A",IF(C38&gt;15,"No",IF(C38&lt;-15,"No","Yes")))</f>
        <v>N/A</v>
      </c>
      <c r="E38" s="4">
        <v>83.472104021000007</v>
      </c>
      <c r="F38" s="5" t="str">
        <f>IF($B38="N/A","N/A",IF(E38&gt;15,"No",IF(E38&lt;-15,"No","Yes")))</f>
        <v>N/A</v>
      </c>
      <c r="G38" s="4">
        <v>98.788782147999996</v>
      </c>
      <c r="H38" s="5" t="str">
        <f>IF($B38="N/A","N/A",IF(G38&gt;15,"No",IF(G38&lt;-15,"No","Yes")))</f>
        <v>N/A</v>
      </c>
      <c r="I38" s="6">
        <v>-4.28</v>
      </c>
      <c r="J38" s="6">
        <v>18.350000000000001</v>
      </c>
      <c r="K38" s="111" t="str">
        <f t="shared" si="6"/>
        <v>Yes</v>
      </c>
    </row>
    <row r="39" spans="1:11" x14ac:dyDescent="0.25">
      <c r="A39" s="130"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11" t="str">
        <f t="shared" si="6"/>
        <v>Yes</v>
      </c>
    </row>
    <row r="40" spans="1:11" x14ac:dyDescent="0.25">
      <c r="A40" s="130" t="s">
        <v>43</v>
      </c>
      <c r="B40" s="22" t="s">
        <v>223</v>
      </c>
      <c r="C40" s="57">
        <v>1.7549577229</v>
      </c>
      <c r="D40" s="5" t="str">
        <f>IF($B40="N/A","N/A",IF(C40&gt;100,"No",IF(C40&lt;98,"No","Yes")))</f>
        <v>No</v>
      </c>
      <c r="E40" s="4">
        <v>1.6287954667</v>
      </c>
      <c r="F40" s="5" t="str">
        <f>IF($B40="N/A","N/A",IF(E40&gt;100,"No",IF(E40&lt;98,"No","Yes")))</f>
        <v>No</v>
      </c>
      <c r="G40" s="4">
        <v>76.357050142000006</v>
      </c>
      <c r="H40" s="5" t="str">
        <f>IF($B40="N/A","N/A",IF(G40&gt;100,"No",IF(G40&lt;98,"No","Yes")))</f>
        <v>No</v>
      </c>
      <c r="I40" s="6">
        <v>-7.19</v>
      </c>
      <c r="J40" s="6">
        <v>4588</v>
      </c>
      <c r="K40" s="111" t="str">
        <f t="shared" si="6"/>
        <v>No</v>
      </c>
    </row>
    <row r="41" spans="1:11" x14ac:dyDescent="0.25">
      <c r="A41" s="130" t="s">
        <v>44</v>
      </c>
      <c r="B41" s="22" t="s">
        <v>213</v>
      </c>
      <c r="C41" s="57">
        <v>89.515938387999995</v>
      </c>
      <c r="D41" s="5" t="str">
        <f t="shared" si="7"/>
        <v>N/A</v>
      </c>
      <c r="E41" s="4">
        <v>91.378799576000006</v>
      </c>
      <c r="F41" s="5" t="str">
        <f t="shared" ref="F41:F47" si="8">IF($B41="N/A","N/A",IF(E41&gt;15,"No",IF(E41&lt;-15,"No","Yes")))</f>
        <v>N/A</v>
      </c>
      <c r="G41" s="4">
        <v>83.649413554000006</v>
      </c>
      <c r="H41" s="5" t="str">
        <f t="shared" ref="H41:H47" si="9">IF($B41="N/A","N/A",IF(G41&gt;15,"No",IF(G41&lt;-15,"No","Yes")))</f>
        <v>N/A</v>
      </c>
      <c r="I41" s="6">
        <v>2.081</v>
      </c>
      <c r="J41" s="6">
        <v>-8.4600000000000009</v>
      </c>
      <c r="K41" s="111" t="str">
        <f t="shared" si="6"/>
        <v>Yes</v>
      </c>
    </row>
    <row r="42" spans="1:11" x14ac:dyDescent="0.25">
      <c r="A42" s="130" t="s">
        <v>45</v>
      </c>
      <c r="B42" s="22" t="s">
        <v>213</v>
      </c>
      <c r="C42" s="57">
        <v>10.484061612</v>
      </c>
      <c r="D42" s="5" t="str">
        <f t="shared" si="7"/>
        <v>N/A</v>
      </c>
      <c r="E42" s="4">
        <v>8.6212004236999995</v>
      </c>
      <c r="F42" s="5" t="str">
        <f t="shared" si="8"/>
        <v>N/A</v>
      </c>
      <c r="G42" s="4">
        <v>16.348701531</v>
      </c>
      <c r="H42" s="5" t="str">
        <f t="shared" si="9"/>
        <v>N/A</v>
      </c>
      <c r="I42" s="6">
        <v>-17.8</v>
      </c>
      <c r="J42" s="6">
        <v>89.63</v>
      </c>
      <c r="K42" s="111" t="str">
        <f t="shared" si="6"/>
        <v>No</v>
      </c>
    </row>
    <row r="43" spans="1:11" x14ac:dyDescent="0.25">
      <c r="A43" s="130" t="s">
        <v>50</v>
      </c>
      <c r="B43" s="22" t="s">
        <v>213</v>
      </c>
      <c r="C43" s="57">
        <v>0</v>
      </c>
      <c r="D43" s="5" t="str">
        <f t="shared" si="7"/>
        <v>N/A</v>
      </c>
      <c r="E43" s="4">
        <v>0</v>
      </c>
      <c r="F43" s="5" t="str">
        <f t="shared" si="8"/>
        <v>N/A</v>
      </c>
      <c r="G43" s="4">
        <v>1.8849142E-3</v>
      </c>
      <c r="H43" s="5" t="str">
        <f t="shared" si="9"/>
        <v>N/A</v>
      </c>
      <c r="I43" s="6" t="s">
        <v>1748</v>
      </c>
      <c r="J43" s="6" t="s">
        <v>1748</v>
      </c>
      <c r="K43" s="111" t="str">
        <f t="shared" si="6"/>
        <v>N/A</v>
      </c>
    </row>
    <row r="44" spans="1:11" x14ac:dyDescent="0.25">
      <c r="A44" s="130" t="s">
        <v>910</v>
      </c>
      <c r="B44" s="22" t="s">
        <v>213</v>
      </c>
      <c r="C44" s="57">
        <v>96.120505096000002</v>
      </c>
      <c r="D44" s="5" t="str">
        <f t="shared" si="7"/>
        <v>N/A</v>
      </c>
      <c r="E44" s="4">
        <v>95.906297050000006</v>
      </c>
      <c r="F44" s="5" t="str">
        <f t="shared" si="8"/>
        <v>N/A</v>
      </c>
      <c r="G44" s="4">
        <v>92.461290755999997</v>
      </c>
      <c r="H44" s="5" t="str">
        <f t="shared" si="9"/>
        <v>N/A</v>
      </c>
      <c r="I44" s="6">
        <v>-0.223</v>
      </c>
      <c r="J44" s="6">
        <v>-3.59</v>
      </c>
      <c r="K44" s="111" t="str">
        <f>IF(J44="Div by 0", "N/A", IF(J44="N/A","N/A", IF(J44&gt;30, "No", IF(J44&lt;-30, "No", "Yes"))))</f>
        <v>Yes</v>
      </c>
    </row>
    <row r="45" spans="1:11" x14ac:dyDescent="0.25">
      <c r="A45" s="130" t="s">
        <v>911</v>
      </c>
      <c r="B45" s="22" t="s">
        <v>213</v>
      </c>
      <c r="C45" s="57">
        <v>3.879494904</v>
      </c>
      <c r="D45" s="5" t="str">
        <f t="shared" si="7"/>
        <v>N/A</v>
      </c>
      <c r="E45" s="4">
        <v>4.0937029497999999</v>
      </c>
      <c r="F45" s="5" t="str">
        <f t="shared" si="8"/>
        <v>N/A</v>
      </c>
      <c r="G45" s="4">
        <v>7.5387092441999997</v>
      </c>
      <c r="H45" s="5" t="str">
        <f t="shared" si="9"/>
        <v>N/A</v>
      </c>
      <c r="I45" s="6">
        <v>5.5220000000000002</v>
      </c>
      <c r="J45" s="6">
        <v>84.15</v>
      </c>
      <c r="K45" s="111" t="str">
        <f>IF(J45="Div by 0", "N/A", IF(J45="N/A","N/A", IF(J45&gt;30, "No", IF(J45&lt;-30, "No", "Yes"))))</f>
        <v>No</v>
      </c>
    </row>
    <row r="46" spans="1:11" x14ac:dyDescent="0.25">
      <c r="A46" s="130" t="s">
        <v>934</v>
      </c>
      <c r="B46" s="22" t="s">
        <v>213</v>
      </c>
      <c r="C46" s="57">
        <v>6.6450129999999995E-4</v>
      </c>
      <c r="D46" s="5" t="str">
        <f t="shared" si="7"/>
        <v>N/A</v>
      </c>
      <c r="E46" s="4">
        <v>3.6338020000000002E-4</v>
      </c>
      <c r="F46" s="5" t="str">
        <f t="shared" si="8"/>
        <v>N/A</v>
      </c>
      <c r="G46" s="4">
        <v>6.4517161000000002E-3</v>
      </c>
      <c r="H46" s="5" t="str">
        <f t="shared" si="9"/>
        <v>N/A</v>
      </c>
      <c r="I46" s="6">
        <v>-45.3</v>
      </c>
      <c r="J46" s="6">
        <v>1675</v>
      </c>
      <c r="K46" s="111" t="str">
        <f>IF(J46="Div by 0", "N/A", IF(J46="N/A","N/A", IF(J46&gt;30, "No", IF(J46&lt;-30, "No", "Yes"))))</f>
        <v>No</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448733</v>
      </c>
      <c r="D6" s="5" t="str">
        <f t="shared" ref="D6:D15" si="0">IF($B6="N/A","N/A",IF(C6&lt;0,"No","Yes"))</f>
        <v>N/A</v>
      </c>
      <c r="E6" s="56">
        <v>451471</v>
      </c>
      <c r="F6" s="5" t="str">
        <f t="shared" ref="F6:F15" si="1">IF($B6="N/A","N/A",IF(E6&lt;0,"No","Yes"))</f>
        <v>N/A</v>
      </c>
      <c r="G6" s="56">
        <v>927835</v>
      </c>
      <c r="H6" s="5" t="str">
        <f t="shared" ref="H6:H15" si="2">IF($B6="N/A","N/A",IF(G6&lt;0,"No","Yes"))</f>
        <v>N/A</v>
      </c>
      <c r="I6" s="6">
        <v>0.61019999999999996</v>
      </c>
      <c r="J6" s="6">
        <v>105.5</v>
      </c>
      <c r="K6" s="111" t="str">
        <f t="shared" ref="K6:K15" si="3">IF(J6="Div by 0", "N/A", IF(J6="N/A","N/A", IF(J6&gt;30, "No", IF(J6&lt;-30, "No", "Yes"))))</f>
        <v>No</v>
      </c>
    </row>
    <row r="7" spans="1:11" x14ac:dyDescent="0.25">
      <c r="A7" s="131" t="s">
        <v>443</v>
      </c>
      <c r="B7" s="3" t="s">
        <v>213</v>
      </c>
      <c r="C7" s="57">
        <v>0.1058535922</v>
      </c>
      <c r="D7" s="5" t="str">
        <f t="shared" si="0"/>
        <v>N/A</v>
      </c>
      <c r="E7" s="57">
        <v>0.19669037440000001</v>
      </c>
      <c r="F7" s="5" t="str">
        <f t="shared" si="1"/>
        <v>N/A</v>
      </c>
      <c r="G7" s="57">
        <v>1.3869922992999999</v>
      </c>
      <c r="H7" s="5" t="str">
        <f t="shared" si="2"/>
        <v>N/A</v>
      </c>
      <c r="I7" s="6">
        <v>85.81</v>
      </c>
      <c r="J7" s="6">
        <v>605.20000000000005</v>
      </c>
      <c r="K7" s="111" t="str">
        <f t="shared" si="3"/>
        <v>No</v>
      </c>
    </row>
    <row r="8" spans="1:11" x14ac:dyDescent="0.25">
      <c r="A8" s="131" t="s">
        <v>444</v>
      </c>
      <c r="B8" s="3" t="s">
        <v>213</v>
      </c>
      <c r="C8" s="57">
        <v>24.535971279000002</v>
      </c>
      <c r="D8" s="5" t="str">
        <f t="shared" si="0"/>
        <v>N/A</v>
      </c>
      <c r="E8" s="57">
        <v>24.299456665000001</v>
      </c>
      <c r="F8" s="5" t="str">
        <f t="shared" si="1"/>
        <v>N/A</v>
      </c>
      <c r="G8" s="57">
        <v>47.075395948999997</v>
      </c>
      <c r="H8" s="5" t="str">
        <f t="shared" si="2"/>
        <v>N/A</v>
      </c>
      <c r="I8" s="6">
        <v>-0.96399999999999997</v>
      </c>
      <c r="J8" s="6">
        <v>93.73</v>
      </c>
      <c r="K8" s="111" t="str">
        <f t="shared" si="3"/>
        <v>No</v>
      </c>
    </row>
    <row r="9" spans="1:11" x14ac:dyDescent="0.25">
      <c r="A9" s="131" t="s">
        <v>445</v>
      </c>
      <c r="B9" s="3" t="s">
        <v>213</v>
      </c>
      <c r="C9" s="57">
        <v>17.853155439999998</v>
      </c>
      <c r="D9" s="5" t="str">
        <f t="shared" si="0"/>
        <v>N/A</v>
      </c>
      <c r="E9" s="57">
        <v>17.347736620999999</v>
      </c>
      <c r="F9" s="5" t="str">
        <f t="shared" si="1"/>
        <v>N/A</v>
      </c>
      <c r="G9" s="57">
        <v>16.158153120000001</v>
      </c>
      <c r="H9" s="5" t="str">
        <f t="shared" si="2"/>
        <v>N/A</v>
      </c>
      <c r="I9" s="6">
        <v>-2.83</v>
      </c>
      <c r="J9" s="6">
        <v>-6.86</v>
      </c>
      <c r="K9" s="111" t="str">
        <f t="shared" si="3"/>
        <v>Yes</v>
      </c>
    </row>
    <row r="10" spans="1:11" x14ac:dyDescent="0.25">
      <c r="A10" s="131" t="s">
        <v>446</v>
      </c>
      <c r="B10" s="3" t="s">
        <v>213</v>
      </c>
      <c r="C10" s="57">
        <v>57.469586591999999</v>
      </c>
      <c r="D10" s="5" t="str">
        <f t="shared" si="0"/>
        <v>N/A</v>
      </c>
      <c r="E10" s="57">
        <v>58.129315061</v>
      </c>
      <c r="F10" s="5" t="str">
        <f t="shared" si="1"/>
        <v>N/A</v>
      </c>
      <c r="G10" s="57">
        <v>31.891122883000001</v>
      </c>
      <c r="H10" s="5" t="str">
        <f t="shared" si="2"/>
        <v>N/A</v>
      </c>
      <c r="I10" s="6">
        <v>1.1479999999999999</v>
      </c>
      <c r="J10" s="6">
        <v>-45.1</v>
      </c>
      <c r="K10" s="111" t="str">
        <f t="shared" si="3"/>
        <v>No</v>
      </c>
    </row>
    <row r="11" spans="1:11" ht="13" x14ac:dyDescent="0.3">
      <c r="A11" s="131" t="s">
        <v>1628</v>
      </c>
      <c r="B11" s="3" t="s">
        <v>213</v>
      </c>
      <c r="C11" s="57">
        <v>99.696478752000004</v>
      </c>
      <c r="D11" s="5" t="str">
        <f t="shared" si="0"/>
        <v>N/A</v>
      </c>
      <c r="E11" s="57">
        <v>99.630098056999998</v>
      </c>
      <c r="F11" s="5" t="str">
        <f t="shared" si="1"/>
        <v>N/A</v>
      </c>
      <c r="G11" s="57">
        <v>20.844762269</v>
      </c>
      <c r="H11" s="5" t="str">
        <f t="shared" si="2"/>
        <v>N/A</v>
      </c>
      <c r="I11" s="6">
        <v>-6.7000000000000004E-2</v>
      </c>
      <c r="J11" s="6">
        <v>-79.099999999999994</v>
      </c>
      <c r="K11" s="111" t="str">
        <f t="shared" si="3"/>
        <v>No</v>
      </c>
    </row>
    <row r="12" spans="1:11" x14ac:dyDescent="0.25">
      <c r="A12" s="131" t="s">
        <v>16</v>
      </c>
      <c r="B12" s="3" t="s">
        <v>213</v>
      </c>
      <c r="C12" s="57">
        <v>3.2313201799999997E-2</v>
      </c>
      <c r="D12" s="5" t="str">
        <f t="shared" si="0"/>
        <v>N/A</v>
      </c>
      <c r="E12" s="57">
        <v>6.8442934299999994E-2</v>
      </c>
      <c r="F12" s="5" t="str">
        <f t="shared" si="1"/>
        <v>N/A</v>
      </c>
      <c r="G12" s="57">
        <v>0.41699224540000002</v>
      </c>
      <c r="H12" s="5" t="str">
        <f t="shared" si="2"/>
        <v>N/A</v>
      </c>
      <c r="I12" s="6">
        <v>111.8</v>
      </c>
      <c r="J12" s="6">
        <v>509.3</v>
      </c>
      <c r="K12" s="111" t="str">
        <f t="shared" si="3"/>
        <v>No</v>
      </c>
    </row>
    <row r="13" spans="1:11" x14ac:dyDescent="0.25">
      <c r="A13" s="131" t="s">
        <v>36</v>
      </c>
      <c r="B13" s="3" t="s">
        <v>213</v>
      </c>
      <c r="C13" s="57">
        <v>14.75748194</v>
      </c>
      <c r="D13" s="5" t="str">
        <f t="shared" si="0"/>
        <v>N/A</v>
      </c>
      <c r="E13" s="57">
        <v>15.143992056</v>
      </c>
      <c r="F13" s="5" t="str">
        <f t="shared" si="1"/>
        <v>N/A</v>
      </c>
      <c r="G13" s="57">
        <v>3.6235272114999999</v>
      </c>
      <c r="H13" s="5" t="str">
        <f t="shared" si="2"/>
        <v>N/A</v>
      </c>
      <c r="I13" s="6">
        <v>2.6190000000000002</v>
      </c>
      <c r="J13" s="6">
        <v>-76.099999999999994</v>
      </c>
      <c r="K13" s="111" t="str">
        <f t="shared" si="3"/>
        <v>No</v>
      </c>
    </row>
    <row r="14" spans="1:11" x14ac:dyDescent="0.25">
      <c r="A14" s="131" t="s">
        <v>37</v>
      </c>
      <c r="B14" s="3" t="s">
        <v>213</v>
      </c>
      <c r="C14" s="57" t="s">
        <v>1748</v>
      </c>
      <c r="D14" s="5" t="str">
        <f t="shared" si="0"/>
        <v>N/A</v>
      </c>
      <c r="E14" s="57" t="s">
        <v>1748</v>
      </c>
      <c r="F14" s="5" t="str">
        <f t="shared" si="1"/>
        <v>N/A</v>
      </c>
      <c r="G14" s="57">
        <v>0</v>
      </c>
      <c r="H14" s="5" t="str">
        <f t="shared" si="2"/>
        <v>N/A</v>
      </c>
      <c r="I14" s="6" t="s">
        <v>1748</v>
      </c>
      <c r="J14" s="6" t="s">
        <v>1748</v>
      </c>
      <c r="K14" s="111" t="str">
        <f t="shared" si="3"/>
        <v>N/A</v>
      </c>
    </row>
    <row r="15" spans="1:11" x14ac:dyDescent="0.25">
      <c r="A15" s="131" t="s">
        <v>38</v>
      </c>
      <c r="B15" s="3" t="s">
        <v>213</v>
      </c>
      <c r="C15" s="57">
        <v>4.4666390000000001E-4</v>
      </c>
      <c r="D15" s="5" t="str">
        <f t="shared" si="0"/>
        <v>N/A</v>
      </c>
      <c r="E15" s="57">
        <v>8.8996279999999995E-4</v>
      </c>
      <c r="F15" s="5" t="str">
        <f t="shared" si="1"/>
        <v>N/A</v>
      </c>
      <c r="G15" s="57">
        <v>0.26205196060000002</v>
      </c>
      <c r="H15" s="5" t="str">
        <f t="shared" si="2"/>
        <v>N/A</v>
      </c>
      <c r="I15" s="6">
        <v>99.25</v>
      </c>
      <c r="J15" s="6">
        <v>29345</v>
      </c>
      <c r="K15" s="111" t="str">
        <f t="shared" si="3"/>
        <v>No</v>
      </c>
    </row>
    <row r="16" spans="1:11" x14ac:dyDescent="0.25">
      <c r="A16" s="131" t="s">
        <v>376</v>
      </c>
      <c r="B16" s="3" t="s">
        <v>213</v>
      </c>
      <c r="C16" s="4">
        <v>1.6065232555</v>
      </c>
      <c r="D16" s="5" t="str">
        <f t="shared" ref="D16:D41" si="4">IF($B16="N/A","N/A",IF(C16&lt;0,"No","Yes"))</f>
        <v>N/A</v>
      </c>
      <c r="E16" s="4">
        <v>1.8368843182000001</v>
      </c>
      <c r="F16" s="5" t="str">
        <f t="shared" ref="F16:F41" si="5">IF($B16="N/A","N/A",IF(E16&lt;0,"No","Yes"))</f>
        <v>N/A</v>
      </c>
      <c r="G16" s="4">
        <v>7.8055904335999999</v>
      </c>
      <c r="H16" s="5" t="str">
        <f t="shared" ref="H16:H41" si="6">IF($B16="N/A","N/A",IF(G16&lt;0,"No","Yes"))</f>
        <v>N/A</v>
      </c>
      <c r="I16" s="6">
        <v>14.34</v>
      </c>
      <c r="J16" s="6">
        <v>324.89999999999998</v>
      </c>
      <c r="K16" s="111" t="str">
        <f t="shared" ref="K16:K41" si="7">IF(J16="Div by 0", "N/A", IF(J16="N/A","N/A", IF(J16&gt;30, "No", IF(J16&lt;-30, "No", "Yes"))))</f>
        <v>No</v>
      </c>
    </row>
    <row r="17" spans="1:11" x14ac:dyDescent="0.25">
      <c r="A17" s="131" t="s">
        <v>377</v>
      </c>
      <c r="B17" s="3" t="s">
        <v>213</v>
      </c>
      <c r="C17" s="4">
        <v>0</v>
      </c>
      <c r="D17" s="5" t="str">
        <f t="shared" si="4"/>
        <v>N/A</v>
      </c>
      <c r="E17" s="4">
        <v>0</v>
      </c>
      <c r="F17" s="5" t="str">
        <f t="shared" si="5"/>
        <v>N/A</v>
      </c>
      <c r="G17" s="4">
        <v>0</v>
      </c>
      <c r="H17" s="5" t="str">
        <f t="shared" si="6"/>
        <v>N/A</v>
      </c>
      <c r="I17" s="6" t="s">
        <v>1748</v>
      </c>
      <c r="J17" s="6" t="s">
        <v>1748</v>
      </c>
      <c r="K17" s="111" t="str">
        <f t="shared" si="7"/>
        <v>N/A</v>
      </c>
    </row>
    <row r="18" spans="1:11" x14ac:dyDescent="0.25">
      <c r="A18" s="131" t="s">
        <v>378</v>
      </c>
      <c r="B18" s="3" t="s">
        <v>213</v>
      </c>
      <c r="C18" s="4">
        <v>4.4569930000000002E-4</v>
      </c>
      <c r="D18" s="5" t="str">
        <f t="shared" si="4"/>
        <v>N/A</v>
      </c>
      <c r="E18" s="4">
        <v>2.214982E-4</v>
      </c>
      <c r="F18" s="5" t="str">
        <f t="shared" si="5"/>
        <v>N/A</v>
      </c>
      <c r="G18" s="4">
        <v>1.50888897E-2</v>
      </c>
      <c r="H18" s="5" t="str">
        <f t="shared" si="6"/>
        <v>N/A</v>
      </c>
      <c r="I18" s="6">
        <v>-50.3</v>
      </c>
      <c r="J18" s="6">
        <v>6712</v>
      </c>
      <c r="K18" s="111" t="str">
        <f t="shared" si="7"/>
        <v>No</v>
      </c>
    </row>
    <row r="19" spans="1:11" x14ac:dyDescent="0.25">
      <c r="A19" s="131" t="s">
        <v>379</v>
      </c>
      <c r="B19" s="3" t="s">
        <v>213</v>
      </c>
      <c r="C19" s="4">
        <v>0.2159413281</v>
      </c>
      <c r="D19" s="5" t="str">
        <f t="shared" si="4"/>
        <v>N/A</v>
      </c>
      <c r="E19" s="4">
        <v>0.446097313</v>
      </c>
      <c r="F19" s="5" t="str">
        <f t="shared" si="5"/>
        <v>N/A</v>
      </c>
      <c r="G19" s="4">
        <v>4.6103024784000004</v>
      </c>
      <c r="H19" s="5" t="str">
        <f t="shared" si="6"/>
        <v>N/A</v>
      </c>
      <c r="I19" s="6">
        <v>106.6</v>
      </c>
      <c r="J19" s="6">
        <v>933.5</v>
      </c>
      <c r="K19" s="111" t="str">
        <f t="shared" si="7"/>
        <v>No</v>
      </c>
    </row>
    <row r="20" spans="1:11" x14ac:dyDescent="0.25">
      <c r="A20" s="131" t="s">
        <v>380</v>
      </c>
      <c r="B20" s="3" t="s">
        <v>213</v>
      </c>
      <c r="C20" s="4">
        <v>1.3370980000000001E-3</v>
      </c>
      <c r="D20" s="5" t="str">
        <f t="shared" si="4"/>
        <v>N/A</v>
      </c>
      <c r="E20" s="4">
        <v>2.6579780000000001E-3</v>
      </c>
      <c r="F20" s="5" t="str">
        <f t="shared" si="5"/>
        <v>N/A</v>
      </c>
      <c r="G20" s="4">
        <v>6.6391114799999998E-2</v>
      </c>
      <c r="H20" s="5" t="str">
        <f t="shared" si="6"/>
        <v>N/A</v>
      </c>
      <c r="I20" s="6">
        <v>98.79</v>
      </c>
      <c r="J20" s="6">
        <v>2398</v>
      </c>
      <c r="K20" s="111" t="str">
        <f t="shared" si="7"/>
        <v>No</v>
      </c>
    </row>
    <row r="21" spans="1:11" x14ac:dyDescent="0.25">
      <c r="A21" s="131" t="s">
        <v>381</v>
      </c>
      <c r="B21" s="3" t="s">
        <v>213</v>
      </c>
      <c r="C21" s="4">
        <v>0</v>
      </c>
      <c r="D21" s="5" t="str">
        <f t="shared" si="4"/>
        <v>N/A</v>
      </c>
      <c r="E21" s="4">
        <v>0</v>
      </c>
      <c r="F21" s="5" t="str">
        <f t="shared" si="5"/>
        <v>N/A</v>
      </c>
      <c r="G21" s="4">
        <v>1.2933334100000001E-2</v>
      </c>
      <c r="H21" s="5" t="str">
        <f t="shared" si="6"/>
        <v>N/A</v>
      </c>
      <c r="I21" s="6" t="s">
        <v>1748</v>
      </c>
      <c r="J21" s="6" t="s">
        <v>1748</v>
      </c>
      <c r="K21" s="111" t="str">
        <f t="shared" si="7"/>
        <v>N/A</v>
      </c>
    </row>
    <row r="22" spans="1:11" x14ac:dyDescent="0.25">
      <c r="A22" s="131" t="s">
        <v>382</v>
      </c>
      <c r="B22" s="3" t="s">
        <v>213</v>
      </c>
      <c r="C22" s="4">
        <v>98.175752618999994</v>
      </c>
      <c r="D22" s="5" t="str">
        <f t="shared" si="4"/>
        <v>N/A</v>
      </c>
      <c r="E22" s="4">
        <v>97.714138892999998</v>
      </c>
      <c r="F22" s="5" t="str">
        <f t="shared" si="5"/>
        <v>N/A</v>
      </c>
      <c r="G22" s="4">
        <v>44.042529113000001</v>
      </c>
      <c r="H22" s="5" t="str">
        <f t="shared" si="6"/>
        <v>N/A</v>
      </c>
      <c r="I22" s="6">
        <v>-0.47</v>
      </c>
      <c r="J22" s="6">
        <v>-54.9</v>
      </c>
      <c r="K22" s="111" t="str">
        <f t="shared" si="7"/>
        <v>No</v>
      </c>
    </row>
    <row r="23" spans="1:11" x14ac:dyDescent="0.25">
      <c r="A23" s="131" t="s">
        <v>383</v>
      </c>
      <c r="B23" s="3" t="s">
        <v>213</v>
      </c>
      <c r="C23" s="4">
        <v>0</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v>0</v>
      </c>
      <c r="D24" s="5" t="str">
        <f t="shared" si="4"/>
        <v>N/A</v>
      </c>
      <c r="E24" s="4">
        <v>0</v>
      </c>
      <c r="F24" s="5" t="str">
        <f t="shared" si="5"/>
        <v>N/A</v>
      </c>
      <c r="G24" s="4">
        <v>8.8377782999999998E-3</v>
      </c>
      <c r="H24" s="5" t="str">
        <f t="shared" si="6"/>
        <v>N/A</v>
      </c>
      <c r="I24" s="6" t="s">
        <v>1748</v>
      </c>
      <c r="J24" s="6" t="s">
        <v>1748</v>
      </c>
      <c r="K24" s="111" t="str">
        <f t="shared" si="7"/>
        <v>N/A</v>
      </c>
    </row>
    <row r="25" spans="1:11" x14ac:dyDescent="0.25">
      <c r="A25" s="131" t="s">
        <v>385</v>
      </c>
      <c r="B25" s="3" t="s">
        <v>213</v>
      </c>
      <c r="C25" s="4">
        <v>0</v>
      </c>
      <c r="D25" s="5" t="str">
        <f t="shared" si="4"/>
        <v>N/A</v>
      </c>
      <c r="E25" s="4">
        <v>0</v>
      </c>
      <c r="F25" s="5" t="str">
        <f t="shared" si="5"/>
        <v>N/A</v>
      </c>
      <c r="G25" s="4">
        <v>0.47357558189999999</v>
      </c>
      <c r="H25" s="5" t="str">
        <f t="shared" si="6"/>
        <v>N/A</v>
      </c>
      <c r="I25" s="6" t="s">
        <v>1748</v>
      </c>
      <c r="J25" s="6" t="s">
        <v>1748</v>
      </c>
      <c r="K25" s="111" t="str">
        <f t="shared" si="7"/>
        <v>N/A</v>
      </c>
    </row>
    <row r="26" spans="1:11" x14ac:dyDescent="0.25">
      <c r="A26" s="131" t="s">
        <v>386</v>
      </c>
      <c r="B26" s="3" t="s">
        <v>213</v>
      </c>
      <c r="C26" s="4">
        <v>0</v>
      </c>
      <c r="D26" s="5" t="str">
        <f t="shared" si="4"/>
        <v>N/A</v>
      </c>
      <c r="E26" s="4">
        <v>0</v>
      </c>
      <c r="F26" s="5" t="str">
        <f t="shared" si="5"/>
        <v>N/A</v>
      </c>
      <c r="G26" s="4">
        <v>0</v>
      </c>
      <c r="H26" s="5" t="str">
        <f t="shared" si="6"/>
        <v>N/A</v>
      </c>
      <c r="I26" s="6" t="s">
        <v>1748</v>
      </c>
      <c r="J26" s="6" t="s">
        <v>1748</v>
      </c>
      <c r="K26" s="111" t="str">
        <f t="shared" si="7"/>
        <v>N/A</v>
      </c>
    </row>
    <row r="27" spans="1:11" x14ac:dyDescent="0.25">
      <c r="A27" s="131" t="s">
        <v>387</v>
      </c>
      <c r="B27" s="3" t="s">
        <v>213</v>
      </c>
      <c r="C27" s="4">
        <v>0</v>
      </c>
      <c r="D27" s="5" t="str">
        <f t="shared" si="4"/>
        <v>N/A</v>
      </c>
      <c r="E27" s="4">
        <v>0</v>
      </c>
      <c r="F27" s="5" t="str">
        <f t="shared" si="5"/>
        <v>N/A</v>
      </c>
      <c r="G27" s="4">
        <v>0</v>
      </c>
      <c r="H27" s="5" t="str">
        <f t="shared" si="6"/>
        <v>N/A</v>
      </c>
      <c r="I27" s="6" t="s">
        <v>1748</v>
      </c>
      <c r="J27" s="6" t="s">
        <v>1748</v>
      </c>
      <c r="K27" s="111" t="str">
        <f t="shared" si="7"/>
        <v>N/A</v>
      </c>
    </row>
    <row r="28" spans="1:11" x14ac:dyDescent="0.25">
      <c r="A28" s="131" t="s">
        <v>388</v>
      </c>
      <c r="B28" s="3" t="s">
        <v>213</v>
      </c>
      <c r="C28" s="4">
        <v>0</v>
      </c>
      <c r="D28" s="5" t="str">
        <f t="shared" si="4"/>
        <v>N/A</v>
      </c>
      <c r="E28" s="4">
        <v>0</v>
      </c>
      <c r="F28" s="5" t="str">
        <f t="shared" si="5"/>
        <v>N/A</v>
      </c>
      <c r="G28" s="4">
        <v>0</v>
      </c>
      <c r="H28" s="5" t="str">
        <f t="shared" si="6"/>
        <v>N/A</v>
      </c>
      <c r="I28" s="6" t="s">
        <v>1748</v>
      </c>
      <c r="J28" s="6" t="s">
        <v>1748</v>
      </c>
      <c r="K28" s="111" t="str">
        <f t="shared" si="7"/>
        <v>N/A</v>
      </c>
    </row>
    <row r="29" spans="1:11" x14ac:dyDescent="0.25">
      <c r="A29" s="131" t="s">
        <v>389</v>
      </c>
      <c r="B29" s="3" t="s">
        <v>213</v>
      </c>
      <c r="C29" s="4">
        <v>0</v>
      </c>
      <c r="D29" s="5" t="str">
        <f t="shared" si="4"/>
        <v>N/A</v>
      </c>
      <c r="E29" s="4">
        <v>0</v>
      </c>
      <c r="F29" s="5" t="str">
        <f t="shared" si="5"/>
        <v>N/A</v>
      </c>
      <c r="G29" s="4">
        <v>14.497944138999999</v>
      </c>
      <c r="H29" s="5" t="str">
        <f t="shared" si="6"/>
        <v>N/A</v>
      </c>
      <c r="I29" s="6" t="s">
        <v>1748</v>
      </c>
      <c r="J29" s="6" t="s">
        <v>1748</v>
      </c>
      <c r="K29" s="111" t="str">
        <f t="shared" si="7"/>
        <v>N/A</v>
      </c>
    </row>
    <row r="30" spans="1:11" x14ac:dyDescent="0.25">
      <c r="A30" s="131" t="s">
        <v>390</v>
      </c>
      <c r="B30" s="3" t="s">
        <v>213</v>
      </c>
      <c r="C30" s="4">
        <v>0</v>
      </c>
      <c r="D30" s="5" t="str">
        <f t="shared" si="4"/>
        <v>N/A</v>
      </c>
      <c r="E30" s="4">
        <v>0</v>
      </c>
      <c r="F30" s="5" t="str">
        <f t="shared" si="5"/>
        <v>N/A</v>
      </c>
      <c r="G30" s="4">
        <v>3.0392257244000001</v>
      </c>
      <c r="H30" s="5" t="str">
        <f t="shared" si="6"/>
        <v>N/A</v>
      </c>
      <c r="I30" s="6" t="s">
        <v>1748</v>
      </c>
      <c r="J30" s="6" t="s">
        <v>1748</v>
      </c>
      <c r="K30" s="111" t="str">
        <f t="shared" si="7"/>
        <v>N/A</v>
      </c>
    </row>
    <row r="31" spans="1:11" x14ac:dyDescent="0.25">
      <c r="A31" s="131" t="s">
        <v>391</v>
      </c>
      <c r="B31" s="3" t="s">
        <v>213</v>
      </c>
      <c r="C31" s="4">
        <v>0</v>
      </c>
      <c r="D31" s="5" t="str">
        <f t="shared" si="4"/>
        <v>N/A</v>
      </c>
      <c r="E31" s="4">
        <v>0</v>
      </c>
      <c r="F31" s="5" t="str">
        <f t="shared" si="5"/>
        <v>N/A</v>
      </c>
      <c r="G31" s="4">
        <v>0</v>
      </c>
      <c r="H31" s="5" t="str">
        <f t="shared" si="6"/>
        <v>N/A</v>
      </c>
      <c r="I31" s="6" t="s">
        <v>1748</v>
      </c>
      <c r="J31" s="6" t="s">
        <v>1748</v>
      </c>
      <c r="K31" s="111" t="str">
        <f t="shared" si="7"/>
        <v>N/A</v>
      </c>
    </row>
    <row r="32" spans="1:11" x14ac:dyDescent="0.25">
      <c r="A32" s="131" t="s">
        <v>392</v>
      </c>
      <c r="B32" s="3" t="s">
        <v>213</v>
      </c>
      <c r="C32" s="4">
        <v>0</v>
      </c>
      <c r="D32" s="5" t="str">
        <f t="shared" si="4"/>
        <v>N/A</v>
      </c>
      <c r="E32" s="4">
        <v>0</v>
      </c>
      <c r="F32" s="5" t="str">
        <f t="shared" si="5"/>
        <v>N/A</v>
      </c>
      <c r="G32" s="4">
        <v>0.36245668679999998</v>
      </c>
      <c r="H32" s="5" t="str">
        <f t="shared" si="6"/>
        <v>N/A</v>
      </c>
      <c r="I32" s="6" t="s">
        <v>1748</v>
      </c>
      <c r="J32" s="6" t="s">
        <v>1748</v>
      </c>
      <c r="K32" s="111" t="str">
        <f t="shared" si="7"/>
        <v>N/A</v>
      </c>
    </row>
    <row r="33" spans="1:11" x14ac:dyDescent="0.25">
      <c r="A33" s="131" t="s">
        <v>393</v>
      </c>
      <c r="B33" s="3" t="s">
        <v>213</v>
      </c>
      <c r="C33" s="4">
        <v>0</v>
      </c>
      <c r="D33" s="5" t="str">
        <f t="shared" si="4"/>
        <v>N/A</v>
      </c>
      <c r="E33" s="4">
        <v>0</v>
      </c>
      <c r="F33" s="5" t="str">
        <f t="shared" si="5"/>
        <v>N/A</v>
      </c>
      <c r="G33" s="4">
        <v>0</v>
      </c>
      <c r="H33" s="5" t="str">
        <f t="shared" si="6"/>
        <v>N/A</v>
      </c>
      <c r="I33" s="6" t="s">
        <v>1748</v>
      </c>
      <c r="J33" s="6" t="s">
        <v>1748</v>
      </c>
      <c r="K33" s="111" t="str">
        <f t="shared" si="7"/>
        <v>N/A</v>
      </c>
    </row>
    <row r="34" spans="1:11" x14ac:dyDescent="0.25">
      <c r="A34" s="131" t="s">
        <v>394</v>
      </c>
      <c r="B34" s="3" t="s">
        <v>213</v>
      </c>
      <c r="C34" s="4">
        <v>0</v>
      </c>
      <c r="D34" s="5" t="str">
        <f t="shared" si="4"/>
        <v>N/A</v>
      </c>
      <c r="E34" s="4">
        <v>0</v>
      </c>
      <c r="F34" s="5" t="str">
        <f t="shared" si="5"/>
        <v>N/A</v>
      </c>
      <c r="G34" s="4">
        <v>2.1555559999999999E-4</v>
      </c>
      <c r="H34" s="5" t="str">
        <f t="shared" si="6"/>
        <v>N/A</v>
      </c>
      <c r="I34" s="6" t="s">
        <v>1748</v>
      </c>
      <c r="J34" s="6" t="s">
        <v>1748</v>
      </c>
      <c r="K34" s="111" t="str">
        <f t="shared" si="7"/>
        <v>N/A</v>
      </c>
    </row>
    <row r="35" spans="1:11" x14ac:dyDescent="0.25">
      <c r="A35" s="131" t="s">
        <v>395</v>
      </c>
      <c r="B35" s="3" t="s">
        <v>213</v>
      </c>
      <c r="C35" s="4">
        <v>0</v>
      </c>
      <c r="D35" s="5" t="str">
        <f t="shared" si="4"/>
        <v>N/A</v>
      </c>
      <c r="E35" s="4">
        <v>0</v>
      </c>
      <c r="F35" s="5" t="str">
        <f t="shared" si="5"/>
        <v>N/A</v>
      </c>
      <c r="G35" s="4">
        <v>0.14517667470000001</v>
      </c>
      <c r="H35" s="5" t="str">
        <f t="shared" si="6"/>
        <v>N/A</v>
      </c>
      <c r="I35" s="6" t="s">
        <v>1748</v>
      </c>
      <c r="J35" s="6" t="s">
        <v>1748</v>
      </c>
      <c r="K35" s="111" t="str">
        <f t="shared" si="7"/>
        <v>N/A</v>
      </c>
    </row>
    <row r="36" spans="1:11" x14ac:dyDescent="0.25">
      <c r="A36" s="131" t="s">
        <v>396</v>
      </c>
      <c r="B36" s="3" t="s">
        <v>213</v>
      </c>
      <c r="C36" s="4">
        <v>0</v>
      </c>
      <c r="D36" s="5" t="str">
        <f t="shared" si="4"/>
        <v>N/A</v>
      </c>
      <c r="E36" s="4">
        <v>0</v>
      </c>
      <c r="F36" s="5" t="str">
        <f t="shared" si="5"/>
        <v>N/A</v>
      </c>
      <c r="G36" s="4">
        <v>0</v>
      </c>
      <c r="H36" s="5" t="str">
        <f t="shared" si="6"/>
        <v>N/A</v>
      </c>
      <c r="I36" s="6" t="s">
        <v>1748</v>
      </c>
      <c r="J36" s="6" t="s">
        <v>1748</v>
      </c>
      <c r="K36" s="111" t="str">
        <f t="shared" si="7"/>
        <v>N/A</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0</v>
      </c>
      <c r="D38" s="5" t="str">
        <f t="shared" si="4"/>
        <v>N/A</v>
      </c>
      <c r="E38" s="4">
        <v>0</v>
      </c>
      <c r="F38" s="5" t="str">
        <f t="shared" si="5"/>
        <v>N/A</v>
      </c>
      <c r="G38" s="4">
        <v>1.1855556E-3</v>
      </c>
      <c r="H38" s="5" t="str">
        <f t="shared" si="6"/>
        <v>N/A</v>
      </c>
      <c r="I38" s="6" t="s">
        <v>1748</v>
      </c>
      <c r="J38" s="6" t="s">
        <v>1748</v>
      </c>
      <c r="K38" s="111" t="str">
        <f t="shared" si="7"/>
        <v>N/A</v>
      </c>
    </row>
    <row r="39" spans="1:11" x14ac:dyDescent="0.25">
      <c r="A39" s="131" t="s">
        <v>399</v>
      </c>
      <c r="B39" s="3" t="s">
        <v>213</v>
      </c>
      <c r="C39" s="4">
        <v>0</v>
      </c>
      <c r="D39" s="5" t="str">
        <f t="shared" si="4"/>
        <v>N/A</v>
      </c>
      <c r="E39" s="4">
        <v>0</v>
      </c>
      <c r="F39" s="5" t="str">
        <f t="shared" si="5"/>
        <v>N/A</v>
      </c>
      <c r="G39" s="4">
        <v>18.273831014999999</v>
      </c>
      <c r="H39" s="5" t="str">
        <f t="shared" si="6"/>
        <v>N/A</v>
      </c>
      <c r="I39" s="6" t="s">
        <v>1748</v>
      </c>
      <c r="J39" s="6" t="s">
        <v>1748</v>
      </c>
      <c r="K39" s="111" t="str">
        <f t="shared" si="7"/>
        <v>N/A</v>
      </c>
    </row>
    <row r="40" spans="1:11" x14ac:dyDescent="0.25">
      <c r="A40" s="131" t="s">
        <v>400</v>
      </c>
      <c r="B40" s="3" t="s">
        <v>213</v>
      </c>
      <c r="C40" s="4">
        <v>0</v>
      </c>
      <c r="D40" s="5" t="str">
        <f t="shared" si="4"/>
        <v>N/A</v>
      </c>
      <c r="E40" s="4">
        <v>0</v>
      </c>
      <c r="F40" s="5" t="str">
        <f t="shared" si="5"/>
        <v>N/A</v>
      </c>
      <c r="G40" s="4">
        <v>6.6447159246999998</v>
      </c>
      <c r="H40" s="5" t="str">
        <f t="shared" si="6"/>
        <v>N/A</v>
      </c>
      <c r="I40" s="6" t="s">
        <v>1748</v>
      </c>
      <c r="J40" s="6" t="s">
        <v>1748</v>
      </c>
      <c r="K40" s="111" t="str">
        <f t="shared" si="7"/>
        <v>N/A</v>
      </c>
    </row>
    <row r="41" spans="1:11" x14ac:dyDescent="0.25">
      <c r="A41" s="131" t="s">
        <v>401</v>
      </c>
      <c r="B41" s="3" t="s">
        <v>213</v>
      </c>
      <c r="C41" s="4">
        <v>0</v>
      </c>
      <c r="D41" s="5" t="str">
        <f t="shared" si="4"/>
        <v>N/A</v>
      </c>
      <c r="E41" s="4">
        <v>0</v>
      </c>
      <c r="F41" s="5" t="str">
        <f t="shared" si="5"/>
        <v>N/A</v>
      </c>
      <c r="G41" s="4">
        <v>0</v>
      </c>
      <c r="H41" s="5" t="str">
        <f t="shared" si="6"/>
        <v>N/A</v>
      </c>
      <c r="I41" s="6" t="s">
        <v>1748</v>
      </c>
      <c r="J41" s="6" t="s">
        <v>1748</v>
      </c>
      <c r="K41" s="111" t="str">
        <f t="shared" si="7"/>
        <v>N/A</v>
      </c>
    </row>
    <row r="42" spans="1:11" x14ac:dyDescent="0.25">
      <c r="A42" s="131"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111" t="str">
        <f t="shared" ref="K42:K51" si="11">IF(J42="Div by 0", "N/A", IF(J42="N/A","N/A", IF(J42&gt;30, "No", IF(J42&lt;-30, "No", "Yes"))))</f>
        <v>Yes</v>
      </c>
    </row>
    <row r="43" spans="1:11" x14ac:dyDescent="0.25">
      <c r="A43" s="131" t="s">
        <v>39</v>
      </c>
      <c r="B43" s="3" t="s">
        <v>213</v>
      </c>
      <c r="C43" s="4">
        <v>100</v>
      </c>
      <c r="D43" s="5" t="str">
        <f t="shared" si="8"/>
        <v>N/A</v>
      </c>
      <c r="E43" s="4">
        <v>100</v>
      </c>
      <c r="F43" s="5" t="str">
        <f t="shared" si="9"/>
        <v>N/A</v>
      </c>
      <c r="G43" s="4">
        <v>100</v>
      </c>
      <c r="H43" s="5" t="str">
        <f t="shared" si="10"/>
        <v>N/A</v>
      </c>
      <c r="I43" s="6">
        <v>0</v>
      </c>
      <c r="J43" s="6">
        <v>0</v>
      </c>
      <c r="K43" s="111" t="str">
        <f t="shared" si="11"/>
        <v>Yes</v>
      </c>
    </row>
    <row r="44" spans="1:11" x14ac:dyDescent="0.25">
      <c r="A44" s="131" t="s">
        <v>40</v>
      </c>
      <c r="B44" s="3" t="s">
        <v>213</v>
      </c>
      <c r="C44" s="4">
        <v>41.929610703999998</v>
      </c>
      <c r="D44" s="5" t="str">
        <f t="shared" si="8"/>
        <v>N/A</v>
      </c>
      <c r="E44" s="4">
        <v>41.347284764999998</v>
      </c>
      <c r="F44" s="5" t="str">
        <f t="shared" si="9"/>
        <v>N/A</v>
      </c>
      <c r="G44" s="4">
        <v>26.802287045</v>
      </c>
      <c r="H44" s="5" t="str">
        <f t="shared" si="10"/>
        <v>N/A</v>
      </c>
      <c r="I44" s="6">
        <v>-1.39</v>
      </c>
      <c r="J44" s="6">
        <v>-35.200000000000003</v>
      </c>
      <c r="K44" s="111" t="str">
        <f t="shared" si="11"/>
        <v>No</v>
      </c>
    </row>
    <row r="45" spans="1:11" x14ac:dyDescent="0.25">
      <c r="A45" s="131" t="s">
        <v>163</v>
      </c>
      <c r="B45" s="3" t="s">
        <v>213</v>
      </c>
      <c r="C45" s="4">
        <v>99.832417050000004</v>
      </c>
      <c r="D45" s="5" t="str">
        <f t="shared" si="8"/>
        <v>N/A</v>
      </c>
      <c r="E45" s="4">
        <v>99.643387946999994</v>
      </c>
      <c r="F45" s="5" t="str">
        <f t="shared" si="9"/>
        <v>N/A</v>
      </c>
      <c r="G45" s="4">
        <v>99.192313287999994</v>
      </c>
      <c r="H45" s="5" t="str">
        <f t="shared" si="10"/>
        <v>N/A</v>
      </c>
      <c r="I45" s="6">
        <v>-0.189</v>
      </c>
      <c r="J45" s="6">
        <v>-0.45300000000000001</v>
      </c>
      <c r="K45" s="111" t="str">
        <f t="shared" si="11"/>
        <v>Yes</v>
      </c>
    </row>
    <row r="46" spans="1:11" x14ac:dyDescent="0.25">
      <c r="A46" s="131" t="s">
        <v>41</v>
      </c>
      <c r="B46" s="3" t="s">
        <v>213</v>
      </c>
      <c r="C46" s="4">
        <v>22.394220846</v>
      </c>
      <c r="D46" s="5" t="str">
        <f t="shared" si="8"/>
        <v>N/A</v>
      </c>
      <c r="E46" s="4">
        <v>20.05958292</v>
      </c>
      <c r="F46" s="5" t="str">
        <f t="shared" si="9"/>
        <v>N/A</v>
      </c>
      <c r="G46" s="4">
        <v>99.041518608999993</v>
      </c>
      <c r="H46" s="5" t="str">
        <f t="shared" si="10"/>
        <v>N/A</v>
      </c>
      <c r="I46" s="6">
        <v>-10.4</v>
      </c>
      <c r="J46" s="6">
        <v>393.7</v>
      </c>
      <c r="K46" s="111" t="str">
        <f t="shared" si="11"/>
        <v>No</v>
      </c>
    </row>
    <row r="47" spans="1:11" x14ac:dyDescent="0.25">
      <c r="A47" s="131" t="s">
        <v>42</v>
      </c>
      <c r="B47" s="3" t="s">
        <v>213</v>
      </c>
      <c r="C47" s="4" t="s">
        <v>1748</v>
      </c>
      <c r="D47" s="5" t="str">
        <f t="shared" si="8"/>
        <v>N/A</v>
      </c>
      <c r="E47" s="4" t="s">
        <v>1748</v>
      </c>
      <c r="F47" s="5" t="str">
        <f t="shared" si="9"/>
        <v>N/A</v>
      </c>
      <c r="G47" s="4">
        <v>100</v>
      </c>
      <c r="H47" s="5" t="str">
        <f t="shared" si="10"/>
        <v>N/A</v>
      </c>
      <c r="I47" s="6" t="s">
        <v>1748</v>
      </c>
      <c r="J47" s="6" t="s">
        <v>1748</v>
      </c>
      <c r="K47" s="111" t="str">
        <f t="shared" si="11"/>
        <v>N/A</v>
      </c>
    </row>
    <row r="48" spans="1:11" x14ac:dyDescent="0.25">
      <c r="A48" s="131" t="s">
        <v>43</v>
      </c>
      <c r="B48" s="3" t="s">
        <v>213</v>
      </c>
      <c r="C48" s="4">
        <v>100</v>
      </c>
      <c r="D48" s="5" t="str">
        <f t="shared" si="8"/>
        <v>N/A</v>
      </c>
      <c r="E48" s="4">
        <v>100</v>
      </c>
      <c r="F48" s="5" t="str">
        <f t="shared" si="9"/>
        <v>N/A</v>
      </c>
      <c r="G48" s="4">
        <v>99.599746422999999</v>
      </c>
      <c r="H48" s="5" t="str">
        <f t="shared" si="10"/>
        <v>N/A</v>
      </c>
      <c r="I48" s="6">
        <v>0</v>
      </c>
      <c r="J48" s="6">
        <v>-0.4</v>
      </c>
      <c r="K48" s="111" t="str">
        <f t="shared" si="11"/>
        <v>Yes</v>
      </c>
    </row>
    <row r="49" spans="1:12" x14ac:dyDescent="0.25">
      <c r="A49" s="131" t="s">
        <v>44</v>
      </c>
      <c r="B49" s="3" t="s">
        <v>213</v>
      </c>
      <c r="C49" s="4">
        <v>100</v>
      </c>
      <c r="D49" s="5" t="str">
        <f t="shared" si="8"/>
        <v>N/A</v>
      </c>
      <c r="E49" s="4">
        <v>100</v>
      </c>
      <c r="F49" s="5" t="str">
        <f t="shared" si="9"/>
        <v>N/A</v>
      </c>
      <c r="G49" s="4">
        <v>55.472156515999998</v>
      </c>
      <c r="H49" s="5" t="str">
        <f t="shared" si="10"/>
        <v>N/A</v>
      </c>
      <c r="I49" s="6">
        <v>0</v>
      </c>
      <c r="J49" s="6">
        <v>-44.5</v>
      </c>
      <c r="K49" s="111" t="str">
        <f t="shared" si="11"/>
        <v>No</v>
      </c>
    </row>
    <row r="50" spans="1:12" x14ac:dyDescent="0.25">
      <c r="A50" s="131" t="s">
        <v>45</v>
      </c>
      <c r="B50" s="3" t="s">
        <v>213</v>
      </c>
      <c r="C50" s="4">
        <v>0</v>
      </c>
      <c r="D50" s="5" t="str">
        <f t="shared" si="8"/>
        <v>N/A</v>
      </c>
      <c r="E50" s="4">
        <v>0</v>
      </c>
      <c r="F50" s="5" t="str">
        <f t="shared" si="9"/>
        <v>N/A</v>
      </c>
      <c r="G50" s="4">
        <v>44.427554569000002</v>
      </c>
      <c r="H50" s="5" t="str">
        <f t="shared" si="10"/>
        <v>N/A</v>
      </c>
      <c r="I50" s="6" t="s">
        <v>1748</v>
      </c>
      <c r="J50" s="6" t="s">
        <v>1748</v>
      </c>
      <c r="K50" s="111" t="str">
        <f t="shared" si="11"/>
        <v>N/A</v>
      </c>
    </row>
    <row r="51" spans="1:12" x14ac:dyDescent="0.25">
      <c r="A51" s="131" t="s">
        <v>50</v>
      </c>
      <c r="B51" s="3" t="s">
        <v>213</v>
      </c>
      <c r="C51" s="4">
        <v>0</v>
      </c>
      <c r="D51" s="5" t="str">
        <f t="shared" si="8"/>
        <v>N/A</v>
      </c>
      <c r="E51" s="4">
        <v>0</v>
      </c>
      <c r="F51" s="5" t="str">
        <f t="shared" si="9"/>
        <v>N/A</v>
      </c>
      <c r="G51" s="4">
        <v>0.1002889147</v>
      </c>
      <c r="H51" s="5" t="str">
        <f t="shared" si="10"/>
        <v>N/A</v>
      </c>
      <c r="I51" s="6" t="s">
        <v>1748</v>
      </c>
      <c r="J51" s="6" t="s">
        <v>1748</v>
      </c>
      <c r="K51" s="111" t="str">
        <f t="shared" si="11"/>
        <v>N/A</v>
      </c>
      <c r="L51" s="38"/>
    </row>
    <row r="52" spans="1:12" s="38" customFormat="1" x14ac:dyDescent="0.25">
      <c r="A52" s="130" t="s">
        <v>895</v>
      </c>
      <c r="B52" s="3" t="s">
        <v>213</v>
      </c>
      <c r="C52" s="4">
        <v>6.9083397000000001E-3</v>
      </c>
      <c r="D52" s="5" t="str">
        <f t="shared" ref="D52:D57" si="12">IF($B52="N/A","N/A",IF(C52&lt;0,"No","Yes"))</f>
        <v>N/A</v>
      </c>
      <c r="E52" s="4">
        <v>1.55048719E-2</v>
      </c>
      <c r="F52" s="5" t="str">
        <f t="shared" ref="F52:F57" si="13">IF($B52="N/A","N/A",IF(E52&lt;0,"No","Yes"))</f>
        <v>N/A</v>
      </c>
      <c r="G52" s="4">
        <v>2.9746668300000001E-2</v>
      </c>
      <c r="H52" s="5" t="str">
        <f t="shared" ref="H52:H57" si="14">IF($B52="N/A","N/A",IF(G52&lt;0,"No","Yes"))</f>
        <v>N/A</v>
      </c>
      <c r="I52" s="6">
        <v>124.4</v>
      </c>
      <c r="J52" s="6">
        <v>91.85</v>
      </c>
      <c r="K52" s="111" t="str">
        <f t="shared" ref="K52:K57" si="15">IF(J52="Div by 0", "N/A", IF(J52="N/A","N/A", IF(J52&gt;30, "No", IF(J52&lt;-30, "No", "Yes"))))</f>
        <v>No</v>
      </c>
    </row>
    <row r="53" spans="1:12" s="38" customFormat="1" x14ac:dyDescent="0.25">
      <c r="A53" s="130" t="s">
        <v>896</v>
      </c>
      <c r="B53" s="3" t="s">
        <v>213</v>
      </c>
      <c r="C53" s="4">
        <v>1.4930927700000001E-2</v>
      </c>
      <c r="D53" s="5" t="str">
        <f t="shared" si="12"/>
        <v>N/A</v>
      </c>
      <c r="E53" s="4">
        <v>1.55048719E-2</v>
      </c>
      <c r="F53" s="5" t="str">
        <f t="shared" si="13"/>
        <v>N/A</v>
      </c>
      <c r="G53" s="4">
        <v>4.9577781E-3</v>
      </c>
      <c r="H53" s="5" t="str">
        <f t="shared" si="14"/>
        <v>N/A</v>
      </c>
      <c r="I53" s="6">
        <v>3.8439999999999999</v>
      </c>
      <c r="J53" s="6">
        <v>-68</v>
      </c>
      <c r="K53" s="111" t="str">
        <f t="shared" si="15"/>
        <v>No</v>
      </c>
    </row>
    <row r="54" spans="1:12" s="38" customFormat="1" x14ac:dyDescent="0.25">
      <c r="A54" s="130" t="s">
        <v>897</v>
      </c>
      <c r="B54" s="3" t="s">
        <v>213</v>
      </c>
      <c r="C54" s="4">
        <v>0.23265505319999999</v>
      </c>
      <c r="D54" s="5" t="str">
        <f t="shared" si="12"/>
        <v>N/A</v>
      </c>
      <c r="E54" s="4">
        <v>0.2232701547</v>
      </c>
      <c r="F54" s="5" t="str">
        <f t="shared" si="13"/>
        <v>N/A</v>
      </c>
      <c r="G54" s="4">
        <v>7.53366709E-2</v>
      </c>
      <c r="H54" s="5" t="str">
        <f t="shared" si="14"/>
        <v>N/A</v>
      </c>
      <c r="I54" s="6">
        <v>-4.03</v>
      </c>
      <c r="J54" s="6">
        <v>-66.3</v>
      </c>
      <c r="K54" s="111" t="str">
        <f t="shared" si="15"/>
        <v>No</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0</v>
      </c>
      <c r="D56" s="5" t="str">
        <f t="shared" si="12"/>
        <v>N/A</v>
      </c>
      <c r="E56" s="4">
        <v>0</v>
      </c>
      <c r="F56" s="5" t="str">
        <f t="shared" si="13"/>
        <v>N/A</v>
      </c>
      <c r="G56" s="4">
        <v>0</v>
      </c>
      <c r="H56" s="5" t="str">
        <f t="shared" si="14"/>
        <v>N/A</v>
      </c>
      <c r="I56" s="6" t="s">
        <v>1748</v>
      </c>
      <c r="J56" s="6" t="s">
        <v>1748</v>
      </c>
      <c r="K56" s="111" t="str">
        <f t="shared" si="15"/>
        <v>N/A</v>
      </c>
    </row>
    <row r="57" spans="1:12" s="38" customFormat="1" ht="25" x14ac:dyDescent="0.25">
      <c r="A57" s="137" t="s">
        <v>935</v>
      </c>
      <c r="B57" s="139" t="s">
        <v>213</v>
      </c>
      <c r="C57" s="124">
        <v>0</v>
      </c>
      <c r="D57" s="120" t="str">
        <f t="shared" si="12"/>
        <v>N/A</v>
      </c>
      <c r="E57" s="124">
        <v>0</v>
      </c>
      <c r="F57" s="120" t="str">
        <f t="shared" si="13"/>
        <v>N/A</v>
      </c>
      <c r="G57" s="124">
        <v>0</v>
      </c>
      <c r="H57" s="120" t="str">
        <f t="shared" si="14"/>
        <v>N/A</v>
      </c>
      <c r="I57" s="121" t="s">
        <v>1748</v>
      </c>
      <c r="J57" s="121" t="s">
        <v>1748</v>
      </c>
      <c r="K57" s="122" t="str">
        <f t="shared" si="15"/>
        <v>N/A</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6</v>
      </c>
      <c r="F6" s="5" t="s">
        <v>213</v>
      </c>
      <c r="G6" s="15">
        <v>7</v>
      </c>
      <c r="H6" s="5" t="s">
        <v>213</v>
      </c>
      <c r="I6" s="95" t="s">
        <v>213</v>
      </c>
      <c r="J6" s="95" t="s">
        <v>213</v>
      </c>
      <c r="K6" s="111" t="s">
        <v>213</v>
      </c>
    </row>
    <row r="7" spans="1:11" x14ac:dyDescent="0.25">
      <c r="A7" s="110" t="s">
        <v>12</v>
      </c>
      <c r="B7" s="17" t="s">
        <v>213</v>
      </c>
      <c r="C7" s="18">
        <v>15426123</v>
      </c>
      <c r="D7" s="19" t="str">
        <f>IF($B7="N/A","N/A",IF(C7&gt;15,"No",IF(C7&lt;-15,"No","Yes")))</f>
        <v>N/A</v>
      </c>
      <c r="E7" s="18">
        <v>15225024</v>
      </c>
      <c r="F7" s="19" t="str">
        <f>IF($B7="N/A","N/A",IF(E7&gt;15,"No",IF(E7&lt;-15,"No","Yes")))</f>
        <v>N/A</v>
      </c>
      <c r="G7" s="18">
        <v>8200627</v>
      </c>
      <c r="H7" s="19" t="str">
        <f>IF($B7="N/A","N/A",IF(G7&gt;15,"No",IF(G7&lt;-15,"No","Yes")))</f>
        <v>N/A</v>
      </c>
      <c r="I7" s="20">
        <v>-1.3</v>
      </c>
      <c r="J7" s="20">
        <v>-46.1</v>
      </c>
      <c r="K7" s="112" t="str">
        <f t="shared" ref="K7:K22" si="0">IF(J7="Div by 0", "N/A", IF(J7="N/A","N/A", IF(J7&gt;30, "No", IF(J7&lt;-30, "No", "Yes"))))</f>
        <v>No</v>
      </c>
    </row>
    <row r="8" spans="1:11" x14ac:dyDescent="0.25">
      <c r="A8" s="110"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10"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1.7569022465999999</v>
      </c>
      <c r="H12" s="5" t="str">
        <f t="shared" ref="H12:H13" si="3">IF($B12="N/A","N/A",IF(G12&gt;100,"No",IF(G12&lt;95,"No","Yes")))</f>
        <v>N/A</v>
      </c>
      <c r="I12" s="6" t="s">
        <v>1748</v>
      </c>
      <c r="J12" s="6" t="s">
        <v>1748</v>
      </c>
      <c r="K12" s="111" t="str">
        <f t="shared" si="0"/>
        <v>N/A</v>
      </c>
    </row>
    <row r="13" spans="1:11" x14ac:dyDescent="0.25">
      <c r="A13" s="110" t="s">
        <v>837</v>
      </c>
      <c r="B13" s="22" t="s">
        <v>214</v>
      </c>
      <c r="C13" s="5">
        <v>0</v>
      </c>
      <c r="D13" s="5" t="str">
        <f t="shared" si="1"/>
        <v>No</v>
      </c>
      <c r="E13" s="5">
        <v>0</v>
      </c>
      <c r="F13" s="5" t="str">
        <f t="shared" si="2"/>
        <v>No</v>
      </c>
      <c r="G13" s="5">
        <v>0</v>
      </c>
      <c r="H13" s="5" t="str">
        <f t="shared" si="3"/>
        <v>No</v>
      </c>
      <c r="I13" s="6" t="s">
        <v>1748</v>
      </c>
      <c r="J13" s="6" t="s">
        <v>1748</v>
      </c>
      <c r="K13" s="111" t="str">
        <f t="shared" si="0"/>
        <v>N/A</v>
      </c>
    </row>
    <row r="14" spans="1:11" x14ac:dyDescent="0.25">
      <c r="A14" s="110" t="s">
        <v>13</v>
      </c>
      <c r="B14" s="22" t="s">
        <v>213</v>
      </c>
      <c r="C14" s="23">
        <v>15426123</v>
      </c>
      <c r="D14" s="5" t="str">
        <f>IF($B14="N/A","N/A",IF(C14&gt;15,"No",IF(C14&lt;-15,"No","Yes")))</f>
        <v>N/A</v>
      </c>
      <c r="E14" s="23">
        <v>15225024</v>
      </c>
      <c r="F14" s="5" t="str">
        <f>IF($B14="N/A","N/A",IF(E14&gt;15,"No",IF(E14&lt;-15,"No","Yes")))</f>
        <v>N/A</v>
      </c>
      <c r="G14" s="23">
        <v>8200627</v>
      </c>
      <c r="H14" s="5" t="str">
        <f>IF($B14="N/A","N/A",IF(G14&gt;15,"No",IF(G14&lt;-15,"No","Yes")))</f>
        <v>N/A</v>
      </c>
      <c r="I14" s="6">
        <v>-1.3</v>
      </c>
      <c r="J14" s="6">
        <v>-46.1</v>
      </c>
      <c r="K14" s="111" t="str">
        <f t="shared" si="0"/>
        <v>No</v>
      </c>
    </row>
    <row r="15" spans="1:11" ht="14.25" customHeight="1" x14ac:dyDescent="0.25">
      <c r="A15" s="110" t="s">
        <v>442</v>
      </c>
      <c r="B15" s="22" t="s">
        <v>213</v>
      </c>
      <c r="C15" s="5">
        <v>2.7226542999999998E-3</v>
      </c>
      <c r="D15" s="5" t="str">
        <f>IF($B15="N/A","N/A",IF(C15&gt;15,"No",IF(C15&lt;-15,"No","Yes")))</f>
        <v>N/A</v>
      </c>
      <c r="E15" s="5">
        <v>8.0788050000000003E-4</v>
      </c>
      <c r="F15" s="5" t="str">
        <f>IF($B15="N/A","N/A",IF(E15&gt;15,"No",IF(E15&lt;-15,"No","Yes")))</f>
        <v>N/A</v>
      </c>
      <c r="G15" s="5">
        <v>1.03650611E-2</v>
      </c>
      <c r="H15" s="5" t="str">
        <f>IF($B15="N/A","N/A",IF(G15&gt;15,"No",IF(G15&lt;-15,"No","Yes")))</f>
        <v>N/A</v>
      </c>
      <c r="I15" s="6">
        <v>-70.3</v>
      </c>
      <c r="J15" s="6">
        <v>1183</v>
      </c>
      <c r="K15" s="111" t="str">
        <f t="shared" si="0"/>
        <v>No</v>
      </c>
    </row>
    <row r="16" spans="1:11" ht="12.75" customHeight="1" x14ac:dyDescent="0.25">
      <c r="A16" s="110" t="s">
        <v>859</v>
      </c>
      <c r="B16" s="22" t="s">
        <v>213</v>
      </c>
      <c r="C16" s="24">
        <v>2343.0238095</v>
      </c>
      <c r="D16" s="5" t="str">
        <f>IF($B16="N/A","N/A",IF(C16&gt;15,"No",IF(C16&lt;-15,"No","Yes")))</f>
        <v>N/A</v>
      </c>
      <c r="E16" s="24">
        <v>17369.731706999999</v>
      </c>
      <c r="F16" s="5" t="str">
        <f>IF($B16="N/A","N/A",IF(E16&gt;15,"No",IF(E16&lt;-15,"No","Yes")))</f>
        <v>N/A</v>
      </c>
      <c r="G16" s="24">
        <v>1969.8305882</v>
      </c>
      <c r="H16" s="5" t="str">
        <f>IF($B16="N/A","N/A",IF(G16&gt;15,"No",IF(G16&lt;-15,"No","Yes")))</f>
        <v>N/A</v>
      </c>
      <c r="I16" s="6">
        <v>641.29999999999995</v>
      </c>
      <c r="J16" s="6">
        <v>-88.7</v>
      </c>
      <c r="K16" s="111" t="str">
        <f t="shared" si="0"/>
        <v>No</v>
      </c>
    </row>
    <row r="17" spans="1:11" x14ac:dyDescent="0.25">
      <c r="A17" s="110" t="s">
        <v>131</v>
      </c>
      <c r="B17" s="22" t="s">
        <v>213</v>
      </c>
      <c r="C17" s="23">
        <v>779</v>
      </c>
      <c r="D17" s="5" t="str">
        <f>IF($B17="N/A","N/A",IF(C17&gt;15,"No",IF(C17&lt;-15,"No","Yes")))</f>
        <v>N/A</v>
      </c>
      <c r="E17" s="23">
        <v>531</v>
      </c>
      <c r="F17" s="5" t="str">
        <f>IF($B17="N/A","N/A",IF(E17&gt;15,"No",IF(E17&lt;-15,"No","Yes")))</f>
        <v>N/A</v>
      </c>
      <c r="G17" s="23">
        <v>4619</v>
      </c>
      <c r="H17" s="5" t="str">
        <f>IF($B17="N/A","N/A",IF(G17&gt;15,"No",IF(G17&lt;-15,"No","Yes")))</f>
        <v>N/A</v>
      </c>
      <c r="I17" s="6">
        <v>-31.8</v>
      </c>
      <c r="J17" s="6">
        <v>769.9</v>
      </c>
      <c r="K17" s="111" t="str">
        <f t="shared" si="0"/>
        <v>No</v>
      </c>
    </row>
    <row r="18" spans="1:11" x14ac:dyDescent="0.25">
      <c r="A18" s="110" t="s">
        <v>346</v>
      </c>
      <c r="B18" s="22" t="s">
        <v>213</v>
      </c>
      <c r="C18" s="4">
        <v>5.0498755000000003E-3</v>
      </c>
      <c r="D18" s="5" t="str">
        <f>IF($B18="N/A","N/A",IF(C18&gt;15,"No",IF(C18&lt;-15,"No","Yes")))</f>
        <v>N/A</v>
      </c>
      <c r="E18" s="4">
        <v>3.4876792000000001E-3</v>
      </c>
      <c r="F18" s="5" t="str">
        <f>IF($B18="N/A","N/A",IF(E18&gt;15,"No",IF(E18&lt;-15,"No","Yes")))</f>
        <v>N/A</v>
      </c>
      <c r="G18" s="4">
        <v>5.63249615E-2</v>
      </c>
      <c r="H18" s="5" t="str">
        <f>IF($B18="N/A","N/A",IF(G18&gt;15,"No",IF(G18&lt;-15,"No","Yes")))</f>
        <v>N/A</v>
      </c>
      <c r="I18" s="6">
        <v>-30.9</v>
      </c>
      <c r="J18" s="6">
        <v>1515</v>
      </c>
      <c r="K18" s="111" t="str">
        <f t="shared" si="0"/>
        <v>No</v>
      </c>
    </row>
    <row r="19" spans="1:11" ht="27.75" customHeight="1" x14ac:dyDescent="0.25">
      <c r="A19" s="110" t="s">
        <v>838</v>
      </c>
      <c r="B19" s="22" t="s">
        <v>213</v>
      </c>
      <c r="C19" s="24">
        <v>183.53273426999999</v>
      </c>
      <c r="D19" s="5" t="str">
        <f>IF($B19="N/A","N/A",IF(C19&gt;60,"No",IF(C19&lt;15,"No","Yes")))</f>
        <v>N/A</v>
      </c>
      <c r="E19" s="24">
        <v>241.22598869999999</v>
      </c>
      <c r="F19" s="5" t="str">
        <f>IF($B19="N/A","N/A",IF(E19&gt;60,"No",IF(E19&lt;15,"No","Yes")))</f>
        <v>N/A</v>
      </c>
      <c r="G19" s="24">
        <v>165.68196578999999</v>
      </c>
      <c r="H19" s="5" t="str">
        <f>IF($B19="N/A","N/A",IF(G19&gt;60,"No",IF(G19&lt;15,"No","Yes")))</f>
        <v>N/A</v>
      </c>
      <c r="I19" s="6">
        <v>31.43</v>
      </c>
      <c r="J19" s="6">
        <v>-31.3</v>
      </c>
      <c r="K19" s="111" t="str">
        <f t="shared" si="0"/>
        <v>No</v>
      </c>
    </row>
    <row r="20" spans="1:11" x14ac:dyDescent="0.25">
      <c r="A20" s="110" t="s">
        <v>27</v>
      </c>
      <c r="B20" s="22" t="s">
        <v>217</v>
      </c>
      <c r="C20" s="23">
        <v>14</v>
      </c>
      <c r="D20" s="5" t="str">
        <f>IF($B20="N/A","N/A",IF(C20="N/A","N/A",IF(C20=0,"Yes","No")))</f>
        <v>No</v>
      </c>
      <c r="E20" s="23">
        <v>21</v>
      </c>
      <c r="F20" s="5" t="str">
        <f>IF($B20="N/A","N/A",IF(E20="N/A","N/A",IF(E20=0,"Yes","No")))</f>
        <v>No</v>
      </c>
      <c r="G20" s="23">
        <v>11</v>
      </c>
      <c r="H20" s="5" t="str">
        <f>IF($B20="N/A","N/A",IF(G20=0,"Yes","No"))</f>
        <v>No</v>
      </c>
      <c r="I20" s="6">
        <v>50</v>
      </c>
      <c r="J20" s="6">
        <v>-57.1</v>
      </c>
      <c r="K20" s="111" t="str">
        <f t="shared" si="0"/>
        <v>No</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15426123</v>
      </c>
      <c r="D6" s="5" t="str">
        <f>IF($B6="N/A","N/A",IF(C6&gt;15,"No",IF(C6&lt;-15,"No","Yes")))</f>
        <v>N/A</v>
      </c>
      <c r="E6" s="23">
        <v>15225024</v>
      </c>
      <c r="F6" s="5" t="str">
        <f>IF($B6="N/A","N/A",IF(E6&gt;15,"No",IF(E6&lt;-15,"No","Yes")))</f>
        <v>N/A</v>
      </c>
      <c r="G6" s="23">
        <v>8200627</v>
      </c>
      <c r="H6" s="5" t="str">
        <f>IF($B6="N/A","N/A",IF(G6&gt;15,"No",IF(G6&lt;-15,"No","Yes")))</f>
        <v>N/A</v>
      </c>
      <c r="I6" s="6">
        <v>-1.3</v>
      </c>
      <c r="J6" s="6">
        <v>-46.1</v>
      </c>
      <c r="K6" s="111" t="str">
        <f t="shared" ref="K6:K18" si="0">IF(J6="Div by 0", "N/A", IF(J6="N/A","N/A", IF(J6&gt;30, "No", IF(J6&lt;-30, "No", "Yes"))))</f>
        <v>No</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78.591567952999995</v>
      </c>
      <c r="D9" s="5" t="str">
        <f>IF($B9="N/A","N/A",IF(C9&gt;60,"No",IF(C9&lt;15,"No","Yes")))</f>
        <v>No</v>
      </c>
      <c r="E9" s="24">
        <v>80.495913438000002</v>
      </c>
      <c r="F9" s="5" t="str">
        <f>IF($B9="N/A","N/A",IF(E9&gt;60,"No",IF(E9&lt;15,"No","Yes")))</f>
        <v>No</v>
      </c>
      <c r="G9" s="24">
        <v>85.574404372000004</v>
      </c>
      <c r="H9" s="5" t="str">
        <f>IF($B9="N/A","N/A",IF(G9&gt;60,"No",IF(G9&lt;15,"No","Yes")))</f>
        <v>No</v>
      </c>
      <c r="I9" s="6">
        <v>2.423</v>
      </c>
      <c r="J9" s="6">
        <v>6.3090000000000002</v>
      </c>
      <c r="K9" s="111" t="str">
        <f t="shared" si="0"/>
        <v>Yes</v>
      </c>
    </row>
    <row r="10" spans="1:11" x14ac:dyDescent="0.25">
      <c r="A10" s="110" t="s">
        <v>14</v>
      </c>
      <c r="B10" s="22" t="s">
        <v>272</v>
      </c>
      <c r="C10" s="5">
        <v>1.5523213447999999</v>
      </c>
      <c r="D10" s="5" t="str">
        <f>IF($B10="N/A","N/A",IF(C10&gt;15,"No",IF(C10&lt;=0,"No","Yes")))</f>
        <v>Yes</v>
      </c>
      <c r="E10" s="5">
        <v>1.5235969414999999</v>
      </c>
      <c r="F10" s="5" t="str">
        <f>IF($B10="N/A","N/A",IF(E10&gt;15,"No",IF(E10&lt;=0,"No","Yes")))</f>
        <v>Yes</v>
      </c>
      <c r="G10" s="5">
        <v>1.3474579444000001</v>
      </c>
      <c r="H10" s="5" t="str">
        <f>IF($B10="N/A","N/A",IF(G10&gt;15,"No",IF(G10&lt;=0,"No","Yes")))</f>
        <v>Yes</v>
      </c>
      <c r="I10" s="6">
        <v>-1.85</v>
      </c>
      <c r="J10" s="6">
        <v>-11.6</v>
      </c>
      <c r="K10" s="111" t="str">
        <f t="shared" si="0"/>
        <v>Yes</v>
      </c>
    </row>
    <row r="11" spans="1:11" x14ac:dyDescent="0.25">
      <c r="A11" s="110" t="s">
        <v>874</v>
      </c>
      <c r="B11" s="22" t="s">
        <v>213</v>
      </c>
      <c r="C11" s="24">
        <v>150.30957183000001</v>
      </c>
      <c r="D11" s="5" t="str">
        <f>IF($B11="N/A","N/A",IF(C11&gt;15,"No",IF(C11&lt;-15,"No","Yes")))</f>
        <v>N/A</v>
      </c>
      <c r="E11" s="24">
        <v>160.11564956999999</v>
      </c>
      <c r="F11" s="5" t="str">
        <f>IF($B11="N/A","N/A",IF(E11&gt;15,"No",IF(E11&lt;-15,"No","Yes")))</f>
        <v>N/A</v>
      </c>
      <c r="G11" s="24">
        <v>145.37546606000001</v>
      </c>
      <c r="H11" s="5" t="str">
        <f>IF($B11="N/A","N/A",IF(G11&gt;15,"No",IF(G11&lt;-15,"No","Yes")))</f>
        <v>N/A</v>
      </c>
      <c r="I11" s="6">
        <v>6.524</v>
      </c>
      <c r="J11" s="6">
        <v>-9.2100000000000009</v>
      </c>
      <c r="K11" s="111" t="str">
        <f t="shared" si="0"/>
        <v>Yes</v>
      </c>
    </row>
    <row r="12" spans="1:11" x14ac:dyDescent="0.25">
      <c r="A12" s="110" t="s">
        <v>936</v>
      </c>
      <c r="B12" s="22" t="s">
        <v>213</v>
      </c>
      <c r="C12" s="5">
        <v>2.3632444781999999</v>
      </c>
      <c r="D12" s="5" t="str">
        <f>IF($B12="N/A","N/A",IF(C12&gt;15,"No",IF(C12&lt;-15,"No","Yes")))</f>
        <v>N/A</v>
      </c>
      <c r="E12" s="5">
        <v>2.1331526308000002</v>
      </c>
      <c r="F12" s="5" t="str">
        <f>IF($B12="N/A","N/A",IF(E12&gt;15,"No",IF(E12&lt;-15,"No","Yes")))</f>
        <v>N/A</v>
      </c>
      <c r="G12" s="5">
        <v>1.8591261375999999</v>
      </c>
      <c r="H12" s="5" t="str">
        <f>IF($B12="N/A","N/A",IF(G12&gt;15,"No",IF(G12&lt;-15,"No","Yes")))</f>
        <v>N/A</v>
      </c>
      <c r="I12" s="6">
        <v>-9.74</v>
      </c>
      <c r="J12" s="6">
        <v>-12.8</v>
      </c>
      <c r="K12" s="111" t="str">
        <f t="shared" si="0"/>
        <v>Yes</v>
      </c>
    </row>
    <row r="13" spans="1:11" x14ac:dyDescent="0.25">
      <c r="A13" s="110" t="s">
        <v>51</v>
      </c>
      <c r="B13" s="22" t="s">
        <v>273</v>
      </c>
      <c r="C13" s="5">
        <v>100</v>
      </c>
      <c r="D13" s="5" t="str">
        <f>IF($B13="N/A","N/A",IF(C13&gt;99,"No",IF(C13&lt;95,"No","Yes")))</f>
        <v>No</v>
      </c>
      <c r="E13" s="5">
        <v>100</v>
      </c>
      <c r="F13" s="5" t="str">
        <f>IF($B13="N/A","N/A",IF(E13&gt;99,"No",IF(E13&lt;95,"No","Yes")))</f>
        <v>No</v>
      </c>
      <c r="G13" s="5">
        <v>99.509720415000004</v>
      </c>
      <c r="H13" s="5" t="str">
        <f>IF($B13="N/A","N/A",IF(G13&gt;99,"No",IF(G13&lt;95,"No","Yes")))</f>
        <v>No</v>
      </c>
      <c r="I13" s="6">
        <v>0</v>
      </c>
      <c r="J13" s="6">
        <v>-0.49</v>
      </c>
      <c r="K13" s="111" t="str">
        <f t="shared" si="0"/>
        <v>Yes</v>
      </c>
    </row>
    <row r="14" spans="1:11" x14ac:dyDescent="0.25">
      <c r="A14" s="110" t="s">
        <v>52</v>
      </c>
      <c r="B14" s="22" t="s">
        <v>274</v>
      </c>
      <c r="C14" s="5">
        <v>0</v>
      </c>
      <c r="D14" s="5" t="str">
        <f>IF($B14="N/A","N/A",IF(C14&gt;6,"No",IF(C14&lt;=0,"No","Yes")))</f>
        <v>No</v>
      </c>
      <c r="E14" s="5">
        <v>0</v>
      </c>
      <c r="F14" s="5" t="str">
        <f>IF($B14="N/A","N/A",IF(E14&gt;6,"No",IF(E14&lt;=0,"No","Yes")))</f>
        <v>No</v>
      </c>
      <c r="G14" s="5">
        <v>0.48493852970000001</v>
      </c>
      <c r="H14" s="5" t="str">
        <f>IF($B14="N/A","N/A",IF(G14&gt;6,"No",IF(G14&lt;=0,"No","Yes")))</f>
        <v>Yes</v>
      </c>
      <c r="I14" s="6" t="s">
        <v>1748</v>
      </c>
      <c r="J14" s="6" t="s">
        <v>1748</v>
      </c>
      <c r="K14" s="111" t="str">
        <f t="shared" si="0"/>
        <v>N/A</v>
      </c>
    </row>
    <row r="15" spans="1:11" x14ac:dyDescent="0.25">
      <c r="A15" s="110" t="s">
        <v>164</v>
      </c>
      <c r="B15" s="22" t="s">
        <v>213</v>
      </c>
      <c r="C15" s="5">
        <v>60.136140494000003</v>
      </c>
      <c r="D15" s="5" t="str">
        <f>IF($B15="N/A","N/A",IF(C15&gt;15,"No",IF(C15&lt;-15,"No","Yes")))</f>
        <v>N/A</v>
      </c>
      <c r="E15" s="5">
        <v>74.769419083000003</v>
      </c>
      <c r="F15" s="5" t="str">
        <f>IF($B15="N/A","N/A",IF(E15&gt;15,"No",IF(E15&lt;-15,"No","Yes")))</f>
        <v>N/A</v>
      </c>
      <c r="G15" s="5">
        <v>76.213960040000003</v>
      </c>
      <c r="H15" s="5" t="str">
        <f>IF($B15="N/A","N/A",IF(G15&gt;15,"No",IF(G15&lt;-15,"No","Yes")))</f>
        <v>N/A</v>
      </c>
      <c r="I15" s="6">
        <v>24.33</v>
      </c>
      <c r="J15" s="6">
        <v>1.9319999999999999</v>
      </c>
      <c r="K15" s="111" t="str">
        <f t="shared" si="0"/>
        <v>Yes</v>
      </c>
    </row>
    <row r="16" spans="1:11" x14ac:dyDescent="0.25">
      <c r="A16" s="110" t="s">
        <v>165</v>
      </c>
      <c r="B16" s="22" t="s">
        <v>275</v>
      </c>
      <c r="C16" s="5">
        <v>0</v>
      </c>
      <c r="D16" s="5" t="str">
        <f>IF($B16="N/A","N/A",IF(C16&gt;98,"Yes","No"))</f>
        <v>No</v>
      </c>
      <c r="E16" s="5">
        <v>0</v>
      </c>
      <c r="F16" s="5" t="str">
        <f>IF($B16="N/A","N/A",IF(E16&gt;98,"Yes","No"))</f>
        <v>No</v>
      </c>
      <c r="G16" s="5">
        <v>12.429836647</v>
      </c>
      <c r="H16" s="5" t="str">
        <f>IF($B16="N/A","N/A",IF(G16&gt;98,"Yes","No"))</f>
        <v>No</v>
      </c>
      <c r="I16" s="6" t="s">
        <v>1748</v>
      </c>
      <c r="J16" s="6" t="s">
        <v>1748</v>
      </c>
      <c r="K16" s="111" t="str">
        <f t="shared" si="0"/>
        <v>N/A</v>
      </c>
    </row>
    <row r="17" spans="1:11" x14ac:dyDescent="0.25">
      <c r="A17" s="110" t="s">
        <v>21</v>
      </c>
      <c r="B17" s="22" t="s">
        <v>275</v>
      </c>
      <c r="C17" s="5">
        <v>99.983009340999999</v>
      </c>
      <c r="D17" s="5" t="str">
        <f>IF($B17="N/A","N/A",IF(C17&gt;98,"Yes","No"))</f>
        <v>Yes</v>
      </c>
      <c r="E17" s="5">
        <v>99.992026284999994</v>
      </c>
      <c r="F17" s="5" t="str">
        <f>IF($B17="N/A","N/A",IF(E17&gt;98,"Yes","No"))</f>
        <v>Yes</v>
      </c>
      <c r="G17" s="5">
        <v>87.565175865</v>
      </c>
      <c r="H17" s="5" t="str">
        <f>IF($B17="N/A","N/A",IF(G17&gt;98,"Yes","No"))</f>
        <v>No</v>
      </c>
      <c r="I17" s="6">
        <v>8.9999999999999993E-3</v>
      </c>
      <c r="J17" s="6">
        <v>-12.4</v>
      </c>
      <c r="K17" s="111" t="str">
        <f t="shared" si="0"/>
        <v>Yes</v>
      </c>
    </row>
    <row r="18" spans="1:11" x14ac:dyDescent="0.25">
      <c r="A18" s="110" t="s">
        <v>53</v>
      </c>
      <c r="B18" s="22" t="s">
        <v>275</v>
      </c>
      <c r="C18" s="5">
        <v>100</v>
      </c>
      <c r="D18" s="5" t="str">
        <f>IF($B18="N/A","N/A",IF(C18&gt;98,"Yes","No"))</f>
        <v>Yes</v>
      </c>
      <c r="E18" s="5">
        <v>100</v>
      </c>
      <c r="F18" s="5" t="str">
        <f>IF($B18="N/A","N/A",IF(E18&gt;98,"Yes","No"))</f>
        <v>Yes</v>
      </c>
      <c r="G18" s="5">
        <v>100</v>
      </c>
      <c r="H18" s="5" t="str">
        <f>IF($B18="N/A","N/A",IF(G18&gt;98,"Yes","No"))</f>
        <v>Yes</v>
      </c>
      <c r="I18" s="6">
        <v>0</v>
      </c>
      <c r="J18" s="6">
        <v>0</v>
      </c>
      <c r="K18" s="111" t="str">
        <f t="shared" si="0"/>
        <v>Yes</v>
      </c>
    </row>
    <row r="19" spans="1:11" ht="12.75" customHeight="1" x14ac:dyDescent="0.25">
      <c r="A19" s="110" t="s">
        <v>675</v>
      </c>
      <c r="B19" s="22" t="s">
        <v>223</v>
      </c>
      <c r="C19" s="5">
        <v>99.803858688000005</v>
      </c>
      <c r="D19" s="5" t="str">
        <f>IF($B19="N/A","N/A",IF(C19&gt;100,"No",IF(C19&lt;98,"No","Yes")))</f>
        <v>Yes</v>
      </c>
      <c r="E19" s="5">
        <v>99.576618073000006</v>
      </c>
      <c r="F19" s="5" t="str">
        <f>IF($B19="N/A","N/A",IF(E19&gt;100,"No",IF(E19&lt;98,"No","Yes")))</f>
        <v>Yes</v>
      </c>
      <c r="G19" s="5">
        <v>99.048865410000005</v>
      </c>
      <c r="H19" s="5" t="str">
        <f>IF($B19="N/A","N/A",IF(G19&gt;100,"No",IF(G19&lt;98,"No","Yes")))</f>
        <v>Yes</v>
      </c>
      <c r="I19" s="6">
        <v>-0.22800000000000001</v>
      </c>
      <c r="J19" s="6">
        <v>-0.53</v>
      </c>
      <c r="K19" s="111" t="str">
        <f>IF(J19="Div by 0", "N/A", IF(J19="N/A","N/A", IF(J19&gt;30, "No", IF(J19&lt;-30, "No", "Yes"))))</f>
        <v>Yes</v>
      </c>
    </row>
    <row r="20" spans="1:11" x14ac:dyDescent="0.25">
      <c r="A20" s="110" t="s">
        <v>676</v>
      </c>
      <c r="B20" s="22" t="s">
        <v>223</v>
      </c>
      <c r="C20" s="5">
        <v>99.990198445000004</v>
      </c>
      <c r="D20" s="5" t="str">
        <f>IF($B20="N/A","N/A",IF(C20&gt;100,"No",IF(C20&lt;98,"No","Yes")))</f>
        <v>Yes</v>
      </c>
      <c r="E20" s="5">
        <v>99.992091966000004</v>
      </c>
      <c r="F20" s="5" t="str">
        <f>IF($B20="N/A","N/A",IF(E20&gt;100,"No",IF(E20&lt;98,"No","Yes")))</f>
        <v>Yes</v>
      </c>
      <c r="G20" s="5">
        <v>99.637027754000002</v>
      </c>
      <c r="H20" s="5" t="str">
        <f>IF($B20="N/A","N/A",IF(G20&gt;100,"No",IF(G20&lt;98,"No","Yes")))</f>
        <v>Yes</v>
      </c>
      <c r="I20" s="6">
        <v>1.9E-3</v>
      </c>
      <c r="J20" s="6">
        <v>-0.35499999999999998</v>
      </c>
      <c r="K20" s="111" t="str">
        <f>IF(J20="Div by 0", "N/A", IF(J20="N/A","N/A", IF(J20&gt;30, "No", IF(J20&lt;-30, "No", "Yes"))))</f>
        <v>Yes</v>
      </c>
    </row>
    <row r="21" spans="1:11" x14ac:dyDescent="0.25">
      <c r="A21" s="110" t="s">
        <v>677</v>
      </c>
      <c r="B21" s="22" t="s">
        <v>223</v>
      </c>
      <c r="C21" s="5">
        <v>99.990198445000004</v>
      </c>
      <c r="D21" s="5" t="str">
        <f>IF($B21="N/A","N/A",IF(C21&gt;100,"No",IF(C21&lt;98,"No","Yes")))</f>
        <v>Yes</v>
      </c>
      <c r="E21" s="5">
        <v>99.992091966000004</v>
      </c>
      <c r="F21" s="5" t="str">
        <f>IF($B21="N/A","N/A",IF(E21&gt;100,"No",IF(E21&lt;98,"No","Yes")))</f>
        <v>Yes</v>
      </c>
      <c r="G21" s="5">
        <v>99.637027754000002</v>
      </c>
      <c r="H21" s="5" t="str">
        <f>IF($B21="N/A","N/A",IF(G21&gt;100,"No",IF(G21&lt;98,"No","Yes")))</f>
        <v>Yes</v>
      </c>
      <c r="I21" s="6">
        <v>1.9E-3</v>
      </c>
      <c r="J21" s="6">
        <v>-0.35499999999999998</v>
      </c>
      <c r="K21" s="111" t="str">
        <f>IF(J21="Div by 0", "N/A", IF(J21="N/A","N/A", IF(J21&gt;30, "No", IF(J21&lt;-30, "No", "Yes"))))</f>
        <v>Yes</v>
      </c>
    </row>
    <row r="22" spans="1:11" ht="15" customHeight="1" x14ac:dyDescent="0.25">
      <c r="A22" s="110" t="s">
        <v>1701</v>
      </c>
      <c r="B22" s="22" t="s">
        <v>213</v>
      </c>
      <c r="C22" s="5">
        <v>62.623064784</v>
      </c>
      <c r="D22" s="5" t="str">
        <f>IF($B22="N/A","N/A",IF(C22&gt;15,"No",IF(C22&lt;-15,"No","Yes")))</f>
        <v>N/A</v>
      </c>
      <c r="E22" s="5">
        <v>60.136364974000003</v>
      </c>
      <c r="F22" s="5" t="str">
        <f>IF($B22="N/A","N/A",IF(E22&gt;15,"No",IF(E22&lt;-15,"No","Yes")))</f>
        <v>N/A</v>
      </c>
      <c r="G22" s="5">
        <v>56.293402931000003</v>
      </c>
      <c r="H22" s="5" t="str">
        <f>IF($B22="N/A","N/A",IF(G22&gt;15,"No",IF(G22&lt;-15,"No","Yes")))</f>
        <v>N/A</v>
      </c>
      <c r="I22" s="6">
        <v>-3.97</v>
      </c>
      <c r="J22" s="6">
        <v>-6.39</v>
      </c>
      <c r="K22" s="111" t="str">
        <f t="shared" ref="K22:K31" si="1">IF(J22="Div by 0", "N/A", IF(J22="N/A","N/A", IF(J22&gt;30, "No", IF(J22&lt;-30, "No", "Yes"))))</f>
        <v>Yes</v>
      </c>
    </row>
    <row r="23" spans="1:11" x14ac:dyDescent="0.25">
      <c r="A23" s="110" t="s">
        <v>937</v>
      </c>
      <c r="B23" s="22" t="s">
        <v>213</v>
      </c>
      <c r="C23" s="5">
        <v>37.349345651999997</v>
      </c>
      <c r="D23" s="5" t="str">
        <f>IF($B23="N/A","N/A",IF(C23&gt;15,"No",IF(C23&lt;-15,"No","Yes")))</f>
        <v>N/A</v>
      </c>
      <c r="E23" s="5">
        <v>39.702026085</v>
      </c>
      <c r="F23" s="5" t="str">
        <f>IF($B23="N/A","N/A",IF(E23&gt;15,"No",IF(E23&lt;-15,"No","Yes")))</f>
        <v>N/A</v>
      </c>
      <c r="G23" s="5">
        <v>43.010662476999997</v>
      </c>
      <c r="H23" s="5" t="str">
        <f>IF($B23="N/A","N/A",IF(G23&gt;15,"No",IF(G23&lt;-15,"No","Yes")))</f>
        <v>N/A</v>
      </c>
      <c r="I23" s="6">
        <v>6.2990000000000004</v>
      </c>
      <c r="J23" s="6">
        <v>8.3339999999999996</v>
      </c>
      <c r="K23" s="111" t="str">
        <f t="shared" si="1"/>
        <v>Yes</v>
      </c>
    </row>
    <row r="24" spans="1:11" ht="25" x14ac:dyDescent="0.25">
      <c r="A24" s="110" t="s">
        <v>938</v>
      </c>
      <c r="B24" s="22" t="s">
        <v>213</v>
      </c>
      <c r="C24" s="5">
        <v>7.1307600000000001E-5</v>
      </c>
      <c r="D24" s="5" t="str">
        <f>IF($B24="N/A","N/A",IF(C24&gt;15,"No",IF(C24&lt;-15,"No","Yes")))</f>
        <v>N/A</v>
      </c>
      <c r="E24" s="5">
        <v>0.1492345759</v>
      </c>
      <c r="F24" s="5" t="str">
        <f>IF($B24="N/A","N/A",IF(E24&gt;15,"No",IF(E24&lt;-15,"No","Yes")))</f>
        <v>N/A</v>
      </c>
      <c r="G24" s="5">
        <v>0.3174879189</v>
      </c>
      <c r="H24" s="5" t="str">
        <f>IF($B24="N/A","N/A",IF(G24&gt;15,"No",IF(G24&lt;-15,"No","Yes")))</f>
        <v>N/A</v>
      </c>
      <c r="I24" s="6">
        <v>209000</v>
      </c>
      <c r="J24" s="6">
        <v>112.7</v>
      </c>
      <c r="K24" s="111" t="str">
        <f t="shared" si="1"/>
        <v>No</v>
      </c>
    </row>
    <row r="25" spans="1:11" x14ac:dyDescent="0.25">
      <c r="A25" s="110" t="s">
        <v>166</v>
      </c>
      <c r="B25" s="22" t="s">
        <v>213</v>
      </c>
      <c r="C25" s="5">
        <v>99.990198445000004</v>
      </c>
      <c r="D25" s="5" t="str">
        <f t="shared" ref="D25:D27" si="2">IF($B25="N/A","N/A",IF(C25&gt;15,"No",IF(C25&lt;-15,"No","Yes")))</f>
        <v>N/A</v>
      </c>
      <c r="E25" s="5">
        <v>99.992091966000004</v>
      </c>
      <c r="F25" s="5" t="str">
        <f t="shared" ref="F25:F27" si="3">IF($B25="N/A","N/A",IF(E25&gt;15,"No",IF(E25&lt;-15,"No","Yes")))</f>
        <v>N/A</v>
      </c>
      <c r="G25" s="5">
        <v>99.637027754000002</v>
      </c>
      <c r="H25" s="5" t="str">
        <f t="shared" ref="H25:H27" si="4">IF($B25="N/A","N/A",IF(G25&gt;15,"No",IF(G25&lt;-15,"No","Yes")))</f>
        <v>N/A</v>
      </c>
      <c r="I25" s="6">
        <v>1.9E-3</v>
      </c>
      <c r="J25" s="6">
        <v>-0.35499999999999998</v>
      </c>
      <c r="K25" s="111" t="str">
        <f t="shared" si="1"/>
        <v>Yes</v>
      </c>
    </row>
    <row r="26" spans="1:11" x14ac:dyDescent="0.25">
      <c r="A26" s="110" t="s">
        <v>167</v>
      </c>
      <c r="B26" s="22" t="s">
        <v>213</v>
      </c>
      <c r="C26" s="5">
        <v>99.990198445000004</v>
      </c>
      <c r="D26" s="5" t="str">
        <f t="shared" si="2"/>
        <v>N/A</v>
      </c>
      <c r="E26" s="5">
        <v>99.992091966000004</v>
      </c>
      <c r="F26" s="5" t="str">
        <f t="shared" si="3"/>
        <v>N/A</v>
      </c>
      <c r="G26" s="5">
        <v>99.637027754000002</v>
      </c>
      <c r="H26" s="5" t="str">
        <f t="shared" si="4"/>
        <v>N/A</v>
      </c>
      <c r="I26" s="6">
        <v>1.9E-3</v>
      </c>
      <c r="J26" s="6">
        <v>-0.35499999999999998</v>
      </c>
      <c r="K26" s="111" t="str">
        <f t="shared" si="1"/>
        <v>Yes</v>
      </c>
    </row>
    <row r="27" spans="1:11" x14ac:dyDescent="0.25">
      <c r="A27" s="110" t="s">
        <v>168</v>
      </c>
      <c r="B27" s="22" t="s">
        <v>213</v>
      </c>
      <c r="C27" s="5">
        <v>99.990198445000004</v>
      </c>
      <c r="D27" s="5" t="str">
        <f t="shared" si="2"/>
        <v>N/A</v>
      </c>
      <c r="E27" s="5">
        <v>99.992091966000004</v>
      </c>
      <c r="F27" s="5" t="str">
        <f t="shared" si="3"/>
        <v>N/A</v>
      </c>
      <c r="G27" s="5">
        <v>99.637027754000002</v>
      </c>
      <c r="H27" s="5" t="str">
        <f t="shared" si="4"/>
        <v>N/A</v>
      </c>
      <c r="I27" s="6">
        <v>1.9E-3</v>
      </c>
      <c r="J27" s="6">
        <v>-0.35499999999999998</v>
      </c>
      <c r="K27" s="111" t="str">
        <f t="shared" si="1"/>
        <v>Yes</v>
      </c>
    </row>
    <row r="28" spans="1:11" x14ac:dyDescent="0.25">
      <c r="A28" s="110" t="s">
        <v>54</v>
      </c>
      <c r="B28" s="22" t="s">
        <v>213</v>
      </c>
      <c r="C28" s="5">
        <v>4.3279636756000004</v>
      </c>
      <c r="D28" s="5" t="str">
        <f>IF($B28="N/A","N/A",IF(C28&gt;15,"No",IF(C28&lt;-15,"No","Yes")))</f>
        <v>N/A</v>
      </c>
      <c r="E28" s="5">
        <v>4.6214377068000001</v>
      </c>
      <c r="F28" s="5" t="str">
        <f>IF($B28="N/A","N/A",IF(E28&gt;15,"No",IF(E28&lt;-15,"No","Yes")))</f>
        <v>N/A</v>
      </c>
      <c r="G28" s="5">
        <v>5.5461368990000004</v>
      </c>
      <c r="H28" s="5" t="str">
        <f>IF($B28="N/A","N/A",IF(G28&gt;15,"No",IF(G28&lt;-15,"No","Yes")))</f>
        <v>N/A</v>
      </c>
      <c r="I28" s="6">
        <v>6.7809999999999997</v>
      </c>
      <c r="J28" s="6">
        <v>20.010000000000002</v>
      </c>
      <c r="K28" s="111" t="str">
        <f t="shared" si="1"/>
        <v>Yes</v>
      </c>
    </row>
    <row r="29" spans="1:11" x14ac:dyDescent="0.25">
      <c r="A29" s="110" t="s">
        <v>55</v>
      </c>
      <c r="B29" s="22" t="s">
        <v>213</v>
      </c>
      <c r="C29" s="5">
        <v>95.662234768999994</v>
      </c>
      <c r="D29" s="5" t="str">
        <f>IF($B29="N/A","N/A",IF(C29&gt;15,"No",IF(C29&lt;-15,"No","Yes")))</f>
        <v>N/A</v>
      </c>
      <c r="E29" s="5">
        <v>95.370654259999995</v>
      </c>
      <c r="F29" s="5" t="str">
        <f>IF($B29="N/A","N/A",IF(E29&gt;15,"No",IF(E29&lt;-15,"No","Yes")))</f>
        <v>N/A</v>
      </c>
      <c r="G29" s="5">
        <v>94.090890854999998</v>
      </c>
      <c r="H29" s="5" t="str">
        <f>IF($B29="N/A","N/A",IF(G29&gt;15,"No",IF(G29&lt;-15,"No","Yes")))</f>
        <v>N/A</v>
      </c>
      <c r="I29" s="6">
        <v>-0.30499999999999999</v>
      </c>
      <c r="J29" s="6">
        <v>-1.34</v>
      </c>
      <c r="K29" s="111" t="str">
        <f t="shared" si="1"/>
        <v>Yes</v>
      </c>
    </row>
    <row r="30" spans="1:11" x14ac:dyDescent="0.25">
      <c r="A30" s="110" t="s">
        <v>56</v>
      </c>
      <c r="B30" s="22" t="s">
        <v>213</v>
      </c>
      <c r="C30" s="5">
        <v>74.738312406999995</v>
      </c>
      <c r="D30" s="5" t="str">
        <f>IF($B30="N/A","N/A",IF(C30&gt;15,"No",IF(C30&lt;-15,"No","Yes")))</f>
        <v>N/A</v>
      </c>
      <c r="E30" s="5">
        <v>78.401209745000003</v>
      </c>
      <c r="F30" s="5" t="str">
        <f>IF($B30="N/A","N/A",IF(E30&gt;15,"No",IF(E30&lt;-15,"No","Yes")))</f>
        <v>N/A</v>
      </c>
      <c r="G30" s="5">
        <v>77.254702597999994</v>
      </c>
      <c r="H30" s="5" t="str">
        <f>IF($B30="N/A","N/A",IF(G30&gt;15,"No",IF(G30&lt;-15,"No","Yes")))</f>
        <v>N/A</v>
      </c>
      <c r="I30" s="6">
        <v>4.9009999999999998</v>
      </c>
      <c r="J30" s="6">
        <v>-1.46</v>
      </c>
      <c r="K30" s="111" t="str">
        <f t="shared" si="1"/>
        <v>Yes</v>
      </c>
    </row>
    <row r="31" spans="1:11" x14ac:dyDescent="0.25">
      <c r="A31" s="118" t="s">
        <v>57</v>
      </c>
      <c r="B31" s="119" t="s">
        <v>213</v>
      </c>
      <c r="C31" s="120">
        <v>18.497700297000002</v>
      </c>
      <c r="D31" s="120" t="str">
        <f>IF($B31="N/A","N/A",IF(C31&gt;15,"No",IF(C31&lt;-15,"No","Yes")))</f>
        <v>N/A</v>
      </c>
      <c r="E31" s="120">
        <v>16.653825963999999</v>
      </c>
      <c r="F31" s="120" t="str">
        <f>IF($B31="N/A","N/A",IF(E31&gt;15,"No",IF(E31&lt;-15,"No","Yes")))</f>
        <v>N/A</v>
      </c>
      <c r="G31" s="120">
        <v>15.517557376999999</v>
      </c>
      <c r="H31" s="120" t="str">
        <f>IF($B31="N/A","N/A",IF(G31&gt;15,"No",IF(G31&lt;-15,"No","Yes")))</f>
        <v>N/A</v>
      </c>
      <c r="I31" s="121">
        <v>-9.9700000000000006</v>
      </c>
      <c r="J31" s="121">
        <v>-6.82</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11" t="str">
        <f t="shared" ref="K6:K18" si="2">IF(J6="Div by 0", "N/A", IF(J6="N/A","N/A", IF(J6&gt;30, "No", IF(J6&lt;-30, "No", "Yes"))))</f>
        <v>N/A</v>
      </c>
    </row>
    <row r="7" spans="1:11" x14ac:dyDescent="0.25">
      <c r="A7" s="108" t="s">
        <v>443</v>
      </c>
      <c r="B7" s="55" t="s">
        <v>213</v>
      </c>
      <c r="C7" s="5" t="s">
        <v>1748</v>
      </c>
      <c r="D7" s="5" t="str">
        <f t="shared" si="0"/>
        <v>N/A</v>
      </c>
      <c r="E7" s="5" t="s">
        <v>1748</v>
      </c>
      <c r="F7" s="5" t="str">
        <f t="shared" si="0"/>
        <v>N/A</v>
      </c>
      <c r="G7" s="5" t="s">
        <v>1748</v>
      </c>
      <c r="H7" s="5" t="str">
        <f t="shared" si="1"/>
        <v>N/A</v>
      </c>
      <c r="I7" s="6" t="s">
        <v>1748</v>
      </c>
      <c r="J7" s="6" t="s">
        <v>1748</v>
      </c>
      <c r="K7" s="111" t="str">
        <f t="shared" si="2"/>
        <v>N/A</v>
      </c>
    </row>
    <row r="8" spans="1:11" x14ac:dyDescent="0.25">
      <c r="A8" s="108" t="s">
        <v>444</v>
      </c>
      <c r="B8" s="55" t="s">
        <v>213</v>
      </c>
      <c r="C8" s="5" t="s">
        <v>1748</v>
      </c>
      <c r="D8" s="5" t="str">
        <f t="shared" si="0"/>
        <v>N/A</v>
      </c>
      <c r="E8" s="5" t="s">
        <v>1748</v>
      </c>
      <c r="F8" s="5" t="str">
        <f t="shared" si="0"/>
        <v>N/A</v>
      </c>
      <c r="G8" s="5" t="s">
        <v>1748</v>
      </c>
      <c r="H8" s="5" t="str">
        <f t="shared" si="1"/>
        <v>N/A</v>
      </c>
      <c r="I8" s="6" t="s">
        <v>1748</v>
      </c>
      <c r="J8" s="6" t="s">
        <v>1748</v>
      </c>
      <c r="K8" s="111" t="str">
        <f t="shared" si="2"/>
        <v>N/A</v>
      </c>
    </row>
    <row r="9" spans="1:11" x14ac:dyDescent="0.25">
      <c r="A9" s="108" t="s">
        <v>445</v>
      </c>
      <c r="B9" s="55" t="s">
        <v>213</v>
      </c>
      <c r="C9" s="5" t="s">
        <v>1748</v>
      </c>
      <c r="D9" s="5" t="str">
        <f t="shared" si="0"/>
        <v>N/A</v>
      </c>
      <c r="E9" s="5" t="s">
        <v>1748</v>
      </c>
      <c r="F9" s="5" t="str">
        <f t="shared" si="0"/>
        <v>N/A</v>
      </c>
      <c r="G9" s="5" t="s">
        <v>1748</v>
      </c>
      <c r="H9" s="5" t="str">
        <f t="shared" si="1"/>
        <v>N/A</v>
      </c>
      <c r="I9" s="6" t="s">
        <v>1748</v>
      </c>
      <c r="J9" s="6" t="s">
        <v>1748</v>
      </c>
      <c r="K9" s="111" t="str">
        <f t="shared" si="2"/>
        <v>N/A</v>
      </c>
    </row>
    <row r="10" spans="1:11" x14ac:dyDescent="0.25">
      <c r="A10" s="108" t="s">
        <v>446</v>
      </c>
      <c r="B10" s="55" t="s">
        <v>213</v>
      </c>
      <c r="C10" s="5" t="s">
        <v>1748</v>
      </c>
      <c r="D10" s="5" t="str">
        <f t="shared" si="0"/>
        <v>N/A</v>
      </c>
      <c r="E10" s="5" t="s">
        <v>1748</v>
      </c>
      <c r="F10" s="5" t="str">
        <f t="shared" si="0"/>
        <v>N/A</v>
      </c>
      <c r="G10" s="5" t="s">
        <v>1748</v>
      </c>
      <c r="H10" s="5" t="str">
        <f t="shared" si="1"/>
        <v>N/A</v>
      </c>
      <c r="I10" s="6" t="s">
        <v>1748</v>
      </c>
      <c r="J10" s="6" t="s">
        <v>1748</v>
      </c>
      <c r="K10" s="111" t="str">
        <f t="shared" si="2"/>
        <v>N/A</v>
      </c>
    </row>
    <row r="11" spans="1:11" x14ac:dyDescent="0.25">
      <c r="A11" s="134" t="s">
        <v>207</v>
      </c>
      <c r="B11" s="55" t="s">
        <v>213</v>
      </c>
      <c r="C11" s="5" t="s">
        <v>1748</v>
      </c>
      <c r="D11" s="5" t="str">
        <f t="shared" si="0"/>
        <v>N/A</v>
      </c>
      <c r="E11" s="5" t="s">
        <v>1748</v>
      </c>
      <c r="F11" s="5" t="str">
        <f t="shared" si="0"/>
        <v>N/A</v>
      </c>
      <c r="G11" s="5" t="s">
        <v>1748</v>
      </c>
      <c r="H11" s="5" t="str">
        <f t="shared" si="1"/>
        <v>N/A</v>
      </c>
      <c r="I11" s="6" t="s">
        <v>1748</v>
      </c>
      <c r="J11" s="6" t="s">
        <v>1748</v>
      </c>
      <c r="K11" s="111" t="str">
        <f t="shared" si="2"/>
        <v>N/A</v>
      </c>
    </row>
    <row r="12" spans="1:11" x14ac:dyDescent="0.25">
      <c r="A12" s="134" t="s">
        <v>936</v>
      </c>
      <c r="B12" s="55" t="s">
        <v>213</v>
      </c>
      <c r="C12" s="5" t="s">
        <v>1748</v>
      </c>
      <c r="D12" s="5" t="str">
        <f t="shared" si="0"/>
        <v>N/A</v>
      </c>
      <c r="E12" s="5" t="s">
        <v>1748</v>
      </c>
      <c r="F12" s="5" t="str">
        <f t="shared" si="0"/>
        <v>N/A</v>
      </c>
      <c r="G12" s="5" t="s">
        <v>1748</v>
      </c>
      <c r="H12" s="5" t="str">
        <f t="shared" si="1"/>
        <v>N/A</v>
      </c>
      <c r="I12" s="6" t="s">
        <v>1748</v>
      </c>
      <c r="J12" s="6" t="s">
        <v>1748</v>
      </c>
      <c r="K12" s="111" t="str">
        <f t="shared" si="2"/>
        <v>N/A</v>
      </c>
    </row>
    <row r="13" spans="1:11" x14ac:dyDescent="0.25">
      <c r="A13" s="134" t="s">
        <v>51</v>
      </c>
      <c r="B13" s="55" t="s">
        <v>213</v>
      </c>
      <c r="C13" s="5" t="s">
        <v>1748</v>
      </c>
      <c r="D13" s="5" t="str">
        <f t="shared" si="0"/>
        <v>N/A</v>
      </c>
      <c r="E13" s="5" t="s">
        <v>1748</v>
      </c>
      <c r="F13" s="5" t="str">
        <f t="shared" si="0"/>
        <v>N/A</v>
      </c>
      <c r="G13" s="5" t="s">
        <v>1748</v>
      </c>
      <c r="H13" s="5" t="str">
        <f t="shared" si="1"/>
        <v>N/A</v>
      </c>
      <c r="I13" s="6" t="s">
        <v>1748</v>
      </c>
      <c r="J13" s="6" t="s">
        <v>1748</v>
      </c>
      <c r="K13" s="111" t="str">
        <f t="shared" si="2"/>
        <v>N/A</v>
      </c>
    </row>
    <row r="14" spans="1:11" x14ac:dyDescent="0.25">
      <c r="A14" s="134" t="s">
        <v>52</v>
      </c>
      <c r="B14" s="55" t="s">
        <v>213</v>
      </c>
      <c r="C14" s="5" t="s">
        <v>1748</v>
      </c>
      <c r="D14" s="5" t="str">
        <f t="shared" si="0"/>
        <v>N/A</v>
      </c>
      <c r="E14" s="5" t="s">
        <v>1748</v>
      </c>
      <c r="F14" s="5" t="str">
        <f t="shared" si="0"/>
        <v>N/A</v>
      </c>
      <c r="G14" s="5" t="s">
        <v>1748</v>
      </c>
      <c r="H14" s="5" t="str">
        <f t="shared" si="1"/>
        <v>N/A</v>
      </c>
      <c r="I14" s="6" t="s">
        <v>1748</v>
      </c>
      <c r="J14" s="6" t="s">
        <v>1748</v>
      </c>
      <c r="K14" s="111" t="str">
        <f t="shared" si="2"/>
        <v>N/A</v>
      </c>
    </row>
    <row r="15" spans="1:11" x14ac:dyDescent="0.25">
      <c r="A15" s="134" t="s">
        <v>164</v>
      </c>
      <c r="B15" s="55" t="s">
        <v>213</v>
      </c>
      <c r="C15" s="5" t="s">
        <v>1748</v>
      </c>
      <c r="D15" s="5" t="str">
        <f t="shared" si="0"/>
        <v>N/A</v>
      </c>
      <c r="E15" s="5" t="s">
        <v>1748</v>
      </c>
      <c r="F15" s="5" t="str">
        <f t="shared" si="0"/>
        <v>N/A</v>
      </c>
      <c r="G15" s="5" t="s">
        <v>1748</v>
      </c>
      <c r="H15" s="5" t="str">
        <f t="shared" si="1"/>
        <v>N/A</v>
      </c>
      <c r="I15" s="6" t="s">
        <v>1748</v>
      </c>
      <c r="J15" s="6" t="s">
        <v>1748</v>
      </c>
      <c r="K15" s="111" t="str">
        <f t="shared" si="2"/>
        <v>N/A</v>
      </c>
    </row>
    <row r="16" spans="1:11" x14ac:dyDescent="0.25">
      <c r="A16" s="134" t="s">
        <v>165</v>
      </c>
      <c r="B16" s="55" t="s">
        <v>213</v>
      </c>
      <c r="C16" s="5" t="s">
        <v>1748</v>
      </c>
      <c r="D16" s="5" t="str">
        <f t="shared" si="0"/>
        <v>N/A</v>
      </c>
      <c r="E16" s="5" t="s">
        <v>1748</v>
      </c>
      <c r="F16" s="5" t="str">
        <f t="shared" si="0"/>
        <v>N/A</v>
      </c>
      <c r="G16" s="5" t="s">
        <v>1748</v>
      </c>
      <c r="H16" s="5" t="str">
        <f t="shared" si="1"/>
        <v>N/A</v>
      </c>
      <c r="I16" s="6" t="s">
        <v>1748</v>
      </c>
      <c r="J16" s="6" t="s">
        <v>1748</v>
      </c>
      <c r="K16" s="111" t="str">
        <f t="shared" si="2"/>
        <v>N/A</v>
      </c>
    </row>
    <row r="17" spans="1:11" x14ac:dyDescent="0.25">
      <c r="A17" s="134" t="s">
        <v>21</v>
      </c>
      <c r="B17" s="55" t="s">
        <v>213</v>
      </c>
      <c r="C17" s="5" t="s">
        <v>1748</v>
      </c>
      <c r="D17" s="5" t="str">
        <f t="shared" si="0"/>
        <v>N/A</v>
      </c>
      <c r="E17" s="5" t="s">
        <v>1748</v>
      </c>
      <c r="F17" s="5" t="str">
        <f t="shared" si="0"/>
        <v>N/A</v>
      </c>
      <c r="G17" s="5" t="s">
        <v>1748</v>
      </c>
      <c r="H17" s="5" t="str">
        <f t="shared" si="1"/>
        <v>N/A</v>
      </c>
      <c r="I17" s="6" t="s">
        <v>1748</v>
      </c>
      <c r="J17" s="6" t="s">
        <v>1748</v>
      </c>
      <c r="K17" s="111" t="str">
        <f t="shared" si="2"/>
        <v>N/A</v>
      </c>
    </row>
    <row r="18" spans="1:11" x14ac:dyDescent="0.25">
      <c r="A18" s="134" t="s">
        <v>53</v>
      </c>
      <c r="B18" s="55" t="s">
        <v>213</v>
      </c>
      <c r="C18" s="5" t="s">
        <v>1748</v>
      </c>
      <c r="D18" s="5" t="str">
        <f t="shared" si="0"/>
        <v>N/A</v>
      </c>
      <c r="E18" s="5" t="s">
        <v>1748</v>
      </c>
      <c r="F18" s="5" t="str">
        <f t="shared" si="0"/>
        <v>N/A</v>
      </c>
      <c r="G18" s="5" t="s">
        <v>1748</v>
      </c>
      <c r="H18" s="5" t="str">
        <f t="shared" si="1"/>
        <v>N/A</v>
      </c>
      <c r="I18" s="6" t="s">
        <v>1748</v>
      </c>
      <c r="J18" s="6" t="s">
        <v>1748</v>
      </c>
      <c r="K18" s="111" t="str">
        <f t="shared" si="2"/>
        <v>N/A</v>
      </c>
    </row>
    <row r="19" spans="1:11" x14ac:dyDescent="0.25">
      <c r="A19" s="110" t="s">
        <v>675</v>
      </c>
      <c r="B19" s="55" t="s">
        <v>213</v>
      </c>
      <c r="C19" s="5" t="s">
        <v>1748</v>
      </c>
      <c r="D19" s="5" t="str">
        <f t="shared" ref="D19:D21" si="3">IF($B19="N/A","N/A",IF(C19&lt;0,"No","Yes"))</f>
        <v>N/A</v>
      </c>
      <c r="E19" s="5" t="s">
        <v>1748</v>
      </c>
      <c r="F19" s="5" t="str">
        <f t="shared" ref="F19:F21" si="4">IF($B19="N/A","N/A",IF(E19&lt;0,"No","Yes"))</f>
        <v>N/A</v>
      </c>
      <c r="G19" s="5" t="s">
        <v>1748</v>
      </c>
      <c r="H19" s="5" t="str">
        <f t="shared" ref="H19:H22" si="5">IF($B19="N/A","N/A",IF(G19&lt;0,"No","Yes"))</f>
        <v>N/A</v>
      </c>
      <c r="I19" s="6" t="s">
        <v>1748</v>
      </c>
      <c r="J19" s="6" t="s">
        <v>1748</v>
      </c>
      <c r="K19" s="111" t="str">
        <f>IF(J19="Div by 0", "N/A", IF(J19="N/A","N/A", IF(J19&gt;30, "No", IF(J19&lt;-30, "No", "Yes"))))</f>
        <v>N/A</v>
      </c>
    </row>
    <row r="20" spans="1:11" x14ac:dyDescent="0.25">
      <c r="A20" s="110" t="s">
        <v>676</v>
      </c>
      <c r="B20" s="55" t="s">
        <v>213</v>
      </c>
      <c r="C20" s="5" t="s">
        <v>1748</v>
      </c>
      <c r="D20" s="5" t="str">
        <f t="shared" si="3"/>
        <v>N/A</v>
      </c>
      <c r="E20" s="5" t="s">
        <v>1748</v>
      </c>
      <c r="F20" s="5" t="str">
        <f t="shared" si="4"/>
        <v>N/A</v>
      </c>
      <c r="G20" s="5" t="s">
        <v>1748</v>
      </c>
      <c r="H20" s="5" t="str">
        <f t="shared" si="5"/>
        <v>N/A</v>
      </c>
      <c r="I20" s="6" t="s">
        <v>1748</v>
      </c>
      <c r="J20" s="6" t="s">
        <v>1748</v>
      </c>
      <c r="K20" s="111" t="str">
        <f>IF(J20="Div by 0", "N/A", IF(J20="N/A","N/A", IF(J20&gt;30, "No", IF(J20&lt;-30, "No", "Yes"))))</f>
        <v>N/A</v>
      </c>
    </row>
    <row r="21" spans="1:11" x14ac:dyDescent="0.25">
      <c r="A21" s="110" t="s">
        <v>677</v>
      </c>
      <c r="B21" s="55" t="s">
        <v>213</v>
      </c>
      <c r="C21" s="5" t="s">
        <v>1748</v>
      </c>
      <c r="D21" s="5" t="str">
        <f t="shared" si="3"/>
        <v>N/A</v>
      </c>
      <c r="E21" s="5" t="s">
        <v>1748</v>
      </c>
      <c r="F21" s="5" t="str">
        <f t="shared" si="4"/>
        <v>N/A</v>
      </c>
      <c r="G21" s="5" t="s">
        <v>1748</v>
      </c>
      <c r="H21" s="5" t="str">
        <f t="shared" si="5"/>
        <v>N/A</v>
      </c>
      <c r="I21" s="6" t="s">
        <v>1748</v>
      </c>
      <c r="J21" s="6" t="s">
        <v>1748</v>
      </c>
      <c r="K21" s="111" t="str">
        <f>IF(J21="Div by 0", "N/A", IF(J21="N/A","N/A", IF(J21&gt;30, "No", IF(J21&lt;-30, "No", "Yes"))))</f>
        <v>N/A</v>
      </c>
    </row>
    <row r="22" spans="1:11" ht="16.5" customHeight="1" x14ac:dyDescent="0.25">
      <c r="A22" s="110" t="s">
        <v>1701</v>
      </c>
      <c r="B22" s="55" t="s">
        <v>213</v>
      </c>
      <c r="C22" s="5" t="s">
        <v>1748</v>
      </c>
      <c r="D22" s="5" t="str">
        <f t="shared" ref="D22:D31" si="6">IF($B22="N/A","N/A",IF(C22&lt;0,"No","Yes"))</f>
        <v>N/A</v>
      </c>
      <c r="E22" s="5" t="s">
        <v>1748</v>
      </c>
      <c r="F22" s="5" t="str">
        <f t="shared" ref="F22:F31" si="7">IF($B22="N/A","N/A",IF(E22&lt;0,"No","Yes"))</f>
        <v>N/A</v>
      </c>
      <c r="G22" s="5" t="s">
        <v>1748</v>
      </c>
      <c r="H22" s="5" t="str">
        <f t="shared" si="5"/>
        <v>N/A</v>
      </c>
      <c r="I22" s="6" t="s">
        <v>1748</v>
      </c>
      <c r="J22" s="6" t="s">
        <v>1748</v>
      </c>
      <c r="K22" s="111" t="str">
        <f t="shared" ref="K22:K31" si="8">IF(J22="Div by 0", "N/A", IF(J22="N/A","N/A", IF(J22&gt;30, "No", IF(J22&lt;-30, "No", "Yes"))))</f>
        <v>N/A</v>
      </c>
    </row>
    <row r="23" spans="1:11" x14ac:dyDescent="0.25">
      <c r="A23" s="110" t="s">
        <v>939</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11" t="str">
        <f t="shared" si="8"/>
        <v>N/A</v>
      </c>
    </row>
    <row r="24" spans="1:11" x14ac:dyDescent="0.25">
      <c r="A24" s="110" t="s">
        <v>940</v>
      </c>
      <c r="B24" s="55" t="s">
        <v>213</v>
      </c>
      <c r="C24" s="5" t="s">
        <v>1748</v>
      </c>
      <c r="D24" s="5" t="str">
        <f t="shared" si="6"/>
        <v>N/A</v>
      </c>
      <c r="E24" s="5" t="s">
        <v>1748</v>
      </c>
      <c r="F24" s="5" t="str">
        <f t="shared" si="7"/>
        <v>N/A</v>
      </c>
      <c r="G24" s="5" t="s">
        <v>1748</v>
      </c>
      <c r="H24" s="5" t="str">
        <f t="shared" si="9"/>
        <v>N/A</v>
      </c>
      <c r="I24" s="6" t="s">
        <v>1748</v>
      </c>
      <c r="J24" s="6" t="s">
        <v>1748</v>
      </c>
      <c r="K24" s="111" t="str">
        <f t="shared" si="8"/>
        <v>N/A</v>
      </c>
    </row>
    <row r="25" spans="1:11" x14ac:dyDescent="0.25">
      <c r="A25" s="134" t="s">
        <v>166</v>
      </c>
      <c r="B25" s="55" t="s">
        <v>213</v>
      </c>
      <c r="C25" s="5" t="s">
        <v>1748</v>
      </c>
      <c r="D25" s="5" t="str">
        <f t="shared" si="6"/>
        <v>N/A</v>
      </c>
      <c r="E25" s="5" t="s">
        <v>1748</v>
      </c>
      <c r="F25" s="5" t="str">
        <f t="shared" si="7"/>
        <v>N/A</v>
      </c>
      <c r="G25" s="5" t="s">
        <v>1748</v>
      </c>
      <c r="H25" s="5" t="str">
        <f t="shared" si="9"/>
        <v>N/A</v>
      </c>
      <c r="I25" s="6" t="s">
        <v>1748</v>
      </c>
      <c r="J25" s="6" t="s">
        <v>1748</v>
      </c>
      <c r="K25" s="111" t="str">
        <f t="shared" si="8"/>
        <v>N/A</v>
      </c>
    </row>
    <row r="26" spans="1:11" x14ac:dyDescent="0.25">
      <c r="A26" s="134" t="s">
        <v>167</v>
      </c>
      <c r="B26" s="55" t="s">
        <v>213</v>
      </c>
      <c r="C26" s="5" t="s">
        <v>1748</v>
      </c>
      <c r="D26" s="5" t="str">
        <f t="shared" si="6"/>
        <v>N/A</v>
      </c>
      <c r="E26" s="5" t="s">
        <v>1748</v>
      </c>
      <c r="F26" s="5" t="str">
        <f t="shared" si="7"/>
        <v>N/A</v>
      </c>
      <c r="G26" s="5" t="s">
        <v>1748</v>
      </c>
      <c r="H26" s="5" t="str">
        <f t="shared" si="9"/>
        <v>N/A</v>
      </c>
      <c r="I26" s="6" t="s">
        <v>1748</v>
      </c>
      <c r="J26" s="6" t="s">
        <v>1748</v>
      </c>
      <c r="K26" s="111" t="str">
        <f t="shared" si="8"/>
        <v>N/A</v>
      </c>
    </row>
    <row r="27" spans="1:11" x14ac:dyDescent="0.25">
      <c r="A27" s="134" t="s">
        <v>168</v>
      </c>
      <c r="B27" s="55" t="s">
        <v>213</v>
      </c>
      <c r="C27" s="5" t="s">
        <v>1748</v>
      </c>
      <c r="D27" s="5" t="str">
        <f t="shared" si="6"/>
        <v>N/A</v>
      </c>
      <c r="E27" s="5" t="s">
        <v>1748</v>
      </c>
      <c r="F27" s="5" t="str">
        <f t="shared" si="7"/>
        <v>N/A</v>
      </c>
      <c r="G27" s="5" t="s">
        <v>1748</v>
      </c>
      <c r="H27" s="5" t="str">
        <f t="shared" si="9"/>
        <v>N/A</v>
      </c>
      <c r="I27" s="6" t="s">
        <v>1748</v>
      </c>
      <c r="J27" s="6" t="s">
        <v>1748</v>
      </c>
      <c r="K27" s="111" t="str">
        <f t="shared" si="8"/>
        <v>N/A</v>
      </c>
    </row>
    <row r="28" spans="1:11" x14ac:dyDescent="0.25">
      <c r="A28" s="134" t="s">
        <v>54</v>
      </c>
      <c r="B28" s="55" t="s">
        <v>213</v>
      </c>
      <c r="C28" s="5" t="s">
        <v>1748</v>
      </c>
      <c r="D28" s="5" t="str">
        <f t="shared" si="6"/>
        <v>N/A</v>
      </c>
      <c r="E28" s="5" t="s">
        <v>1748</v>
      </c>
      <c r="F28" s="5" t="str">
        <f t="shared" si="7"/>
        <v>N/A</v>
      </c>
      <c r="G28" s="5" t="s">
        <v>1748</v>
      </c>
      <c r="H28" s="5" t="str">
        <f t="shared" si="9"/>
        <v>N/A</v>
      </c>
      <c r="I28" s="6" t="s">
        <v>1748</v>
      </c>
      <c r="J28" s="6" t="s">
        <v>1748</v>
      </c>
      <c r="K28" s="111" t="str">
        <f t="shared" si="8"/>
        <v>N/A</v>
      </c>
    </row>
    <row r="29" spans="1:11" x14ac:dyDescent="0.25">
      <c r="A29" s="134" t="s">
        <v>55</v>
      </c>
      <c r="B29" s="55" t="s">
        <v>213</v>
      </c>
      <c r="C29" s="5" t="s">
        <v>1748</v>
      </c>
      <c r="D29" s="5" t="str">
        <f t="shared" si="6"/>
        <v>N/A</v>
      </c>
      <c r="E29" s="5" t="s">
        <v>1748</v>
      </c>
      <c r="F29" s="5" t="str">
        <f t="shared" si="7"/>
        <v>N/A</v>
      </c>
      <c r="G29" s="5" t="s">
        <v>1748</v>
      </c>
      <c r="H29" s="5" t="str">
        <f t="shared" si="9"/>
        <v>N/A</v>
      </c>
      <c r="I29" s="6" t="s">
        <v>1748</v>
      </c>
      <c r="J29" s="6" t="s">
        <v>1748</v>
      </c>
      <c r="K29" s="111" t="str">
        <f t="shared" si="8"/>
        <v>N/A</v>
      </c>
    </row>
    <row r="30" spans="1:11" x14ac:dyDescent="0.25">
      <c r="A30" s="134" t="s">
        <v>56</v>
      </c>
      <c r="B30" s="55" t="s">
        <v>213</v>
      </c>
      <c r="C30" s="5" t="s">
        <v>1748</v>
      </c>
      <c r="D30" s="5" t="str">
        <f t="shared" si="6"/>
        <v>N/A</v>
      </c>
      <c r="E30" s="5" t="s">
        <v>1748</v>
      </c>
      <c r="F30" s="5" t="str">
        <f t="shared" si="7"/>
        <v>N/A</v>
      </c>
      <c r="G30" s="5" t="s">
        <v>1748</v>
      </c>
      <c r="H30" s="5" t="str">
        <f t="shared" si="9"/>
        <v>N/A</v>
      </c>
      <c r="I30" s="6" t="s">
        <v>1748</v>
      </c>
      <c r="J30" s="6" t="s">
        <v>1748</v>
      </c>
      <c r="K30" s="111" t="str">
        <f t="shared" si="8"/>
        <v>N/A</v>
      </c>
    </row>
    <row r="31" spans="1:11" x14ac:dyDescent="0.25">
      <c r="A31" s="135" t="s">
        <v>57</v>
      </c>
      <c r="B31" s="141" t="s">
        <v>213</v>
      </c>
      <c r="C31" s="120" t="s">
        <v>1748</v>
      </c>
      <c r="D31" s="120" t="str">
        <f t="shared" si="6"/>
        <v>N/A</v>
      </c>
      <c r="E31" s="120" t="s">
        <v>1748</v>
      </c>
      <c r="F31" s="120" t="str">
        <f t="shared" si="7"/>
        <v>N/A</v>
      </c>
      <c r="G31" s="120" t="s">
        <v>1748</v>
      </c>
      <c r="H31" s="120" t="str">
        <f t="shared" si="9"/>
        <v>N/A</v>
      </c>
      <c r="I31" s="121" t="s">
        <v>1748</v>
      </c>
      <c r="J31" s="121" t="s">
        <v>1748</v>
      </c>
      <c r="K31" s="122" t="str">
        <f t="shared" si="8"/>
        <v>N/A</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2142110</v>
      </c>
      <c r="D7" s="52" t="str">
        <f>IF($B7="N/A","N/A",IF(C7&gt;10,"No",IF(C7&lt;-10,"No","Yes")))</f>
        <v>N/A</v>
      </c>
      <c r="E7" s="18">
        <v>2170598</v>
      </c>
      <c r="F7" s="52" t="str">
        <f>IF($B7="N/A","N/A",IF(E7&gt;10,"No",IF(E7&lt;-10,"No","Yes")))</f>
        <v>N/A</v>
      </c>
      <c r="G7" s="18">
        <v>2240731</v>
      </c>
      <c r="H7" s="52" t="str">
        <f>IF($B7="N/A","N/A",IF(G7&gt;10,"No",IF(G7&lt;-10,"No","Yes")))</f>
        <v>N/A</v>
      </c>
      <c r="I7" s="53">
        <v>1.33</v>
      </c>
      <c r="J7" s="53">
        <v>3.2309999999999999</v>
      </c>
      <c r="K7" s="54" t="s">
        <v>736</v>
      </c>
      <c r="L7" s="112" t="str">
        <f>IF(J7="Div by 0", "N/A", IF(K7="N/A","N/A", IF(J7&gt;VALUE(MID(K7,1,2)), "No", IF(J7&lt;-1*VALUE(MID(K7,1,2)), "No", "Yes"))))</f>
        <v>Yes</v>
      </c>
    </row>
    <row r="8" spans="1:12" x14ac:dyDescent="0.25">
      <c r="A8" s="110" t="s">
        <v>58</v>
      </c>
      <c r="B8" s="22" t="s">
        <v>213</v>
      </c>
      <c r="C8" s="29">
        <v>9516187030</v>
      </c>
      <c r="D8" s="27" t="str">
        <f>IF($B8="N/A","N/A",IF(C8&gt;10,"No",IF(C8&lt;-10,"No","Yes")))</f>
        <v>N/A</v>
      </c>
      <c r="E8" s="29">
        <v>9606128859</v>
      </c>
      <c r="F8" s="27" t="str">
        <f>IF($B8="N/A","N/A",IF(E8&gt;10,"No",IF(E8&lt;-10,"No","Yes")))</f>
        <v>N/A</v>
      </c>
      <c r="G8" s="29">
        <v>9609000715</v>
      </c>
      <c r="H8" s="27" t="str">
        <f>IF($B8="N/A","N/A",IF(G8&gt;10,"No",IF(G8&lt;-10,"No","Yes")))</f>
        <v>N/A</v>
      </c>
      <c r="I8" s="8">
        <v>0.94510000000000005</v>
      </c>
      <c r="J8" s="8">
        <v>2.9899999999999999E-2</v>
      </c>
      <c r="K8" s="28" t="s">
        <v>736</v>
      </c>
      <c r="L8" s="111" t="str">
        <f>IF(J8="Div by 0", "N/A", IF(K8="N/A","N/A", IF(J8&gt;VALUE(MID(K8,1,2)), "No", IF(J8&lt;-1*VALUE(MID(K8,1,2)), "No", "Yes"))))</f>
        <v>Yes</v>
      </c>
    </row>
    <row r="9" spans="1:12" x14ac:dyDescent="0.25">
      <c r="A9" s="142" t="s">
        <v>941</v>
      </c>
      <c r="B9" s="5" t="s">
        <v>213</v>
      </c>
      <c r="C9" s="4">
        <v>12.161466965000001</v>
      </c>
      <c r="D9" s="27" t="str">
        <f>IF($B9="N/A","N/A",IF(C9&gt;10,"No",IF(C9&lt;-10,"No","Yes")))</f>
        <v>N/A</v>
      </c>
      <c r="E9" s="4">
        <v>11.828261152</v>
      </c>
      <c r="F9" s="27" t="str">
        <f>IF($B9="N/A","N/A",IF(E9&gt;10,"No",IF(E9&lt;-10,"No","Yes")))</f>
        <v>N/A</v>
      </c>
      <c r="G9" s="4">
        <v>13.237064155000001</v>
      </c>
      <c r="H9" s="27" t="str">
        <f>IF($B9="N/A","N/A",IF(G9&gt;10,"No",IF(G9&lt;-10,"No","Yes")))</f>
        <v>N/A</v>
      </c>
      <c r="I9" s="8">
        <v>-2.74</v>
      </c>
      <c r="J9" s="8">
        <v>11.91</v>
      </c>
      <c r="K9" s="5" t="s">
        <v>213</v>
      </c>
      <c r="L9" s="111" t="str">
        <f>IF(J9="Div by 0", "N/A", IF(K9="N/A","N/A", IF(J9&gt;VALUE(MID(K9,1,2)), "No", IF(J9&lt;-1*VALUE(MID(K9,1,2)), "No", "Yes"))))</f>
        <v>N/A</v>
      </c>
    </row>
    <row r="10" spans="1:12" x14ac:dyDescent="0.25">
      <c r="A10" s="142" t="s">
        <v>942</v>
      </c>
      <c r="B10" s="5" t="s">
        <v>213</v>
      </c>
      <c r="C10" s="4">
        <v>5.8619772094</v>
      </c>
      <c r="D10" s="27" t="str">
        <f t="shared" ref="D10:D20" si="0">IF($B10="N/A","N/A",IF(C10&gt;10,"No",IF(C10&lt;-10,"No","Yes")))</f>
        <v>N/A</v>
      </c>
      <c r="E10" s="4">
        <v>3.2386466771000002</v>
      </c>
      <c r="F10" s="27" t="str">
        <f t="shared" ref="F10:F20" si="1">IF($B10="N/A","N/A",IF(E10&gt;10,"No",IF(E10&lt;-10,"No","Yes")))</f>
        <v>N/A</v>
      </c>
      <c r="G10" s="4">
        <v>1.4491699360999999</v>
      </c>
      <c r="H10" s="27" t="str">
        <f t="shared" ref="H10:H20" si="2">IF($B10="N/A","N/A",IF(G10&gt;10,"No",IF(G10&lt;-10,"No","Yes")))</f>
        <v>N/A</v>
      </c>
      <c r="I10" s="8">
        <v>-44.8</v>
      </c>
      <c r="J10" s="8">
        <v>-55.3</v>
      </c>
      <c r="K10" s="5" t="s">
        <v>213</v>
      </c>
      <c r="L10" s="111" t="str">
        <f t="shared" ref="L10:L27" si="3">IF(J10="Div by 0", "N/A", IF(K10="N/A","N/A", IF(J10&gt;VALUE(MID(K10,1,2)), "No", IF(J10&lt;-1*VALUE(MID(K10,1,2)), "No", "Yes"))))</f>
        <v>N/A</v>
      </c>
    </row>
    <row r="11" spans="1:12" x14ac:dyDescent="0.25">
      <c r="A11" s="142" t="s">
        <v>943</v>
      </c>
      <c r="B11" s="5" t="s">
        <v>213</v>
      </c>
      <c r="C11" s="4">
        <v>7.9344664839999997</v>
      </c>
      <c r="D11" s="27" t="str">
        <f t="shared" si="0"/>
        <v>N/A</v>
      </c>
      <c r="E11" s="4">
        <v>8.0992426971999993</v>
      </c>
      <c r="F11" s="27" t="str">
        <f t="shared" si="1"/>
        <v>N/A</v>
      </c>
      <c r="G11" s="4">
        <v>9.3735928141000002</v>
      </c>
      <c r="H11" s="27" t="str">
        <f t="shared" si="2"/>
        <v>N/A</v>
      </c>
      <c r="I11" s="8">
        <v>2.077</v>
      </c>
      <c r="J11" s="8">
        <v>15.73</v>
      </c>
      <c r="K11" s="5" t="s">
        <v>213</v>
      </c>
      <c r="L11" s="111" t="str">
        <f t="shared" si="3"/>
        <v>N/A</v>
      </c>
    </row>
    <row r="12" spans="1:12" x14ac:dyDescent="0.25">
      <c r="A12" s="142" t="s">
        <v>944</v>
      </c>
      <c r="B12" s="5" t="s">
        <v>213</v>
      </c>
      <c r="C12" s="4">
        <v>9.3365900000000007E-5</v>
      </c>
      <c r="D12" s="27" t="str">
        <f t="shared" si="0"/>
        <v>N/A</v>
      </c>
      <c r="E12" s="4">
        <v>9.2140500000000003E-5</v>
      </c>
      <c r="F12" s="27" t="str">
        <f t="shared" si="1"/>
        <v>N/A</v>
      </c>
      <c r="G12" s="4">
        <v>3.2132370999999999E-3</v>
      </c>
      <c r="H12" s="27" t="str">
        <f t="shared" si="2"/>
        <v>N/A</v>
      </c>
      <c r="I12" s="8">
        <v>-1.31</v>
      </c>
      <c r="J12" s="8">
        <v>3387</v>
      </c>
      <c r="K12" s="5" t="s">
        <v>213</v>
      </c>
      <c r="L12" s="111" t="str">
        <f t="shared" si="3"/>
        <v>N/A</v>
      </c>
    </row>
    <row r="13" spans="1:12" x14ac:dyDescent="0.25">
      <c r="A13" s="142" t="s">
        <v>945</v>
      </c>
      <c r="B13" s="7" t="s">
        <v>213</v>
      </c>
      <c r="C13" s="4">
        <v>66.668051594000005</v>
      </c>
      <c r="D13" s="27" t="str">
        <f t="shared" si="0"/>
        <v>N/A</v>
      </c>
      <c r="E13" s="4">
        <v>69.624545862000005</v>
      </c>
      <c r="F13" s="27" t="str">
        <f t="shared" si="1"/>
        <v>N/A</v>
      </c>
      <c r="G13" s="4">
        <v>68.818479327000006</v>
      </c>
      <c r="H13" s="27" t="str">
        <f t="shared" si="2"/>
        <v>N/A</v>
      </c>
      <c r="I13" s="8">
        <v>4.4349999999999996</v>
      </c>
      <c r="J13" s="8">
        <v>-1.1599999999999999</v>
      </c>
      <c r="K13" s="5" t="s">
        <v>213</v>
      </c>
      <c r="L13" s="111" t="str">
        <f t="shared" si="3"/>
        <v>N/A</v>
      </c>
    </row>
    <row r="14" spans="1:12" ht="12.75" customHeight="1" x14ac:dyDescent="0.25">
      <c r="A14" s="142" t="s">
        <v>946</v>
      </c>
      <c r="B14" s="7" t="s">
        <v>213</v>
      </c>
      <c r="C14" s="4">
        <v>1.07837599E-2</v>
      </c>
      <c r="D14" s="27" t="str">
        <f t="shared" si="0"/>
        <v>N/A</v>
      </c>
      <c r="E14" s="4">
        <v>8.3847860999999996E-3</v>
      </c>
      <c r="F14" s="27" t="str">
        <f t="shared" si="1"/>
        <v>N/A</v>
      </c>
      <c r="G14" s="4">
        <v>2.4768702699999999E-2</v>
      </c>
      <c r="H14" s="27" t="str">
        <f t="shared" si="2"/>
        <v>N/A</v>
      </c>
      <c r="I14" s="8">
        <v>-22.2</v>
      </c>
      <c r="J14" s="8">
        <v>195.4</v>
      </c>
      <c r="K14" s="5" t="s">
        <v>213</v>
      </c>
      <c r="L14" s="111" t="str">
        <f t="shared" si="3"/>
        <v>N/A</v>
      </c>
    </row>
    <row r="15" spans="1:12" x14ac:dyDescent="0.25">
      <c r="A15" s="142" t="s">
        <v>947</v>
      </c>
      <c r="B15" s="7" t="s">
        <v>213</v>
      </c>
      <c r="C15" s="4">
        <v>1.22309312E-2</v>
      </c>
      <c r="D15" s="27" t="str">
        <f t="shared" si="0"/>
        <v>N/A</v>
      </c>
      <c r="E15" s="4">
        <v>9.1679803999999993E-3</v>
      </c>
      <c r="F15" s="27" t="str">
        <f t="shared" si="1"/>
        <v>N/A</v>
      </c>
      <c r="G15" s="4">
        <v>4.4628293000000003E-3</v>
      </c>
      <c r="H15" s="27" t="str">
        <f t="shared" si="2"/>
        <v>N/A</v>
      </c>
      <c r="I15" s="8">
        <v>-25</v>
      </c>
      <c r="J15" s="8">
        <v>-51.3</v>
      </c>
      <c r="K15" s="5" t="s">
        <v>213</v>
      </c>
      <c r="L15" s="111" t="str">
        <f t="shared" si="3"/>
        <v>N/A</v>
      </c>
    </row>
    <row r="16" spans="1:12" ht="12.75" customHeight="1" x14ac:dyDescent="0.25">
      <c r="A16" s="142" t="s">
        <v>948</v>
      </c>
      <c r="B16" s="7" t="s">
        <v>213</v>
      </c>
      <c r="C16" s="4">
        <v>7.3509296908000001</v>
      </c>
      <c r="D16" s="27" t="str">
        <f t="shared" si="0"/>
        <v>N/A</v>
      </c>
      <c r="E16" s="4">
        <v>7.1916587042</v>
      </c>
      <c r="F16" s="27" t="str">
        <f t="shared" si="1"/>
        <v>N/A</v>
      </c>
      <c r="G16" s="4">
        <v>7.0892489994999996</v>
      </c>
      <c r="H16" s="27" t="str">
        <f t="shared" si="2"/>
        <v>N/A</v>
      </c>
      <c r="I16" s="8">
        <v>-2.17</v>
      </c>
      <c r="J16" s="8">
        <v>-1.42</v>
      </c>
      <c r="K16" s="5" t="s">
        <v>213</v>
      </c>
      <c r="L16" s="111" t="str">
        <f t="shared" si="3"/>
        <v>N/A</v>
      </c>
    </row>
    <row r="17" spans="1:12" ht="12.75" customHeight="1" x14ac:dyDescent="0.25">
      <c r="A17" s="143" t="s">
        <v>949</v>
      </c>
      <c r="B17" s="7" t="s">
        <v>213</v>
      </c>
      <c r="C17" s="4">
        <v>79.893189425000003</v>
      </c>
      <c r="D17" s="27" t="str">
        <f t="shared" si="0"/>
        <v>N/A</v>
      </c>
      <c r="E17" s="4">
        <v>80.064019224000006</v>
      </c>
      <c r="F17" s="27" t="str">
        <f t="shared" si="1"/>
        <v>N/A</v>
      </c>
      <c r="G17" s="4">
        <v>77.361361091999996</v>
      </c>
      <c r="H17" s="27" t="str">
        <f t="shared" si="2"/>
        <v>N/A</v>
      </c>
      <c r="I17" s="8">
        <v>0.21379999999999999</v>
      </c>
      <c r="J17" s="8">
        <v>-3.38</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75.912191155000002</v>
      </c>
      <c r="H18" s="27" t="str">
        <f t="shared" si="2"/>
        <v>N/A</v>
      </c>
      <c r="I18" s="8" t="s">
        <v>213</v>
      </c>
      <c r="J18" s="8" t="s">
        <v>213</v>
      </c>
      <c r="K18" s="5" t="s">
        <v>213</v>
      </c>
      <c r="L18" s="111" t="str">
        <f t="shared" si="3"/>
        <v>N/A</v>
      </c>
    </row>
    <row r="19" spans="1:12" ht="12.75" customHeight="1" x14ac:dyDescent="0.25">
      <c r="A19" s="143" t="s">
        <v>950</v>
      </c>
      <c r="B19" s="7" t="s">
        <v>213</v>
      </c>
      <c r="C19" s="4">
        <v>7.9453436098000001</v>
      </c>
      <c r="D19" s="27" t="str">
        <f t="shared" si="0"/>
        <v>N/A</v>
      </c>
      <c r="E19" s="4">
        <v>8.1077196237999996</v>
      </c>
      <c r="F19" s="27" t="str">
        <f t="shared" si="1"/>
        <v>N/A</v>
      </c>
      <c r="G19" s="4">
        <v>9.4015747540000003</v>
      </c>
      <c r="H19" s="27" t="str">
        <f t="shared" si="2"/>
        <v>N/A</v>
      </c>
      <c r="I19" s="8">
        <v>2.044</v>
      </c>
      <c r="J19" s="8">
        <v>15.96</v>
      </c>
      <c r="K19" s="5" t="s">
        <v>213</v>
      </c>
      <c r="L19" s="111" t="str">
        <f t="shared" si="3"/>
        <v>N/A</v>
      </c>
    </row>
    <row r="20" spans="1:12" ht="12.75" customHeight="1" x14ac:dyDescent="0.25">
      <c r="A20" s="144" t="s">
        <v>132</v>
      </c>
      <c r="B20" s="1" t="s">
        <v>213</v>
      </c>
      <c r="C20" s="23">
        <v>2254</v>
      </c>
      <c r="D20" s="27" t="str">
        <f t="shared" si="0"/>
        <v>N/A</v>
      </c>
      <c r="E20" s="23">
        <v>1976</v>
      </c>
      <c r="F20" s="27" t="str">
        <f t="shared" si="1"/>
        <v>N/A</v>
      </c>
      <c r="G20" s="23">
        <v>25336</v>
      </c>
      <c r="H20" s="27" t="str">
        <f t="shared" si="2"/>
        <v>N/A</v>
      </c>
      <c r="I20" s="8">
        <v>-12.3</v>
      </c>
      <c r="J20" s="8">
        <v>1182</v>
      </c>
      <c r="K20" s="23" t="s">
        <v>213</v>
      </c>
      <c r="L20" s="111" t="str">
        <f t="shared" si="3"/>
        <v>N/A</v>
      </c>
    </row>
    <row r="21" spans="1:12" ht="12.75" customHeight="1" x14ac:dyDescent="0.25">
      <c r="A21" s="144" t="s">
        <v>133</v>
      </c>
      <c r="B21" s="30" t="s">
        <v>276</v>
      </c>
      <c r="C21" s="4">
        <v>0.1052233545</v>
      </c>
      <c r="D21" s="27" t="str">
        <f>IF($B21="N/A","N/A",IF(C21&gt;=2,"No",IF(C21&lt;0,"No","Yes")))</f>
        <v>Yes</v>
      </c>
      <c r="E21" s="4">
        <v>9.1034820799999999E-2</v>
      </c>
      <c r="F21" s="27" t="str">
        <f>IF($B21="N/A","N/A",IF(E21&gt;=2,"No",IF(E21&lt;0,"No","Yes")))</f>
        <v>Yes</v>
      </c>
      <c r="G21" s="4">
        <v>1.1307024359</v>
      </c>
      <c r="H21" s="27" t="str">
        <f>IF($B21="N/A","N/A",IF(G21&gt;=2,"No",IF(G21&lt;0,"No","Yes")))</f>
        <v>Yes</v>
      </c>
      <c r="I21" s="8">
        <v>-13.5</v>
      </c>
      <c r="J21" s="8">
        <v>1142</v>
      </c>
      <c r="K21" s="5" t="s">
        <v>213</v>
      </c>
      <c r="L21" s="111" t="str">
        <f t="shared" si="3"/>
        <v>N/A</v>
      </c>
    </row>
    <row r="22" spans="1:12" x14ac:dyDescent="0.25">
      <c r="A22" s="134" t="s">
        <v>134</v>
      </c>
      <c r="B22" s="30" t="s">
        <v>213</v>
      </c>
      <c r="C22" s="29">
        <v>2854733</v>
      </c>
      <c r="D22" s="27" t="str">
        <f t="shared" ref="D22:D27" si="4">IF($B22="N/A","N/A",IF(C22&gt;10,"No",IF(C22&lt;-10,"No","Yes")))</f>
        <v>N/A</v>
      </c>
      <c r="E22" s="29">
        <v>2127251</v>
      </c>
      <c r="F22" s="27" t="str">
        <f t="shared" ref="F22:F27" si="5">IF($B22="N/A","N/A",IF(E22&gt;10,"No",IF(E22&lt;-10,"No","Yes")))</f>
        <v>N/A</v>
      </c>
      <c r="G22" s="29">
        <v>107075235</v>
      </c>
      <c r="H22" s="27" t="str">
        <f t="shared" ref="H22:H27" si="6">IF($B22="N/A","N/A",IF(G22&gt;10,"No",IF(G22&lt;-10,"No","Yes")))</f>
        <v>N/A</v>
      </c>
      <c r="I22" s="8">
        <v>-25.5</v>
      </c>
      <c r="J22" s="8">
        <v>4934</v>
      </c>
      <c r="K22" s="5" t="s">
        <v>213</v>
      </c>
      <c r="L22" s="111" t="str">
        <f t="shared" si="3"/>
        <v>N/A</v>
      </c>
    </row>
    <row r="23" spans="1:12" x14ac:dyDescent="0.25">
      <c r="A23" s="134" t="s">
        <v>1695</v>
      </c>
      <c r="B23" s="30" t="s">
        <v>213</v>
      </c>
      <c r="C23" s="29">
        <v>1266.5186335000001</v>
      </c>
      <c r="D23" s="27" t="str">
        <f t="shared" si="4"/>
        <v>N/A</v>
      </c>
      <c r="E23" s="29">
        <v>1076.5440283</v>
      </c>
      <c r="F23" s="27" t="str">
        <f t="shared" si="5"/>
        <v>N/A</v>
      </c>
      <c r="G23" s="29">
        <v>4226.2091490000003</v>
      </c>
      <c r="H23" s="27" t="str">
        <f t="shared" si="6"/>
        <v>N/A</v>
      </c>
      <c r="I23" s="8">
        <v>-15</v>
      </c>
      <c r="J23" s="8">
        <v>292.60000000000002</v>
      </c>
      <c r="K23" s="5" t="s">
        <v>213</v>
      </c>
      <c r="L23" s="111" t="str">
        <f t="shared" si="3"/>
        <v>N/A</v>
      </c>
    </row>
    <row r="24" spans="1:12" ht="12.75" customHeight="1" x14ac:dyDescent="0.25">
      <c r="A24" s="144" t="s">
        <v>135</v>
      </c>
      <c r="B24" s="22" t="s">
        <v>213</v>
      </c>
      <c r="C24" s="1">
        <v>1651</v>
      </c>
      <c r="D24" s="27" t="str">
        <f t="shared" si="4"/>
        <v>N/A</v>
      </c>
      <c r="E24" s="1">
        <v>1578</v>
      </c>
      <c r="F24" s="27" t="str">
        <f t="shared" si="5"/>
        <v>N/A</v>
      </c>
      <c r="G24" s="1">
        <v>21521</v>
      </c>
      <c r="H24" s="27" t="str">
        <f t="shared" si="6"/>
        <v>N/A</v>
      </c>
      <c r="I24" s="8">
        <v>-4.42</v>
      </c>
      <c r="J24" s="8">
        <v>1264</v>
      </c>
      <c r="K24" s="23" t="s">
        <v>213</v>
      </c>
      <c r="L24" s="111" t="str">
        <f t="shared" si="3"/>
        <v>N/A</v>
      </c>
    </row>
    <row r="25" spans="1:12" ht="12.75" customHeight="1" x14ac:dyDescent="0.25">
      <c r="A25" s="144" t="s">
        <v>136</v>
      </c>
      <c r="B25" s="22" t="s">
        <v>213</v>
      </c>
      <c r="C25" s="9">
        <v>7.7073539600000004E-2</v>
      </c>
      <c r="D25" s="27" t="str">
        <f t="shared" si="4"/>
        <v>N/A</v>
      </c>
      <c r="E25" s="9">
        <v>7.2698859899999996E-2</v>
      </c>
      <c r="F25" s="27" t="str">
        <f t="shared" si="5"/>
        <v>N/A</v>
      </c>
      <c r="G25" s="9">
        <v>0.96044549749999997</v>
      </c>
      <c r="H25" s="27" t="str">
        <f t="shared" si="6"/>
        <v>N/A</v>
      </c>
      <c r="I25" s="8">
        <v>-5.68</v>
      </c>
      <c r="J25" s="8">
        <v>1221</v>
      </c>
      <c r="K25" s="5" t="s">
        <v>213</v>
      </c>
      <c r="L25" s="111" t="str">
        <f t="shared" si="3"/>
        <v>N/A</v>
      </c>
    </row>
    <row r="26" spans="1:12" ht="25" x14ac:dyDescent="0.25">
      <c r="A26" s="134" t="s">
        <v>137</v>
      </c>
      <c r="B26" s="22" t="s">
        <v>213</v>
      </c>
      <c r="C26" s="10">
        <v>2812201</v>
      </c>
      <c r="D26" s="27" t="str">
        <f t="shared" si="4"/>
        <v>N/A</v>
      </c>
      <c r="E26" s="10">
        <v>2088941</v>
      </c>
      <c r="F26" s="27" t="str">
        <f t="shared" si="5"/>
        <v>N/A</v>
      </c>
      <c r="G26" s="10">
        <v>105555342</v>
      </c>
      <c r="H26" s="27" t="str">
        <f t="shared" si="6"/>
        <v>N/A</v>
      </c>
      <c r="I26" s="8">
        <v>-25.7</v>
      </c>
      <c r="J26" s="8">
        <v>4953</v>
      </c>
      <c r="K26" s="5" t="s">
        <v>213</v>
      </c>
      <c r="L26" s="111" t="str">
        <f t="shared" si="3"/>
        <v>N/A</v>
      </c>
    </row>
    <row r="27" spans="1:12" ht="25" x14ac:dyDescent="0.25">
      <c r="A27" s="134" t="s">
        <v>951</v>
      </c>
      <c r="B27" s="22" t="s">
        <v>213</v>
      </c>
      <c r="C27" s="10">
        <v>1703.3319200000001</v>
      </c>
      <c r="D27" s="27" t="str">
        <f t="shared" si="4"/>
        <v>N/A</v>
      </c>
      <c r="E27" s="10">
        <v>1323.7902408</v>
      </c>
      <c r="F27" s="27" t="str">
        <f t="shared" si="5"/>
        <v>N/A</v>
      </c>
      <c r="G27" s="10">
        <v>4904.7600947999999</v>
      </c>
      <c r="H27" s="27" t="str">
        <f t="shared" si="6"/>
        <v>N/A</v>
      </c>
      <c r="I27" s="8">
        <v>-22.3</v>
      </c>
      <c r="J27" s="8">
        <v>270.5</v>
      </c>
      <c r="K27" s="5" t="s">
        <v>213</v>
      </c>
      <c r="L27" s="111" t="str">
        <f t="shared" si="3"/>
        <v>N/A</v>
      </c>
    </row>
    <row r="28" spans="1:12" x14ac:dyDescent="0.25">
      <c r="A28" s="144" t="s">
        <v>138</v>
      </c>
      <c r="B28" s="1" t="s">
        <v>213</v>
      </c>
      <c r="C28" s="23">
        <v>133331</v>
      </c>
      <c r="D28" s="27" t="str">
        <f>IF($B28="N/A","N/A",IF(C28&gt;10,"No",IF(C28&lt;-10,"No","Yes")))</f>
        <v>N/A</v>
      </c>
      <c r="E28" s="23">
        <v>132676</v>
      </c>
      <c r="F28" s="27" t="str">
        <f>IF($B28="N/A","N/A",IF(E28&gt;10,"No",IF(E28&lt;-10,"No","Yes")))</f>
        <v>N/A</v>
      </c>
      <c r="G28" s="23">
        <v>169855</v>
      </c>
      <c r="H28" s="27" t="str">
        <f>IF($B28="N/A","N/A",IF(G28&gt;10,"No",IF(G28&lt;-10,"No","Yes")))</f>
        <v>N/A</v>
      </c>
      <c r="I28" s="8">
        <v>-0.49099999999999999</v>
      </c>
      <c r="J28" s="8">
        <v>28.02</v>
      </c>
      <c r="K28" s="23" t="s">
        <v>213</v>
      </c>
      <c r="L28" s="111" t="str">
        <f>IF(J28="Div by 0", "N/A", IF(K28="N/A","N/A", IF(J28&gt;VALUE(MID(K28,1,2)), "No", IF(J28&lt;-1*VALUE(MID(K28,1,2)), "No", "Yes"))))</f>
        <v>N/A</v>
      </c>
    </row>
    <row r="29" spans="1:12" x14ac:dyDescent="0.25">
      <c r="A29" s="134" t="s">
        <v>139</v>
      </c>
      <c r="B29" s="30" t="s">
        <v>213</v>
      </c>
      <c r="C29" s="4">
        <v>6.2242835335000004</v>
      </c>
      <c r="D29" s="27" t="str">
        <f>IF($B29="N/A","N/A",IF(C29&gt;10,"No",IF(C29&lt;-10,"No","Yes")))</f>
        <v>N/A</v>
      </c>
      <c r="E29" s="4">
        <v>6.1124169468999998</v>
      </c>
      <c r="F29" s="27" t="str">
        <f>IF($B29="N/A","N/A",IF(E29&gt;10,"No",IF(E29&lt;-10,"No","Yes")))</f>
        <v>N/A</v>
      </c>
      <c r="G29" s="4">
        <v>7.5803387377</v>
      </c>
      <c r="H29" s="27" t="str">
        <f>IF($B29="N/A","N/A",IF(G29&gt;10,"No",IF(G29&lt;-10,"No","Yes")))</f>
        <v>N/A</v>
      </c>
      <c r="I29" s="8">
        <v>-1.8</v>
      </c>
      <c r="J29" s="8">
        <v>24.02</v>
      </c>
      <c r="K29" s="5" t="s">
        <v>213</v>
      </c>
      <c r="L29" s="111" t="str">
        <f>IF(J29="Div by 0", "N/A", IF(K29="N/A","N/A", IF(J29&gt;VALUE(MID(K29,1,2)), "No", IF(J29&lt;-1*VALUE(MID(K29,1,2)), "No", "Yes"))))</f>
        <v>N/A</v>
      </c>
    </row>
    <row r="30" spans="1:12" x14ac:dyDescent="0.25">
      <c r="A30" s="144" t="s">
        <v>140</v>
      </c>
      <c r="B30" s="23" t="s">
        <v>213</v>
      </c>
      <c r="C30" s="23">
        <v>209601</v>
      </c>
      <c r="D30" s="27" t="str">
        <f>IF($B30="N/A","N/A",IF(C30&gt;10,"No",IF(C30&lt;-10,"No","Yes")))</f>
        <v>N/A</v>
      </c>
      <c r="E30" s="23">
        <v>214693</v>
      </c>
      <c r="F30" s="27" t="str">
        <f>IF($B30="N/A","N/A",IF(E30&gt;10,"No",IF(E30&lt;-10,"No","Yes")))</f>
        <v>N/A</v>
      </c>
      <c r="G30" s="23">
        <v>254833</v>
      </c>
      <c r="H30" s="27" t="str">
        <f>IF($B30="N/A","N/A",IF(G30&gt;10,"No",IF(G30&lt;-10,"No","Yes")))</f>
        <v>N/A</v>
      </c>
      <c r="I30" s="8">
        <v>2.4289999999999998</v>
      </c>
      <c r="J30" s="8">
        <v>18.7</v>
      </c>
      <c r="K30" s="23" t="s">
        <v>213</v>
      </c>
      <c r="L30" s="111" t="str">
        <f>IF(J30="Div by 0", "N/A", IF(K30="N/A","N/A", IF(J30&gt;VALUE(MID(K30,1,2)), "No", IF(J30&lt;-1*VALUE(MID(K30,1,2)), "No", "Yes"))))</f>
        <v>N/A</v>
      </c>
    </row>
    <row r="31" spans="1:12" x14ac:dyDescent="0.25">
      <c r="A31" s="134" t="s">
        <v>141</v>
      </c>
      <c r="B31" s="22" t="s">
        <v>213</v>
      </c>
      <c r="C31" s="4">
        <v>9.7847916306999991</v>
      </c>
      <c r="D31" s="27" t="str">
        <f>IF($B31="N/A","N/A",IF(C31&gt;10,"No",IF(C31&lt;-10,"No","Yes")))</f>
        <v>N/A</v>
      </c>
      <c r="E31" s="4">
        <v>9.8909609240999998</v>
      </c>
      <c r="F31" s="27" t="str">
        <f>IF($B31="N/A","N/A",IF(E31&gt;10,"No",IF(E31&lt;-10,"No","Yes")))</f>
        <v>N/A</v>
      </c>
      <c r="G31" s="4">
        <v>11.372761835</v>
      </c>
      <c r="H31" s="27" t="str">
        <f>IF($B31="N/A","N/A",IF(G31&gt;10,"No",IF(G31&lt;-10,"No","Yes")))</f>
        <v>N/A</v>
      </c>
      <c r="I31" s="8">
        <v>1.085</v>
      </c>
      <c r="J31" s="8">
        <v>14.98</v>
      </c>
      <c r="K31" s="5" t="s">
        <v>213</v>
      </c>
      <c r="L31" s="111" t="str">
        <f>IF(J31="Div by 0", "N/A", IF(K31="N/A","N/A", IF(J31&gt;VALUE(MID(K31,1,2)), "No", IF(J31&lt;-1*VALUE(MID(K31,1,2)), "No", "Yes"))))</f>
        <v>N/A</v>
      </c>
    </row>
    <row r="32" spans="1:12" ht="12.75" customHeight="1" x14ac:dyDescent="0.25">
      <c r="A32" s="150" t="s">
        <v>142</v>
      </c>
      <c r="B32" s="127" t="s">
        <v>213</v>
      </c>
      <c r="C32" s="127">
        <v>149683.58332999999</v>
      </c>
      <c r="D32" s="151" t="str">
        <f>IF($B32="N/A","N/A",IF(C32&gt;10,"No",IF(C32&lt;-10,"No","Yes")))</f>
        <v>N/A</v>
      </c>
      <c r="E32" s="127">
        <v>154431.66667000001</v>
      </c>
      <c r="F32" s="151" t="str">
        <f>IF($B32="N/A","N/A",IF(E32&gt;10,"No",IF(E32&lt;-10,"No","Yes")))</f>
        <v>N/A</v>
      </c>
      <c r="G32" s="127">
        <v>157037.25</v>
      </c>
      <c r="H32" s="151" t="str">
        <f>IF($B32="N/A","N/A",IF(G32&gt;10,"No",IF(G32&lt;-10,"No","Yes")))</f>
        <v>N/A</v>
      </c>
      <c r="I32" s="152">
        <v>3.1720000000000002</v>
      </c>
      <c r="J32" s="152">
        <v>1.6870000000000001</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2006525</v>
      </c>
      <c r="D6" s="27" t="str">
        <f>IF($B6="N/A","N/A",IF(C6&gt;10,"No",IF(C6&lt;-10,"No","Yes")))</f>
        <v>N/A</v>
      </c>
      <c r="E6" s="23">
        <v>2035946</v>
      </c>
      <c r="F6" s="27" t="str">
        <f>IF($B6="N/A","N/A",IF(E6&gt;10,"No",IF(E6&lt;-10,"No","Yes")))</f>
        <v>N/A</v>
      </c>
      <c r="G6" s="23">
        <v>2045540</v>
      </c>
      <c r="H6" s="27" t="str">
        <f>IF($B6="N/A","N/A",IF(G6&gt;10,"No",IF(G6&lt;-10,"No","Yes")))</f>
        <v>N/A</v>
      </c>
      <c r="I6" s="8">
        <v>1.466</v>
      </c>
      <c r="J6" s="8">
        <v>0.47120000000000001</v>
      </c>
      <c r="K6" s="31" t="s">
        <v>736</v>
      </c>
      <c r="L6" s="111" t="str">
        <f>IF(J6="Div by 0", "N/A", IF(K6="N/A","N/A", IF(J6&gt;VALUE(MID(K6,1,2)), "No", IF(J6&lt;-1*VALUE(MID(K6,1,2)), "No", "Yes"))))</f>
        <v>Yes</v>
      </c>
    </row>
    <row r="7" spans="1:14" x14ac:dyDescent="0.25">
      <c r="A7" s="144" t="s">
        <v>59</v>
      </c>
      <c r="B7" s="23" t="s">
        <v>213</v>
      </c>
      <c r="C7" s="23">
        <v>1622282.97</v>
      </c>
      <c r="D7" s="27" t="str">
        <f>IF($B7="N/A","N/A",IF(C7&gt;10,"No",IF(C7&lt;-10,"No","Yes")))</f>
        <v>N/A</v>
      </c>
      <c r="E7" s="23">
        <v>1676105.63</v>
      </c>
      <c r="F7" s="27" t="str">
        <f>IF($B7="N/A","N/A",IF(E7&gt;10,"No",IF(E7&lt;-10,"No","Yes")))</f>
        <v>N/A</v>
      </c>
      <c r="G7" s="23">
        <v>1645348.36</v>
      </c>
      <c r="H7" s="27" t="str">
        <f>IF($B7="N/A","N/A",IF(G7&gt;10,"No",IF(G7&lt;-10,"No","Yes")))</f>
        <v>N/A</v>
      </c>
      <c r="I7" s="8">
        <v>3.3180000000000001</v>
      </c>
      <c r="J7" s="8">
        <v>-1.84</v>
      </c>
      <c r="K7" s="31" t="s">
        <v>737</v>
      </c>
      <c r="L7" s="111" t="str">
        <f>IF(J7="Div by 0", "N/A", IF(K7="N/A","N/A", IF(J7&gt;VALUE(MID(K7,1,2)), "No", IF(J7&lt;-1*VALUE(MID(K7,1,2)), "No", "Yes"))))</f>
        <v>Yes</v>
      </c>
    </row>
    <row r="8" spans="1:14" x14ac:dyDescent="0.25">
      <c r="A8" s="154" t="s">
        <v>143</v>
      </c>
      <c r="B8" s="23" t="s">
        <v>213</v>
      </c>
      <c r="C8" s="23">
        <v>66093</v>
      </c>
      <c r="D8" s="27" t="str">
        <f>IF($B8="N/A","N/A",IF(C8&gt;10,"No",IF(C8&lt;-10,"No","Yes")))</f>
        <v>N/A</v>
      </c>
      <c r="E8" s="23">
        <v>67521</v>
      </c>
      <c r="F8" s="27" t="str">
        <f>IF($B8="N/A","N/A",IF(E8&gt;10,"No",IF(E8&lt;-10,"No","Yes")))</f>
        <v>N/A</v>
      </c>
      <c r="G8" s="23">
        <v>68855</v>
      </c>
      <c r="H8" s="27" t="str">
        <f>IF($B8="N/A","N/A",IF(G8&gt;10,"No",IF(G8&lt;-10,"No","Yes")))</f>
        <v>N/A</v>
      </c>
      <c r="I8" s="8">
        <v>2.161</v>
      </c>
      <c r="J8" s="8">
        <v>1.976</v>
      </c>
      <c r="K8" s="23" t="s">
        <v>213</v>
      </c>
      <c r="L8" s="111" t="str">
        <f>IF(J8="Div by 0", "N/A", IF(K8="N/A","N/A", IF(J8&gt;VALUE(MID(K8,1,2)), "No", IF(J8&lt;-1*VALUE(MID(K8,1,2)), "No", "Yes"))))</f>
        <v>N/A</v>
      </c>
    </row>
    <row r="9" spans="1:14" x14ac:dyDescent="0.25">
      <c r="A9" s="144" t="s">
        <v>678</v>
      </c>
      <c r="B9" s="23" t="s">
        <v>213</v>
      </c>
      <c r="C9" s="23">
        <v>66092</v>
      </c>
      <c r="D9" s="27" t="str">
        <f t="shared" ref="D9:D11" si="0">IF($B9="N/A","N/A",IF(C9&gt;10,"No",IF(C9&lt;-10,"No","Yes")))</f>
        <v>N/A</v>
      </c>
      <c r="E9" s="23">
        <v>67519</v>
      </c>
      <c r="F9" s="27" t="str">
        <f t="shared" ref="F9:F11" si="1">IF($B9="N/A","N/A",IF(E9&gt;10,"No",IF(E9&lt;-10,"No","Yes")))</f>
        <v>N/A</v>
      </c>
      <c r="G9" s="23">
        <v>68853</v>
      </c>
      <c r="H9" s="27" t="str">
        <f t="shared" ref="H9:H11" si="2">IF($B9="N/A","N/A",IF(G9&gt;10,"No",IF(G9&lt;-10,"No","Yes")))</f>
        <v>N/A</v>
      </c>
      <c r="I9" s="8">
        <v>2.1589999999999998</v>
      </c>
      <c r="J9" s="8">
        <v>1.976</v>
      </c>
      <c r="K9" s="23" t="s">
        <v>213</v>
      </c>
      <c r="L9" s="111" t="str">
        <f t="shared" ref="L9:L11" si="3">IF(J9="Div by 0", "N/A", IF(K9="N/A","N/A", IF(J9&gt;VALUE(MID(K9,1,2)), "No", IF(J9&lt;-1*VALUE(MID(K9,1,2)), "No", "Yes"))))</f>
        <v>N/A</v>
      </c>
    </row>
    <row r="10" spans="1:14" x14ac:dyDescent="0.25">
      <c r="A10" s="144" t="s">
        <v>423</v>
      </c>
      <c r="B10" s="23" t="s">
        <v>213</v>
      </c>
      <c r="C10" s="23">
        <v>11</v>
      </c>
      <c r="D10" s="27" t="str">
        <f t="shared" si="0"/>
        <v>N/A</v>
      </c>
      <c r="E10" s="23">
        <v>11</v>
      </c>
      <c r="F10" s="27" t="str">
        <f t="shared" si="1"/>
        <v>N/A</v>
      </c>
      <c r="G10" s="23">
        <v>11</v>
      </c>
      <c r="H10" s="27" t="str">
        <f t="shared" si="2"/>
        <v>N/A</v>
      </c>
      <c r="I10" s="8">
        <v>100</v>
      </c>
      <c r="J10" s="8">
        <v>0</v>
      </c>
      <c r="K10" s="23" t="s">
        <v>213</v>
      </c>
      <c r="L10" s="111" t="str">
        <f t="shared" si="3"/>
        <v>N/A</v>
      </c>
    </row>
    <row r="11" spans="1:14" x14ac:dyDescent="0.25">
      <c r="A11" s="144" t="s">
        <v>169</v>
      </c>
      <c r="B11" s="23" t="s">
        <v>213</v>
      </c>
      <c r="C11" s="4">
        <v>3.2939036393999999</v>
      </c>
      <c r="D11" s="27" t="str">
        <f t="shared" si="0"/>
        <v>N/A</v>
      </c>
      <c r="E11" s="4">
        <v>3.3164435599000002</v>
      </c>
      <c r="F11" s="27" t="str">
        <f t="shared" si="1"/>
        <v>N/A</v>
      </c>
      <c r="G11" s="4">
        <v>3.3661038160999999</v>
      </c>
      <c r="H11" s="27" t="str">
        <f t="shared" si="2"/>
        <v>N/A</v>
      </c>
      <c r="I11" s="8">
        <v>0.68430000000000002</v>
      </c>
      <c r="J11" s="8">
        <v>1.4970000000000001</v>
      </c>
      <c r="K11" s="23" t="s">
        <v>213</v>
      </c>
      <c r="L11" s="111" t="str">
        <f t="shared" si="3"/>
        <v>N/A</v>
      </c>
    </row>
    <row r="12" spans="1:14" x14ac:dyDescent="0.25">
      <c r="A12" s="144" t="s">
        <v>144</v>
      </c>
      <c r="B12" s="23" t="s">
        <v>213</v>
      </c>
      <c r="C12" s="23">
        <v>41197.416666999998</v>
      </c>
      <c r="D12" s="27" t="str">
        <f>IF($B12="N/A","N/A",IF(C12&gt;10,"No",IF(C12&lt;-10,"No","Yes")))</f>
        <v>N/A</v>
      </c>
      <c r="E12" s="23">
        <v>42743.083333000002</v>
      </c>
      <c r="F12" s="27" t="str">
        <f>IF($B12="N/A","N/A",IF(E12&gt;10,"No",IF(E12&lt;-10,"No","Yes")))</f>
        <v>N/A</v>
      </c>
      <c r="G12" s="23">
        <v>43055.916666999998</v>
      </c>
      <c r="H12" s="27" t="str">
        <f>IF($B12="N/A","N/A",IF(G12&gt;10,"No",IF(G12&lt;-10,"No","Yes")))</f>
        <v>N/A</v>
      </c>
      <c r="I12" s="8">
        <v>3.7519999999999998</v>
      </c>
      <c r="J12" s="8">
        <v>0.7319</v>
      </c>
      <c r="K12" s="23" t="s">
        <v>213</v>
      </c>
      <c r="L12" s="111" t="str">
        <f>IF(J12="Div by 0", "N/A", IF(K12="N/A","N/A", IF(J12&gt;VALUE(MID(K12,1,2)), "No", IF(J12&lt;-1*VALUE(MID(K12,1,2)), "No", "Yes"))))</f>
        <v>N/A</v>
      </c>
    </row>
    <row r="13" spans="1:14" x14ac:dyDescent="0.25">
      <c r="A13" s="110" t="s">
        <v>364</v>
      </c>
      <c r="B13" s="43" t="s">
        <v>213</v>
      </c>
      <c r="C13" s="4">
        <v>98.572208171</v>
      </c>
      <c r="D13" s="40" t="str">
        <f>IF($B13="N/A","N/A",IF(C13&gt;=95,"Yes","No"))</f>
        <v>N/A</v>
      </c>
      <c r="E13" s="4">
        <v>98.648588911000004</v>
      </c>
      <c r="F13" s="40" t="str">
        <f>IF($B13="N/A","N/A",IF(E13&gt;=95,"Yes","No"))</f>
        <v>N/A</v>
      </c>
      <c r="G13" s="4">
        <v>98.281040703000002</v>
      </c>
      <c r="H13" s="27" t="str">
        <f>IF($B13="N/A","N/A",IF(G13&gt;=95,"Yes","No"))</f>
        <v>N/A</v>
      </c>
      <c r="I13" s="8">
        <v>7.7499999999999999E-2</v>
      </c>
      <c r="J13" s="8">
        <v>-0.373</v>
      </c>
      <c r="K13" s="28" t="s">
        <v>737</v>
      </c>
      <c r="L13" s="111" t="str">
        <f t="shared" ref="L13:L70" si="4">IF(J13="Div by 0", "N/A", IF(K13="N/A","N/A", IF(J13&gt;VALUE(MID(K13,1,2)), "No", IF(J13&lt;-1*VALUE(MID(K13,1,2)), "No", "Yes"))))</f>
        <v>Yes</v>
      </c>
    </row>
    <row r="14" spans="1:14" x14ac:dyDescent="0.25">
      <c r="A14" s="155" t="s">
        <v>365</v>
      </c>
      <c r="B14" s="43" t="s">
        <v>213</v>
      </c>
      <c r="C14" s="44">
        <v>1.4054646715000001</v>
      </c>
      <c r="D14" s="45" t="str">
        <f>IF($B14="N/A","N/A",IF(C14&gt;10,"No",IF(C14&lt;-10,"No","Yes")))</f>
        <v>N/A</v>
      </c>
      <c r="E14" s="44">
        <v>1.3284242313000001</v>
      </c>
      <c r="F14" s="40" t="str">
        <f>IF($B14="N/A","N/A",IF(E14&gt;95,"Yes","No"))</f>
        <v>N/A</v>
      </c>
      <c r="G14" s="44">
        <v>1.6980357264999999</v>
      </c>
      <c r="H14" s="27" t="str">
        <f>IF($B14="N/A","N/A",IF(G14&gt;95,"Yes","No"))</f>
        <v>N/A</v>
      </c>
      <c r="I14" s="46">
        <v>-5.48</v>
      </c>
      <c r="J14" s="46">
        <v>27.82</v>
      </c>
      <c r="K14" s="47" t="s">
        <v>213</v>
      </c>
      <c r="L14" s="111" t="str">
        <f t="shared" si="4"/>
        <v>N/A</v>
      </c>
      <c r="M14" s="34"/>
      <c r="N14" s="34"/>
    </row>
    <row r="15" spans="1:14" s="34" customFormat="1" x14ac:dyDescent="0.25">
      <c r="A15" s="155" t="s">
        <v>366</v>
      </c>
      <c r="B15" s="43" t="s">
        <v>213</v>
      </c>
      <c r="C15" s="44">
        <v>2.2327157600000001E-2</v>
      </c>
      <c r="D15" s="45" t="str">
        <f t="shared" ref="D15:D21" si="5">IF($B15="N/A","N/A",IF(C15&gt;10,"No",IF(C15&lt;-10,"No","Yes")))</f>
        <v>N/A</v>
      </c>
      <c r="E15" s="44">
        <v>2.2986857199999999E-2</v>
      </c>
      <c r="F15" s="45" t="str">
        <f t="shared" ref="F15:F21" si="6">IF($B15="N/A","N/A",IF(E15&gt;10,"No",IF(E15&lt;-10,"No","Yes")))</f>
        <v>N/A</v>
      </c>
      <c r="G15" s="44">
        <v>2.09235703E-2</v>
      </c>
      <c r="H15" s="48" t="str">
        <f t="shared" ref="H15:H21" si="7">IF($B15="N/A","N/A",IF(G15&gt;10,"No",IF(G15&lt;-10,"No","Yes")))</f>
        <v>N/A</v>
      </c>
      <c r="I15" s="46">
        <v>2.9550000000000001</v>
      </c>
      <c r="J15" s="46">
        <v>-8.98</v>
      </c>
      <c r="K15" s="47" t="s">
        <v>213</v>
      </c>
      <c r="L15" s="111" t="str">
        <f t="shared" si="4"/>
        <v>N/A</v>
      </c>
    </row>
    <row r="16" spans="1:14" s="34" customFormat="1" x14ac:dyDescent="0.25">
      <c r="A16" s="155" t="s">
        <v>367</v>
      </c>
      <c r="B16" s="43" t="s">
        <v>213</v>
      </c>
      <c r="C16" s="49">
        <v>28649</v>
      </c>
      <c r="D16" s="50" t="str">
        <f t="shared" si="5"/>
        <v>N/A</v>
      </c>
      <c r="E16" s="49">
        <v>27514</v>
      </c>
      <c r="F16" s="50" t="str">
        <f t="shared" si="6"/>
        <v>N/A</v>
      </c>
      <c r="G16" s="49">
        <v>35162</v>
      </c>
      <c r="H16" s="48" t="str">
        <f t="shared" si="7"/>
        <v>N/A</v>
      </c>
      <c r="I16" s="46">
        <v>-3.96</v>
      </c>
      <c r="J16" s="46">
        <v>27.8</v>
      </c>
      <c r="K16" s="47" t="s">
        <v>213</v>
      </c>
      <c r="L16" s="111" t="str">
        <f t="shared" si="4"/>
        <v>N/A</v>
      </c>
    </row>
    <row r="17" spans="1:14" s="34" customFormat="1" x14ac:dyDescent="0.25">
      <c r="A17" s="156" t="s">
        <v>368</v>
      </c>
      <c r="B17" s="43" t="s">
        <v>213</v>
      </c>
      <c r="C17" s="44">
        <v>1.4277918292</v>
      </c>
      <c r="D17" s="48" t="str">
        <f t="shared" si="5"/>
        <v>N/A</v>
      </c>
      <c r="E17" s="44">
        <v>1.3514110884999999</v>
      </c>
      <c r="F17" s="48" t="str">
        <f t="shared" si="6"/>
        <v>N/A</v>
      </c>
      <c r="G17" s="44">
        <v>1.7189592968</v>
      </c>
      <c r="H17" s="48" t="str">
        <f t="shared" si="7"/>
        <v>N/A</v>
      </c>
      <c r="I17" s="46">
        <v>-5.35</v>
      </c>
      <c r="J17" s="46">
        <v>27.2</v>
      </c>
      <c r="K17" s="47" t="s">
        <v>213</v>
      </c>
      <c r="L17" s="111" t="str">
        <f t="shared" si="4"/>
        <v>N/A</v>
      </c>
      <c r="M17" s="26"/>
      <c r="N17" s="26"/>
    </row>
    <row r="18" spans="1:14" x14ac:dyDescent="0.25">
      <c r="A18" s="155" t="s">
        <v>679</v>
      </c>
      <c r="B18" s="43" t="s">
        <v>213</v>
      </c>
      <c r="C18" s="44">
        <v>55.851862193999999</v>
      </c>
      <c r="D18" s="48" t="str">
        <f t="shared" si="5"/>
        <v>N/A</v>
      </c>
      <c r="E18" s="44">
        <v>54.263284145999997</v>
      </c>
      <c r="F18" s="48" t="str">
        <f t="shared" si="6"/>
        <v>N/A</v>
      </c>
      <c r="G18" s="44">
        <v>50.898697456999997</v>
      </c>
      <c r="H18" s="48" t="str">
        <f t="shared" si="7"/>
        <v>N/A</v>
      </c>
      <c r="I18" s="8">
        <v>-2.84</v>
      </c>
      <c r="J18" s="8">
        <v>-6.2</v>
      </c>
      <c r="K18" s="47" t="s">
        <v>213</v>
      </c>
      <c r="L18" s="111" t="str">
        <f t="shared" si="4"/>
        <v>N/A</v>
      </c>
    </row>
    <row r="19" spans="1:14" x14ac:dyDescent="0.25">
      <c r="A19" s="155" t="s">
        <v>680</v>
      </c>
      <c r="B19" s="43" t="s">
        <v>213</v>
      </c>
      <c r="C19" s="44">
        <v>21.557471464999999</v>
      </c>
      <c r="D19" s="48" t="str">
        <f t="shared" si="5"/>
        <v>N/A</v>
      </c>
      <c r="E19" s="44">
        <v>21.022025151000001</v>
      </c>
      <c r="F19" s="48" t="str">
        <f t="shared" si="6"/>
        <v>N/A</v>
      </c>
      <c r="G19" s="44">
        <v>19.139980660999999</v>
      </c>
      <c r="H19" s="48" t="str">
        <f t="shared" si="7"/>
        <v>N/A</v>
      </c>
      <c r="I19" s="8">
        <v>-2.48</v>
      </c>
      <c r="J19" s="8">
        <v>-8.9499999999999993</v>
      </c>
      <c r="K19" s="47" t="s">
        <v>213</v>
      </c>
      <c r="L19" s="111" t="str">
        <f t="shared" si="4"/>
        <v>N/A</v>
      </c>
    </row>
    <row r="20" spans="1:14" ht="25" x14ac:dyDescent="0.25">
      <c r="A20" s="155" t="s">
        <v>681</v>
      </c>
      <c r="B20" s="43" t="s">
        <v>213</v>
      </c>
      <c r="C20" s="44">
        <v>37.652274075999998</v>
      </c>
      <c r="D20" s="48" t="str">
        <f t="shared" si="5"/>
        <v>N/A</v>
      </c>
      <c r="E20" s="44">
        <v>38.256887403</v>
      </c>
      <c r="F20" s="48" t="str">
        <f t="shared" si="6"/>
        <v>N/A</v>
      </c>
      <c r="G20" s="44">
        <v>23.804106705999999</v>
      </c>
      <c r="H20" s="48" t="str">
        <f t="shared" si="7"/>
        <v>N/A</v>
      </c>
      <c r="I20" s="8">
        <v>1.6060000000000001</v>
      </c>
      <c r="J20" s="8">
        <v>-37.799999999999997</v>
      </c>
      <c r="K20" s="47" t="s">
        <v>213</v>
      </c>
      <c r="L20" s="111" t="str">
        <f t="shared" si="4"/>
        <v>N/A</v>
      </c>
    </row>
    <row r="21" spans="1:14" ht="25" x14ac:dyDescent="0.25">
      <c r="A21" s="155" t="s">
        <v>682</v>
      </c>
      <c r="B21" s="43" t="s">
        <v>213</v>
      </c>
      <c r="C21" s="44">
        <v>0.15358302209999999</v>
      </c>
      <c r="D21" s="48" t="str">
        <f t="shared" si="5"/>
        <v>N/A</v>
      </c>
      <c r="E21" s="44">
        <v>0.1780911536</v>
      </c>
      <c r="F21" s="48" t="str">
        <f t="shared" si="6"/>
        <v>N/A</v>
      </c>
      <c r="G21" s="44">
        <v>0.69393094820000001</v>
      </c>
      <c r="H21" s="48" t="str">
        <f t="shared" si="7"/>
        <v>N/A</v>
      </c>
      <c r="I21" s="8">
        <v>15.96</v>
      </c>
      <c r="J21" s="8">
        <v>289.60000000000002</v>
      </c>
      <c r="K21" s="47" t="s">
        <v>213</v>
      </c>
      <c r="L21" s="111" t="str">
        <f t="shared" si="4"/>
        <v>N/A</v>
      </c>
    </row>
    <row r="22" spans="1:14" x14ac:dyDescent="0.25">
      <c r="A22" s="134" t="s">
        <v>1702</v>
      </c>
      <c r="B22" s="30" t="s">
        <v>217</v>
      </c>
      <c r="C22" s="1">
        <v>765</v>
      </c>
      <c r="D22" s="27" t="str">
        <f>IF($B22="N/A","N/A",IF(C22&gt;0,"No",IF(C22&lt;0,"No","Yes")))</f>
        <v>No</v>
      </c>
      <c r="E22" s="1">
        <v>643</v>
      </c>
      <c r="F22" s="27" t="str">
        <f>IF($B22="N/A","N/A",IF(E22&gt;0,"No",IF(E22&lt;0,"No","Yes")))</f>
        <v>No</v>
      </c>
      <c r="G22" s="1">
        <v>10145</v>
      </c>
      <c r="H22" s="27" t="str">
        <f>IF($B22="N/A","N/A",IF(G22&gt;0,"No",IF(G22&lt;0,"No","Yes")))</f>
        <v>No</v>
      </c>
      <c r="I22" s="8">
        <v>-15.9</v>
      </c>
      <c r="J22" s="8">
        <v>1478</v>
      </c>
      <c r="K22" s="28" t="s">
        <v>213</v>
      </c>
      <c r="L22" s="111" t="str">
        <f t="shared" si="4"/>
        <v>N/A</v>
      </c>
    </row>
    <row r="23" spans="1:14" x14ac:dyDescent="0.25">
      <c r="A23" s="157" t="s">
        <v>145</v>
      </c>
      <c r="B23" s="30" t="s">
        <v>279</v>
      </c>
      <c r="C23" s="4">
        <v>7.6251230399999995E-2</v>
      </c>
      <c r="D23" s="27" t="str">
        <f>IF($B23="N/A","N/A",IF(C23&gt;=10,"No",IF(C23&lt;0,"No","Yes")))</f>
        <v>Yes</v>
      </c>
      <c r="E23" s="4">
        <v>6.3164740100000005E-2</v>
      </c>
      <c r="F23" s="27" t="str">
        <f>IF($B23="N/A","N/A",IF(E23&gt;=10,"No",IF(E23&lt;0,"No","Yes")))</f>
        <v>Yes</v>
      </c>
      <c r="G23" s="4">
        <v>0.99210966300000003</v>
      </c>
      <c r="H23" s="27" t="str">
        <f>IF($B23="N/A","N/A",IF(G23&gt;=10,"No",IF(G23&lt;0,"No","Yes")))</f>
        <v>Yes</v>
      </c>
      <c r="I23" s="8">
        <v>-17.2</v>
      </c>
      <c r="J23" s="8">
        <v>1471</v>
      </c>
      <c r="K23" s="28" t="s">
        <v>213</v>
      </c>
      <c r="L23" s="111" t="str">
        <f t="shared" si="4"/>
        <v>N/A</v>
      </c>
    </row>
    <row r="24" spans="1:14" x14ac:dyDescent="0.25">
      <c r="A24" s="134" t="s">
        <v>424</v>
      </c>
      <c r="B24" s="22" t="s">
        <v>213</v>
      </c>
      <c r="C24" s="9">
        <v>88.235294117999999</v>
      </c>
      <c r="D24" s="48" t="str">
        <f t="shared" ref="D24:D27" si="8">IF($B24="N/A","N/A",IF(C24&gt;10,"No",IF(C24&lt;-10,"No","Yes")))</f>
        <v>N/A</v>
      </c>
      <c r="E24" s="9">
        <v>89.735614307999995</v>
      </c>
      <c r="F24" s="27" t="str">
        <f t="shared" ref="F24:F27" si="9">IF($B24="N/A","N/A",IF(E24&gt;10,"No",IF(E24&lt;-10,"No","Yes")))</f>
        <v>N/A</v>
      </c>
      <c r="G24" s="9">
        <v>88.868631121999996</v>
      </c>
      <c r="H24" s="27" t="str">
        <f t="shared" ref="H24:H27" si="10">IF($B24="N/A","N/A",IF(G24&gt;10,"No",IF(G24&lt;-10,"No","Yes")))</f>
        <v>N/A</v>
      </c>
      <c r="I24" s="8">
        <v>1.7</v>
      </c>
      <c r="J24" s="8">
        <v>-0.96599999999999997</v>
      </c>
      <c r="K24" s="28" t="s">
        <v>213</v>
      </c>
      <c r="L24" s="111" t="str">
        <f t="shared" si="4"/>
        <v>N/A</v>
      </c>
    </row>
    <row r="25" spans="1:14" x14ac:dyDescent="0.25">
      <c r="A25" s="134" t="s">
        <v>425</v>
      </c>
      <c r="B25" s="22" t="s">
        <v>213</v>
      </c>
      <c r="C25" s="9">
        <v>29.803921569</v>
      </c>
      <c r="D25" s="48" t="str">
        <f t="shared" si="8"/>
        <v>N/A</v>
      </c>
      <c r="E25" s="9">
        <v>32.503888025000002</v>
      </c>
      <c r="F25" s="27" t="str">
        <f t="shared" si="9"/>
        <v>N/A</v>
      </c>
      <c r="G25" s="9">
        <v>0.52724943329999996</v>
      </c>
      <c r="H25" s="27" t="str">
        <f t="shared" si="10"/>
        <v>N/A</v>
      </c>
      <c r="I25" s="8">
        <v>9.0589999999999993</v>
      </c>
      <c r="J25" s="8">
        <v>-98.4</v>
      </c>
      <c r="K25" s="28" t="s">
        <v>213</v>
      </c>
      <c r="L25" s="111" t="str">
        <f t="shared" si="4"/>
        <v>N/A</v>
      </c>
    </row>
    <row r="26" spans="1:14" x14ac:dyDescent="0.25">
      <c r="A26" s="134" t="s">
        <v>421</v>
      </c>
      <c r="B26" s="22" t="s">
        <v>213</v>
      </c>
      <c r="C26" s="9">
        <v>0.84967320260000001</v>
      </c>
      <c r="D26" s="48" t="str">
        <f t="shared" si="8"/>
        <v>N/A</v>
      </c>
      <c r="E26" s="9">
        <v>1.0108864697</v>
      </c>
      <c r="F26" s="27" t="str">
        <f t="shared" si="9"/>
        <v>N/A</v>
      </c>
      <c r="G26" s="9">
        <v>8.8696166399999998E-2</v>
      </c>
      <c r="H26" s="27" t="str">
        <f t="shared" si="10"/>
        <v>N/A</v>
      </c>
      <c r="I26" s="8">
        <v>18.97</v>
      </c>
      <c r="J26" s="8">
        <v>-91.2</v>
      </c>
      <c r="K26" s="28" t="s">
        <v>213</v>
      </c>
      <c r="L26" s="111" t="str">
        <f t="shared" si="4"/>
        <v>N/A</v>
      </c>
    </row>
    <row r="27" spans="1:14" x14ac:dyDescent="0.25">
      <c r="A27" s="134" t="s">
        <v>422</v>
      </c>
      <c r="B27" s="22" t="s">
        <v>213</v>
      </c>
      <c r="C27" s="9">
        <v>1.6339869280999999</v>
      </c>
      <c r="D27" s="48" t="str">
        <f t="shared" si="8"/>
        <v>N/A</v>
      </c>
      <c r="E27" s="9">
        <v>1.2441679627</v>
      </c>
      <c r="F27" s="27" t="str">
        <f t="shared" si="9"/>
        <v>N/A</v>
      </c>
      <c r="G27" s="9">
        <v>0.84261358040000001</v>
      </c>
      <c r="H27" s="27" t="str">
        <f t="shared" si="10"/>
        <v>N/A</v>
      </c>
      <c r="I27" s="8">
        <v>-23.9</v>
      </c>
      <c r="J27" s="8">
        <v>-32.299999999999997</v>
      </c>
      <c r="K27" s="28" t="s">
        <v>213</v>
      </c>
      <c r="L27" s="111" t="str">
        <f t="shared" si="4"/>
        <v>N/A</v>
      </c>
    </row>
    <row r="28" spans="1:14" x14ac:dyDescent="0.25">
      <c r="A28" s="134" t="s">
        <v>952</v>
      </c>
      <c r="B28" s="22" t="s">
        <v>213</v>
      </c>
      <c r="C28" s="44">
        <v>18.519131334000001</v>
      </c>
      <c r="D28" s="48" t="str">
        <f>IF($B28="N/A","N/A",IF(C28&gt;10,"No",IF(C28&lt;-10,"No","Yes")))</f>
        <v>N/A</v>
      </c>
      <c r="E28" s="44">
        <v>18.485067874999999</v>
      </c>
      <c r="F28" s="48" t="str">
        <f>IF($B28="N/A","N/A",IF(E28&gt;10,"No",IF(E28&lt;-10,"No","Yes")))</f>
        <v>N/A</v>
      </c>
      <c r="G28" s="44">
        <v>18.123869492000001</v>
      </c>
      <c r="H28" s="48" t="str">
        <f>IF($B28="N/A","N/A",IF(G28&gt;10,"No",IF(G28&lt;-10,"No","Yes")))</f>
        <v>N/A</v>
      </c>
      <c r="I28" s="8">
        <v>-0.184</v>
      </c>
      <c r="J28" s="8">
        <v>-1.95</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100</v>
      </c>
      <c r="D30" s="27" t="str">
        <f>IF($B30="N/A","N/A",IF(C30&gt;=98,"Yes","No"))</f>
        <v>Yes</v>
      </c>
      <c r="E30" s="9">
        <v>100</v>
      </c>
      <c r="F30" s="27" t="str">
        <f>IF($B30="N/A","N/A",IF(E30&gt;=98,"Yes","No"))</f>
        <v>Yes</v>
      </c>
      <c r="G30" s="9">
        <v>98.310372810999993</v>
      </c>
      <c r="H30" s="27" t="str">
        <f>IF($B30="N/A","N/A",IF(G30&gt;=98,"Yes","No"))</f>
        <v>Yes</v>
      </c>
      <c r="I30" s="8">
        <v>0</v>
      </c>
      <c r="J30" s="8">
        <v>-1.69</v>
      </c>
      <c r="K30" s="28" t="s">
        <v>737</v>
      </c>
      <c r="L30" s="111" t="str">
        <f t="shared" si="4"/>
        <v>Yes</v>
      </c>
    </row>
    <row r="31" spans="1:14" x14ac:dyDescent="0.25">
      <c r="A31" s="134" t="s">
        <v>18</v>
      </c>
      <c r="B31" s="30" t="s">
        <v>277</v>
      </c>
      <c r="C31" s="9">
        <v>100</v>
      </c>
      <c r="D31" s="27" t="str">
        <f>IF($B31="N/A","N/A",IF(C31&gt;=95,"Yes","No"))</f>
        <v>Yes</v>
      </c>
      <c r="E31" s="9">
        <v>100</v>
      </c>
      <c r="F31" s="27" t="str">
        <f>IF($B31="N/A","N/A",IF(E31&gt;=95,"Yes","No"))</f>
        <v>Yes</v>
      </c>
      <c r="G31" s="9">
        <v>98.763162782999999</v>
      </c>
      <c r="H31" s="27" t="str">
        <f>IF($B31="N/A","N/A",IF(G31&gt;=95,"Yes","No"))</f>
        <v>Yes</v>
      </c>
      <c r="I31" s="8">
        <v>0</v>
      </c>
      <c r="J31" s="8">
        <v>-1.24</v>
      </c>
      <c r="K31" s="28" t="s">
        <v>737</v>
      </c>
      <c r="L31" s="111" t="str">
        <f t="shared" si="4"/>
        <v>Yes</v>
      </c>
    </row>
    <row r="32" spans="1:14" x14ac:dyDescent="0.25">
      <c r="A32" s="134" t="s">
        <v>23</v>
      </c>
      <c r="B32" s="22" t="s">
        <v>213</v>
      </c>
      <c r="C32" s="9">
        <v>47.751311346999998</v>
      </c>
      <c r="D32" s="27" t="str">
        <f t="shared" ref="D32:D37" si="11">IF($B32="N/A","N/A",IF(C32&gt;10,"No",IF(C32&lt;-10,"No","Yes")))</f>
        <v>N/A</v>
      </c>
      <c r="E32" s="9">
        <v>48.568233145999997</v>
      </c>
      <c r="F32" s="27" t="str">
        <f t="shared" ref="F32:F37" si="12">IF($B32="N/A","N/A",IF(E32&gt;10,"No",IF(E32&lt;-10,"No","Yes")))</f>
        <v>N/A</v>
      </c>
      <c r="G32" s="9">
        <v>48.907378981000001</v>
      </c>
      <c r="H32" s="27" t="str">
        <f t="shared" ref="H32:H37" si="13">IF($B32="N/A","N/A",IF(G32&gt;10,"No",IF(G32&lt;-10,"No","Yes")))</f>
        <v>N/A</v>
      </c>
      <c r="I32" s="8">
        <v>1.7110000000000001</v>
      </c>
      <c r="J32" s="8">
        <v>0.69830000000000003</v>
      </c>
      <c r="K32" s="28" t="s">
        <v>737</v>
      </c>
      <c r="L32" s="111" t="str">
        <f t="shared" si="4"/>
        <v>Yes</v>
      </c>
    </row>
    <row r="33" spans="1:12" x14ac:dyDescent="0.25">
      <c r="A33" s="134" t="s">
        <v>24</v>
      </c>
      <c r="B33" s="22" t="s">
        <v>213</v>
      </c>
      <c r="C33" s="9">
        <v>38.177645431999998</v>
      </c>
      <c r="D33" s="27" t="str">
        <f t="shared" si="11"/>
        <v>N/A</v>
      </c>
      <c r="E33" s="9">
        <v>38.315210718000003</v>
      </c>
      <c r="F33" s="27" t="str">
        <f t="shared" si="12"/>
        <v>N/A</v>
      </c>
      <c r="G33" s="9">
        <v>38.128904837</v>
      </c>
      <c r="H33" s="27" t="str">
        <f t="shared" si="13"/>
        <v>N/A</v>
      </c>
      <c r="I33" s="8">
        <v>0.36030000000000001</v>
      </c>
      <c r="J33" s="8">
        <v>-0.48599999999999999</v>
      </c>
      <c r="K33" s="28" t="s">
        <v>737</v>
      </c>
      <c r="L33" s="111" t="str">
        <f t="shared" si="4"/>
        <v>Yes</v>
      </c>
    </row>
    <row r="34" spans="1:12" x14ac:dyDescent="0.25">
      <c r="A34" s="134" t="s">
        <v>25</v>
      </c>
      <c r="B34" s="22" t="s">
        <v>213</v>
      </c>
      <c r="C34" s="9">
        <v>1.7600578114000001</v>
      </c>
      <c r="D34" s="27" t="str">
        <f t="shared" si="11"/>
        <v>N/A</v>
      </c>
      <c r="E34" s="9">
        <v>1.8128673354</v>
      </c>
      <c r="F34" s="27" t="str">
        <f t="shared" si="12"/>
        <v>N/A</v>
      </c>
      <c r="G34" s="9">
        <v>1.8313990438000001</v>
      </c>
      <c r="H34" s="27" t="str">
        <f t="shared" si="13"/>
        <v>N/A</v>
      </c>
      <c r="I34" s="8">
        <v>3</v>
      </c>
      <c r="J34" s="8">
        <v>1.022</v>
      </c>
      <c r="K34" s="28" t="s">
        <v>737</v>
      </c>
      <c r="L34" s="111" t="str">
        <f t="shared" si="4"/>
        <v>Yes</v>
      </c>
    </row>
    <row r="35" spans="1:12" x14ac:dyDescent="0.25">
      <c r="A35" s="134" t="s">
        <v>26</v>
      </c>
      <c r="B35" s="30" t="s">
        <v>213</v>
      </c>
      <c r="C35" s="9">
        <v>1.4742901285000001</v>
      </c>
      <c r="D35" s="7" t="str">
        <f t="shared" si="11"/>
        <v>N/A</v>
      </c>
      <c r="E35" s="9">
        <v>1.5843740452999999</v>
      </c>
      <c r="F35" s="7" t="str">
        <f t="shared" si="12"/>
        <v>N/A</v>
      </c>
      <c r="G35" s="9">
        <v>1.6543308857000001</v>
      </c>
      <c r="H35" s="7" t="str">
        <f t="shared" si="13"/>
        <v>N/A</v>
      </c>
      <c r="I35" s="8">
        <v>7.4669999999999996</v>
      </c>
      <c r="J35" s="8">
        <v>4.415</v>
      </c>
      <c r="K35" s="30" t="s">
        <v>213</v>
      </c>
      <c r="L35" s="111" t="str">
        <f t="shared" si="4"/>
        <v>N/A</v>
      </c>
    </row>
    <row r="36" spans="1:12" x14ac:dyDescent="0.25">
      <c r="A36" s="134" t="s">
        <v>60</v>
      </c>
      <c r="B36" s="30" t="s">
        <v>213</v>
      </c>
      <c r="C36" s="9">
        <v>0.15484481880000001</v>
      </c>
      <c r="D36" s="7" t="str">
        <f t="shared" si="11"/>
        <v>N/A</v>
      </c>
      <c r="E36" s="9">
        <v>0.1364476268</v>
      </c>
      <c r="F36" s="7" t="str">
        <f t="shared" si="12"/>
        <v>N/A</v>
      </c>
      <c r="G36" s="9">
        <v>0.15257584790000001</v>
      </c>
      <c r="H36" s="7" t="str">
        <f t="shared" si="13"/>
        <v>N/A</v>
      </c>
      <c r="I36" s="8">
        <v>-11.9</v>
      </c>
      <c r="J36" s="8">
        <v>11.82</v>
      </c>
      <c r="K36" s="30" t="s">
        <v>213</v>
      </c>
      <c r="L36" s="111" t="str">
        <f t="shared" si="4"/>
        <v>N/A</v>
      </c>
    </row>
    <row r="37" spans="1:12" x14ac:dyDescent="0.25">
      <c r="A37" s="134" t="s">
        <v>61</v>
      </c>
      <c r="B37" s="30" t="s">
        <v>213</v>
      </c>
      <c r="C37" s="9">
        <v>0.55095251739999995</v>
      </c>
      <c r="D37" s="7" t="str">
        <f t="shared" si="11"/>
        <v>N/A</v>
      </c>
      <c r="E37" s="9">
        <v>0.61853310449999999</v>
      </c>
      <c r="F37" s="7" t="str">
        <f t="shared" si="12"/>
        <v>N/A</v>
      </c>
      <c r="G37" s="9">
        <v>0.91995267749999998</v>
      </c>
      <c r="H37" s="7" t="str">
        <f t="shared" si="13"/>
        <v>N/A</v>
      </c>
      <c r="I37" s="8">
        <v>12.27</v>
      </c>
      <c r="J37" s="8">
        <v>48.73</v>
      </c>
      <c r="K37" s="30" t="s">
        <v>213</v>
      </c>
      <c r="L37" s="111" t="str">
        <f t="shared" si="4"/>
        <v>N/A</v>
      </c>
    </row>
    <row r="38" spans="1:12" x14ac:dyDescent="0.25">
      <c r="A38" s="134" t="s">
        <v>62</v>
      </c>
      <c r="B38" s="30" t="s">
        <v>278</v>
      </c>
      <c r="C38" s="9">
        <v>11.263203797999999</v>
      </c>
      <c r="D38" s="7" t="str">
        <f>IF($B38="N/A","N/A",IF(C38&gt;=5,"No",IF(C38&lt;0,"No","Yes")))</f>
        <v>No</v>
      </c>
      <c r="E38" s="9">
        <v>10.227088538</v>
      </c>
      <c r="F38" s="7" t="str">
        <f>IF($B38="N/A","N/A",IF(E38&gt;=5,"No",IF(E38&lt;0,"No","Yes")))</f>
        <v>No</v>
      </c>
      <c r="G38" s="9">
        <v>10.279730536000001</v>
      </c>
      <c r="H38" s="7" t="str">
        <f>IF($B38="N/A","N/A",IF(G38&gt;=5,"No",IF(G38&lt;0,"No","Yes")))</f>
        <v>No</v>
      </c>
      <c r="I38" s="8">
        <v>-9.1999999999999993</v>
      </c>
      <c r="J38" s="8">
        <v>0.51470000000000005</v>
      </c>
      <c r="K38" s="28" t="s">
        <v>737</v>
      </c>
      <c r="L38" s="111" t="str">
        <f t="shared" si="4"/>
        <v>Yes</v>
      </c>
    </row>
    <row r="39" spans="1:12" x14ac:dyDescent="0.25">
      <c r="A39" s="134" t="s">
        <v>63</v>
      </c>
      <c r="B39" s="30" t="s">
        <v>213</v>
      </c>
      <c r="C39" s="9">
        <v>10.959843511000001</v>
      </c>
      <c r="D39" s="7" t="str">
        <f>IF($B39="N/A","N/A",IF(C39&gt;10,"No",IF(C39&lt;-10,"No","Yes")))</f>
        <v>N/A</v>
      </c>
      <c r="E39" s="9">
        <v>11.434782651000001</v>
      </c>
      <c r="F39" s="7" t="str">
        <f>IF($B39="N/A","N/A",IF(E39&gt;10,"No",IF(E39&lt;-10,"No","Yes")))</f>
        <v>N/A</v>
      </c>
      <c r="G39" s="9">
        <v>11.600653127999999</v>
      </c>
      <c r="H39" s="7" t="str">
        <f>IF($B39="N/A","N/A",IF(G39&gt;10,"No",IF(G39&lt;-10,"No","Yes")))</f>
        <v>N/A</v>
      </c>
      <c r="I39" s="8">
        <v>4.3330000000000002</v>
      </c>
      <c r="J39" s="8">
        <v>1.4510000000000001</v>
      </c>
      <c r="K39" s="30" t="s">
        <v>737</v>
      </c>
      <c r="L39" s="111" t="str">
        <f t="shared" si="4"/>
        <v>Yes</v>
      </c>
    </row>
    <row r="40" spans="1:12" x14ac:dyDescent="0.25">
      <c r="A40" s="134" t="s">
        <v>64</v>
      </c>
      <c r="B40" s="30" t="s">
        <v>213</v>
      </c>
      <c r="C40" s="9">
        <v>55.462639600999999</v>
      </c>
      <c r="D40" s="7" t="str">
        <f>IF($B40="N/A","N/A",IF(C40&gt;10,"No",IF(C40&lt;-10,"No","Yes")))</f>
        <v>N/A</v>
      </c>
      <c r="E40" s="9">
        <v>48.822624845999997</v>
      </c>
      <c r="F40" s="7" t="str">
        <f>IF($B40="N/A","N/A",IF(E40&gt;10,"No",IF(E40&lt;-10,"No","Yes")))</f>
        <v>N/A</v>
      </c>
      <c r="G40" s="9">
        <v>44.301631716999999</v>
      </c>
      <c r="H40" s="7" t="str">
        <f>IF($B40="N/A","N/A",IF(G40&gt;10,"No",IF(G40&lt;-10,"No","Yes")))</f>
        <v>N/A</v>
      </c>
      <c r="I40" s="8">
        <v>-12</v>
      </c>
      <c r="J40" s="8">
        <v>-9.26</v>
      </c>
      <c r="K40" s="28" t="s">
        <v>737</v>
      </c>
      <c r="L40" s="111" t="str">
        <f t="shared" si="4"/>
        <v>Yes</v>
      </c>
    </row>
    <row r="41" spans="1:12" x14ac:dyDescent="0.25">
      <c r="A41" s="110" t="s">
        <v>19</v>
      </c>
      <c r="B41" s="22" t="s">
        <v>281</v>
      </c>
      <c r="C41" s="4">
        <v>3.6746614170999998</v>
      </c>
      <c r="D41" s="27" t="str">
        <f>IF($B41="N/A","N/A",IF(C41&gt;8,"No",IF(C41&lt;2,"No","Yes")))</f>
        <v>Yes</v>
      </c>
      <c r="E41" s="4">
        <v>3.6149780003999998</v>
      </c>
      <c r="F41" s="27" t="str">
        <f>IF($B41="N/A","N/A",IF(E41&gt;8,"No",IF(E41&lt;2,"No","Yes")))</f>
        <v>Yes</v>
      </c>
      <c r="G41" s="4">
        <v>2.9960792749</v>
      </c>
      <c r="H41" s="27" t="str">
        <f>IF($B41="N/A","N/A",IF(G41&gt;8,"No",IF(G41&lt;2,"No","Yes")))</f>
        <v>Yes</v>
      </c>
      <c r="I41" s="8">
        <v>-1.62</v>
      </c>
      <c r="J41" s="8">
        <v>-17.100000000000001</v>
      </c>
      <c r="K41" s="28" t="s">
        <v>737</v>
      </c>
      <c r="L41" s="111" t="str">
        <f t="shared" si="4"/>
        <v>No</v>
      </c>
    </row>
    <row r="42" spans="1:12" x14ac:dyDescent="0.25">
      <c r="A42" s="110" t="s">
        <v>170</v>
      </c>
      <c r="B42" s="22" t="s">
        <v>213</v>
      </c>
      <c r="C42" s="4">
        <v>19.157498661000002</v>
      </c>
      <c r="D42" s="7" t="str">
        <f t="shared" ref="D42:D49" si="14">IF($B42="N/A","N/A",IF(C42&gt;10,"No",IF(C42&lt;-10,"No","Yes")))</f>
        <v>N/A</v>
      </c>
      <c r="E42" s="4">
        <v>18.787187872000001</v>
      </c>
      <c r="F42" s="7" t="str">
        <f t="shared" ref="F42:F49" si="15">IF($B42="N/A","N/A",IF(E42&gt;10,"No",IF(E42&lt;-10,"No","Yes")))</f>
        <v>N/A</v>
      </c>
      <c r="G42" s="4">
        <v>18.524008330000001</v>
      </c>
      <c r="H42" s="7" t="str">
        <f t="shared" ref="H42:H49" si="16">IF($B42="N/A","N/A",IF(G42&gt;10,"No",IF(G42&lt;-10,"No","Yes")))</f>
        <v>N/A</v>
      </c>
      <c r="I42" s="8">
        <v>-1.93</v>
      </c>
      <c r="J42" s="8">
        <v>-1.4</v>
      </c>
      <c r="K42" s="28" t="s">
        <v>737</v>
      </c>
      <c r="L42" s="111" t="str">
        <f>IF(J42="Div by 0", "N/A", IF(OR(J42="N/A",K42="N/A"),"N/A", IF(J42&gt;VALUE(MID(K42,1,2)), "No", IF(J42&lt;-1*VALUE(MID(K42,1,2)), "No", "Yes"))))</f>
        <v>Yes</v>
      </c>
    </row>
    <row r="43" spans="1:12" x14ac:dyDescent="0.25">
      <c r="A43" s="110" t="s">
        <v>171</v>
      </c>
      <c r="B43" s="22" t="s">
        <v>213</v>
      </c>
      <c r="C43" s="4">
        <v>30.639638179999999</v>
      </c>
      <c r="D43" s="7" t="str">
        <f t="shared" si="14"/>
        <v>N/A</v>
      </c>
      <c r="E43" s="4">
        <v>31.559530556999999</v>
      </c>
      <c r="F43" s="7" t="str">
        <f t="shared" si="15"/>
        <v>N/A</v>
      </c>
      <c r="G43" s="4">
        <v>33.331589702000002</v>
      </c>
      <c r="H43" s="7" t="str">
        <f t="shared" si="16"/>
        <v>N/A</v>
      </c>
      <c r="I43" s="8">
        <v>3.0019999999999998</v>
      </c>
      <c r="J43" s="8">
        <v>5.6150000000000002</v>
      </c>
      <c r="K43" s="28" t="s">
        <v>737</v>
      </c>
      <c r="L43" s="111" t="str">
        <f>IF(J43="Div by 0", "N/A", IF(OR(J43="N/A",K43="N/A"),"N/A", IF(J43&gt;VALUE(MID(K43,1,2)), "No", IF(J43&lt;-1*VALUE(MID(K43,1,2)), "No", "Yes"))))</f>
        <v>Yes</v>
      </c>
    </row>
    <row r="44" spans="1:12" x14ac:dyDescent="0.25">
      <c r="A44" s="110" t="s">
        <v>172</v>
      </c>
      <c r="B44" s="22" t="s">
        <v>213</v>
      </c>
      <c r="C44" s="4">
        <v>3.5972140889999999</v>
      </c>
      <c r="D44" s="7" t="str">
        <f t="shared" si="14"/>
        <v>N/A</v>
      </c>
      <c r="E44" s="4">
        <v>3.5227849855</v>
      </c>
      <c r="F44" s="7" t="str">
        <f t="shared" si="15"/>
        <v>N/A</v>
      </c>
      <c r="G44" s="4">
        <v>3.3772500171000002</v>
      </c>
      <c r="H44" s="7" t="str">
        <f t="shared" si="16"/>
        <v>N/A</v>
      </c>
      <c r="I44" s="8">
        <v>-2.0699999999999998</v>
      </c>
      <c r="J44" s="8">
        <v>-4.13</v>
      </c>
      <c r="K44" s="28" t="s">
        <v>737</v>
      </c>
      <c r="L44" s="111" t="str">
        <f t="shared" ref="L44:L53" si="17">IF(J44="Div by 0", "N/A", IF(OR(J44="N/A",K44="N/A"),"N/A", IF(J44&gt;VALUE(MID(K44,1,2)), "No", IF(J44&lt;-1*VALUE(MID(K44,1,2)), "No", "Yes"))))</f>
        <v>Yes</v>
      </c>
    </row>
    <row r="45" spans="1:12" x14ac:dyDescent="0.25">
      <c r="A45" s="110" t="s">
        <v>173</v>
      </c>
      <c r="B45" s="22" t="s">
        <v>213</v>
      </c>
      <c r="C45" s="4">
        <v>22.180835026</v>
      </c>
      <c r="D45" s="7" t="str">
        <f t="shared" si="14"/>
        <v>N/A</v>
      </c>
      <c r="E45" s="4">
        <v>21.647578078999999</v>
      </c>
      <c r="F45" s="7" t="str">
        <f t="shared" si="15"/>
        <v>N/A</v>
      </c>
      <c r="G45" s="4">
        <v>20.953049072999999</v>
      </c>
      <c r="H45" s="7" t="str">
        <f t="shared" si="16"/>
        <v>N/A</v>
      </c>
      <c r="I45" s="8">
        <v>-2.4</v>
      </c>
      <c r="J45" s="8">
        <v>-3.21</v>
      </c>
      <c r="K45" s="28" t="s">
        <v>737</v>
      </c>
      <c r="L45" s="111" t="str">
        <f t="shared" si="17"/>
        <v>Yes</v>
      </c>
    </row>
    <row r="46" spans="1:12" x14ac:dyDescent="0.25">
      <c r="A46" s="110" t="s">
        <v>174</v>
      </c>
      <c r="B46" s="22" t="s">
        <v>213</v>
      </c>
      <c r="C46" s="4">
        <v>11.339853726999999</v>
      </c>
      <c r="D46" s="7" t="str">
        <f t="shared" si="14"/>
        <v>N/A</v>
      </c>
      <c r="E46" s="4">
        <v>11.493919780000001</v>
      </c>
      <c r="F46" s="7" t="str">
        <f t="shared" si="15"/>
        <v>N/A</v>
      </c>
      <c r="G46" s="4">
        <v>11.643673552999999</v>
      </c>
      <c r="H46" s="7" t="str">
        <f t="shared" si="16"/>
        <v>N/A</v>
      </c>
      <c r="I46" s="8">
        <v>1.359</v>
      </c>
      <c r="J46" s="8">
        <v>1.3029999999999999</v>
      </c>
      <c r="K46" s="28" t="s">
        <v>737</v>
      </c>
      <c r="L46" s="111" t="str">
        <f t="shared" si="17"/>
        <v>Yes</v>
      </c>
    </row>
    <row r="47" spans="1:12" x14ac:dyDescent="0.25">
      <c r="A47" s="110" t="s">
        <v>175</v>
      </c>
      <c r="B47" s="22" t="s">
        <v>213</v>
      </c>
      <c r="C47" s="4">
        <v>4.1568881523999996</v>
      </c>
      <c r="D47" s="7" t="str">
        <f t="shared" si="14"/>
        <v>N/A</v>
      </c>
      <c r="E47" s="4">
        <v>4.2785515922000004</v>
      </c>
      <c r="F47" s="7" t="str">
        <f t="shared" si="15"/>
        <v>N/A</v>
      </c>
      <c r="G47" s="4">
        <v>4.3286858237999999</v>
      </c>
      <c r="H47" s="7" t="str">
        <f t="shared" si="16"/>
        <v>N/A</v>
      </c>
      <c r="I47" s="8">
        <v>2.927</v>
      </c>
      <c r="J47" s="8">
        <v>1.1719999999999999</v>
      </c>
      <c r="K47" s="28" t="s">
        <v>737</v>
      </c>
      <c r="L47" s="111" t="str">
        <f t="shared" si="17"/>
        <v>Yes</v>
      </c>
    </row>
    <row r="48" spans="1:12" x14ac:dyDescent="0.25">
      <c r="A48" s="110" t="s">
        <v>176</v>
      </c>
      <c r="B48" s="22" t="s">
        <v>213</v>
      </c>
      <c r="C48" s="4">
        <v>3.1421487397000001</v>
      </c>
      <c r="D48" s="7" t="str">
        <f t="shared" si="14"/>
        <v>N/A</v>
      </c>
      <c r="E48" s="4">
        <v>3.0382927640999999</v>
      </c>
      <c r="F48" s="7" t="str">
        <f t="shared" si="15"/>
        <v>N/A</v>
      </c>
      <c r="G48" s="4">
        <v>2.9058341563000001</v>
      </c>
      <c r="H48" s="7" t="str">
        <f t="shared" si="16"/>
        <v>N/A</v>
      </c>
      <c r="I48" s="8">
        <v>-3.31</v>
      </c>
      <c r="J48" s="8">
        <v>-4.3600000000000003</v>
      </c>
      <c r="K48" s="28" t="s">
        <v>737</v>
      </c>
      <c r="L48" s="111" t="str">
        <f t="shared" si="17"/>
        <v>Yes</v>
      </c>
    </row>
    <row r="49" spans="1:12" x14ac:dyDescent="0.25">
      <c r="A49" s="110" t="s">
        <v>954</v>
      </c>
      <c r="B49" s="22" t="s">
        <v>213</v>
      </c>
      <c r="C49" s="4">
        <v>2.1110128207000001</v>
      </c>
      <c r="D49" s="7" t="str">
        <f t="shared" si="14"/>
        <v>N/A</v>
      </c>
      <c r="E49" s="4">
        <v>2.0568816658000002</v>
      </c>
      <c r="F49" s="7" t="str">
        <f t="shared" si="15"/>
        <v>N/A</v>
      </c>
      <c r="G49" s="4">
        <v>1.9398300692999999</v>
      </c>
      <c r="H49" s="7" t="str">
        <f t="shared" si="16"/>
        <v>N/A</v>
      </c>
      <c r="I49" s="8">
        <v>-2.56</v>
      </c>
      <c r="J49" s="8">
        <v>-5.69</v>
      </c>
      <c r="K49" s="28" t="s">
        <v>737</v>
      </c>
      <c r="L49" s="111" t="str">
        <f t="shared" si="17"/>
        <v>Yes</v>
      </c>
    </row>
    <row r="50" spans="1:12" x14ac:dyDescent="0.25">
      <c r="A50" s="134" t="s">
        <v>208</v>
      </c>
      <c r="B50" s="22" t="s">
        <v>213</v>
      </c>
      <c r="C50" s="23">
        <v>1069626</v>
      </c>
      <c r="D50" s="5" t="str">
        <f t="shared" ref="D50:D53" si="18">IF($B50="N/A","N/A",IF(C50&lt;0,"No","Yes"))</f>
        <v>N/A</v>
      </c>
      <c r="E50" s="23">
        <v>1095588</v>
      </c>
      <c r="F50" s="5" t="str">
        <f t="shared" ref="F50:F53" si="19">IF($B50="N/A","N/A",IF(E50&lt;0,"No","Yes"))</f>
        <v>N/A</v>
      </c>
      <c r="G50" s="23">
        <v>1121039</v>
      </c>
      <c r="H50" s="5" t="str">
        <f t="shared" ref="H50:H53" si="20">IF($B50="N/A","N/A",IF(G50&lt;0,"No","Yes"))</f>
        <v>N/A</v>
      </c>
      <c r="I50" s="8">
        <v>2.427</v>
      </c>
      <c r="J50" s="8">
        <v>2.323</v>
      </c>
      <c r="K50" s="28" t="s">
        <v>737</v>
      </c>
      <c r="L50" s="111" t="str">
        <f t="shared" si="17"/>
        <v>Yes</v>
      </c>
    </row>
    <row r="51" spans="1:12" x14ac:dyDescent="0.25">
      <c r="A51" s="134" t="s">
        <v>209</v>
      </c>
      <c r="B51" s="22" t="s">
        <v>213</v>
      </c>
      <c r="C51" s="23">
        <v>71890</v>
      </c>
      <c r="D51" s="5" t="str">
        <f t="shared" si="18"/>
        <v>N/A</v>
      </c>
      <c r="E51" s="23">
        <v>71470</v>
      </c>
      <c r="F51" s="5" t="str">
        <f t="shared" si="19"/>
        <v>N/A</v>
      </c>
      <c r="G51" s="23">
        <v>68994</v>
      </c>
      <c r="H51" s="5" t="str">
        <f t="shared" si="20"/>
        <v>N/A</v>
      </c>
      <c r="I51" s="8">
        <v>-0.58399999999999996</v>
      </c>
      <c r="J51" s="8">
        <v>-3.46</v>
      </c>
      <c r="K51" s="28" t="s">
        <v>737</v>
      </c>
      <c r="L51" s="111" t="str">
        <f t="shared" si="17"/>
        <v>Yes</v>
      </c>
    </row>
    <row r="52" spans="1:12" x14ac:dyDescent="0.25">
      <c r="A52" s="134" t="s">
        <v>210</v>
      </c>
      <c r="B52" s="22" t="s">
        <v>213</v>
      </c>
      <c r="C52" s="23">
        <v>662452</v>
      </c>
      <c r="D52" s="5" t="str">
        <f t="shared" si="18"/>
        <v>N/A</v>
      </c>
      <c r="E52" s="23">
        <v>664865</v>
      </c>
      <c r="F52" s="5" t="str">
        <f t="shared" si="19"/>
        <v>N/A</v>
      </c>
      <c r="G52" s="23">
        <v>658203</v>
      </c>
      <c r="H52" s="5" t="str">
        <f t="shared" si="20"/>
        <v>N/A</v>
      </c>
      <c r="I52" s="8">
        <v>0.36430000000000001</v>
      </c>
      <c r="J52" s="8">
        <v>-1</v>
      </c>
      <c r="K52" s="28" t="s">
        <v>737</v>
      </c>
      <c r="L52" s="111" t="str">
        <f t="shared" si="17"/>
        <v>Yes</v>
      </c>
    </row>
    <row r="53" spans="1:12" x14ac:dyDescent="0.25">
      <c r="A53" s="134" t="s">
        <v>955</v>
      </c>
      <c r="B53" s="22" t="s">
        <v>213</v>
      </c>
      <c r="C53" s="23">
        <v>155403</v>
      </c>
      <c r="D53" s="5" t="str">
        <f t="shared" si="18"/>
        <v>N/A</v>
      </c>
      <c r="E53" s="23">
        <v>157886</v>
      </c>
      <c r="F53" s="5" t="str">
        <f t="shared" si="19"/>
        <v>N/A</v>
      </c>
      <c r="G53" s="23">
        <v>157734</v>
      </c>
      <c r="H53" s="5" t="str">
        <f t="shared" si="20"/>
        <v>N/A</v>
      </c>
      <c r="I53" s="8">
        <v>1.5980000000000001</v>
      </c>
      <c r="J53" s="8">
        <v>-9.6000000000000002E-2</v>
      </c>
      <c r="K53" s="28" t="s">
        <v>737</v>
      </c>
      <c r="L53" s="111" t="str">
        <f t="shared" si="17"/>
        <v>Yes</v>
      </c>
    </row>
    <row r="54" spans="1:12" x14ac:dyDescent="0.25">
      <c r="A54" s="134" t="s">
        <v>956</v>
      </c>
      <c r="B54" s="22" t="s">
        <v>213</v>
      </c>
      <c r="C54" s="4">
        <v>99.999750813000006</v>
      </c>
      <c r="D54" s="27" t="str">
        <f>IF($B54="N/A","N/A",IF(C54&gt;10,"No",IF(C54&lt;-10,"No","Yes")))</f>
        <v>N/A</v>
      </c>
      <c r="E54" s="4">
        <v>99.999705297000006</v>
      </c>
      <c r="F54" s="27" t="str">
        <f>IF($B54="N/A","N/A",IF(E54&gt;10,"No",IF(E54&lt;-10,"No","Yes")))</f>
        <v>N/A</v>
      </c>
      <c r="G54" s="4">
        <v>100</v>
      </c>
      <c r="H54" s="27" t="str">
        <f>IF($B54="N/A","N/A",IF(G54&gt;10,"No",IF(G54&lt;-10,"No","Yes")))</f>
        <v>N/A</v>
      </c>
      <c r="I54" s="8">
        <v>0</v>
      </c>
      <c r="J54" s="8">
        <v>2.9999999999999997E-4</v>
      </c>
      <c r="K54" s="22" t="s">
        <v>213</v>
      </c>
      <c r="L54" s="111" t="str">
        <f t="shared" si="4"/>
        <v>N/A</v>
      </c>
    </row>
    <row r="55" spans="1:12" x14ac:dyDescent="0.25">
      <c r="A55" s="134" t="s">
        <v>957</v>
      </c>
      <c r="B55" s="22" t="s">
        <v>213</v>
      </c>
      <c r="C55" s="4">
        <v>100</v>
      </c>
      <c r="D55" s="27" t="str">
        <f>IF($B55="N/A","N/A",IF(C55&gt;10,"No",IF(C55&lt;-10,"No","Yes")))</f>
        <v>N/A</v>
      </c>
      <c r="E55" s="4">
        <v>100</v>
      </c>
      <c r="F55" s="27" t="str">
        <f>IF($B55="N/A","N/A",IF(E55&gt;10,"No",IF(E55&lt;-10,"No","Yes")))</f>
        <v>N/A</v>
      </c>
      <c r="G55" s="4">
        <v>99.999902226000003</v>
      </c>
      <c r="H55" s="27" t="str">
        <f>IF($B55="N/A","N/A",IF(G55&gt;10,"No",IF(G55&lt;-10,"No","Yes")))</f>
        <v>N/A</v>
      </c>
      <c r="I55" s="8">
        <v>0</v>
      </c>
      <c r="J55" s="8">
        <v>0</v>
      </c>
      <c r="K55" s="22" t="s">
        <v>213</v>
      </c>
      <c r="L55" s="111" t="str">
        <f t="shared" si="4"/>
        <v>N/A</v>
      </c>
    </row>
    <row r="56" spans="1:12" x14ac:dyDescent="0.25">
      <c r="A56" s="134" t="s">
        <v>177</v>
      </c>
      <c r="B56" s="22" t="s">
        <v>213</v>
      </c>
      <c r="C56" s="4">
        <v>58.826578288</v>
      </c>
      <c r="D56" s="27" t="str">
        <f t="shared" ref="D56:D57" si="21">IF($B56="N/A","N/A",IF(C56&gt;10,"No",IF(C56&lt;-10,"No","Yes")))</f>
        <v>N/A</v>
      </c>
      <c r="E56" s="4">
        <v>58.497474883999999</v>
      </c>
      <c r="F56" s="27" t="str">
        <f t="shared" ref="F56:F57" si="22">IF($B56="N/A","N/A",IF(E56&gt;10,"No",IF(E56&lt;-10,"No","Yes")))</f>
        <v>N/A</v>
      </c>
      <c r="G56" s="4">
        <v>58.156232584000001</v>
      </c>
      <c r="H56" s="27" t="str">
        <f t="shared" ref="H56:H57" si="23">IF($B56="N/A","N/A",IF(G56&gt;10,"No",IF(G56&lt;-10,"No","Yes")))</f>
        <v>N/A</v>
      </c>
      <c r="I56" s="8">
        <v>-0.55900000000000005</v>
      </c>
      <c r="J56" s="8">
        <v>-0.58299999999999996</v>
      </c>
      <c r="K56" s="28" t="s">
        <v>737</v>
      </c>
      <c r="L56" s="111" t="str">
        <f>IF(J56="Div by 0", "N/A", IF(OR(J56="N/A",K56="N/A"),"N/A", IF(J56&gt;VALUE(MID(K56,1,2)), "No", IF(J56&lt;-1*VALUE(MID(K56,1,2)), "No", "Yes"))))</f>
        <v>Yes</v>
      </c>
    </row>
    <row r="57" spans="1:12" x14ac:dyDescent="0.25">
      <c r="A57" s="157" t="s">
        <v>178</v>
      </c>
      <c r="B57" s="22" t="s">
        <v>213</v>
      </c>
      <c r="C57" s="4">
        <v>41.173421712</v>
      </c>
      <c r="D57" s="27" t="str">
        <f t="shared" si="21"/>
        <v>N/A</v>
      </c>
      <c r="E57" s="4">
        <v>41.502525116000001</v>
      </c>
      <c r="F57" s="27" t="str">
        <f t="shared" si="22"/>
        <v>N/A</v>
      </c>
      <c r="G57" s="4">
        <v>41.843669642000002</v>
      </c>
      <c r="H57" s="27" t="str">
        <f t="shared" si="23"/>
        <v>N/A</v>
      </c>
      <c r="I57" s="8">
        <v>0.79930000000000001</v>
      </c>
      <c r="J57" s="8">
        <v>0.82199999999999995</v>
      </c>
      <c r="K57" s="28" t="s">
        <v>737</v>
      </c>
      <c r="L57" s="111" t="str">
        <f>IF(J57="Div by 0", "N/A", IF(OR(J57="N/A",K57="N/A"),"N/A", IF(J57&gt;VALUE(MID(K57,1,2)), "No", IF(J57&lt;-1*VALUE(MID(K57,1,2)), "No", "Yes"))))</f>
        <v>Yes</v>
      </c>
    </row>
    <row r="58" spans="1:12" x14ac:dyDescent="0.25">
      <c r="A58" s="158" t="s">
        <v>683</v>
      </c>
      <c r="B58" s="22" t="s">
        <v>282</v>
      </c>
      <c r="C58" s="4">
        <v>60.814243529999999</v>
      </c>
      <c r="D58" s="27" t="str">
        <f>IF($B58="N/A","N/A",IF(C58&gt;70,"No",IF(C58&lt;40,"No","Yes")))</f>
        <v>Yes</v>
      </c>
      <c r="E58" s="4">
        <v>64.393112587000005</v>
      </c>
      <c r="F58" s="27" t="str">
        <f>IF($B58="N/A","N/A",IF(E58&gt;70,"No",IF(E58&lt;40,"No","Yes")))</f>
        <v>Yes</v>
      </c>
      <c r="G58" s="4">
        <v>61.897054079</v>
      </c>
      <c r="H58" s="27" t="str">
        <f>IF($B58="N/A","N/A",IF(G58&gt;70,"No",IF(G58&lt;40,"No","Yes")))</f>
        <v>Yes</v>
      </c>
      <c r="I58" s="8">
        <v>5.8849999999999998</v>
      </c>
      <c r="J58" s="8">
        <v>-3.88</v>
      </c>
      <c r="K58" s="28" t="s">
        <v>737</v>
      </c>
      <c r="L58" s="111" t="str">
        <f t="shared" si="4"/>
        <v>Yes</v>
      </c>
    </row>
    <row r="59" spans="1:12" x14ac:dyDescent="0.25">
      <c r="A59" s="134" t="s">
        <v>684</v>
      </c>
      <c r="B59" s="22" t="s">
        <v>213</v>
      </c>
      <c r="C59" s="4">
        <v>77.862859822000004</v>
      </c>
      <c r="D59" s="27" t="str">
        <f>IF($B59="N/A","N/A",IF(C59&gt;10,"No",IF(C59&lt;-10,"No","Yes")))</f>
        <v>N/A</v>
      </c>
      <c r="E59" s="4">
        <v>78.353036668000001</v>
      </c>
      <c r="F59" s="27" t="str">
        <f>IF($B59="N/A","N/A",IF(E59&gt;10,"No",IF(E59&lt;-10,"No","Yes")))</f>
        <v>N/A</v>
      </c>
      <c r="G59" s="4">
        <v>57.213595894000001</v>
      </c>
      <c r="H59" s="27" t="str">
        <f>IF($B59="N/A","N/A",IF(G59&gt;10,"No",IF(G59&lt;-10,"No","Yes")))</f>
        <v>N/A</v>
      </c>
      <c r="I59" s="8">
        <v>0.62949999999999995</v>
      </c>
      <c r="J59" s="8">
        <v>-27</v>
      </c>
      <c r="K59" s="22" t="s">
        <v>213</v>
      </c>
      <c r="L59" s="111" t="str">
        <f t="shared" si="4"/>
        <v>N/A</v>
      </c>
    </row>
    <row r="60" spans="1:12" x14ac:dyDescent="0.25">
      <c r="A60" s="134" t="s">
        <v>685</v>
      </c>
      <c r="B60" s="22" t="s">
        <v>213</v>
      </c>
      <c r="C60" s="4">
        <v>79.001922497999999</v>
      </c>
      <c r="D60" s="27" t="str">
        <f t="shared" ref="D60:D66" si="24">IF($B60="N/A","N/A",IF(C60&gt;10,"No",IF(C60&lt;-10,"No","Yes")))</f>
        <v>N/A</v>
      </c>
      <c r="E60" s="4">
        <v>79.523844498000003</v>
      </c>
      <c r="F60" s="27" t="str">
        <f t="shared" ref="F60:F66" si="25">IF($B60="N/A","N/A",IF(E60&gt;10,"No",IF(E60&lt;-10,"No","Yes")))</f>
        <v>N/A</v>
      </c>
      <c r="G60" s="4">
        <v>72.914118267000006</v>
      </c>
      <c r="H60" s="27" t="str">
        <f t="shared" ref="H60:H66" si="26">IF($B60="N/A","N/A",IF(G60&gt;10,"No",IF(G60&lt;-10,"No","Yes")))</f>
        <v>N/A</v>
      </c>
      <c r="I60" s="8">
        <v>0.66059999999999997</v>
      </c>
      <c r="J60" s="8">
        <v>-8.31</v>
      </c>
      <c r="K60" s="22" t="s">
        <v>213</v>
      </c>
      <c r="L60" s="111" t="str">
        <f t="shared" si="4"/>
        <v>N/A</v>
      </c>
    </row>
    <row r="61" spans="1:12" x14ac:dyDescent="0.25">
      <c r="A61" s="134" t="s">
        <v>1745</v>
      </c>
      <c r="B61" s="22" t="s">
        <v>213</v>
      </c>
      <c r="C61" s="4">
        <v>62.673177367999998</v>
      </c>
      <c r="D61" s="27" t="str">
        <f t="shared" si="24"/>
        <v>N/A</v>
      </c>
      <c r="E61" s="4">
        <v>68.830835463</v>
      </c>
      <c r="F61" s="27" t="str">
        <f t="shared" si="25"/>
        <v>N/A</v>
      </c>
      <c r="G61" s="4">
        <v>69.465830393999994</v>
      </c>
      <c r="H61" s="27" t="str">
        <f t="shared" si="26"/>
        <v>N/A</v>
      </c>
      <c r="I61" s="8">
        <v>9.8249999999999993</v>
      </c>
      <c r="J61" s="8">
        <v>0.92249999999999999</v>
      </c>
      <c r="K61" s="22" t="s">
        <v>213</v>
      </c>
      <c r="L61" s="111" t="str">
        <f t="shared" si="4"/>
        <v>N/A</v>
      </c>
    </row>
    <row r="62" spans="1:12" x14ac:dyDescent="0.25">
      <c r="A62" s="134" t="s">
        <v>686</v>
      </c>
      <c r="B62" s="22" t="s">
        <v>213</v>
      </c>
      <c r="C62" s="4">
        <v>32.808055134999996</v>
      </c>
      <c r="D62" s="27" t="str">
        <f t="shared" si="24"/>
        <v>N/A</v>
      </c>
      <c r="E62" s="4">
        <v>32.392499569999998</v>
      </c>
      <c r="F62" s="27" t="str">
        <f t="shared" si="25"/>
        <v>N/A</v>
      </c>
      <c r="G62" s="4">
        <v>31.543332768999999</v>
      </c>
      <c r="H62" s="27" t="str">
        <f t="shared" si="26"/>
        <v>N/A</v>
      </c>
      <c r="I62" s="8">
        <v>-1.27</v>
      </c>
      <c r="J62" s="8">
        <v>-2.62</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1.2781799380000001</v>
      </c>
      <c r="D64" s="27" t="str">
        <f t="shared" si="24"/>
        <v>N/A</v>
      </c>
      <c r="E64" s="4">
        <v>1.2554360479</v>
      </c>
      <c r="F64" s="27" t="str">
        <f t="shared" si="25"/>
        <v>N/A</v>
      </c>
      <c r="G64" s="4">
        <v>1.1515296693999999</v>
      </c>
      <c r="H64" s="27" t="str">
        <f t="shared" si="26"/>
        <v>N/A</v>
      </c>
      <c r="I64" s="8">
        <v>-1.78</v>
      </c>
      <c r="J64" s="8">
        <v>-8.2799999999999994</v>
      </c>
      <c r="K64" s="22" t="s">
        <v>213</v>
      </c>
      <c r="L64" s="111" t="str">
        <f t="shared" si="4"/>
        <v>N/A</v>
      </c>
    </row>
    <row r="65" spans="1:12" x14ac:dyDescent="0.25">
      <c r="A65" s="110" t="s">
        <v>147</v>
      </c>
      <c r="B65" s="22" t="s">
        <v>213</v>
      </c>
      <c r="C65" s="4">
        <v>1.3336988076</v>
      </c>
      <c r="D65" s="27" t="str">
        <f t="shared" si="24"/>
        <v>N/A</v>
      </c>
      <c r="E65" s="4">
        <v>1.3402123632</v>
      </c>
      <c r="F65" s="27" t="str">
        <f t="shared" si="25"/>
        <v>N/A</v>
      </c>
      <c r="G65" s="4">
        <v>1.0491606127999999</v>
      </c>
      <c r="H65" s="27" t="str">
        <f t="shared" si="26"/>
        <v>N/A</v>
      </c>
      <c r="I65" s="8">
        <v>0.4884</v>
      </c>
      <c r="J65" s="8">
        <v>-21.7</v>
      </c>
      <c r="K65" s="22" t="s">
        <v>213</v>
      </c>
      <c r="L65" s="111" t="str">
        <f t="shared" si="4"/>
        <v>N/A</v>
      </c>
    </row>
    <row r="66" spans="1:12" x14ac:dyDescent="0.25">
      <c r="A66" s="110" t="s">
        <v>148</v>
      </c>
      <c r="B66" s="22" t="s">
        <v>213</v>
      </c>
      <c r="C66" s="4">
        <v>1.4098503631999999</v>
      </c>
      <c r="D66" s="27" t="str">
        <f t="shared" si="24"/>
        <v>N/A</v>
      </c>
      <c r="E66" s="4">
        <v>1.4043103304</v>
      </c>
      <c r="F66" s="27" t="str">
        <f t="shared" si="25"/>
        <v>N/A</v>
      </c>
      <c r="G66" s="4">
        <v>1.3066476333999999</v>
      </c>
      <c r="H66" s="27" t="str">
        <f t="shared" si="26"/>
        <v>N/A</v>
      </c>
      <c r="I66" s="8">
        <v>-0.39300000000000002</v>
      </c>
      <c r="J66" s="8">
        <v>-6.95</v>
      </c>
      <c r="K66" s="22" t="s">
        <v>213</v>
      </c>
      <c r="L66" s="111" t="str">
        <f t="shared" si="4"/>
        <v>N/A</v>
      </c>
    </row>
    <row r="67" spans="1:12" x14ac:dyDescent="0.25">
      <c r="A67" s="134" t="s">
        <v>958</v>
      </c>
      <c r="B67" s="30" t="s">
        <v>213</v>
      </c>
      <c r="C67" s="1">
        <v>5696</v>
      </c>
      <c r="D67" s="7" t="str">
        <f>IF($B67="N/A","N/A",IF(C67&gt;10,"No",IF(C67&lt;-10,"No","Yes")))</f>
        <v>N/A</v>
      </c>
      <c r="E67" s="1">
        <v>5741</v>
      </c>
      <c r="F67" s="7" t="str">
        <f>IF($B67="N/A","N/A",IF(E67&gt;10,"No",IF(E67&lt;-10,"No","Yes")))</f>
        <v>N/A</v>
      </c>
      <c r="G67" s="1">
        <v>9783</v>
      </c>
      <c r="H67" s="7" t="str">
        <f>IF($B67="N/A","N/A",IF(G67&gt;10,"No",IF(G67&lt;-10,"No","Yes")))</f>
        <v>N/A</v>
      </c>
      <c r="I67" s="8">
        <v>0.79</v>
      </c>
      <c r="J67" s="8">
        <v>70.41</v>
      </c>
      <c r="K67" s="22" t="s">
        <v>213</v>
      </c>
      <c r="L67" s="111" t="str">
        <f t="shared" si="4"/>
        <v>N/A</v>
      </c>
    </row>
    <row r="68" spans="1:12" x14ac:dyDescent="0.25">
      <c r="A68" s="110" t="s">
        <v>201</v>
      </c>
      <c r="B68" s="30" t="s">
        <v>217</v>
      </c>
      <c r="C68" s="1">
        <v>2895</v>
      </c>
      <c r="D68" s="27" t="str">
        <f t="shared" ref="D68:D69" si="27">IF($B68="N/A","N/A",IF(C68&gt;0,"No",IF(C68&lt;0,"No","Yes")))</f>
        <v>No</v>
      </c>
      <c r="E68" s="1">
        <v>2766</v>
      </c>
      <c r="F68" s="27" t="str">
        <f t="shared" ref="F68:F69" si="28">IF($B68="N/A","N/A",IF(E68&gt;0,"No",IF(E68&lt;0,"No","Yes")))</f>
        <v>No</v>
      </c>
      <c r="G68" s="1">
        <v>2960</v>
      </c>
      <c r="H68" s="27" t="str">
        <f t="shared" ref="H68:H69" si="29">IF($B68="N/A","N/A",IF(G68&gt;0,"No",IF(G68&lt;0,"No","Yes")))</f>
        <v>No</v>
      </c>
      <c r="I68" s="8">
        <v>-4.46</v>
      </c>
      <c r="J68" s="8">
        <v>7.0140000000000002</v>
      </c>
      <c r="K68" s="22" t="s">
        <v>213</v>
      </c>
      <c r="L68" s="111" t="str">
        <f t="shared" si="4"/>
        <v>N/A</v>
      </c>
    </row>
    <row r="69" spans="1:12" x14ac:dyDescent="0.25">
      <c r="A69" s="110" t="s">
        <v>202</v>
      </c>
      <c r="B69" s="30" t="s">
        <v>217</v>
      </c>
      <c r="C69" s="1">
        <v>3119</v>
      </c>
      <c r="D69" s="27" t="str">
        <f t="shared" si="27"/>
        <v>No</v>
      </c>
      <c r="E69" s="1">
        <v>3086</v>
      </c>
      <c r="F69" s="27" t="str">
        <f t="shared" si="28"/>
        <v>No</v>
      </c>
      <c r="G69" s="1">
        <v>3131</v>
      </c>
      <c r="H69" s="27" t="str">
        <f t="shared" si="29"/>
        <v>No</v>
      </c>
      <c r="I69" s="8">
        <v>-1.06</v>
      </c>
      <c r="J69" s="8">
        <v>1.458</v>
      </c>
      <c r="K69" s="22" t="s">
        <v>213</v>
      </c>
      <c r="L69" s="111" t="str">
        <f t="shared" si="4"/>
        <v>N/A</v>
      </c>
    </row>
    <row r="70" spans="1:12" x14ac:dyDescent="0.25">
      <c r="A70" s="110" t="s">
        <v>203</v>
      </c>
      <c r="B70" s="43" t="s">
        <v>213</v>
      </c>
      <c r="C70" s="9">
        <v>65.501763385999993</v>
      </c>
      <c r="D70" s="7" t="str">
        <f>IF($B70="N/A","N/A",IF(C70&gt;10,"No",IF(C70&lt;-10,"No","Yes")))</f>
        <v>N/A</v>
      </c>
      <c r="E70" s="9">
        <v>52.883992223</v>
      </c>
      <c r="F70" s="7" t="str">
        <f>IF($B70="N/A","N/A",IF(E70&gt;10,"No",IF(E70&lt;-10,"No","Yes")))</f>
        <v>N/A</v>
      </c>
      <c r="G70" s="9">
        <v>36.186521878000001</v>
      </c>
      <c r="H70" s="7" t="str">
        <f>IF($B70="N/A","N/A",IF(G70&gt;10,"No",IF(G70&lt;-10,"No","Yes")))</f>
        <v>N/A</v>
      </c>
      <c r="I70" s="8">
        <v>-19.3</v>
      </c>
      <c r="J70" s="8">
        <v>-31.6</v>
      </c>
      <c r="K70" s="43" t="s">
        <v>213</v>
      </c>
      <c r="L70" s="111" t="str">
        <f t="shared" si="4"/>
        <v>N/A</v>
      </c>
    </row>
    <row r="71" spans="1:12" x14ac:dyDescent="0.25">
      <c r="A71" s="134" t="s">
        <v>65</v>
      </c>
      <c r="B71" s="30" t="s">
        <v>213</v>
      </c>
      <c r="C71" s="1">
        <v>339995</v>
      </c>
      <c r="D71" s="7" t="str">
        <f>IF($B71="N/A","N/A",IF(C71&gt;10,"No",IF(C71&lt;-10,"No","Yes")))</f>
        <v>N/A</v>
      </c>
      <c r="E71" s="1">
        <v>346338</v>
      </c>
      <c r="F71" s="7" t="str">
        <f>IF($B71="N/A","N/A",IF(E71&gt;10,"No",IF(E71&lt;-10,"No","Yes")))</f>
        <v>N/A</v>
      </c>
      <c r="G71" s="1">
        <v>340281</v>
      </c>
      <c r="H71" s="7" t="str">
        <f>IF($B71="N/A","N/A",IF(G71&gt;10,"No",IF(G71&lt;-10,"No","Yes")))</f>
        <v>N/A</v>
      </c>
      <c r="I71" s="8">
        <v>1.8660000000000001</v>
      </c>
      <c r="J71" s="8">
        <v>-1.75</v>
      </c>
      <c r="K71" s="30" t="s">
        <v>737</v>
      </c>
      <c r="L71" s="111" t="str">
        <f t="shared" ref="L71:L103" si="30">IF(J71="Div by 0", "N/A", IF(K71="N/A","N/A", IF(J71&gt;VALUE(MID(K71,1,2)), "No", IF(J71&lt;-1*VALUE(MID(K71,1,2)), "No", "Yes"))))</f>
        <v>Yes</v>
      </c>
    </row>
    <row r="72" spans="1:12" x14ac:dyDescent="0.25">
      <c r="A72" s="143" t="s">
        <v>66</v>
      </c>
      <c r="B72" s="30" t="s">
        <v>213</v>
      </c>
      <c r="C72" s="1">
        <v>307820.02</v>
      </c>
      <c r="D72" s="7" t="str">
        <f>IF($B72="N/A","N/A",IF(C72&gt;10,"No",IF(C72&lt;-10,"No","Yes")))</f>
        <v>N/A</v>
      </c>
      <c r="E72" s="1">
        <v>314470.2</v>
      </c>
      <c r="F72" s="7" t="str">
        <f>IF($B72="N/A","N/A",IF(E72&gt;10,"No",IF(E72&lt;-10,"No","Yes")))</f>
        <v>N/A</v>
      </c>
      <c r="G72" s="1">
        <v>283009.71000000002</v>
      </c>
      <c r="H72" s="7" t="str">
        <f>IF($B72="N/A","N/A",IF(G72&gt;10,"No",IF(G72&lt;-10,"No","Yes")))</f>
        <v>N/A</v>
      </c>
      <c r="I72" s="8">
        <v>2.16</v>
      </c>
      <c r="J72" s="8">
        <v>-10</v>
      </c>
      <c r="K72" s="30" t="s">
        <v>738</v>
      </c>
      <c r="L72" s="111" t="str">
        <f t="shared" si="30"/>
        <v>Yes</v>
      </c>
    </row>
    <row r="73" spans="1:12" x14ac:dyDescent="0.25">
      <c r="A73" s="110" t="s">
        <v>67</v>
      </c>
      <c r="B73" s="22" t="s">
        <v>283</v>
      </c>
      <c r="C73" s="4">
        <v>97.662262002000006</v>
      </c>
      <c r="D73" s="27" t="str">
        <f>IF($B73="N/A","N/A",IF(C73&gt;=90,"Yes","No"))</f>
        <v>Yes</v>
      </c>
      <c r="E73" s="4">
        <v>97.748422796</v>
      </c>
      <c r="F73" s="27" t="str">
        <f>IF($B73="N/A","N/A",IF(E73&gt;=90,"Yes","No"))</f>
        <v>Yes</v>
      </c>
      <c r="G73" s="4">
        <v>95.680068207000005</v>
      </c>
      <c r="H73" s="27" t="str">
        <f>IF($B73="N/A","N/A",IF(G73&gt;=90,"Yes","No"))</f>
        <v>Yes</v>
      </c>
      <c r="I73" s="8">
        <v>8.8200000000000001E-2</v>
      </c>
      <c r="J73" s="8">
        <v>-2.12</v>
      </c>
      <c r="K73" s="28" t="s">
        <v>737</v>
      </c>
      <c r="L73" s="111" t="str">
        <f t="shared" si="30"/>
        <v>Yes</v>
      </c>
    </row>
    <row r="74" spans="1:12" x14ac:dyDescent="0.25">
      <c r="A74" s="134" t="s">
        <v>959</v>
      </c>
      <c r="B74" s="22" t="s">
        <v>283</v>
      </c>
      <c r="C74" s="4">
        <v>97.817352474000003</v>
      </c>
      <c r="D74" s="27" t="str">
        <f>IF($B74="N/A","N/A",IF(C74&gt;=90,"Yes","No"))</f>
        <v>Yes</v>
      </c>
      <c r="E74" s="4">
        <v>97.894387316999996</v>
      </c>
      <c r="F74" s="27" t="str">
        <f>IF($B74="N/A","N/A",IF(E74&gt;=90,"Yes","No"))</f>
        <v>Yes</v>
      </c>
      <c r="G74" s="4">
        <v>96.281296627000003</v>
      </c>
      <c r="H74" s="27" t="str">
        <f>IF($B74="N/A","N/A",IF(G74&gt;=90,"Yes","No"))</f>
        <v>Yes</v>
      </c>
      <c r="I74" s="8">
        <v>7.8799999999999995E-2</v>
      </c>
      <c r="J74" s="8">
        <v>-1.65</v>
      </c>
      <c r="K74" s="28" t="s">
        <v>737</v>
      </c>
      <c r="L74" s="111" t="str">
        <f t="shared" si="30"/>
        <v>Yes</v>
      </c>
    </row>
    <row r="75" spans="1:12" x14ac:dyDescent="0.25">
      <c r="A75" s="157" t="s">
        <v>960</v>
      </c>
      <c r="B75" s="30" t="s">
        <v>284</v>
      </c>
      <c r="C75" s="9">
        <v>44.617585065</v>
      </c>
      <c r="D75" s="27" t="str">
        <f>IF($B75="N/A","N/A",IF(C75&gt;55,"No",IF(C75&lt;30,"No","Yes")))</f>
        <v>Yes</v>
      </c>
      <c r="E75" s="9">
        <v>44.726865949999997</v>
      </c>
      <c r="F75" s="27" t="str">
        <f>IF($B75="N/A","N/A",IF(E75&gt;55,"No",IF(E75&lt;30,"No","Yes")))</f>
        <v>Yes</v>
      </c>
      <c r="G75" s="9">
        <v>44.089073008</v>
      </c>
      <c r="H75" s="27" t="str">
        <f>IF($B75="N/A","N/A",IF(G75&gt;55,"No",IF(G75&lt;30,"No","Yes")))</f>
        <v>Yes</v>
      </c>
      <c r="I75" s="8">
        <v>0.24490000000000001</v>
      </c>
      <c r="J75" s="8">
        <v>-1.43</v>
      </c>
      <c r="K75" s="30" t="s">
        <v>737</v>
      </c>
      <c r="L75" s="111" t="str">
        <f t="shared" si="30"/>
        <v>Yes</v>
      </c>
    </row>
    <row r="76" spans="1:12" ht="13" customHeight="1" x14ac:dyDescent="0.25">
      <c r="A76" s="134" t="s">
        <v>1733</v>
      </c>
      <c r="B76" s="30" t="s">
        <v>278</v>
      </c>
      <c r="C76" s="9">
        <v>1.4785511551999999</v>
      </c>
      <c r="D76" s="27" t="str">
        <f>IF($B76="N/A","N/A",IF(C76&gt;=5,"No",IF(C76&lt;0,"No","Yes")))</f>
        <v>Yes</v>
      </c>
      <c r="E76" s="9">
        <v>1.4176902332000001</v>
      </c>
      <c r="F76" s="27" t="str">
        <f>IF($B76="N/A","N/A",IF(E76&gt;=5,"No",IF(E76&lt;0,"No","Yes")))</f>
        <v>Yes</v>
      </c>
      <c r="G76" s="9">
        <v>0.41201242500000002</v>
      </c>
      <c r="H76" s="27" t="str">
        <f>IF($B76="N/A","N/A",IF(G76&gt;=5,"No",IF(G76&lt;0,"No","Yes")))</f>
        <v>Yes</v>
      </c>
      <c r="I76" s="8">
        <v>-4.12</v>
      </c>
      <c r="J76" s="8">
        <v>-70.900000000000006</v>
      </c>
      <c r="K76" s="30" t="s">
        <v>213</v>
      </c>
      <c r="L76" s="111" t="str">
        <f t="shared" si="30"/>
        <v>N/A</v>
      </c>
    </row>
    <row r="77" spans="1:12" ht="13" customHeight="1" x14ac:dyDescent="0.25">
      <c r="A77" s="134" t="s">
        <v>1734</v>
      </c>
      <c r="B77" s="30" t="s">
        <v>213</v>
      </c>
      <c r="C77" s="9">
        <v>1.2944308005</v>
      </c>
      <c r="D77" s="30" t="s">
        <v>213</v>
      </c>
      <c r="E77" s="9">
        <v>1.5597479917999999</v>
      </c>
      <c r="F77" s="30" t="s">
        <v>213</v>
      </c>
      <c r="G77" s="9">
        <v>1.8005707047999999</v>
      </c>
      <c r="H77" s="30" t="s">
        <v>213</v>
      </c>
      <c r="I77" s="8">
        <v>20.5</v>
      </c>
      <c r="J77" s="8">
        <v>15.44</v>
      </c>
      <c r="K77" s="30" t="s">
        <v>213</v>
      </c>
      <c r="L77" s="111" t="str">
        <f t="shared" si="30"/>
        <v>N/A</v>
      </c>
    </row>
    <row r="78" spans="1:12" ht="13" customHeight="1" x14ac:dyDescent="0.25">
      <c r="A78" s="134" t="s">
        <v>1735</v>
      </c>
      <c r="B78" s="30" t="s">
        <v>213</v>
      </c>
      <c r="C78" s="9">
        <v>63.924469477000002</v>
      </c>
      <c r="D78" s="30" t="s">
        <v>213</v>
      </c>
      <c r="E78" s="9">
        <v>62.700310102000003</v>
      </c>
      <c r="F78" s="30" t="s">
        <v>213</v>
      </c>
      <c r="G78" s="9">
        <v>63.762890081999998</v>
      </c>
      <c r="H78" s="30" t="s">
        <v>213</v>
      </c>
      <c r="I78" s="8">
        <v>-1.92</v>
      </c>
      <c r="J78" s="8">
        <v>1.6950000000000001</v>
      </c>
      <c r="K78" s="30" t="s">
        <v>213</v>
      </c>
      <c r="L78" s="111" t="str">
        <f t="shared" si="30"/>
        <v>N/A</v>
      </c>
    </row>
    <row r="79" spans="1:12" ht="13" customHeight="1" x14ac:dyDescent="0.25">
      <c r="A79" s="134" t="s">
        <v>1736</v>
      </c>
      <c r="B79" s="30" t="s">
        <v>213</v>
      </c>
      <c r="C79" s="9">
        <v>13.842850629999999</v>
      </c>
      <c r="D79" s="30" t="s">
        <v>213</v>
      </c>
      <c r="E79" s="9">
        <v>14.591237462</v>
      </c>
      <c r="F79" s="30" t="s">
        <v>213</v>
      </c>
      <c r="G79" s="9">
        <v>14.539748032</v>
      </c>
      <c r="H79" s="30" t="s">
        <v>213</v>
      </c>
      <c r="I79" s="8">
        <v>5.4059999999999997</v>
      </c>
      <c r="J79" s="8">
        <v>-0.35299999999999998</v>
      </c>
      <c r="K79" s="30" t="s">
        <v>213</v>
      </c>
      <c r="L79" s="111" t="str">
        <f t="shared" si="30"/>
        <v>N/A</v>
      </c>
    </row>
    <row r="80" spans="1:12" ht="13" customHeight="1" x14ac:dyDescent="0.25">
      <c r="A80" s="134" t="s">
        <v>1737</v>
      </c>
      <c r="B80" s="30" t="s">
        <v>213</v>
      </c>
      <c r="C80" s="9">
        <v>1.9594405800000001</v>
      </c>
      <c r="D80" s="30" t="s">
        <v>213</v>
      </c>
      <c r="E80" s="9">
        <v>1.8545467145000001</v>
      </c>
      <c r="F80" s="30" t="s">
        <v>213</v>
      </c>
      <c r="G80" s="9">
        <v>1.6151357260999999</v>
      </c>
      <c r="H80" s="30" t="s">
        <v>213</v>
      </c>
      <c r="I80" s="8">
        <v>-5.35</v>
      </c>
      <c r="J80" s="8">
        <v>-12.9</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7.1345166841000003</v>
      </c>
      <c r="D82" s="30" t="s">
        <v>213</v>
      </c>
      <c r="E82" s="9">
        <v>7.4926805606000002</v>
      </c>
      <c r="F82" s="30" t="s">
        <v>213</v>
      </c>
      <c r="G82" s="9">
        <v>7.4826393481000002</v>
      </c>
      <c r="H82" s="30" t="s">
        <v>213</v>
      </c>
      <c r="I82" s="8">
        <v>5.0199999999999996</v>
      </c>
      <c r="J82" s="8">
        <v>-0.13400000000000001</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10.365740672999999</v>
      </c>
      <c r="D84" s="30" t="s">
        <v>213</v>
      </c>
      <c r="E84" s="9">
        <v>10.383786936</v>
      </c>
      <c r="F84" s="30" t="s">
        <v>213</v>
      </c>
      <c r="G84" s="9">
        <v>10.387003682</v>
      </c>
      <c r="H84" s="30" t="s">
        <v>213</v>
      </c>
      <c r="I84" s="8">
        <v>0.1741</v>
      </c>
      <c r="J84" s="8">
        <v>3.1E-2</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77.728201885000004</v>
      </c>
      <c r="D87" s="30" t="s">
        <v>213</v>
      </c>
      <c r="E87" s="9">
        <v>76.356333985999996</v>
      </c>
      <c r="F87" s="30" t="s">
        <v>213</v>
      </c>
      <c r="G87" s="9">
        <v>76.177041915000004</v>
      </c>
      <c r="H87" s="30" t="s">
        <v>213</v>
      </c>
      <c r="I87" s="8">
        <v>-1.76</v>
      </c>
      <c r="J87" s="8">
        <v>-0.23499999999999999</v>
      </c>
      <c r="K87" s="30" t="s">
        <v>213</v>
      </c>
      <c r="L87" s="111" t="str">
        <f t="shared" si="30"/>
        <v>N/A</v>
      </c>
    </row>
    <row r="88" spans="1:12" x14ac:dyDescent="0.25">
      <c r="A88" s="134" t="s">
        <v>962</v>
      </c>
      <c r="B88" s="30" t="s">
        <v>213</v>
      </c>
      <c r="C88" s="9">
        <v>22.271798114999999</v>
      </c>
      <c r="D88" s="30" t="s">
        <v>213</v>
      </c>
      <c r="E88" s="9">
        <v>23.643666014000001</v>
      </c>
      <c r="F88" s="30" t="s">
        <v>213</v>
      </c>
      <c r="G88" s="9">
        <v>23.822958085</v>
      </c>
      <c r="H88" s="30" t="s">
        <v>213</v>
      </c>
      <c r="I88" s="8">
        <v>6.16</v>
      </c>
      <c r="J88" s="8">
        <v>0.75829999999999997</v>
      </c>
      <c r="K88" s="30" t="s">
        <v>213</v>
      </c>
      <c r="L88" s="111" t="str">
        <f t="shared" si="30"/>
        <v>N/A</v>
      </c>
    </row>
    <row r="89" spans="1:12" x14ac:dyDescent="0.25">
      <c r="A89" s="157" t="s">
        <v>68</v>
      </c>
      <c r="B89" s="30" t="s">
        <v>213</v>
      </c>
      <c r="C89" s="1">
        <v>5471</v>
      </c>
      <c r="D89" s="7" t="str">
        <f>IF($B89="N/A","N/A",IF(C89&gt;10,"No",IF(C89&lt;-10,"No","Yes")))</f>
        <v>N/A</v>
      </c>
      <c r="E89" s="1">
        <v>4767</v>
      </c>
      <c r="F89" s="7" t="str">
        <f>IF($B89="N/A","N/A",IF(E89&gt;10,"No",IF(E89&lt;-10,"No","Yes")))</f>
        <v>N/A</v>
      </c>
      <c r="G89" s="1">
        <v>17826</v>
      </c>
      <c r="H89" s="7" t="str">
        <f>IF($B89="N/A","N/A",IF(G89&gt;10,"No",IF(G89&lt;-10,"No","Yes")))</f>
        <v>N/A</v>
      </c>
      <c r="I89" s="8">
        <v>-12.9</v>
      </c>
      <c r="J89" s="8">
        <v>273.89999999999998</v>
      </c>
      <c r="K89" s="30" t="s">
        <v>737</v>
      </c>
      <c r="L89" s="111" t="str">
        <f t="shared" si="30"/>
        <v>No</v>
      </c>
    </row>
    <row r="90" spans="1:12" x14ac:dyDescent="0.25">
      <c r="A90" s="134" t="s">
        <v>109</v>
      </c>
      <c r="B90" s="30" t="s">
        <v>213</v>
      </c>
      <c r="C90" s="9">
        <v>0.1096691647</v>
      </c>
      <c r="D90" s="27" t="str">
        <f>IF($B90="N/A","N/A",IF(C90&gt;10,"No",IF(C90&lt;-10,"No","Yes")))</f>
        <v>N/A</v>
      </c>
      <c r="E90" s="9">
        <v>6.2932662099999995E-2</v>
      </c>
      <c r="F90" s="27" t="str">
        <f>IF($B90="N/A","N/A",IF(E90&gt;10,"No",IF(E90&lt;-10,"No","Yes")))</f>
        <v>N/A</v>
      </c>
      <c r="G90" s="9">
        <v>20.144732413</v>
      </c>
      <c r="H90" s="27" t="str">
        <f>IF($B90="N/A","N/A",IF(G90&gt;10,"No",IF(G90&lt;-10,"No","Yes")))</f>
        <v>N/A</v>
      </c>
      <c r="I90" s="8">
        <v>-42.6</v>
      </c>
      <c r="J90" s="8">
        <v>31910</v>
      </c>
      <c r="K90" s="30" t="s">
        <v>737</v>
      </c>
      <c r="L90" s="111" t="str">
        <f t="shared" si="30"/>
        <v>No</v>
      </c>
    </row>
    <row r="91" spans="1:12" x14ac:dyDescent="0.25">
      <c r="A91" s="134" t="s">
        <v>110</v>
      </c>
      <c r="B91" s="30" t="s">
        <v>213</v>
      </c>
      <c r="C91" s="9">
        <v>1.2429171997999999</v>
      </c>
      <c r="D91" s="27" t="str">
        <f>IF($B91="N/A","N/A",IF(C91&gt;10,"No",IF(C91&lt;-10,"No","Yes")))</f>
        <v>N/A</v>
      </c>
      <c r="E91" s="9">
        <v>1.3425634571</v>
      </c>
      <c r="F91" s="27" t="str">
        <f>IF($B91="N/A","N/A",IF(E91&gt;10,"No",IF(E91&lt;-10,"No","Yes")))</f>
        <v>N/A</v>
      </c>
      <c r="G91" s="9">
        <v>3.8539212385999999</v>
      </c>
      <c r="H91" s="27" t="str">
        <f>IF($B91="N/A","N/A",IF(G91&gt;10,"No",IF(G91&lt;-10,"No","Yes")))</f>
        <v>N/A</v>
      </c>
      <c r="I91" s="8">
        <v>8.0169999999999995</v>
      </c>
      <c r="J91" s="8">
        <v>187.1</v>
      </c>
      <c r="K91" s="30" t="s">
        <v>737</v>
      </c>
      <c r="L91" s="111" t="str">
        <f t="shared" si="30"/>
        <v>No</v>
      </c>
    </row>
    <row r="92" spans="1:12" x14ac:dyDescent="0.25">
      <c r="A92" s="143" t="s">
        <v>7</v>
      </c>
      <c r="B92" s="30" t="s">
        <v>213</v>
      </c>
      <c r="C92" s="9">
        <v>0.86089501319999995</v>
      </c>
      <c r="D92" s="7" t="str">
        <f>IF($B92="N/A","N/A",IF(C92&gt;10,"No",IF(C92&lt;-10,"No","Yes")))</f>
        <v>N/A</v>
      </c>
      <c r="E92" s="9">
        <v>0.96466457620000001</v>
      </c>
      <c r="F92" s="7" t="str">
        <f>IF($B92="N/A","N/A",IF(E92&gt;10,"No",IF(E92&lt;-10,"No","Yes")))</f>
        <v>N/A</v>
      </c>
      <c r="G92" s="9">
        <v>1.0526594197000001</v>
      </c>
      <c r="H92" s="7" t="str">
        <f>IF($B92="N/A","N/A",IF(G92&gt;10,"No",IF(G92&lt;-10,"No","Yes")))</f>
        <v>N/A</v>
      </c>
      <c r="I92" s="8">
        <v>12.05</v>
      </c>
      <c r="J92" s="8">
        <v>9.1219999999999999</v>
      </c>
      <c r="K92" s="30" t="s">
        <v>738</v>
      </c>
      <c r="L92" s="111" t="str">
        <f t="shared" si="30"/>
        <v>Yes</v>
      </c>
    </row>
    <row r="93" spans="1:12" x14ac:dyDescent="0.25">
      <c r="A93" s="143" t="s">
        <v>180</v>
      </c>
      <c r="B93" s="30" t="s">
        <v>213</v>
      </c>
      <c r="C93" s="9">
        <v>63.320342945999997</v>
      </c>
      <c r="D93" s="7" t="str">
        <f t="shared" ref="D93:D94" si="31">IF($B93="N/A","N/A",IF(C93&gt;10,"No",IF(C93&lt;-10,"No","Yes")))</f>
        <v>N/A</v>
      </c>
      <c r="E93" s="9">
        <v>62.986735500999998</v>
      </c>
      <c r="F93" s="7" t="str">
        <f t="shared" ref="F93:F94" si="32">IF($B93="N/A","N/A",IF(E93&gt;10,"No",IF(E93&lt;-10,"No","Yes")))</f>
        <v>N/A</v>
      </c>
      <c r="G93" s="9">
        <v>62.803976712999997</v>
      </c>
      <c r="H93" s="7" t="str">
        <f t="shared" ref="H93:H94" si="33">IF($B93="N/A","N/A",IF(G93&gt;10,"No",IF(G93&lt;-10,"No","Yes")))</f>
        <v>N/A</v>
      </c>
      <c r="I93" s="8">
        <v>-0.52700000000000002</v>
      </c>
      <c r="J93" s="8">
        <v>-0.28999999999999998</v>
      </c>
      <c r="K93" s="30" t="s">
        <v>737</v>
      </c>
      <c r="L93" s="111" t="str">
        <f>IF(J93="Div by 0", "N/A", IF(OR(J93="N/A",K93="N/A"),"N/A", IF(J93&gt;VALUE(MID(K93,1,2)), "No", IF(J93&lt;-1*VALUE(MID(K93,1,2)), "No", "Yes"))))</f>
        <v>Yes</v>
      </c>
    </row>
    <row r="94" spans="1:12" x14ac:dyDescent="0.25">
      <c r="A94" s="143" t="s">
        <v>181</v>
      </c>
      <c r="B94" s="30" t="s">
        <v>213</v>
      </c>
      <c r="C94" s="9">
        <v>36.679657054000003</v>
      </c>
      <c r="D94" s="7" t="str">
        <f t="shared" si="31"/>
        <v>N/A</v>
      </c>
      <c r="E94" s="9">
        <v>37.013264499000002</v>
      </c>
      <c r="F94" s="7" t="str">
        <f t="shared" si="32"/>
        <v>N/A</v>
      </c>
      <c r="G94" s="9">
        <v>37.196023287000003</v>
      </c>
      <c r="H94" s="7" t="str">
        <f t="shared" si="33"/>
        <v>N/A</v>
      </c>
      <c r="I94" s="8">
        <v>0.90949999999999998</v>
      </c>
      <c r="J94" s="8">
        <v>0.49380000000000002</v>
      </c>
      <c r="K94" s="30" t="s">
        <v>737</v>
      </c>
      <c r="L94" s="111" t="str">
        <f>IF(J94="Div by 0", "N/A", IF(OR(J94="N/A",K94="N/A"),"N/A", IF(J94&gt;VALUE(MID(K94,1,2)), "No", IF(J94&lt;-1*VALUE(MID(K94,1,2)), "No", "Yes"))))</f>
        <v>Yes</v>
      </c>
    </row>
    <row r="95" spans="1:12" x14ac:dyDescent="0.25">
      <c r="A95" s="134" t="s">
        <v>8</v>
      </c>
      <c r="B95" s="30" t="s">
        <v>285</v>
      </c>
      <c r="C95" s="9">
        <v>6.4830365152000002</v>
      </c>
      <c r="D95" s="27" t="str">
        <f>IF($B95="N/A","N/A",IF(C95&gt;10,"No",IF(C95&lt;5,"No","Yes")))</f>
        <v>Yes</v>
      </c>
      <c r="E95" s="9">
        <v>6.4284023122000002</v>
      </c>
      <c r="F95" s="27" t="str">
        <f>IF($B95="N/A","N/A",IF(E95&gt;10,"No",IF(E95&lt;5,"No","Yes")))</f>
        <v>Yes</v>
      </c>
      <c r="G95" s="9">
        <v>5.2967988221000004</v>
      </c>
      <c r="H95" s="27" t="str">
        <f t="shared" ref="H95:H98" si="34">IF($B95="N/A","N/A",IF(G95&gt;10,"No",IF(G95&lt;5,"No","Yes")))</f>
        <v>Yes</v>
      </c>
      <c r="I95" s="8">
        <v>-0.84299999999999997</v>
      </c>
      <c r="J95" s="8">
        <v>-17.600000000000001</v>
      </c>
      <c r="K95" s="30" t="s">
        <v>738</v>
      </c>
      <c r="L95" s="111" t="str">
        <f t="shared" si="30"/>
        <v>No</v>
      </c>
    </row>
    <row r="96" spans="1:12" x14ac:dyDescent="0.25">
      <c r="A96" s="134" t="s">
        <v>149</v>
      </c>
      <c r="B96" s="30" t="s">
        <v>285</v>
      </c>
      <c r="C96" s="9">
        <v>6.0071471639</v>
      </c>
      <c r="D96" s="27" t="str">
        <f>IF($B96="N/A","N/A",IF(C96&gt;10,"No",IF(C96&lt;5,"No","Yes")))</f>
        <v>Yes</v>
      </c>
      <c r="E96" s="9">
        <v>5.8855799826000004</v>
      </c>
      <c r="F96" s="27" t="str">
        <f t="shared" ref="F96:F98" si="35">IF($B96="N/A","N/A",IF(E96&gt;10,"No",IF(E96&lt;5,"No","Yes")))</f>
        <v>Yes</v>
      </c>
      <c r="G96" s="9">
        <v>4.6755475622000002</v>
      </c>
      <c r="H96" s="27" t="str">
        <f t="shared" si="34"/>
        <v>No</v>
      </c>
      <c r="I96" s="8">
        <v>-2.02</v>
      </c>
      <c r="J96" s="8">
        <v>-20.6</v>
      </c>
      <c r="K96" s="30" t="s">
        <v>738</v>
      </c>
      <c r="L96" s="111" t="str">
        <f t="shared" si="30"/>
        <v>No</v>
      </c>
    </row>
    <row r="97" spans="1:12" x14ac:dyDescent="0.25">
      <c r="A97" s="134" t="s">
        <v>150</v>
      </c>
      <c r="B97" s="30" t="s">
        <v>285</v>
      </c>
      <c r="C97" s="9">
        <v>6.2221503257000004</v>
      </c>
      <c r="D97" s="27" t="str">
        <f>IF($B97="N/A","N/A",IF(C97&gt;10,"No",IF(C97&lt;5,"No","Yes")))</f>
        <v>Yes</v>
      </c>
      <c r="E97" s="9">
        <v>6.2034775276999996</v>
      </c>
      <c r="F97" s="27" t="str">
        <f t="shared" si="35"/>
        <v>Yes</v>
      </c>
      <c r="G97" s="9">
        <v>5.0290789082999998</v>
      </c>
      <c r="H97" s="27" t="str">
        <f t="shared" si="34"/>
        <v>Yes</v>
      </c>
      <c r="I97" s="8">
        <v>-0.3</v>
      </c>
      <c r="J97" s="8">
        <v>-18.899999999999999</v>
      </c>
      <c r="K97" s="30" t="s">
        <v>738</v>
      </c>
      <c r="L97" s="111" t="str">
        <f t="shared" si="30"/>
        <v>No</v>
      </c>
    </row>
    <row r="98" spans="1:12" x14ac:dyDescent="0.25">
      <c r="A98" s="134" t="s">
        <v>151</v>
      </c>
      <c r="B98" s="30" t="s">
        <v>285</v>
      </c>
      <c r="C98" s="9">
        <v>6.4950955161000001</v>
      </c>
      <c r="D98" s="27" t="str">
        <f>IF($B98="N/A","N/A",IF(C98&gt;10,"No",IF(C98&lt;5,"No","Yes")))</f>
        <v>Yes</v>
      </c>
      <c r="E98" s="9">
        <v>6.4376418411999996</v>
      </c>
      <c r="F98" s="27" t="str">
        <f t="shared" si="35"/>
        <v>Yes</v>
      </c>
      <c r="G98" s="9">
        <v>5.3015008184000001</v>
      </c>
      <c r="H98" s="27" t="str">
        <f t="shared" si="34"/>
        <v>Yes</v>
      </c>
      <c r="I98" s="8">
        <v>-0.88500000000000001</v>
      </c>
      <c r="J98" s="8">
        <v>-17.600000000000001</v>
      </c>
      <c r="K98" s="30" t="s">
        <v>738</v>
      </c>
      <c r="L98" s="111" t="str">
        <f t="shared" si="30"/>
        <v>No</v>
      </c>
    </row>
    <row r="99" spans="1:12" x14ac:dyDescent="0.25">
      <c r="A99" s="134" t="s">
        <v>963</v>
      </c>
      <c r="B99" s="30" t="s">
        <v>213</v>
      </c>
      <c r="C99" s="1">
        <v>2525</v>
      </c>
      <c r="D99" s="7" t="str">
        <f t="shared" ref="D99:D110" si="36">IF($B99="N/A","N/A",IF(C99&gt;10,"No",IF(C99&lt;-10,"No","Yes")))</f>
        <v>N/A</v>
      </c>
      <c r="E99" s="1">
        <v>2618</v>
      </c>
      <c r="F99" s="7" t="str">
        <f t="shared" ref="F99:F110" si="37">IF($B99="N/A","N/A",IF(E99&gt;10,"No",IF(E99&lt;-10,"No","Yes")))</f>
        <v>N/A</v>
      </c>
      <c r="G99" s="1">
        <v>2695</v>
      </c>
      <c r="H99" s="7" t="str">
        <f t="shared" ref="H99:H110" si="38">IF($B99="N/A","N/A",IF(G99&gt;10,"No",IF(G99&lt;-10,"No","Yes")))</f>
        <v>N/A</v>
      </c>
      <c r="I99" s="8">
        <v>3.6829999999999998</v>
      </c>
      <c r="J99" s="8">
        <v>2.9409999999999998</v>
      </c>
      <c r="K99" s="28" t="s">
        <v>737</v>
      </c>
      <c r="L99" s="111" t="str">
        <f t="shared" si="30"/>
        <v>Yes</v>
      </c>
    </row>
    <row r="100" spans="1:12" x14ac:dyDescent="0.25">
      <c r="A100" s="134" t="s">
        <v>964</v>
      </c>
      <c r="B100" s="30" t="s">
        <v>213</v>
      </c>
      <c r="C100" s="1">
        <v>1162</v>
      </c>
      <c r="D100" s="7" t="str">
        <f t="shared" si="36"/>
        <v>N/A</v>
      </c>
      <c r="E100" s="1">
        <v>998</v>
      </c>
      <c r="F100" s="7" t="str">
        <f t="shared" si="37"/>
        <v>N/A</v>
      </c>
      <c r="G100" s="1">
        <v>1027</v>
      </c>
      <c r="H100" s="7" t="str">
        <f t="shared" si="38"/>
        <v>N/A</v>
      </c>
      <c r="I100" s="8">
        <v>-14.1</v>
      </c>
      <c r="J100" s="8">
        <v>2.9060000000000001</v>
      </c>
      <c r="K100" s="28" t="s">
        <v>737</v>
      </c>
      <c r="L100" s="111" t="str">
        <f t="shared" si="30"/>
        <v>Yes</v>
      </c>
    </row>
    <row r="101" spans="1:12" x14ac:dyDescent="0.25">
      <c r="A101" s="134" t="s">
        <v>1</v>
      </c>
      <c r="B101" s="30" t="s">
        <v>213</v>
      </c>
      <c r="C101" s="9">
        <v>97.898498506999999</v>
      </c>
      <c r="D101" s="7" t="str">
        <f t="shared" si="36"/>
        <v>N/A</v>
      </c>
      <c r="E101" s="9">
        <v>97.998775761999994</v>
      </c>
      <c r="F101" s="7" t="str">
        <f t="shared" si="37"/>
        <v>N/A</v>
      </c>
      <c r="G101" s="9">
        <v>99.261492707000002</v>
      </c>
      <c r="H101" s="7" t="str">
        <f t="shared" si="38"/>
        <v>N/A</v>
      </c>
      <c r="I101" s="8">
        <v>0.1024</v>
      </c>
      <c r="J101" s="8">
        <v>1.2889999999999999</v>
      </c>
      <c r="K101" s="30" t="s">
        <v>738</v>
      </c>
      <c r="L101" s="111" t="str">
        <f t="shared" si="30"/>
        <v>Yes</v>
      </c>
    </row>
    <row r="102" spans="1:12" x14ac:dyDescent="0.25">
      <c r="A102" s="134" t="s">
        <v>69</v>
      </c>
      <c r="B102" s="30" t="s">
        <v>213</v>
      </c>
      <c r="C102" s="9">
        <v>99.490761603999999</v>
      </c>
      <c r="D102" s="7" t="str">
        <f t="shared" si="36"/>
        <v>N/A</v>
      </c>
      <c r="E102" s="9">
        <v>99.434307482999998</v>
      </c>
      <c r="F102" s="7" t="str">
        <f t="shared" si="37"/>
        <v>N/A</v>
      </c>
      <c r="G102" s="9">
        <v>99.216918121000006</v>
      </c>
      <c r="H102" s="7" t="str">
        <f t="shared" si="38"/>
        <v>N/A</v>
      </c>
      <c r="I102" s="8">
        <v>-5.7000000000000002E-2</v>
      </c>
      <c r="J102" s="8">
        <v>-0.219</v>
      </c>
      <c r="K102" s="30" t="s">
        <v>738</v>
      </c>
      <c r="L102" s="111" t="str">
        <f t="shared" si="30"/>
        <v>Yes</v>
      </c>
    </row>
    <row r="103" spans="1:12" x14ac:dyDescent="0.25">
      <c r="A103" s="143" t="s">
        <v>70</v>
      </c>
      <c r="B103" s="30" t="s">
        <v>213</v>
      </c>
      <c r="C103" s="1">
        <v>320937</v>
      </c>
      <c r="D103" s="7" t="str">
        <f t="shared" si="36"/>
        <v>N/A</v>
      </c>
      <c r="E103" s="1">
        <v>328265</v>
      </c>
      <c r="F103" s="7" t="str">
        <f t="shared" si="37"/>
        <v>N/A</v>
      </c>
      <c r="G103" s="1">
        <v>324636</v>
      </c>
      <c r="H103" s="7" t="str">
        <f t="shared" si="38"/>
        <v>N/A</v>
      </c>
      <c r="I103" s="8">
        <v>2.2829999999999999</v>
      </c>
      <c r="J103" s="8">
        <v>-1.1100000000000001</v>
      </c>
      <c r="K103" s="30" t="s">
        <v>737</v>
      </c>
      <c r="L103" s="111" t="str">
        <f t="shared" si="30"/>
        <v>Yes</v>
      </c>
    </row>
    <row r="104" spans="1:12" x14ac:dyDescent="0.25">
      <c r="A104" s="134" t="s">
        <v>689</v>
      </c>
      <c r="B104" s="30" t="s">
        <v>213</v>
      </c>
      <c r="C104" s="9">
        <v>0.55711868679999998</v>
      </c>
      <c r="D104" s="7" t="str">
        <f t="shared" si="36"/>
        <v>N/A</v>
      </c>
      <c r="E104" s="9">
        <v>0.61505186359999997</v>
      </c>
      <c r="F104" s="7" t="str">
        <f t="shared" si="37"/>
        <v>N/A</v>
      </c>
      <c r="G104" s="9">
        <v>0.71926711759999995</v>
      </c>
      <c r="H104" s="7" t="str">
        <f t="shared" si="38"/>
        <v>N/A</v>
      </c>
      <c r="I104" s="8">
        <v>10.4</v>
      </c>
      <c r="J104" s="8">
        <v>16.940000000000001</v>
      </c>
      <c r="K104" s="30" t="s">
        <v>738</v>
      </c>
      <c r="L104" s="111" t="str">
        <f t="shared" ref="L104:L110" si="39">IF(J104="Div by 0", "N/A", IF(K104="N/A","N/A", IF(J104&gt;VALUE(MID(K104,1,2)), "No", IF(J104&lt;-1*VALUE(MID(K104,1,2)), "No", "Yes"))))</f>
        <v>No</v>
      </c>
    </row>
    <row r="105" spans="1:12" x14ac:dyDescent="0.25">
      <c r="A105" s="134" t="s">
        <v>688</v>
      </c>
      <c r="B105" s="30" t="s">
        <v>213</v>
      </c>
      <c r="C105" s="9">
        <v>0.2374297759</v>
      </c>
      <c r="D105" s="7" t="str">
        <f t="shared" si="36"/>
        <v>N/A</v>
      </c>
      <c r="E105" s="9">
        <v>0.2105006626</v>
      </c>
      <c r="F105" s="7" t="str">
        <f t="shared" si="37"/>
        <v>N/A</v>
      </c>
      <c r="G105" s="9">
        <v>0.21131359429999999</v>
      </c>
      <c r="H105" s="7" t="str">
        <f t="shared" si="38"/>
        <v>N/A</v>
      </c>
      <c r="I105" s="8">
        <v>-11.3</v>
      </c>
      <c r="J105" s="8">
        <v>0.38619999999999999</v>
      </c>
      <c r="K105" s="30" t="s">
        <v>738</v>
      </c>
      <c r="L105" s="111" t="str">
        <f t="shared" si="39"/>
        <v>Yes</v>
      </c>
    </row>
    <row r="106" spans="1:12" x14ac:dyDescent="0.25">
      <c r="A106" s="134" t="s">
        <v>687</v>
      </c>
      <c r="B106" s="30" t="s">
        <v>213</v>
      </c>
      <c r="C106" s="9">
        <v>99.205451537000002</v>
      </c>
      <c r="D106" s="7" t="str">
        <f t="shared" si="36"/>
        <v>N/A</v>
      </c>
      <c r="E106" s="9">
        <v>99.174447474000004</v>
      </c>
      <c r="F106" s="7" t="str">
        <f t="shared" si="37"/>
        <v>N/A</v>
      </c>
      <c r="G106" s="9">
        <v>99.069419288000006</v>
      </c>
      <c r="H106" s="7" t="str">
        <f t="shared" si="38"/>
        <v>N/A</v>
      </c>
      <c r="I106" s="8">
        <v>-3.1E-2</v>
      </c>
      <c r="J106" s="8">
        <v>-0.106</v>
      </c>
      <c r="K106" s="30" t="s">
        <v>738</v>
      </c>
      <c r="L106" s="111" t="str">
        <f t="shared" si="39"/>
        <v>Yes</v>
      </c>
    </row>
    <row r="107" spans="1:12" ht="25" x14ac:dyDescent="0.25">
      <c r="A107" s="143" t="s">
        <v>965</v>
      </c>
      <c r="B107" s="30" t="s">
        <v>213</v>
      </c>
      <c r="C107" s="9">
        <v>39.966764216999998</v>
      </c>
      <c r="D107" s="7" t="str">
        <f t="shared" si="36"/>
        <v>N/A</v>
      </c>
      <c r="E107" s="9">
        <v>39.247209374000001</v>
      </c>
      <c r="F107" s="7" t="str">
        <f t="shared" si="37"/>
        <v>N/A</v>
      </c>
      <c r="G107" s="9">
        <v>37.782891198999998</v>
      </c>
      <c r="H107" s="7" t="str">
        <f t="shared" si="38"/>
        <v>N/A</v>
      </c>
      <c r="I107" s="8">
        <v>-1.8</v>
      </c>
      <c r="J107" s="8">
        <v>-3.73</v>
      </c>
      <c r="K107" s="30" t="s">
        <v>738</v>
      </c>
      <c r="L107" s="111" t="str">
        <f t="shared" si="39"/>
        <v>Yes</v>
      </c>
    </row>
    <row r="108" spans="1:12" ht="25" x14ac:dyDescent="0.25">
      <c r="A108" s="143" t="s">
        <v>966</v>
      </c>
      <c r="B108" s="30" t="s">
        <v>213</v>
      </c>
      <c r="C108" s="9">
        <v>58.207914821999999</v>
      </c>
      <c r="D108" s="7" t="str">
        <f t="shared" si="36"/>
        <v>N/A</v>
      </c>
      <c r="E108" s="9">
        <v>58.918744117000003</v>
      </c>
      <c r="F108" s="7" t="str">
        <f t="shared" si="37"/>
        <v>N/A</v>
      </c>
      <c r="G108" s="9">
        <v>60.409485101999998</v>
      </c>
      <c r="H108" s="7" t="str">
        <f t="shared" si="38"/>
        <v>N/A</v>
      </c>
      <c r="I108" s="8">
        <v>1.2210000000000001</v>
      </c>
      <c r="J108" s="8">
        <v>2.5299999999999998</v>
      </c>
      <c r="K108" s="30" t="s">
        <v>738</v>
      </c>
      <c r="L108" s="111" t="str">
        <f t="shared" si="39"/>
        <v>Yes</v>
      </c>
    </row>
    <row r="109" spans="1:12" ht="25" x14ac:dyDescent="0.25">
      <c r="A109" s="143" t="s">
        <v>967</v>
      </c>
      <c r="B109" s="30" t="s">
        <v>213</v>
      </c>
      <c r="C109" s="9">
        <v>0.58853806669999997</v>
      </c>
      <c r="D109" s="7" t="str">
        <f t="shared" si="36"/>
        <v>N/A</v>
      </c>
      <c r="E109" s="9">
        <v>0.61298500310000004</v>
      </c>
      <c r="F109" s="7" t="str">
        <f t="shared" si="37"/>
        <v>N/A</v>
      </c>
      <c r="G109" s="9">
        <v>0.61243501690000002</v>
      </c>
      <c r="H109" s="7" t="str">
        <f t="shared" si="38"/>
        <v>N/A</v>
      </c>
      <c r="I109" s="8">
        <v>4.1539999999999999</v>
      </c>
      <c r="J109" s="8">
        <v>-0.09</v>
      </c>
      <c r="K109" s="30" t="s">
        <v>738</v>
      </c>
      <c r="L109" s="111" t="str">
        <f t="shared" si="39"/>
        <v>Yes</v>
      </c>
    </row>
    <row r="110" spans="1:12" ht="25" x14ac:dyDescent="0.25">
      <c r="A110" s="143" t="s">
        <v>968</v>
      </c>
      <c r="B110" s="30" t="s">
        <v>213</v>
      </c>
      <c r="C110" s="9">
        <v>1.2367828939000001</v>
      </c>
      <c r="D110" s="7" t="str">
        <f t="shared" si="36"/>
        <v>N/A</v>
      </c>
      <c r="E110" s="9">
        <v>1.2210615064000001</v>
      </c>
      <c r="F110" s="7" t="str">
        <f t="shared" si="37"/>
        <v>N/A</v>
      </c>
      <c r="G110" s="9">
        <v>1.1951886823</v>
      </c>
      <c r="H110" s="7" t="str">
        <f t="shared" si="38"/>
        <v>N/A</v>
      </c>
      <c r="I110" s="8">
        <v>-1.27</v>
      </c>
      <c r="J110" s="8">
        <v>-2.12</v>
      </c>
      <c r="K110" s="30" t="s">
        <v>738</v>
      </c>
      <c r="L110" s="111" t="str">
        <f t="shared" si="39"/>
        <v>Yes</v>
      </c>
    </row>
    <row r="111" spans="1:12" x14ac:dyDescent="0.25">
      <c r="A111" s="134" t="s">
        <v>969</v>
      </c>
      <c r="B111" s="30" t="s">
        <v>286</v>
      </c>
      <c r="C111" s="9">
        <v>99.988809668000002</v>
      </c>
      <c r="D111" s="27" t="str">
        <f>IF($B111="N/A","N/A",IF(C111&gt;=99,"Yes","No"))</f>
        <v>Yes</v>
      </c>
      <c r="E111" s="9">
        <v>99.976809271999997</v>
      </c>
      <c r="F111" s="27" t="str">
        <f>IF($B111="N/A","N/A",IF(E111&gt;=99,"Yes","No"))</f>
        <v>Yes</v>
      </c>
      <c r="G111" s="9">
        <v>99.993441439999998</v>
      </c>
      <c r="H111" s="27" t="str">
        <f>IF($B111="N/A","N/A",IF(G111&gt;=99,"Yes","No"))</f>
        <v>Yes</v>
      </c>
      <c r="I111" s="8">
        <v>-1.2E-2</v>
      </c>
      <c r="J111" s="8">
        <v>1.66E-2</v>
      </c>
      <c r="K111" s="30" t="s">
        <v>737</v>
      </c>
      <c r="L111" s="111" t="str">
        <f t="shared" ref="L111:L145" si="40">IF(J111="Div by 0", "N/A", IF(K111="N/A","N/A", IF(J111&gt;VALUE(MID(K111,1,2)), "No", IF(J111&lt;-1*VALUE(MID(K111,1,2)), "No", "Yes"))))</f>
        <v>Yes</v>
      </c>
    </row>
    <row r="112" spans="1:12" x14ac:dyDescent="0.25">
      <c r="A112" s="134" t="s">
        <v>970</v>
      </c>
      <c r="B112" s="30" t="s">
        <v>213</v>
      </c>
      <c r="C112" s="9">
        <v>0.30690477840000002</v>
      </c>
      <c r="D112" s="27" t="str">
        <f>IF($B112="N/A","N/A",IF(C112&gt;10,"No",IF(C112&lt;-10,"No","Yes")))</f>
        <v>N/A</v>
      </c>
      <c r="E112" s="9">
        <v>0.29745594660000002</v>
      </c>
      <c r="F112" s="27" t="str">
        <f>IF($B112="N/A","N/A",IF(E112&gt;10,"No",IF(E112&lt;-10,"No","Yes")))</f>
        <v>N/A</v>
      </c>
      <c r="G112" s="9">
        <v>1.2531328320999999</v>
      </c>
      <c r="H112" s="27" t="str">
        <f>IF($B112="N/A","N/A",IF(G112&gt;10,"No",IF(G112&lt;-10,"No","Yes")))</f>
        <v>N/A</v>
      </c>
      <c r="I112" s="8">
        <v>-3.08</v>
      </c>
      <c r="J112" s="8">
        <v>321.3</v>
      </c>
      <c r="K112" s="30" t="s">
        <v>737</v>
      </c>
      <c r="L112" s="111" t="str">
        <f t="shared" si="40"/>
        <v>No</v>
      </c>
    </row>
    <row r="113" spans="1:12" x14ac:dyDescent="0.25">
      <c r="A113" s="110" t="s">
        <v>971</v>
      </c>
      <c r="B113" s="30" t="s">
        <v>280</v>
      </c>
      <c r="C113" s="4">
        <v>99.757399002</v>
      </c>
      <c r="D113" s="27" t="str">
        <f>IF($B113="N/A","N/A",IF(C113&gt;=98,"Yes","No"))</f>
        <v>Yes</v>
      </c>
      <c r="E113" s="4">
        <v>99.762558718999998</v>
      </c>
      <c r="F113" s="27" t="str">
        <f>IF($B113="N/A","N/A",IF(E113&gt;=98,"Yes","No"))</f>
        <v>Yes</v>
      </c>
      <c r="G113" s="4">
        <v>99.438845060000006</v>
      </c>
      <c r="H113" s="27" t="str">
        <f>IF($B113="N/A","N/A",IF(G113&gt;=98,"Yes","No"))</f>
        <v>Yes</v>
      </c>
      <c r="I113" s="8">
        <v>5.1999999999999998E-3</v>
      </c>
      <c r="J113" s="8">
        <v>-0.32400000000000001</v>
      </c>
      <c r="K113" s="28" t="s">
        <v>737</v>
      </c>
      <c r="L113" s="111" t="str">
        <f t="shared" si="40"/>
        <v>Yes</v>
      </c>
    </row>
    <row r="114" spans="1:12" x14ac:dyDescent="0.25">
      <c r="A114" s="110" t="s">
        <v>972</v>
      </c>
      <c r="B114" s="30" t="s">
        <v>287</v>
      </c>
      <c r="C114" s="4">
        <v>94.359206216999993</v>
      </c>
      <c r="D114" s="27" t="str">
        <f>IF($B114="N/A","N/A",IF(C114&gt;=80,"Yes","No"))</f>
        <v>Yes</v>
      </c>
      <c r="E114" s="4">
        <v>94.631268731000006</v>
      </c>
      <c r="F114" s="27" t="str">
        <f>IF($B114="N/A","N/A",IF(E114&gt;=80,"Yes","No"))</f>
        <v>Yes</v>
      </c>
      <c r="G114" s="4">
        <v>94.970454931000006</v>
      </c>
      <c r="H114" s="27" t="str">
        <f>IF($B114="N/A","N/A",IF(G114&gt;=80,"Yes","No"))</f>
        <v>Yes</v>
      </c>
      <c r="I114" s="8">
        <v>0.2883</v>
      </c>
      <c r="J114" s="8">
        <v>0.3584</v>
      </c>
      <c r="K114" s="28" t="s">
        <v>737</v>
      </c>
      <c r="L114" s="111" t="str">
        <f t="shared" si="40"/>
        <v>Yes</v>
      </c>
    </row>
    <row r="115" spans="1:12" ht="25" x14ac:dyDescent="0.25">
      <c r="A115" s="134" t="s">
        <v>973</v>
      </c>
      <c r="B115" s="30" t="s">
        <v>288</v>
      </c>
      <c r="C115" s="9">
        <v>100</v>
      </c>
      <c r="D115" s="27" t="str">
        <f>IF($B115="N/A","N/A",IF(C115&gt;=100,"Yes","No"))</f>
        <v>Yes</v>
      </c>
      <c r="E115" s="9">
        <v>100</v>
      </c>
      <c r="F115" s="27" t="str">
        <f t="shared" ref="F115:F116" si="41">IF($B115="N/A","N/A",IF(E115&gt;=100,"Yes","No"))</f>
        <v>Yes</v>
      </c>
      <c r="G115" s="9">
        <v>99.976993864999997</v>
      </c>
      <c r="H115" s="27" t="str">
        <f t="shared" ref="H115:H116" si="42">IF($B115="N/A","N/A",IF(G115&gt;=100,"Yes","No"))</f>
        <v>No</v>
      </c>
      <c r="I115" s="8">
        <v>0</v>
      </c>
      <c r="J115" s="8">
        <v>-2.3E-2</v>
      </c>
      <c r="K115" s="28" t="s">
        <v>736</v>
      </c>
      <c r="L115" s="111" t="str">
        <f t="shared" si="40"/>
        <v>Yes</v>
      </c>
    </row>
    <row r="116" spans="1:12" ht="25" x14ac:dyDescent="0.25">
      <c r="A116" s="110" t="s">
        <v>974</v>
      </c>
      <c r="B116" s="30" t="s">
        <v>288</v>
      </c>
      <c r="C116" s="9">
        <v>100</v>
      </c>
      <c r="D116" s="27" t="str">
        <f>IF($B116="N/A","N/A",IF(C116&gt;=100,"Yes","No"))</f>
        <v>Yes</v>
      </c>
      <c r="E116" s="9">
        <v>100</v>
      </c>
      <c r="F116" s="27" t="str">
        <f t="shared" si="41"/>
        <v>Yes</v>
      </c>
      <c r="G116" s="9">
        <v>100</v>
      </c>
      <c r="H116" s="27" t="str">
        <f t="shared" si="42"/>
        <v>Yes</v>
      </c>
      <c r="I116" s="8">
        <v>0</v>
      </c>
      <c r="J116" s="8">
        <v>0</v>
      </c>
      <c r="K116" s="28" t="s">
        <v>736</v>
      </c>
      <c r="L116" s="111" t="str">
        <f t="shared" si="40"/>
        <v>Yes</v>
      </c>
    </row>
    <row r="117" spans="1:12" ht="25" x14ac:dyDescent="0.25">
      <c r="A117" s="134" t="s">
        <v>975</v>
      </c>
      <c r="B117" s="30" t="s">
        <v>213</v>
      </c>
      <c r="C117" s="9">
        <v>85.605994933999995</v>
      </c>
      <c r="D117" s="23" t="s">
        <v>739</v>
      </c>
      <c r="E117" s="9">
        <v>86.343121916000001</v>
      </c>
      <c r="F117" s="23" t="s">
        <v>739</v>
      </c>
      <c r="G117" s="9">
        <v>86.061326203999997</v>
      </c>
      <c r="H117" s="27" t="str">
        <f>IF($B117="N/A","N/A",IF(G117&lt;100,"No",IF(G117=100,"No","Yes")))</f>
        <v>N/A</v>
      </c>
      <c r="I117" s="8">
        <v>0.86109999999999998</v>
      </c>
      <c r="J117" s="8">
        <v>-0.32600000000000001</v>
      </c>
      <c r="K117" s="28" t="s">
        <v>736</v>
      </c>
      <c r="L117" s="111" t="str">
        <f t="shared" si="40"/>
        <v>Yes</v>
      </c>
    </row>
    <row r="118" spans="1:12" ht="25" x14ac:dyDescent="0.25">
      <c r="A118" s="134" t="s">
        <v>976</v>
      </c>
      <c r="B118" s="22" t="s">
        <v>213</v>
      </c>
      <c r="C118" s="9">
        <v>100</v>
      </c>
      <c r="D118" s="27" t="str">
        <f>IF($B118="N/A","N/A",IF(C118&gt;10,"No",IF(C118&lt;-10,"No","Yes")))</f>
        <v>N/A</v>
      </c>
      <c r="E118" s="9">
        <v>100</v>
      </c>
      <c r="F118" s="27" t="str">
        <f>IF($B118="N/A","N/A",IF(E118&gt;10,"No",IF(E118&lt;-10,"No","Yes")))</f>
        <v>N/A</v>
      </c>
      <c r="G118" s="9">
        <v>100</v>
      </c>
      <c r="H118" s="27" t="str">
        <f>IF($B118="N/A","N/A",IF(G118&gt;10,"No",IF(G118&lt;-10,"No","Yes")))</f>
        <v>N/A</v>
      </c>
      <c r="I118" s="8">
        <v>0</v>
      </c>
      <c r="J118" s="8">
        <v>0</v>
      </c>
      <c r="K118" s="28" t="s">
        <v>736</v>
      </c>
      <c r="L118" s="111" t="str">
        <f>IF(J118="Div by 0", "N/A", IF(OR(J118="N/A",K118="N/A"),"N/A", IF(J118&gt;VALUE(MID(K118,1,2)), "No", IF(J118&lt;-1*VALUE(MID(K118,1,2)), "No", "Yes"))))</f>
        <v>Yes</v>
      </c>
    </row>
    <row r="119" spans="1:12" x14ac:dyDescent="0.25">
      <c r="A119" s="158" t="s">
        <v>100</v>
      </c>
      <c r="B119" s="22" t="s">
        <v>213</v>
      </c>
      <c r="C119" s="23">
        <v>187662</v>
      </c>
      <c r="D119" s="27" t="str">
        <f t="shared" ref="D119:D145" si="43">IF($B119="N/A","N/A",IF(C119&gt;10,"No",IF(C119&lt;-10,"No","Yes")))</f>
        <v>N/A</v>
      </c>
      <c r="E119" s="23">
        <v>189731</v>
      </c>
      <c r="F119" s="27" t="str">
        <f t="shared" ref="F119:F145" si="44">IF($B119="N/A","N/A",IF(E119&gt;10,"No",IF(E119&lt;-10,"No","Yes")))</f>
        <v>N/A</v>
      </c>
      <c r="G119" s="23">
        <v>182967</v>
      </c>
      <c r="H119" s="27" t="str">
        <f t="shared" ref="H119:H145" si="45">IF($B119="N/A","N/A",IF(G119&gt;10,"No",IF(G119&lt;-10,"No","Yes")))</f>
        <v>N/A</v>
      </c>
      <c r="I119" s="8">
        <v>1.103</v>
      </c>
      <c r="J119" s="8">
        <v>-3.57</v>
      </c>
      <c r="K119" s="28" t="s">
        <v>737</v>
      </c>
      <c r="L119" s="111" t="str">
        <f t="shared" si="40"/>
        <v>Yes</v>
      </c>
    </row>
    <row r="120" spans="1:12" x14ac:dyDescent="0.25">
      <c r="A120" s="134" t="s">
        <v>977</v>
      </c>
      <c r="B120" s="22" t="s">
        <v>213</v>
      </c>
      <c r="C120" s="23">
        <v>57303</v>
      </c>
      <c r="D120" s="27" t="str">
        <f t="shared" si="43"/>
        <v>N/A</v>
      </c>
      <c r="E120" s="23">
        <v>56787</v>
      </c>
      <c r="F120" s="27" t="str">
        <f t="shared" si="44"/>
        <v>N/A</v>
      </c>
      <c r="G120" s="23">
        <v>55159</v>
      </c>
      <c r="H120" s="27" t="str">
        <f t="shared" si="45"/>
        <v>N/A</v>
      </c>
      <c r="I120" s="8">
        <v>-0.9</v>
      </c>
      <c r="J120" s="8">
        <v>-2.87</v>
      </c>
      <c r="K120" s="28" t="s">
        <v>737</v>
      </c>
      <c r="L120" s="111" t="str">
        <f t="shared" si="40"/>
        <v>Yes</v>
      </c>
    </row>
    <row r="121" spans="1:12" x14ac:dyDescent="0.25">
      <c r="A121" s="134" t="s">
        <v>978</v>
      </c>
      <c r="B121" s="22" t="s">
        <v>213</v>
      </c>
      <c r="C121" s="23">
        <v>22148</v>
      </c>
      <c r="D121" s="27" t="str">
        <f t="shared" si="43"/>
        <v>N/A</v>
      </c>
      <c r="E121" s="23">
        <v>22070</v>
      </c>
      <c r="F121" s="27" t="str">
        <f t="shared" si="44"/>
        <v>N/A</v>
      </c>
      <c r="G121" s="23">
        <v>19023</v>
      </c>
      <c r="H121" s="27" t="str">
        <f t="shared" si="45"/>
        <v>N/A</v>
      </c>
      <c r="I121" s="8">
        <v>-0.35199999999999998</v>
      </c>
      <c r="J121" s="8">
        <v>-13.8</v>
      </c>
      <c r="K121" s="28" t="s">
        <v>737</v>
      </c>
      <c r="L121" s="111" t="str">
        <f t="shared" si="40"/>
        <v>No</v>
      </c>
    </row>
    <row r="122" spans="1:12" x14ac:dyDescent="0.25">
      <c r="A122" s="134" t="s">
        <v>979</v>
      </c>
      <c r="B122" s="22" t="s">
        <v>213</v>
      </c>
      <c r="C122" s="23">
        <v>108040</v>
      </c>
      <c r="D122" s="27" t="str">
        <f t="shared" si="43"/>
        <v>N/A</v>
      </c>
      <c r="E122" s="23">
        <v>110670</v>
      </c>
      <c r="F122" s="27" t="str">
        <f t="shared" si="44"/>
        <v>N/A</v>
      </c>
      <c r="G122" s="23">
        <v>108589</v>
      </c>
      <c r="H122" s="27" t="str">
        <f t="shared" si="45"/>
        <v>N/A</v>
      </c>
      <c r="I122" s="8">
        <v>2.4340000000000002</v>
      </c>
      <c r="J122" s="8">
        <v>-1.88</v>
      </c>
      <c r="K122" s="28" t="s">
        <v>737</v>
      </c>
      <c r="L122" s="111" t="str">
        <f t="shared" si="40"/>
        <v>Yes</v>
      </c>
    </row>
    <row r="123" spans="1:12" x14ac:dyDescent="0.25">
      <c r="A123" s="134" t="s">
        <v>980</v>
      </c>
      <c r="B123" s="22" t="s">
        <v>213</v>
      </c>
      <c r="C123" s="23">
        <v>171</v>
      </c>
      <c r="D123" s="27" t="str">
        <f t="shared" si="43"/>
        <v>N/A</v>
      </c>
      <c r="E123" s="23">
        <v>204</v>
      </c>
      <c r="F123" s="27" t="str">
        <f t="shared" si="44"/>
        <v>N/A</v>
      </c>
      <c r="G123" s="23">
        <v>196</v>
      </c>
      <c r="H123" s="27" t="str">
        <f t="shared" si="45"/>
        <v>N/A</v>
      </c>
      <c r="I123" s="8">
        <v>19.3</v>
      </c>
      <c r="J123" s="8">
        <v>-3.92</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345384</v>
      </c>
      <c r="D125" s="27" t="str">
        <f t="shared" si="43"/>
        <v>N/A</v>
      </c>
      <c r="E125" s="23">
        <v>354002</v>
      </c>
      <c r="F125" s="27" t="str">
        <f t="shared" si="44"/>
        <v>N/A</v>
      </c>
      <c r="G125" s="23">
        <v>367878</v>
      </c>
      <c r="H125" s="27" t="str">
        <f t="shared" si="45"/>
        <v>N/A</v>
      </c>
      <c r="I125" s="8">
        <v>2.4950000000000001</v>
      </c>
      <c r="J125" s="8">
        <v>3.92</v>
      </c>
      <c r="K125" s="28" t="s">
        <v>737</v>
      </c>
      <c r="L125" s="111" t="str">
        <f t="shared" si="40"/>
        <v>Yes</v>
      </c>
    </row>
    <row r="126" spans="1:12" x14ac:dyDescent="0.25">
      <c r="A126" s="134" t="s">
        <v>982</v>
      </c>
      <c r="B126" s="22" t="s">
        <v>213</v>
      </c>
      <c r="C126" s="23">
        <v>199572</v>
      </c>
      <c r="D126" s="27" t="str">
        <f t="shared" si="43"/>
        <v>N/A</v>
      </c>
      <c r="E126" s="23">
        <v>205361</v>
      </c>
      <c r="F126" s="27" t="str">
        <f t="shared" si="44"/>
        <v>N/A</v>
      </c>
      <c r="G126" s="23">
        <v>218354</v>
      </c>
      <c r="H126" s="27" t="str">
        <f t="shared" si="45"/>
        <v>N/A</v>
      </c>
      <c r="I126" s="8">
        <v>2.9009999999999998</v>
      </c>
      <c r="J126" s="8">
        <v>6.327</v>
      </c>
      <c r="K126" s="28" t="s">
        <v>737</v>
      </c>
      <c r="L126" s="111" t="str">
        <f t="shared" si="40"/>
        <v>Yes</v>
      </c>
    </row>
    <row r="127" spans="1:12" x14ac:dyDescent="0.25">
      <c r="A127" s="134" t="s">
        <v>983</v>
      </c>
      <c r="B127" s="22" t="s">
        <v>213</v>
      </c>
      <c r="C127" s="23">
        <v>12352</v>
      </c>
      <c r="D127" s="27" t="str">
        <f t="shared" si="43"/>
        <v>N/A</v>
      </c>
      <c r="E127" s="23">
        <v>12193</v>
      </c>
      <c r="F127" s="27" t="str">
        <f t="shared" si="44"/>
        <v>N/A</v>
      </c>
      <c r="G127" s="23">
        <v>10612</v>
      </c>
      <c r="H127" s="27" t="str">
        <f t="shared" si="45"/>
        <v>N/A</v>
      </c>
      <c r="I127" s="8">
        <v>-1.29</v>
      </c>
      <c r="J127" s="8">
        <v>-13</v>
      </c>
      <c r="K127" s="28" t="s">
        <v>737</v>
      </c>
      <c r="L127" s="111" t="str">
        <f t="shared" si="40"/>
        <v>No</v>
      </c>
    </row>
    <row r="128" spans="1:12" x14ac:dyDescent="0.25">
      <c r="A128" s="134" t="s">
        <v>984</v>
      </c>
      <c r="B128" s="22" t="s">
        <v>213</v>
      </c>
      <c r="C128" s="23">
        <v>131362</v>
      </c>
      <c r="D128" s="27" t="str">
        <f t="shared" si="43"/>
        <v>N/A</v>
      </c>
      <c r="E128" s="23">
        <v>134059</v>
      </c>
      <c r="F128" s="27" t="str">
        <f t="shared" si="44"/>
        <v>N/A</v>
      </c>
      <c r="G128" s="23">
        <v>138420</v>
      </c>
      <c r="H128" s="27" t="str">
        <f t="shared" si="45"/>
        <v>N/A</v>
      </c>
      <c r="I128" s="8">
        <v>2.0529999999999999</v>
      </c>
      <c r="J128" s="8">
        <v>3.2530000000000001</v>
      </c>
      <c r="K128" s="28" t="s">
        <v>737</v>
      </c>
      <c r="L128" s="111" t="str">
        <f t="shared" si="40"/>
        <v>Yes</v>
      </c>
    </row>
    <row r="129" spans="1:12" x14ac:dyDescent="0.25">
      <c r="A129" s="134" t="s">
        <v>985</v>
      </c>
      <c r="B129" s="22" t="s">
        <v>213</v>
      </c>
      <c r="C129" s="23">
        <v>2098</v>
      </c>
      <c r="D129" s="27" t="str">
        <f t="shared" si="43"/>
        <v>N/A</v>
      </c>
      <c r="E129" s="23">
        <v>2389</v>
      </c>
      <c r="F129" s="27" t="str">
        <f t="shared" si="44"/>
        <v>N/A</v>
      </c>
      <c r="G129" s="23">
        <v>492</v>
      </c>
      <c r="H129" s="27" t="str">
        <f t="shared" si="45"/>
        <v>N/A</v>
      </c>
      <c r="I129" s="8">
        <v>13.87</v>
      </c>
      <c r="J129" s="8">
        <v>-79.400000000000006</v>
      </c>
      <c r="K129" s="28" t="s">
        <v>737</v>
      </c>
      <c r="L129" s="111" t="str">
        <f t="shared" si="40"/>
        <v>No</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1064299</v>
      </c>
      <c r="D131" s="27" t="str">
        <f t="shared" si="43"/>
        <v>N/A</v>
      </c>
      <c r="E131" s="23">
        <v>1090796</v>
      </c>
      <c r="F131" s="27" t="str">
        <f t="shared" si="44"/>
        <v>N/A</v>
      </c>
      <c r="G131" s="23">
        <v>1114309</v>
      </c>
      <c r="H131" s="27" t="str">
        <f t="shared" si="45"/>
        <v>N/A</v>
      </c>
      <c r="I131" s="8">
        <v>2.4900000000000002</v>
      </c>
      <c r="J131" s="8">
        <v>2.1560000000000001</v>
      </c>
      <c r="K131" s="28" t="s">
        <v>737</v>
      </c>
      <c r="L131" s="111" t="str">
        <f t="shared" si="40"/>
        <v>Yes</v>
      </c>
    </row>
    <row r="132" spans="1:12" x14ac:dyDescent="0.25">
      <c r="A132" s="134" t="s">
        <v>987</v>
      </c>
      <c r="B132" s="22" t="s">
        <v>213</v>
      </c>
      <c r="C132" s="23">
        <v>142858</v>
      </c>
      <c r="D132" s="27" t="str">
        <f t="shared" si="43"/>
        <v>N/A</v>
      </c>
      <c r="E132" s="23">
        <v>128754</v>
      </c>
      <c r="F132" s="27" t="str">
        <f t="shared" si="44"/>
        <v>N/A</v>
      </c>
      <c r="G132" s="23">
        <v>149772</v>
      </c>
      <c r="H132" s="27" t="str">
        <f t="shared" si="45"/>
        <v>N/A</v>
      </c>
      <c r="I132" s="8">
        <v>-9.8699999999999992</v>
      </c>
      <c r="J132" s="8">
        <v>16.32</v>
      </c>
      <c r="K132" s="28" t="s">
        <v>737</v>
      </c>
      <c r="L132" s="111" t="str">
        <f t="shared" si="40"/>
        <v>No</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4118</v>
      </c>
      <c r="D134" s="27" t="str">
        <f t="shared" si="43"/>
        <v>N/A</v>
      </c>
      <c r="E134" s="23">
        <v>3738</v>
      </c>
      <c r="F134" s="27" t="str">
        <f t="shared" si="44"/>
        <v>N/A</v>
      </c>
      <c r="G134" s="23">
        <v>2658</v>
      </c>
      <c r="H134" s="27" t="str">
        <f t="shared" si="45"/>
        <v>N/A</v>
      </c>
      <c r="I134" s="8">
        <v>-9.23</v>
      </c>
      <c r="J134" s="8">
        <v>-28.9</v>
      </c>
      <c r="K134" s="28" t="s">
        <v>737</v>
      </c>
      <c r="L134" s="111" t="str">
        <f t="shared" si="40"/>
        <v>No</v>
      </c>
    </row>
    <row r="135" spans="1:12" x14ac:dyDescent="0.25">
      <c r="A135" s="134" t="s">
        <v>990</v>
      </c>
      <c r="B135" s="22" t="s">
        <v>213</v>
      </c>
      <c r="C135" s="23">
        <v>854604</v>
      </c>
      <c r="D135" s="27" t="str">
        <f t="shared" si="43"/>
        <v>N/A</v>
      </c>
      <c r="E135" s="23">
        <v>896509</v>
      </c>
      <c r="F135" s="27" t="str">
        <f t="shared" si="44"/>
        <v>N/A</v>
      </c>
      <c r="G135" s="23">
        <v>915223</v>
      </c>
      <c r="H135" s="27" t="str">
        <f t="shared" si="45"/>
        <v>N/A</v>
      </c>
      <c r="I135" s="8">
        <v>4.9029999999999996</v>
      </c>
      <c r="J135" s="8">
        <v>2.0870000000000002</v>
      </c>
      <c r="K135" s="28" t="s">
        <v>737</v>
      </c>
      <c r="L135" s="111" t="str">
        <f t="shared" si="40"/>
        <v>Yes</v>
      </c>
    </row>
    <row r="136" spans="1:12" x14ac:dyDescent="0.25">
      <c r="A136" s="134" t="s">
        <v>991</v>
      </c>
      <c r="B136" s="22" t="s">
        <v>213</v>
      </c>
      <c r="C136" s="23">
        <v>42255</v>
      </c>
      <c r="D136" s="27" t="str">
        <f t="shared" si="43"/>
        <v>N/A</v>
      </c>
      <c r="E136" s="23">
        <v>41377</v>
      </c>
      <c r="F136" s="27" t="str">
        <f t="shared" si="44"/>
        <v>N/A</v>
      </c>
      <c r="G136" s="23">
        <v>25701</v>
      </c>
      <c r="H136" s="27" t="str">
        <f t="shared" si="45"/>
        <v>N/A</v>
      </c>
      <c r="I136" s="8">
        <v>-2.08</v>
      </c>
      <c r="J136" s="8">
        <v>-37.9</v>
      </c>
      <c r="K136" s="28" t="s">
        <v>737</v>
      </c>
      <c r="L136" s="111" t="str">
        <f t="shared" si="40"/>
        <v>No</v>
      </c>
    </row>
    <row r="137" spans="1:12" x14ac:dyDescent="0.25">
      <c r="A137" s="134" t="s">
        <v>992</v>
      </c>
      <c r="B137" s="22" t="s">
        <v>213</v>
      </c>
      <c r="C137" s="23">
        <v>20464</v>
      </c>
      <c r="D137" s="27" t="str">
        <f t="shared" si="43"/>
        <v>N/A</v>
      </c>
      <c r="E137" s="23">
        <v>20418</v>
      </c>
      <c r="F137" s="27" t="str">
        <f t="shared" si="44"/>
        <v>N/A</v>
      </c>
      <c r="G137" s="23">
        <v>20955</v>
      </c>
      <c r="H137" s="27" t="str">
        <f t="shared" si="45"/>
        <v>N/A</v>
      </c>
      <c r="I137" s="8">
        <v>-0.22500000000000001</v>
      </c>
      <c r="J137" s="8">
        <v>2.63</v>
      </c>
      <c r="K137" s="28" t="s">
        <v>737</v>
      </c>
      <c r="L137" s="111" t="str">
        <f t="shared" si="40"/>
        <v>Yes</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409180</v>
      </c>
      <c r="D139" s="27" t="str">
        <f t="shared" si="43"/>
        <v>N/A</v>
      </c>
      <c r="E139" s="23">
        <v>401417</v>
      </c>
      <c r="F139" s="27" t="str">
        <f t="shared" si="44"/>
        <v>N/A</v>
      </c>
      <c r="G139" s="23">
        <v>377728</v>
      </c>
      <c r="H139" s="27" t="str">
        <f t="shared" si="45"/>
        <v>N/A</v>
      </c>
      <c r="I139" s="8">
        <v>-1.9</v>
      </c>
      <c r="J139" s="8">
        <v>-5.9</v>
      </c>
      <c r="K139" s="28" t="s">
        <v>737</v>
      </c>
      <c r="L139" s="111" t="str">
        <f t="shared" si="40"/>
        <v>Yes</v>
      </c>
    </row>
    <row r="140" spans="1:12" x14ac:dyDescent="0.25">
      <c r="A140" s="134" t="s">
        <v>994</v>
      </c>
      <c r="B140" s="22" t="s">
        <v>213</v>
      </c>
      <c r="C140" s="23">
        <v>198140</v>
      </c>
      <c r="D140" s="27" t="str">
        <f t="shared" si="43"/>
        <v>N/A</v>
      </c>
      <c r="E140" s="23">
        <v>193554</v>
      </c>
      <c r="F140" s="27" t="str">
        <f t="shared" si="44"/>
        <v>N/A</v>
      </c>
      <c r="G140" s="23">
        <v>202175</v>
      </c>
      <c r="H140" s="27" t="str">
        <f t="shared" si="45"/>
        <v>N/A</v>
      </c>
      <c r="I140" s="8">
        <v>-2.31</v>
      </c>
      <c r="J140" s="8">
        <v>4.4539999999999997</v>
      </c>
      <c r="K140" s="28" t="s">
        <v>737</v>
      </c>
      <c r="L140" s="111" t="str">
        <f t="shared" si="40"/>
        <v>Yes</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24358</v>
      </c>
      <c r="D142" s="27" t="str">
        <f t="shared" si="43"/>
        <v>N/A</v>
      </c>
      <c r="E142" s="23">
        <v>23546</v>
      </c>
      <c r="F142" s="27" t="str">
        <f t="shared" si="44"/>
        <v>N/A</v>
      </c>
      <c r="G142" s="23">
        <v>17482</v>
      </c>
      <c r="H142" s="27" t="str">
        <f t="shared" si="45"/>
        <v>N/A</v>
      </c>
      <c r="I142" s="8">
        <v>-3.33</v>
      </c>
      <c r="J142" s="8">
        <v>-25.8</v>
      </c>
      <c r="K142" s="28" t="s">
        <v>737</v>
      </c>
      <c r="L142" s="111" t="str">
        <f t="shared" si="40"/>
        <v>No</v>
      </c>
    </row>
    <row r="143" spans="1:12" x14ac:dyDescent="0.25">
      <c r="A143" s="134" t="s">
        <v>997</v>
      </c>
      <c r="B143" s="22" t="s">
        <v>213</v>
      </c>
      <c r="C143" s="23">
        <v>70242</v>
      </c>
      <c r="D143" s="27" t="str">
        <f t="shared" si="43"/>
        <v>N/A</v>
      </c>
      <c r="E143" s="23">
        <v>71167</v>
      </c>
      <c r="F143" s="27" t="str">
        <f t="shared" si="44"/>
        <v>N/A</v>
      </c>
      <c r="G143" s="23">
        <v>70571</v>
      </c>
      <c r="H143" s="27" t="str">
        <f t="shared" si="45"/>
        <v>N/A</v>
      </c>
      <c r="I143" s="8">
        <v>1.3169999999999999</v>
      </c>
      <c r="J143" s="8">
        <v>-0.83699999999999997</v>
      </c>
      <c r="K143" s="28" t="s">
        <v>737</v>
      </c>
      <c r="L143" s="111" t="str">
        <f t="shared" si="40"/>
        <v>Yes</v>
      </c>
    </row>
    <row r="144" spans="1:12" x14ac:dyDescent="0.25">
      <c r="A144" s="134" t="s">
        <v>998</v>
      </c>
      <c r="B144" s="22" t="s">
        <v>213</v>
      </c>
      <c r="C144" s="23">
        <v>27563</v>
      </c>
      <c r="D144" s="27" t="str">
        <f t="shared" si="43"/>
        <v>N/A</v>
      </c>
      <c r="E144" s="23">
        <v>27059</v>
      </c>
      <c r="F144" s="27" t="str">
        <f t="shared" si="44"/>
        <v>N/A</v>
      </c>
      <c r="G144" s="23">
        <v>9260</v>
      </c>
      <c r="H144" s="27" t="str">
        <f t="shared" si="45"/>
        <v>N/A</v>
      </c>
      <c r="I144" s="8">
        <v>-1.83</v>
      </c>
      <c r="J144" s="8">
        <v>-65.8</v>
      </c>
      <c r="K144" s="28" t="s">
        <v>737</v>
      </c>
      <c r="L144" s="111" t="str">
        <f t="shared" si="40"/>
        <v>No</v>
      </c>
    </row>
    <row r="145" spans="1:12" x14ac:dyDescent="0.25">
      <c r="A145" s="134" t="s">
        <v>999</v>
      </c>
      <c r="B145" s="22" t="s">
        <v>213</v>
      </c>
      <c r="C145" s="23">
        <v>88877</v>
      </c>
      <c r="D145" s="27" t="str">
        <f t="shared" si="43"/>
        <v>N/A</v>
      </c>
      <c r="E145" s="23">
        <v>86091</v>
      </c>
      <c r="F145" s="27" t="str">
        <f t="shared" si="44"/>
        <v>N/A</v>
      </c>
      <c r="G145" s="23">
        <v>78240</v>
      </c>
      <c r="H145" s="27" t="str">
        <f t="shared" si="45"/>
        <v>N/A</v>
      </c>
      <c r="I145" s="8">
        <v>-3.13</v>
      </c>
      <c r="J145" s="8">
        <v>-9.1199999999999992</v>
      </c>
      <c r="K145" s="28" t="s">
        <v>737</v>
      </c>
      <c r="L145" s="111" t="str">
        <f t="shared" si="40"/>
        <v>Yes</v>
      </c>
    </row>
    <row r="146" spans="1:12" ht="25" x14ac:dyDescent="0.25">
      <c r="A146" s="144" t="s">
        <v>1000</v>
      </c>
      <c r="B146" s="1" t="s">
        <v>213</v>
      </c>
      <c r="C146" s="1">
        <v>47149</v>
      </c>
      <c r="D146" s="7" t="str">
        <f t="shared" ref="D146:D151" si="46">IF($B146="N/A","N/A",IF(C146&gt;10,"No",IF(C146&lt;-10,"No","Yes")))</f>
        <v>N/A</v>
      </c>
      <c r="E146" s="1">
        <v>46131</v>
      </c>
      <c r="F146" s="7" t="str">
        <f t="shared" ref="F146:F151" si="47">IF($B146="N/A","N/A",IF(E146&gt;10,"No",IF(E146&lt;-10,"No","Yes")))</f>
        <v>N/A</v>
      </c>
      <c r="G146" s="1">
        <v>39090</v>
      </c>
      <c r="H146" s="7" t="str">
        <f t="shared" ref="H146:H151" si="48">IF($B146="N/A","N/A",IF(G146&gt;10,"No",IF(G146&lt;-10,"No","Yes")))</f>
        <v>N/A</v>
      </c>
      <c r="I146" s="36">
        <v>-2.16</v>
      </c>
      <c r="J146" s="36">
        <v>-15.3</v>
      </c>
      <c r="K146" s="28" t="s">
        <v>736</v>
      </c>
      <c r="L146" s="111" t="str">
        <f t="shared" ref="L146:L151" si="49">IF(J146="Div by 0", "N/A", IF(K146="N/A","N/A", IF(J146&gt;VALUE(MID(K146,1,2)), "No", IF(J146&lt;-1*VALUE(MID(K146,1,2)), "No", "Yes"))))</f>
        <v>Yes</v>
      </c>
    </row>
    <row r="147" spans="1:12" x14ac:dyDescent="0.25">
      <c r="A147" s="157" t="s">
        <v>326</v>
      </c>
      <c r="B147" s="30" t="s">
        <v>213</v>
      </c>
      <c r="C147" s="9">
        <v>2.3497838302999998</v>
      </c>
      <c r="D147" s="7" t="str">
        <f t="shared" si="46"/>
        <v>N/A</v>
      </c>
      <c r="E147" s="9">
        <v>2.2658263037999999</v>
      </c>
      <c r="F147" s="7" t="str">
        <f t="shared" si="47"/>
        <v>N/A</v>
      </c>
      <c r="G147" s="9">
        <v>1.9109868298999999</v>
      </c>
      <c r="H147" s="7" t="str">
        <f t="shared" si="48"/>
        <v>N/A</v>
      </c>
      <c r="I147" s="36">
        <v>-3.57</v>
      </c>
      <c r="J147" s="36">
        <v>-15.7</v>
      </c>
      <c r="K147" s="28" t="s">
        <v>736</v>
      </c>
      <c r="L147" s="111" t="str">
        <f t="shared" si="49"/>
        <v>Yes</v>
      </c>
    </row>
    <row r="148" spans="1:12" x14ac:dyDescent="0.25">
      <c r="A148" s="134" t="s">
        <v>327</v>
      </c>
      <c r="B148" s="30" t="s">
        <v>213</v>
      </c>
      <c r="C148" s="9">
        <v>17.753194572999998</v>
      </c>
      <c r="D148" s="7" t="str">
        <f t="shared" si="46"/>
        <v>N/A</v>
      </c>
      <c r="E148" s="9">
        <v>17.317149015999998</v>
      </c>
      <c r="F148" s="7" t="str">
        <f t="shared" si="47"/>
        <v>N/A</v>
      </c>
      <c r="G148" s="9">
        <v>16.201282198000001</v>
      </c>
      <c r="H148" s="7" t="str">
        <f t="shared" si="48"/>
        <v>N/A</v>
      </c>
      <c r="I148" s="36">
        <v>-2.46</v>
      </c>
      <c r="J148" s="36">
        <v>-6.44</v>
      </c>
      <c r="K148" s="28" t="s">
        <v>736</v>
      </c>
      <c r="L148" s="111" t="str">
        <f t="shared" si="49"/>
        <v>Yes</v>
      </c>
    </row>
    <row r="149" spans="1:12" x14ac:dyDescent="0.25">
      <c r="A149" s="134" t="s">
        <v>328</v>
      </c>
      <c r="B149" s="30" t="s">
        <v>213</v>
      </c>
      <c r="C149" s="9">
        <v>3.3527899381999999</v>
      </c>
      <c r="D149" s="7" t="str">
        <f t="shared" si="46"/>
        <v>N/A</v>
      </c>
      <c r="E149" s="9">
        <v>3.1559143733999999</v>
      </c>
      <c r="F149" s="7" t="str">
        <f t="shared" si="47"/>
        <v>N/A</v>
      </c>
      <c r="G149" s="9">
        <v>2.431512621</v>
      </c>
      <c r="H149" s="7" t="str">
        <f t="shared" si="48"/>
        <v>N/A</v>
      </c>
      <c r="I149" s="36">
        <v>-5.87</v>
      </c>
      <c r="J149" s="36">
        <v>-23</v>
      </c>
      <c r="K149" s="28" t="s">
        <v>736</v>
      </c>
      <c r="L149" s="111" t="str">
        <f t="shared" si="49"/>
        <v>Yes</v>
      </c>
    </row>
    <row r="150" spans="1:12" x14ac:dyDescent="0.25">
      <c r="A150" s="134" t="s">
        <v>329</v>
      </c>
      <c r="B150" s="30" t="s">
        <v>213</v>
      </c>
      <c r="C150" s="9">
        <v>0.20492361640000001</v>
      </c>
      <c r="D150" s="7" t="str">
        <f t="shared" si="46"/>
        <v>N/A</v>
      </c>
      <c r="E150" s="9">
        <v>0.18738609240000001</v>
      </c>
      <c r="F150" s="7" t="str">
        <f t="shared" si="47"/>
        <v>N/A</v>
      </c>
      <c r="G150" s="9">
        <v>4.1909380599999997E-2</v>
      </c>
      <c r="H150" s="7" t="str">
        <f t="shared" si="48"/>
        <v>N/A</v>
      </c>
      <c r="I150" s="36">
        <v>-8.56</v>
      </c>
      <c r="J150" s="36">
        <v>-77.599999999999994</v>
      </c>
      <c r="K150" s="28" t="s">
        <v>736</v>
      </c>
      <c r="L150" s="111" t="str">
        <f t="shared" si="49"/>
        <v>No</v>
      </c>
    </row>
    <row r="151" spans="1:12" x14ac:dyDescent="0.25">
      <c r="A151" s="134" t="s">
        <v>330</v>
      </c>
      <c r="B151" s="30" t="s">
        <v>213</v>
      </c>
      <c r="C151" s="9">
        <v>1.7596167900000001E-2</v>
      </c>
      <c r="D151" s="7" t="str">
        <f t="shared" si="46"/>
        <v>N/A</v>
      </c>
      <c r="E151" s="9">
        <v>1.46979326E-2</v>
      </c>
      <c r="F151" s="7" t="str">
        <f t="shared" si="47"/>
        <v>N/A</v>
      </c>
      <c r="G151" s="9">
        <v>9.2659267999999993E-3</v>
      </c>
      <c r="H151" s="7" t="str">
        <f t="shared" si="48"/>
        <v>N/A</v>
      </c>
      <c r="I151" s="36">
        <v>-16.5</v>
      </c>
      <c r="J151" s="36">
        <v>-37</v>
      </c>
      <c r="K151" s="28" t="s">
        <v>736</v>
      </c>
      <c r="L151" s="111" t="str">
        <f t="shared" si="49"/>
        <v>No</v>
      </c>
    </row>
    <row r="152" spans="1:12" x14ac:dyDescent="0.25">
      <c r="A152" s="144" t="s">
        <v>1001</v>
      </c>
      <c r="B152" s="22" t="s">
        <v>213</v>
      </c>
      <c r="C152" s="23">
        <v>100567</v>
      </c>
      <c r="D152" s="27" t="str">
        <f t="shared" ref="D152:D158" si="50">IF($B152="N/A","N/A",IF(C152&gt;10,"No",IF(C152&lt;-10,"No","Yes")))</f>
        <v>N/A</v>
      </c>
      <c r="E152" s="23">
        <v>94562</v>
      </c>
      <c r="F152" s="27" t="str">
        <f t="shared" ref="F152:F158" si="51">IF($B152="N/A","N/A",IF(E152&gt;10,"No",IF(E152&lt;-10,"No","Yes")))</f>
        <v>N/A</v>
      </c>
      <c r="G152" s="23">
        <v>90583</v>
      </c>
      <c r="H152" s="27" t="str">
        <f t="shared" ref="H152:H158" si="52">IF($B152="N/A","N/A",IF(G152&gt;10,"No",IF(G152&lt;-10,"No","Yes")))</f>
        <v>N/A</v>
      </c>
      <c r="I152" s="8">
        <v>-5.97</v>
      </c>
      <c r="J152" s="8">
        <v>-4.21</v>
      </c>
      <c r="K152" s="28" t="s">
        <v>736</v>
      </c>
      <c r="L152" s="111" t="str">
        <f t="shared" ref="L152:L159" si="53">IF(J152="Div by 0", "N/A", IF(K152="N/A","N/A", IF(J152&gt;VALUE(MID(K152,1,2)), "No", IF(J152&lt;-1*VALUE(MID(K152,1,2)), "No", "Yes"))))</f>
        <v>Yes</v>
      </c>
    </row>
    <row r="153" spans="1:12" x14ac:dyDescent="0.25">
      <c r="A153" s="157" t="s">
        <v>1002</v>
      </c>
      <c r="B153" s="22" t="s">
        <v>213</v>
      </c>
      <c r="C153" s="4">
        <v>5.0119983554000003</v>
      </c>
      <c r="D153" s="27" t="str">
        <f t="shared" si="50"/>
        <v>N/A</v>
      </c>
      <c r="E153" s="4">
        <v>4.6446222051000001</v>
      </c>
      <c r="F153" s="27" t="str">
        <f t="shared" si="51"/>
        <v>N/A</v>
      </c>
      <c r="G153" s="4">
        <v>4.428317217</v>
      </c>
      <c r="H153" s="27" t="str">
        <f t="shared" si="52"/>
        <v>N/A</v>
      </c>
      <c r="I153" s="8">
        <v>-7.33</v>
      </c>
      <c r="J153" s="8">
        <v>-4.66</v>
      </c>
      <c r="K153" s="28" t="s">
        <v>736</v>
      </c>
      <c r="L153" s="111" t="str">
        <f t="shared" si="53"/>
        <v>Yes</v>
      </c>
    </row>
    <row r="154" spans="1:12" x14ac:dyDescent="0.25">
      <c r="A154" s="144" t="s">
        <v>1003</v>
      </c>
      <c r="B154" s="22" t="s">
        <v>213</v>
      </c>
      <c r="C154" s="4">
        <v>21.605865864999998</v>
      </c>
      <c r="D154" s="27" t="str">
        <f t="shared" si="50"/>
        <v>N/A</v>
      </c>
      <c r="E154" s="4">
        <v>20.181730977000001</v>
      </c>
      <c r="F154" s="27" t="str">
        <f t="shared" si="51"/>
        <v>N/A</v>
      </c>
      <c r="G154" s="4">
        <v>18.952051463</v>
      </c>
      <c r="H154" s="27" t="str">
        <f t="shared" si="52"/>
        <v>N/A</v>
      </c>
      <c r="I154" s="8">
        <v>-6.59</v>
      </c>
      <c r="J154" s="8">
        <v>-6.09</v>
      </c>
      <c r="K154" s="28" t="s">
        <v>736</v>
      </c>
      <c r="L154" s="111" t="str">
        <f t="shared" si="53"/>
        <v>Yes</v>
      </c>
    </row>
    <row r="155" spans="1:12" x14ac:dyDescent="0.25">
      <c r="A155" s="144" t="s">
        <v>1004</v>
      </c>
      <c r="B155" s="22" t="s">
        <v>213</v>
      </c>
      <c r="C155" s="4">
        <v>16.015507376999999</v>
      </c>
      <c r="D155" s="27" t="str">
        <f t="shared" si="50"/>
        <v>N/A</v>
      </c>
      <c r="E155" s="4">
        <v>14.62731849</v>
      </c>
      <c r="F155" s="27" t="str">
        <f t="shared" si="51"/>
        <v>N/A</v>
      </c>
      <c r="G155" s="4">
        <v>12.877366952999999</v>
      </c>
      <c r="H155" s="27" t="str">
        <f t="shared" si="52"/>
        <v>N/A</v>
      </c>
      <c r="I155" s="8">
        <v>-8.67</v>
      </c>
      <c r="J155" s="8">
        <v>-12</v>
      </c>
      <c r="K155" s="28" t="s">
        <v>736</v>
      </c>
      <c r="L155" s="111" t="str">
        <f t="shared" si="53"/>
        <v>Yes</v>
      </c>
    </row>
    <row r="156" spans="1:12" x14ac:dyDescent="0.25">
      <c r="A156" s="144" t="s">
        <v>1005</v>
      </c>
      <c r="B156" s="22" t="s">
        <v>213</v>
      </c>
      <c r="C156" s="4">
        <v>0.22108448850000001</v>
      </c>
      <c r="D156" s="27" t="str">
        <f t="shared" si="50"/>
        <v>N/A</v>
      </c>
      <c r="E156" s="4">
        <v>0.2046212124</v>
      </c>
      <c r="F156" s="27" t="str">
        <f t="shared" si="51"/>
        <v>N/A</v>
      </c>
      <c r="G156" s="4">
        <v>0.57425723029999998</v>
      </c>
      <c r="H156" s="27" t="str">
        <f t="shared" si="52"/>
        <v>N/A</v>
      </c>
      <c r="I156" s="8">
        <v>-7.45</v>
      </c>
      <c r="J156" s="8">
        <v>180.6</v>
      </c>
      <c r="K156" s="28" t="s">
        <v>736</v>
      </c>
      <c r="L156" s="111" t="str">
        <f t="shared" si="53"/>
        <v>No</v>
      </c>
    </row>
    <row r="157" spans="1:12" x14ac:dyDescent="0.25">
      <c r="A157" s="144" t="s">
        <v>1006</v>
      </c>
      <c r="B157" s="22" t="s">
        <v>213</v>
      </c>
      <c r="C157" s="4">
        <v>0.57505254409999995</v>
      </c>
      <c r="D157" s="27" t="str">
        <f t="shared" si="50"/>
        <v>N/A</v>
      </c>
      <c r="E157" s="4">
        <v>0.56250731779999996</v>
      </c>
      <c r="F157" s="27" t="str">
        <f t="shared" si="51"/>
        <v>N/A</v>
      </c>
      <c r="G157" s="4">
        <v>0.56522153509999995</v>
      </c>
      <c r="H157" s="27" t="str">
        <f t="shared" si="52"/>
        <v>N/A</v>
      </c>
      <c r="I157" s="8">
        <v>-2.1800000000000002</v>
      </c>
      <c r="J157" s="8">
        <v>0.48249999999999998</v>
      </c>
      <c r="K157" s="28" t="s">
        <v>736</v>
      </c>
      <c r="L157" s="111" t="str">
        <f t="shared" si="53"/>
        <v>Yes</v>
      </c>
    </row>
    <row r="158" spans="1:12" x14ac:dyDescent="0.25">
      <c r="A158" s="134" t="s">
        <v>1007</v>
      </c>
      <c r="B158" s="22" t="s">
        <v>213</v>
      </c>
      <c r="C158" s="23">
        <v>5536</v>
      </c>
      <c r="D158" s="27" t="str">
        <f t="shared" si="50"/>
        <v>N/A</v>
      </c>
      <c r="E158" s="23">
        <v>5330</v>
      </c>
      <c r="F158" s="27" t="str">
        <f t="shared" si="51"/>
        <v>N/A</v>
      </c>
      <c r="G158" s="23">
        <v>4149</v>
      </c>
      <c r="H158" s="27" t="str">
        <f t="shared" si="52"/>
        <v>N/A</v>
      </c>
      <c r="I158" s="8">
        <v>-3.72</v>
      </c>
      <c r="J158" s="8">
        <v>-22.2</v>
      </c>
      <c r="K158" s="28" t="s">
        <v>736</v>
      </c>
      <c r="L158" s="111" t="str">
        <f t="shared" si="53"/>
        <v>Yes</v>
      </c>
    </row>
    <row r="159" spans="1:12" ht="25" x14ac:dyDescent="0.25">
      <c r="A159" s="144" t="s">
        <v>1008</v>
      </c>
      <c r="B159" s="22" t="s">
        <v>213</v>
      </c>
      <c r="C159" s="23">
        <v>101057</v>
      </c>
      <c r="D159" s="27" t="str">
        <f>IF($B159="N/A","N/A",IF(C159&gt;10,"No",IF(C159&lt;-10,"No","Yes")))</f>
        <v>N/A</v>
      </c>
      <c r="E159" s="23">
        <v>95239</v>
      </c>
      <c r="F159" s="27" t="str">
        <f>IF($B159="N/A","N/A",IF(E159&gt;10,"No",IF(E159&lt;-10,"No","Yes")))</f>
        <v>N/A</v>
      </c>
      <c r="G159" s="23">
        <v>90990</v>
      </c>
      <c r="H159" s="27" t="str">
        <f>IF($B159="N/A","N/A",IF(G159&gt;10,"No",IF(G159&lt;-10,"No","Yes")))</f>
        <v>N/A</v>
      </c>
      <c r="I159" s="8">
        <v>-5.76</v>
      </c>
      <c r="J159" s="8">
        <v>-4.46</v>
      </c>
      <c r="K159" s="28" t="s">
        <v>736</v>
      </c>
      <c r="L159" s="111" t="str">
        <f t="shared" si="53"/>
        <v>Yes</v>
      </c>
    </row>
    <row r="160" spans="1:12" x14ac:dyDescent="0.25">
      <c r="A160" s="143" t="s">
        <v>1009</v>
      </c>
      <c r="B160" s="22" t="s">
        <v>213</v>
      </c>
      <c r="C160" s="23">
        <v>24697</v>
      </c>
      <c r="D160" s="27" t="str">
        <f t="shared" ref="D160:D234" si="54">IF($B160="N/A","N/A",IF(C160&gt;10,"No",IF(C160&lt;-10,"No","Yes")))</f>
        <v>N/A</v>
      </c>
      <c r="E160" s="23">
        <v>21163</v>
      </c>
      <c r="F160" s="27" t="str">
        <f t="shared" ref="F160:F234" si="55">IF($B160="N/A","N/A",IF(E160&gt;10,"No",IF(E160&lt;-10,"No","Yes")))</f>
        <v>N/A</v>
      </c>
      <c r="G160" s="23">
        <v>17707</v>
      </c>
      <c r="H160" s="27" t="str">
        <f t="shared" ref="H160:H223" si="56">IF($B160="N/A","N/A",IF(G160&gt;10,"No",IF(G160&lt;-10,"No","Yes")))</f>
        <v>N/A</v>
      </c>
      <c r="I160" s="8">
        <v>-14.3</v>
      </c>
      <c r="J160" s="8">
        <v>-16.3</v>
      </c>
      <c r="K160" s="28" t="s">
        <v>736</v>
      </c>
      <c r="L160" s="111" t="str">
        <f t="shared" ref="L160:L223" si="57">IF(J160="Div by 0", "N/A", IF(K160="N/A","N/A", IF(J160&gt;VALUE(MID(K160,1,2)), "No", IF(J160&lt;-1*VALUE(MID(K160,1,2)), "No", "Yes"))))</f>
        <v>Yes</v>
      </c>
    </row>
    <row r="161" spans="1:12" x14ac:dyDescent="0.25">
      <c r="A161" s="159" t="s">
        <v>71</v>
      </c>
      <c r="B161" s="22" t="s">
        <v>213</v>
      </c>
      <c r="C161" s="4">
        <v>1.2308344028</v>
      </c>
      <c r="D161" s="27" t="str">
        <f t="shared" si="54"/>
        <v>N/A</v>
      </c>
      <c r="E161" s="4">
        <v>1.039467648</v>
      </c>
      <c r="F161" s="27" t="str">
        <f t="shared" si="55"/>
        <v>N/A</v>
      </c>
      <c r="G161" s="4">
        <v>0.86563939109999999</v>
      </c>
      <c r="H161" s="27" t="str">
        <f t="shared" si="56"/>
        <v>N/A</v>
      </c>
      <c r="I161" s="8">
        <v>-15.5</v>
      </c>
      <c r="J161" s="8">
        <v>-16.7</v>
      </c>
      <c r="K161" s="28" t="s">
        <v>736</v>
      </c>
      <c r="L161" s="111" t="str">
        <f t="shared" si="57"/>
        <v>Yes</v>
      </c>
    </row>
    <row r="162" spans="1:12" x14ac:dyDescent="0.25">
      <c r="A162" s="143" t="s">
        <v>111</v>
      </c>
      <c r="B162" s="22" t="s">
        <v>213</v>
      </c>
      <c r="C162" s="4">
        <v>4.5773784783</v>
      </c>
      <c r="D162" s="27" t="str">
        <f t="shared" si="54"/>
        <v>N/A</v>
      </c>
      <c r="E162" s="4">
        <v>3.6867986781000002</v>
      </c>
      <c r="F162" s="27" t="str">
        <f t="shared" si="55"/>
        <v>N/A</v>
      </c>
      <c r="G162" s="4">
        <v>3.7700787573999999</v>
      </c>
      <c r="H162" s="27" t="str">
        <f t="shared" si="56"/>
        <v>N/A</v>
      </c>
      <c r="I162" s="8">
        <v>-19.5</v>
      </c>
      <c r="J162" s="8">
        <v>2.2589999999999999</v>
      </c>
      <c r="K162" s="28" t="s">
        <v>736</v>
      </c>
      <c r="L162" s="111" t="str">
        <f t="shared" si="57"/>
        <v>Yes</v>
      </c>
    </row>
    <row r="163" spans="1:12" x14ac:dyDescent="0.25">
      <c r="A163" s="143" t="s">
        <v>112</v>
      </c>
      <c r="B163" s="22" t="s">
        <v>213</v>
      </c>
      <c r="C163" s="4">
        <v>4.6377365483000004</v>
      </c>
      <c r="D163" s="27" t="str">
        <f t="shared" si="54"/>
        <v>N/A</v>
      </c>
      <c r="E163" s="4">
        <v>3.9804859860000001</v>
      </c>
      <c r="F163" s="27" t="str">
        <f t="shared" si="55"/>
        <v>N/A</v>
      </c>
      <c r="G163" s="4">
        <v>2.9237953886999999</v>
      </c>
      <c r="H163" s="27" t="str">
        <f t="shared" si="56"/>
        <v>N/A</v>
      </c>
      <c r="I163" s="8">
        <v>-14.2</v>
      </c>
      <c r="J163" s="8">
        <v>-26.5</v>
      </c>
      <c r="K163" s="28" t="s">
        <v>736</v>
      </c>
      <c r="L163" s="111" t="str">
        <f t="shared" si="57"/>
        <v>Yes</v>
      </c>
    </row>
    <row r="164" spans="1:12" x14ac:dyDescent="0.25">
      <c r="A164" s="143" t="s">
        <v>113</v>
      </c>
      <c r="B164" s="22" t="s">
        <v>213</v>
      </c>
      <c r="C164" s="4">
        <v>8.3623116999999997E-3</v>
      </c>
      <c r="D164" s="27" t="str">
        <f t="shared" si="54"/>
        <v>N/A</v>
      </c>
      <c r="E164" s="4">
        <v>6.967389E-3</v>
      </c>
      <c r="F164" s="27" t="str">
        <f t="shared" si="55"/>
        <v>N/A</v>
      </c>
      <c r="G164" s="4">
        <v>4.6665691000000002E-3</v>
      </c>
      <c r="H164" s="27" t="str">
        <f t="shared" si="56"/>
        <v>N/A</v>
      </c>
      <c r="I164" s="8">
        <v>-16.7</v>
      </c>
      <c r="J164" s="8">
        <v>-33</v>
      </c>
      <c r="K164" s="28" t="s">
        <v>736</v>
      </c>
      <c r="L164" s="111" t="str">
        <f t="shared" si="57"/>
        <v>No</v>
      </c>
    </row>
    <row r="165" spans="1:12" x14ac:dyDescent="0.25">
      <c r="A165" s="143" t="s">
        <v>114</v>
      </c>
      <c r="B165" s="22" t="s">
        <v>213</v>
      </c>
      <c r="C165" s="4">
        <v>0</v>
      </c>
      <c r="D165" s="27" t="str">
        <f t="shared" si="54"/>
        <v>N/A</v>
      </c>
      <c r="E165" s="4">
        <v>2.4911749999999999E-4</v>
      </c>
      <c r="F165" s="27" t="str">
        <f t="shared" si="55"/>
        <v>N/A</v>
      </c>
      <c r="G165" s="4">
        <v>2.6474080000000002E-4</v>
      </c>
      <c r="H165" s="27" t="str">
        <f t="shared" si="56"/>
        <v>N/A</v>
      </c>
      <c r="I165" s="8" t="s">
        <v>1748</v>
      </c>
      <c r="J165" s="8">
        <v>6.2709999999999999</v>
      </c>
      <c r="K165" s="28" t="s">
        <v>736</v>
      </c>
      <c r="L165" s="111" t="str">
        <f t="shared" si="57"/>
        <v>Yes</v>
      </c>
    </row>
    <row r="166" spans="1:12" x14ac:dyDescent="0.25">
      <c r="A166" s="143" t="s">
        <v>426</v>
      </c>
      <c r="B166" s="22" t="s">
        <v>213</v>
      </c>
      <c r="C166" s="23">
        <v>8438</v>
      </c>
      <c r="D166" s="27" t="str">
        <f>IF($B166="N/A","N/A",IF(C166&gt;10,"No",IF(C166&lt;-10,"No","Yes")))</f>
        <v>N/A</v>
      </c>
      <c r="E166" s="23">
        <v>6853</v>
      </c>
      <c r="F166" s="27" t="str">
        <f>IF($B166="N/A","N/A",IF(E166&gt;10,"No",IF(E166&lt;-10,"No","Yes")))</f>
        <v>N/A</v>
      </c>
      <c r="G166" s="23">
        <v>6715</v>
      </c>
      <c r="H166" s="27" t="str">
        <f>IF($B166="N/A","N/A",IF(G166&gt;10,"No",IF(G166&lt;-10,"No","Yes")))</f>
        <v>N/A</v>
      </c>
      <c r="I166" s="8">
        <v>-18.8</v>
      </c>
      <c r="J166" s="8">
        <v>-2.0099999999999998</v>
      </c>
      <c r="K166" s="28" t="s">
        <v>736</v>
      </c>
      <c r="L166" s="111" t="str">
        <f t="shared" si="57"/>
        <v>Yes</v>
      </c>
    </row>
    <row r="167" spans="1:12" x14ac:dyDescent="0.25">
      <c r="A167" s="143" t="s">
        <v>427</v>
      </c>
      <c r="B167" s="22" t="s">
        <v>213</v>
      </c>
      <c r="C167" s="23">
        <v>152</v>
      </c>
      <c r="D167" s="27" t="str">
        <f>IF($B167="N/A","N/A",IF(C167&gt;10,"No",IF(C167&lt;-10,"No","Yes")))</f>
        <v>N/A</v>
      </c>
      <c r="E167" s="23">
        <v>142</v>
      </c>
      <c r="F167" s="27" t="str">
        <f>IF($B167="N/A","N/A",IF(E167&gt;10,"No",IF(E167&lt;-10,"No","Yes")))</f>
        <v>N/A</v>
      </c>
      <c r="G167" s="23">
        <v>183</v>
      </c>
      <c r="H167" s="27" t="str">
        <f>IF($B167="N/A","N/A",IF(G167&gt;10,"No",IF(G167&lt;-10,"No","Yes")))</f>
        <v>N/A</v>
      </c>
      <c r="I167" s="8">
        <v>-6.58</v>
      </c>
      <c r="J167" s="8">
        <v>28.87</v>
      </c>
      <c r="K167" s="28" t="s">
        <v>736</v>
      </c>
      <c r="L167" s="111" t="str">
        <f t="shared" si="57"/>
        <v>Yes</v>
      </c>
    </row>
    <row r="168" spans="1:12" x14ac:dyDescent="0.25">
      <c r="A168" s="143" t="s">
        <v>428</v>
      </c>
      <c r="B168" s="22" t="s">
        <v>213</v>
      </c>
      <c r="C168" s="23">
        <v>6064</v>
      </c>
      <c r="D168" s="27" t="str">
        <f>IF($B168="N/A","N/A",IF(C168&gt;10,"No",IF(C168&lt;-10,"No","Yes")))</f>
        <v>N/A</v>
      </c>
      <c r="E168" s="23">
        <v>5319</v>
      </c>
      <c r="F168" s="27" t="str">
        <f>IF($B168="N/A","N/A",IF(E168&gt;10,"No",IF(E168&lt;-10,"No","Yes")))</f>
        <v>N/A</v>
      </c>
      <c r="G168" s="23">
        <v>4468</v>
      </c>
      <c r="H168" s="27" t="str">
        <f>IF($B168="N/A","N/A",IF(G168&gt;10,"No",IF(G168&lt;-10,"No","Yes")))</f>
        <v>N/A</v>
      </c>
      <c r="I168" s="8">
        <v>-12.3</v>
      </c>
      <c r="J168" s="8">
        <v>-16</v>
      </c>
      <c r="K168" s="28" t="s">
        <v>736</v>
      </c>
      <c r="L168" s="111" t="str">
        <f t="shared" si="57"/>
        <v>Yes</v>
      </c>
    </row>
    <row r="169" spans="1:12" x14ac:dyDescent="0.25">
      <c r="A169" s="143" t="s">
        <v>429</v>
      </c>
      <c r="B169" s="22" t="s">
        <v>213</v>
      </c>
      <c r="C169" s="23">
        <v>9954</v>
      </c>
      <c r="D169" s="27" t="str">
        <f>IF($B169="N/A","N/A",IF(C169&gt;10,"No",IF(C169&lt;-10,"No","Yes")))</f>
        <v>N/A</v>
      </c>
      <c r="E169" s="23">
        <v>8772</v>
      </c>
      <c r="F169" s="27" t="str">
        <f>IF($B169="N/A","N/A",IF(E169&gt;10,"No",IF(E169&lt;-10,"No","Yes")))</f>
        <v>N/A</v>
      </c>
      <c r="G169" s="23">
        <v>6288</v>
      </c>
      <c r="H169" s="27" t="str">
        <f>IF($B169="N/A","N/A",IF(G169&gt;10,"No",IF(G169&lt;-10,"No","Yes")))</f>
        <v>N/A</v>
      </c>
      <c r="I169" s="8">
        <v>-11.9</v>
      </c>
      <c r="J169" s="8">
        <v>-28.3</v>
      </c>
      <c r="K169" s="28" t="s">
        <v>736</v>
      </c>
      <c r="L169" s="111" t="str">
        <f t="shared" si="57"/>
        <v>Yes</v>
      </c>
    </row>
    <row r="170" spans="1:12" x14ac:dyDescent="0.25">
      <c r="A170" s="143" t="s">
        <v>430</v>
      </c>
      <c r="B170" s="22" t="s">
        <v>213</v>
      </c>
      <c r="C170" s="23">
        <v>89</v>
      </c>
      <c r="D170" s="27" t="str">
        <f>IF($B170="N/A","N/A",IF(C170&gt;10,"No",IF(C170&lt;-10,"No","Yes")))</f>
        <v>N/A</v>
      </c>
      <c r="E170" s="23">
        <v>77</v>
      </c>
      <c r="F170" s="27" t="str">
        <f>IF($B170="N/A","N/A",IF(E170&gt;10,"No",IF(E170&lt;-10,"No","Yes")))</f>
        <v>N/A</v>
      </c>
      <c r="G170" s="23">
        <v>53</v>
      </c>
      <c r="H170" s="27" t="str">
        <f>IF($B170="N/A","N/A",IF(G170&gt;10,"No",IF(G170&lt;-10,"No","Yes")))</f>
        <v>N/A</v>
      </c>
      <c r="I170" s="8">
        <v>-13.5</v>
      </c>
      <c r="J170" s="8">
        <v>-31.2</v>
      </c>
      <c r="K170" s="28" t="s">
        <v>736</v>
      </c>
      <c r="L170" s="111" t="str">
        <f t="shared" si="57"/>
        <v>No</v>
      </c>
    </row>
    <row r="171" spans="1:12" x14ac:dyDescent="0.25">
      <c r="A171" s="157" t="s">
        <v>1010</v>
      </c>
      <c r="B171" s="22" t="s">
        <v>213</v>
      </c>
      <c r="C171" s="23">
        <v>12582</v>
      </c>
      <c r="D171" s="27" t="str">
        <f t="shared" si="54"/>
        <v>N/A</v>
      </c>
      <c r="E171" s="23">
        <v>10490</v>
      </c>
      <c r="F171" s="27" t="str">
        <f t="shared" si="55"/>
        <v>N/A</v>
      </c>
      <c r="G171" s="23">
        <v>920</v>
      </c>
      <c r="H171" s="27" t="str">
        <f t="shared" si="56"/>
        <v>N/A</v>
      </c>
      <c r="I171" s="8">
        <v>-16.600000000000001</v>
      </c>
      <c r="J171" s="8">
        <v>-91.2</v>
      </c>
      <c r="K171" s="28" t="s">
        <v>736</v>
      </c>
      <c r="L171" s="111" t="str">
        <f t="shared" si="57"/>
        <v>No</v>
      </c>
    </row>
    <row r="172" spans="1:12" x14ac:dyDescent="0.25">
      <c r="A172" s="143" t="s">
        <v>1011</v>
      </c>
      <c r="B172" s="22" t="s">
        <v>213</v>
      </c>
      <c r="C172" s="23">
        <v>8177</v>
      </c>
      <c r="D172" s="27" t="str">
        <f>IF($B172="N/A","N/A",IF(C172&gt;10,"No",IF(C172&lt;-10,"No","Yes")))</f>
        <v>N/A</v>
      </c>
      <c r="E172" s="23">
        <v>6630</v>
      </c>
      <c r="F172" s="27" t="str">
        <f>IF($B172="N/A","N/A",IF(E172&gt;10,"No",IF(E172&lt;-10,"No","Yes")))</f>
        <v>N/A</v>
      </c>
      <c r="G172" s="23">
        <v>466</v>
      </c>
      <c r="H172" s="27" t="str">
        <f>IF($B172="N/A","N/A",IF(G172&gt;10,"No",IF(G172&lt;-10,"No","Yes")))</f>
        <v>N/A</v>
      </c>
      <c r="I172" s="8">
        <v>-18.899999999999999</v>
      </c>
      <c r="J172" s="8">
        <v>-93</v>
      </c>
      <c r="K172" s="28" t="s">
        <v>736</v>
      </c>
      <c r="L172" s="111" t="str">
        <f t="shared" si="57"/>
        <v>No</v>
      </c>
    </row>
    <row r="173" spans="1:12" x14ac:dyDescent="0.25">
      <c r="A173" s="143" t="s">
        <v>1012</v>
      </c>
      <c r="B173" s="22" t="s">
        <v>213</v>
      </c>
      <c r="C173" s="23">
        <v>147</v>
      </c>
      <c r="D173" s="27" t="str">
        <f>IF($B173="N/A","N/A",IF(C173&gt;10,"No",IF(C173&lt;-10,"No","Yes")))</f>
        <v>N/A</v>
      </c>
      <c r="E173" s="23">
        <v>137</v>
      </c>
      <c r="F173" s="27" t="str">
        <f>IF($B173="N/A","N/A",IF(E173&gt;10,"No",IF(E173&lt;-10,"No","Yes")))</f>
        <v>N/A</v>
      </c>
      <c r="G173" s="23">
        <v>62</v>
      </c>
      <c r="H173" s="27" t="str">
        <f>IF($B173="N/A","N/A",IF(G173&gt;10,"No",IF(G173&lt;-10,"No","Yes")))</f>
        <v>N/A</v>
      </c>
      <c r="I173" s="8">
        <v>-6.8</v>
      </c>
      <c r="J173" s="8">
        <v>-54.7</v>
      </c>
      <c r="K173" s="28" t="s">
        <v>736</v>
      </c>
      <c r="L173" s="111" t="str">
        <f t="shared" si="57"/>
        <v>No</v>
      </c>
    </row>
    <row r="174" spans="1:12" x14ac:dyDescent="0.25">
      <c r="A174" s="143" t="s">
        <v>1013</v>
      </c>
      <c r="B174" s="22" t="s">
        <v>213</v>
      </c>
      <c r="C174" s="23">
        <v>2662</v>
      </c>
      <c r="D174" s="27" t="str">
        <f>IF($B174="N/A","N/A",IF(C174&gt;10,"No",IF(C174&lt;-10,"No","Yes")))</f>
        <v>N/A</v>
      </c>
      <c r="E174" s="23">
        <v>2328</v>
      </c>
      <c r="F174" s="27" t="str">
        <f>IF($B174="N/A","N/A",IF(E174&gt;10,"No",IF(E174&lt;-10,"No","Yes")))</f>
        <v>N/A</v>
      </c>
      <c r="G174" s="23">
        <v>243</v>
      </c>
      <c r="H174" s="27" t="str">
        <f>IF($B174="N/A","N/A",IF(G174&gt;10,"No",IF(G174&lt;-10,"No","Yes")))</f>
        <v>N/A</v>
      </c>
      <c r="I174" s="8">
        <v>-12.5</v>
      </c>
      <c r="J174" s="8">
        <v>-89.6</v>
      </c>
      <c r="K174" s="28" t="s">
        <v>736</v>
      </c>
      <c r="L174" s="111" t="str">
        <f t="shared" si="57"/>
        <v>No</v>
      </c>
    </row>
    <row r="175" spans="1:12" x14ac:dyDescent="0.25">
      <c r="A175" s="143" t="s">
        <v>1014</v>
      </c>
      <c r="B175" s="22" t="s">
        <v>213</v>
      </c>
      <c r="C175" s="23">
        <v>1596</v>
      </c>
      <c r="D175" s="27" t="str">
        <f>IF($B175="N/A","N/A",IF(C175&gt;10,"No",IF(C175&lt;-10,"No","Yes")))</f>
        <v>N/A</v>
      </c>
      <c r="E175" s="23">
        <v>1394</v>
      </c>
      <c r="F175" s="27" t="str">
        <f>IF($B175="N/A","N/A",IF(E175&gt;10,"No",IF(E175&lt;-10,"No","Yes")))</f>
        <v>N/A</v>
      </c>
      <c r="G175" s="23">
        <v>149</v>
      </c>
      <c r="H175" s="27" t="str">
        <f>IF($B175="N/A","N/A",IF(G175&gt;10,"No",IF(G175&lt;-10,"No","Yes")))</f>
        <v>N/A</v>
      </c>
      <c r="I175" s="8">
        <v>-12.7</v>
      </c>
      <c r="J175" s="8">
        <v>-89.3</v>
      </c>
      <c r="K175" s="28" t="s">
        <v>736</v>
      </c>
      <c r="L175" s="111" t="str">
        <f t="shared" si="57"/>
        <v>No</v>
      </c>
    </row>
    <row r="176" spans="1:12" ht="25" x14ac:dyDescent="0.25">
      <c r="A176" s="143" t="s">
        <v>1015</v>
      </c>
      <c r="B176" s="22" t="s">
        <v>213</v>
      </c>
      <c r="C176" s="23">
        <v>0</v>
      </c>
      <c r="D176" s="27" t="str">
        <f>IF($B176="N/A","N/A",IF(C176&gt;10,"No",IF(C176&lt;-10,"No","Yes")))</f>
        <v>N/A</v>
      </c>
      <c r="E176" s="23">
        <v>11</v>
      </c>
      <c r="F176" s="27" t="str">
        <f>IF($B176="N/A","N/A",IF(E176&gt;10,"No",IF(E176&lt;-10,"No","Yes")))</f>
        <v>N/A</v>
      </c>
      <c r="G176" s="23">
        <v>0</v>
      </c>
      <c r="H176" s="27" t="str">
        <f>IF($B176="N/A","N/A",IF(G176&gt;10,"No",IF(G176&lt;-10,"No","Yes")))</f>
        <v>N/A</v>
      </c>
      <c r="I176" s="8" t="s">
        <v>1748</v>
      </c>
      <c r="J176" s="8">
        <v>-100</v>
      </c>
      <c r="K176" s="28" t="s">
        <v>736</v>
      </c>
      <c r="L176" s="111" t="str">
        <f t="shared" si="57"/>
        <v>No</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0</v>
      </c>
      <c r="D183" s="7" t="str">
        <f t="shared" si="54"/>
        <v>N/A</v>
      </c>
      <c r="E183" s="1">
        <v>0</v>
      </c>
      <c r="F183" s="7" t="str">
        <f t="shared" si="55"/>
        <v>N/A</v>
      </c>
      <c r="G183" s="1">
        <v>0</v>
      </c>
      <c r="H183" s="7" t="str">
        <f t="shared" si="56"/>
        <v>N/A</v>
      </c>
      <c r="I183" s="36" t="s">
        <v>1748</v>
      </c>
      <c r="J183" s="36" t="s">
        <v>1748</v>
      </c>
      <c r="K183" s="30" t="s">
        <v>736</v>
      </c>
      <c r="L183" s="164" t="str">
        <f t="shared" si="57"/>
        <v>N/A</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0</v>
      </c>
      <c r="D187" s="27" t="str">
        <f t="shared" si="54"/>
        <v>N/A</v>
      </c>
      <c r="E187" s="23">
        <v>0</v>
      </c>
      <c r="F187" s="27" t="str">
        <f t="shared" si="55"/>
        <v>N/A</v>
      </c>
      <c r="G187" s="23">
        <v>0</v>
      </c>
      <c r="H187" s="27" t="str">
        <f t="shared" si="56"/>
        <v>N/A</v>
      </c>
      <c r="I187" s="8" t="s">
        <v>1748</v>
      </c>
      <c r="J187" s="8" t="s">
        <v>1748</v>
      </c>
      <c r="K187" s="28" t="s">
        <v>736</v>
      </c>
      <c r="L187" s="111" t="str">
        <f t="shared" si="57"/>
        <v>N/A</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0</v>
      </c>
      <c r="D189" s="7" t="str">
        <f t="shared" si="54"/>
        <v>N/A</v>
      </c>
      <c r="E189" s="1">
        <v>0</v>
      </c>
      <c r="F189" s="7" t="str">
        <f t="shared" si="55"/>
        <v>N/A</v>
      </c>
      <c r="G189" s="1">
        <v>0</v>
      </c>
      <c r="H189" s="7" t="str">
        <f t="shared" si="56"/>
        <v>N/A</v>
      </c>
      <c r="I189" s="36" t="s">
        <v>1748</v>
      </c>
      <c r="J189" s="36" t="s">
        <v>1748</v>
      </c>
      <c r="K189" s="30" t="s">
        <v>736</v>
      </c>
      <c r="L189" s="164" t="str">
        <f t="shared" si="57"/>
        <v>N/A</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0</v>
      </c>
      <c r="D192" s="27" t="str">
        <f t="shared" si="54"/>
        <v>N/A</v>
      </c>
      <c r="E192" s="23">
        <v>0</v>
      </c>
      <c r="F192" s="27" t="str">
        <f t="shared" si="55"/>
        <v>N/A</v>
      </c>
      <c r="G192" s="23">
        <v>0</v>
      </c>
      <c r="H192" s="27" t="str">
        <f t="shared" si="56"/>
        <v>N/A</v>
      </c>
      <c r="I192" s="8" t="s">
        <v>1748</v>
      </c>
      <c r="J192" s="8" t="s">
        <v>1748</v>
      </c>
      <c r="K192" s="28" t="s">
        <v>736</v>
      </c>
      <c r="L192" s="111" t="str">
        <f t="shared" si="57"/>
        <v>N/A</v>
      </c>
    </row>
    <row r="193" spans="1:12" ht="25" x14ac:dyDescent="0.25">
      <c r="A193" s="143" t="s">
        <v>1032</v>
      </c>
      <c r="B193" s="22" t="s">
        <v>213</v>
      </c>
      <c r="C193" s="23">
        <v>0</v>
      </c>
      <c r="D193" s="27" t="str">
        <f t="shared" si="54"/>
        <v>N/A</v>
      </c>
      <c r="E193" s="23">
        <v>0</v>
      </c>
      <c r="F193" s="27" t="str">
        <f t="shared" si="55"/>
        <v>N/A</v>
      </c>
      <c r="G193" s="23">
        <v>0</v>
      </c>
      <c r="H193" s="27" t="str">
        <f t="shared" si="56"/>
        <v>N/A</v>
      </c>
      <c r="I193" s="8" t="s">
        <v>1748</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10973</v>
      </c>
      <c r="D201" s="7" t="str">
        <f t="shared" si="54"/>
        <v>N/A</v>
      </c>
      <c r="E201" s="1">
        <v>9423</v>
      </c>
      <c r="F201" s="7" t="str">
        <f t="shared" si="55"/>
        <v>N/A</v>
      </c>
      <c r="G201" s="1">
        <v>5740</v>
      </c>
      <c r="H201" s="7" t="str">
        <f t="shared" si="56"/>
        <v>N/A</v>
      </c>
      <c r="I201" s="36">
        <v>-14.1</v>
      </c>
      <c r="J201" s="36">
        <v>-39.1</v>
      </c>
      <c r="K201" s="30" t="s">
        <v>736</v>
      </c>
      <c r="L201" s="164" t="str">
        <f t="shared" si="57"/>
        <v>No</v>
      </c>
    </row>
    <row r="202" spans="1:12" x14ac:dyDescent="0.25">
      <c r="A202" s="143" t="s">
        <v>1041</v>
      </c>
      <c r="B202" s="22" t="s">
        <v>213</v>
      </c>
      <c r="C202" s="23">
        <v>261</v>
      </c>
      <c r="D202" s="27" t="str">
        <f t="shared" si="54"/>
        <v>N/A</v>
      </c>
      <c r="E202" s="23">
        <v>223</v>
      </c>
      <c r="F202" s="27" t="str">
        <f t="shared" si="55"/>
        <v>N/A</v>
      </c>
      <c r="G202" s="23">
        <v>100</v>
      </c>
      <c r="H202" s="27" t="str">
        <f t="shared" si="56"/>
        <v>N/A</v>
      </c>
      <c r="I202" s="8">
        <v>-14.6</v>
      </c>
      <c r="J202" s="8">
        <v>-55.2</v>
      </c>
      <c r="K202" s="28" t="s">
        <v>736</v>
      </c>
      <c r="L202" s="111" t="str">
        <f t="shared" si="57"/>
        <v>No</v>
      </c>
    </row>
    <row r="203" spans="1:12" x14ac:dyDescent="0.25">
      <c r="A203" s="143" t="s">
        <v>1042</v>
      </c>
      <c r="B203" s="22" t="s">
        <v>213</v>
      </c>
      <c r="C203" s="23">
        <v>11</v>
      </c>
      <c r="D203" s="27" t="str">
        <f t="shared" si="54"/>
        <v>N/A</v>
      </c>
      <c r="E203" s="23">
        <v>11</v>
      </c>
      <c r="F203" s="27" t="str">
        <f t="shared" si="55"/>
        <v>N/A</v>
      </c>
      <c r="G203" s="23">
        <v>11</v>
      </c>
      <c r="H203" s="27" t="str">
        <f t="shared" si="56"/>
        <v>N/A</v>
      </c>
      <c r="I203" s="8">
        <v>0</v>
      </c>
      <c r="J203" s="8">
        <v>20</v>
      </c>
      <c r="K203" s="28" t="s">
        <v>736</v>
      </c>
      <c r="L203" s="111" t="str">
        <f t="shared" si="57"/>
        <v>Yes</v>
      </c>
    </row>
    <row r="204" spans="1:12" x14ac:dyDescent="0.25">
      <c r="A204" s="143" t="s">
        <v>1043</v>
      </c>
      <c r="B204" s="22" t="s">
        <v>213</v>
      </c>
      <c r="C204" s="23">
        <v>3393</v>
      </c>
      <c r="D204" s="27" t="str">
        <f t="shared" si="54"/>
        <v>N/A</v>
      </c>
      <c r="E204" s="23">
        <v>2977</v>
      </c>
      <c r="F204" s="27" t="str">
        <f t="shared" si="55"/>
        <v>N/A</v>
      </c>
      <c r="G204" s="23">
        <v>1800</v>
      </c>
      <c r="H204" s="27" t="str">
        <f t="shared" si="56"/>
        <v>N/A</v>
      </c>
      <c r="I204" s="8">
        <v>-12.3</v>
      </c>
      <c r="J204" s="8">
        <v>-39.5</v>
      </c>
      <c r="K204" s="28" t="s">
        <v>736</v>
      </c>
      <c r="L204" s="111" t="str">
        <f t="shared" si="57"/>
        <v>No</v>
      </c>
    </row>
    <row r="205" spans="1:12" x14ac:dyDescent="0.25">
      <c r="A205" s="143" t="s">
        <v>1044</v>
      </c>
      <c r="B205" s="22" t="s">
        <v>213</v>
      </c>
      <c r="C205" s="23">
        <v>7245</v>
      </c>
      <c r="D205" s="27" t="str">
        <f t="shared" si="54"/>
        <v>N/A</v>
      </c>
      <c r="E205" s="23">
        <v>6167</v>
      </c>
      <c r="F205" s="27" t="str">
        <f t="shared" si="55"/>
        <v>N/A</v>
      </c>
      <c r="G205" s="23">
        <v>3804</v>
      </c>
      <c r="H205" s="27" t="str">
        <f t="shared" si="56"/>
        <v>N/A</v>
      </c>
      <c r="I205" s="8">
        <v>-14.9</v>
      </c>
      <c r="J205" s="8">
        <v>-38.299999999999997</v>
      </c>
      <c r="K205" s="28" t="s">
        <v>736</v>
      </c>
      <c r="L205" s="111" t="str">
        <f t="shared" si="57"/>
        <v>No</v>
      </c>
    </row>
    <row r="206" spans="1:12" x14ac:dyDescent="0.25">
      <c r="A206" s="143" t="s">
        <v>1045</v>
      </c>
      <c r="B206" s="22" t="s">
        <v>213</v>
      </c>
      <c r="C206" s="23">
        <v>69</v>
      </c>
      <c r="D206" s="27" t="str">
        <f t="shared" si="54"/>
        <v>N/A</v>
      </c>
      <c r="E206" s="23">
        <v>51</v>
      </c>
      <c r="F206" s="27" t="str">
        <f t="shared" si="55"/>
        <v>N/A</v>
      </c>
      <c r="G206" s="23">
        <v>30</v>
      </c>
      <c r="H206" s="27" t="str">
        <f t="shared" si="56"/>
        <v>N/A</v>
      </c>
      <c r="I206" s="8">
        <v>-26.1</v>
      </c>
      <c r="J206" s="8">
        <v>-41.2</v>
      </c>
      <c r="K206" s="28" t="s">
        <v>736</v>
      </c>
      <c r="L206" s="111" t="str">
        <f t="shared" si="57"/>
        <v>No</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1142</v>
      </c>
      <c r="D213" s="27" t="str">
        <f t="shared" si="54"/>
        <v>N/A</v>
      </c>
      <c r="E213" s="23">
        <v>1250</v>
      </c>
      <c r="F213" s="27" t="str">
        <f t="shared" si="55"/>
        <v>N/A</v>
      </c>
      <c r="G213" s="23">
        <v>865</v>
      </c>
      <c r="H213" s="27" t="str">
        <f t="shared" si="56"/>
        <v>N/A</v>
      </c>
      <c r="I213" s="8">
        <v>9.4570000000000007</v>
      </c>
      <c r="J213" s="8">
        <v>-30.8</v>
      </c>
      <c r="K213" s="28" t="s">
        <v>736</v>
      </c>
      <c r="L213" s="111" t="str">
        <f t="shared" si="57"/>
        <v>No</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11</v>
      </c>
      <c r="D216" s="27" t="str">
        <f t="shared" si="54"/>
        <v>N/A</v>
      </c>
      <c r="E216" s="23">
        <v>14</v>
      </c>
      <c r="F216" s="27" t="str">
        <f t="shared" si="55"/>
        <v>N/A</v>
      </c>
      <c r="G216" s="23">
        <v>11</v>
      </c>
      <c r="H216" s="27" t="str">
        <f t="shared" si="56"/>
        <v>N/A</v>
      </c>
      <c r="I216" s="8">
        <v>55.56</v>
      </c>
      <c r="J216" s="8">
        <v>-21.4</v>
      </c>
      <c r="K216" s="28" t="s">
        <v>736</v>
      </c>
      <c r="L216" s="111" t="str">
        <f t="shared" si="57"/>
        <v>Yes</v>
      </c>
    </row>
    <row r="217" spans="1:12" ht="25" x14ac:dyDescent="0.25">
      <c r="A217" s="143" t="s">
        <v>1056</v>
      </c>
      <c r="B217" s="22" t="s">
        <v>213</v>
      </c>
      <c r="C217" s="23">
        <v>1113</v>
      </c>
      <c r="D217" s="27" t="str">
        <f t="shared" si="54"/>
        <v>N/A</v>
      </c>
      <c r="E217" s="23">
        <v>1211</v>
      </c>
      <c r="F217" s="27" t="str">
        <f t="shared" si="55"/>
        <v>N/A</v>
      </c>
      <c r="G217" s="23">
        <v>833</v>
      </c>
      <c r="H217" s="27" t="str">
        <f t="shared" si="56"/>
        <v>N/A</v>
      </c>
      <c r="I217" s="8">
        <v>8.8049999999999997</v>
      </c>
      <c r="J217" s="8">
        <v>-31.2</v>
      </c>
      <c r="K217" s="28" t="s">
        <v>736</v>
      </c>
      <c r="L217" s="111" t="str">
        <f t="shared" si="57"/>
        <v>No</v>
      </c>
    </row>
    <row r="218" spans="1:12" ht="25" x14ac:dyDescent="0.25">
      <c r="A218" s="143" t="s">
        <v>1057</v>
      </c>
      <c r="B218" s="22" t="s">
        <v>213</v>
      </c>
      <c r="C218" s="23">
        <v>20</v>
      </c>
      <c r="D218" s="27" t="str">
        <f t="shared" si="54"/>
        <v>N/A</v>
      </c>
      <c r="E218" s="23">
        <v>25</v>
      </c>
      <c r="F218" s="27" t="str">
        <f t="shared" si="55"/>
        <v>N/A</v>
      </c>
      <c r="G218" s="23">
        <v>21</v>
      </c>
      <c r="H218" s="27" t="str">
        <f t="shared" si="56"/>
        <v>N/A</v>
      </c>
      <c r="I218" s="8">
        <v>25</v>
      </c>
      <c r="J218" s="8">
        <v>-16</v>
      </c>
      <c r="K218" s="28" t="s">
        <v>736</v>
      </c>
      <c r="L218" s="111" t="str">
        <f t="shared" si="57"/>
        <v>Yes</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10182</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6149</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115</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2414</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1502</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11</v>
      </c>
      <c r="H230" s="27" t="str">
        <f t="shared" si="58"/>
        <v>N/A</v>
      </c>
      <c r="I230" s="8" t="s">
        <v>1748</v>
      </c>
      <c r="J230" s="8" t="s">
        <v>1748</v>
      </c>
      <c r="K230" s="28" t="s">
        <v>736</v>
      </c>
      <c r="L230" s="111" t="str">
        <f t="shared" si="59"/>
        <v>N/A</v>
      </c>
    </row>
    <row r="231" spans="1:12" x14ac:dyDescent="0.25">
      <c r="A231" s="144" t="s">
        <v>1070</v>
      </c>
      <c r="B231" s="22" t="s">
        <v>289</v>
      </c>
      <c r="C231" s="4">
        <v>2.8060088269999999</v>
      </c>
      <c r="D231" s="27" t="str">
        <f>IF($B231="N/A","N/A",IF(C231&lt;15,"Yes","No"))</f>
        <v>Yes</v>
      </c>
      <c r="E231" s="4">
        <v>5.3111562633</v>
      </c>
      <c r="F231" s="27" t="str">
        <f>IF($B231="N/A","N/A",IF(E231&lt;15,"Yes","No"))</f>
        <v>Yes</v>
      </c>
      <c r="G231" s="4">
        <v>3.4506127520000001</v>
      </c>
      <c r="H231" s="27" t="str">
        <f>IF($B231="N/A","N/A",IF(G231&lt;15,"Yes","No"))</f>
        <v>Yes</v>
      </c>
      <c r="I231" s="8">
        <v>89.28</v>
      </c>
      <c r="J231" s="8">
        <v>-35</v>
      </c>
      <c r="K231" s="28" t="s">
        <v>736</v>
      </c>
      <c r="L231" s="111" t="str">
        <f t="shared" si="59"/>
        <v>No</v>
      </c>
    </row>
    <row r="232" spans="1:12" x14ac:dyDescent="0.25">
      <c r="A232" s="144" t="s">
        <v>1071</v>
      </c>
      <c r="B232" s="22" t="s">
        <v>213</v>
      </c>
      <c r="C232" s="23">
        <v>977</v>
      </c>
      <c r="D232" s="27" t="str">
        <f t="shared" ref="D232" si="60">IF($B232="N/A","N/A",IF(C232&gt;10,"No",IF(C232&lt;-10,"No","Yes")))</f>
        <v>N/A</v>
      </c>
      <c r="E232" s="23">
        <v>2985</v>
      </c>
      <c r="F232" s="27" t="str">
        <f t="shared" ref="F232" si="61">IF($B232="N/A","N/A",IF(E232&gt;10,"No",IF(E232&lt;-10,"No","Yes")))</f>
        <v>N/A</v>
      </c>
      <c r="G232" s="23">
        <v>9060</v>
      </c>
      <c r="H232" s="27" t="str">
        <f t="shared" ref="H232" si="62">IF($B232="N/A","N/A",IF(G232&gt;10,"No",IF(G232&lt;-10,"No","Yes")))</f>
        <v>N/A</v>
      </c>
      <c r="I232" s="8">
        <v>205.5</v>
      </c>
      <c r="J232" s="8">
        <v>203.5</v>
      </c>
      <c r="K232" s="28" t="s">
        <v>736</v>
      </c>
      <c r="L232" s="111" t="str">
        <f t="shared" si="59"/>
        <v>No</v>
      </c>
    </row>
    <row r="233" spans="1:12" x14ac:dyDescent="0.25">
      <c r="A233" s="144" t="s">
        <v>1072</v>
      </c>
      <c r="B233" s="22" t="s">
        <v>279</v>
      </c>
      <c r="C233" s="4">
        <v>3.9109723390000002</v>
      </c>
      <c r="D233" s="27" t="str">
        <f>IF($B233="N/A","N/A",IF(C233&lt;10,"Yes","No"))</f>
        <v>Yes</v>
      </c>
      <c r="E233" s="4">
        <v>12.964732453</v>
      </c>
      <c r="F233" s="27" t="str">
        <f>IF($B233="N/A","N/A",IF(E233&lt;10,"Yes","No"))</f>
        <v>No</v>
      </c>
      <c r="G233" s="4">
        <v>34.638323903</v>
      </c>
      <c r="H233" s="27" t="str">
        <f>IF($B233="N/A","N/A",IF(G233&lt;10,"Yes","No"))</f>
        <v>No</v>
      </c>
      <c r="I233" s="8">
        <v>231.5</v>
      </c>
      <c r="J233" s="8">
        <v>167.2</v>
      </c>
      <c r="K233" s="28" t="s">
        <v>736</v>
      </c>
      <c r="L233" s="111" t="str">
        <f t="shared" si="59"/>
        <v>No</v>
      </c>
    </row>
    <row r="234" spans="1:12" x14ac:dyDescent="0.25">
      <c r="A234" s="134" t="s">
        <v>72</v>
      </c>
      <c r="B234" s="22" t="s">
        <v>213</v>
      </c>
      <c r="C234" s="4">
        <v>4.0490748E-3</v>
      </c>
      <c r="D234" s="27" t="str">
        <f t="shared" si="54"/>
        <v>N/A</v>
      </c>
      <c r="E234" s="4">
        <v>2.362614E-2</v>
      </c>
      <c r="F234" s="27" t="str">
        <f t="shared" si="55"/>
        <v>N/A</v>
      </c>
      <c r="G234" s="4">
        <v>6.2122324499999999E-2</v>
      </c>
      <c r="H234" s="27" t="str">
        <f>IF($B234="N/A","N/A",IF(G234&gt;10,"No",IF(G234&lt;-10,"No","Yes")))</f>
        <v>N/A</v>
      </c>
      <c r="I234" s="8">
        <v>483.5</v>
      </c>
      <c r="J234" s="8">
        <v>162.9</v>
      </c>
      <c r="K234" s="28" t="s">
        <v>736</v>
      </c>
      <c r="L234" s="111" t="str">
        <f t="shared" si="59"/>
        <v>No</v>
      </c>
    </row>
    <row r="235" spans="1:12" ht="25" x14ac:dyDescent="0.25">
      <c r="A235" s="144" t="s">
        <v>1073</v>
      </c>
      <c r="B235" s="22" t="s">
        <v>289</v>
      </c>
      <c r="C235" s="5">
        <v>2.8060088269999999</v>
      </c>
      <c r="D235" s="27" t="str">
        <f>IF($B235="N/A","N/A",IF(C235&lt;15,"Yes","No"))</f>
        <v>Yes</v>
      </c>
      <c r="E235" s="5">
        <v>5.3111562633</v>
      </c>
      <c r="F235" s="27" t="str">
        <f>IF($B235="N/A","N/A",IF(E235&lt;15,"Yes","No"))</f>
        <v>Yes</v>
      </c>
      <c r="G235" s="5">
        <v>3.4506127520000001</v>
      </c>
      <c r="H235" s="27" t="str">
        <f>IF($B235="N/A","N/A",IF(G235&lt;15,"Yes","No"))</f>
        <v>Yes</v>
      </c>
      <c r="I235" s="8">
        <v>89.28</v>
      </c>
      <c r="J235" s="8">
        <v>-35</v>
      </c>
      <c r="K235" s="28" t="s">
        <v>736</v>
      </c>
      <c r="L235" s="111" t="str">
        <f t="shared" si="59"/>
        <v>No</v>
      </c>
    </row>
    <row r="236" spans="1:12" ht="25" x14ac:dyDescent="0.25">
      <c r="A236" s="144" t="s">
        <v>152</v>
      </c>
      <c r="B236" s="22" t="s">
        <v>213</v>
      </c>
      <c r="C236" s="23">
        <v>462</v>
      </c>
      <c r="D236" s="27" t="str">
        <f>IF($B236="N/A","N/A",IF(C236&gt;10,"No",IF(C236&lt;-10,"No","Yes")))</f>
        <v>N/A</v>
      </c>
      <c r="E236" s="23">
        <v>336</v>
      </c>
      <c r="F236" s="27" t="str">
        <f>IF($B236="N/A","N/A",IF(E236&gt;10,"No",IF(E236&lt;-10,"No","Yes")))</f>
        <v>N/A</v>
      </c>
      <c r="G236" s="23">
        <v>3325</v>
      </c>
      <c r="H236" s="27" t="str">
        <f>IF($B236="N/A","N/A",IF(G236&gt;10,"No",IF(G236&lt;-10,"No","Yes")))</f>
        <v>N/A</v>
      </c>
      <c r="I236" s="8">
        <v>-27.3</v>
      </c>
      <c r="J236" s="8">
        <v>889.6</v>
      </c>
      <c r="K236" s="28" t="s">
        <v>736</v>
      </c>
      <c r="L236" s="111" t="str">
        <f>IF(J236="Div by 0", "N/A", IF(K236="N/A","N/A", IF(J236&gt;VALUE(MID(K236,1,2)), "No", IF(J236&lt;-1*VALUE(MID(K236,1,2)), "No", "Yes"))))</f>
        <v>No</v>
      </c>
    </row>
    <row r="237" spans="1:12" x14ac:dyDescent="0.25">
      <c r="A237" s="144" t="s">
        <v>1074</v>
      </c>
      <c r="B237" s="22" t="s">
        <v>213</v>
      </c>
      <c r="C237" s="23">
        <v>24981</v>
      </c>
      <c r="D237" s="27" t="str">
        <f t="shared" ref="D237:D242" si="63">IF($B237="N/A","N/A",IF(C237&gt;10,"No",IF(C237&lt;-10,"No","Yes")))</f>
        <v>N/A</v>
      </c>
      <c r="E237" s="23">
        <v>23024</v>
      </c>
      <c r="F237" s="27" t="str">
        <f t="shared" ref="F237:F242" si="64">IF($B237="N/A","N/A",IF(E237&gt;10,"No",IF(E237&lt;-10,"No","Yes")))</f>
        <v>N/A</v>
      </c>
      <c r="G237" s="23">
        <v>26156</v>
      </c>
      <c r="H237" s="27" t="str">
        <f>IF($B237="N/A","N/A",IF(G237&gt;10,"No",IF(G237&lt;-10,"No","Yes")))</f>
        <v>N/A</v>
      </c>
      <c r="I237" s="8">
        <v>-7.83</v>
      </c>
      <c r="J237" s="8">
        <v>13.6</v>
      </c>
      <c r="K237" s="28" t="s">
        <v>736</v>
      </c>
      <c r="L237" s="111" t="str">
        <f>IF(J237="Div by 0", "N/A", IF(OR(J237="N/A",K237="N/A"),"N/A", IF(J237&gt;VALUE(MID(K237,1,2)), "No", IF(J237&lt;-1*VALUE(MID(K237,1,2)), "No", "Yes"))))</f>
        <v>Yes</v>
      </c>
    </row>
    <row r="238" spans="1:12" ht="25" x14ac:dyDescent="0.25">
      <c r="A238" s="144" t="s">
        <v>1075</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0</v>
      </c>
      <c r="H239" s="27" t="str">
        <f t="shared" si="65"/>
        <v>N/A</v>
      </c>
      <c r="I239" s="8" t="s">
        <v>1748</v>
      </c>
      <c r="J239" s="8" t="s">
        <v>1748</v>
      </c>
      <c r="K239" s="28" t="s">
        <v>213</v>
      </c>
      <c r="L239" s="111" t="str">
        <f t="shared" si="66"/>
        <v>N/A</v>
      </c>
    </row>
    <row r="240" spans="1:12" ht="25" x14ac:dyDescent="0.25">
      <c r="A240" s="144" t="s">
        <v>1077</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11" t="str">
        <f t="shared" si="66"/>
        <v>N/A</v>
      </c>
    </row>
    <row r="241" spans="1:12" x14ac:dyDescent="0.25">
      <c r="A241" s="144" t="s">
        <v>1078</v>
      </c>
      <c r="B241" s="22" t="s">
        <v>213</v>
      </c>
      <c r="C241" s="23">
        <v>0</v>
      </c>
      <c r="D241" s="27" t="str">
        <f t="shared" si="63"/>
        <v>N/A</v>
      </c>
      <c r="E241" s="23">
        <v>0</v>
      </c>
      <c r="F241" s="27" t="str">
        <f t="shared" si="64"/>
        <v>N/A</v>
      </c>
      <c r="G241" s="23">
        <v>0</v>
      </c>
      <c r="H241" s="27" t="str">
        <f t="shared" si="65"/>
        <v>N/A</v>
      </c>
      <c r="I241" s="8" t="s">
        <v>1748</v>
      </c>
      <c r="J241" s="8" t="s">
        <v>1748</v>
      </c>
      <c r="K241" s="28" t="s">
        <v>213</v>
      </c>
      <c r="L241" s="111" t="str">
        <f t="shared" si="66"/>
        <v>N/A</v>
      </c>
    </row>
    <row r="242" spans="1:12" ht="25" x14ac:dyDescent="0.25">
      <c r="A242" s="144" t="s">
        <v>1079</v>
      </c>
      <c r="B242" s="22" t="s">
        <v>213</v>
      </c>
      <c r="C242" s="4">
        <v>2.8060088269999999</v>
      </c>
      <c r="D242" s="27" t="str">
        <f t="shared" si="63"/>
        <v>N/A</v>
      </c>
      <c r="E242" s="4">
        <v>5.3111562633</v>
      </c>
      <c r="F242" s="27" t="str">
        <f t="shared" si="64"/>
        <v>N/A</v>
      </c>
      <c r="G242" s="4">
        <v>3.4506127520000001</v>
      </c>
      <c r="H242" s="27" t="str">
        <f t="shared" si="65"/>
        <v>N/A</v>
      </c>
      <c r="I242" s="8">
        <v>89.28</v>
      </c>
      <c r="J242" s="8">
        <v>-35</v>
      </c>
      <c r="K242" s="28" t="s">
        <v>213</v>
      </c>
      <c r="L242" s="111" t="str">
        <f t="shared" si="66"/>
        <v>N/A</v>
      </c>
    </row>
    <row r="243" spans="1:12" x14ac:dyDescent="0.25">
      <c r="A243" s="157" t="s">
        <v>1080</v>
      </c>
      <c r="B243" s="22" t="s">
        <v>213</v>
      </c>
      <c r="C243" s="23">
        <v>103821</v>
      </c>
      <c r="D243" s="27" t="str">
        <f>IF($B243="N/A","N/A",IF(C243&gt;10,"No",IF(C243&lt;-10,"No","Yes")))</f>
        <v>N/A</v>
      </c>
      <c r="E243" s="23">
        <v>99708</v>
      </c>
      <c r="F243" s="27" t="str">
        <f>IF($B243="N/A","N/A",IF(E243&gt;10,"No",IF(E243&lt;-10,"No","Yes")))</f>
        <v>N/A</v>
      </c>
      <c r="G243" s="23">
        <v>90891</v>
      </c>
      <c r="H243" s="27" t="str">
        <f>IF($B243="N/A","N/A",IF(G243&gt;10,"No",IF(G243&lt;-10,"No","Yes")))</f>
        <v>N/A</v>
      </c>
      <c r="I243" s="8">
        <v>-3.96</v>
      </c>
      <c r="J243" s="8">
        <v>-8.84</v>
      </c>
      <c r="K243" s="28" t="s">
        <v>736</v>
      </c>
      <c r="L243" s="111" t="str">
        <f t="shared" ref="L243:L276" si="67">IF(J243="Div by 0", "N/A", IF(K243="N/A","N/A", IF(J243&gt;VALUE(MID(K243,1,2)), "No", IF(J243&lt;-1*VALUE(MID(K243,1,2)), "No", "Yes"))))</f>
        <v>Yes</v>
      </c>
    </row>
    <row r="244" spans="1:12" x14ac:dyDescent="0.25">
      <c r="A244" s="134" t="s">
        <v>1081</v>
      </c>
      <c r="B244" s="22" t="s">
        <v>213</v>
      </c>
      <c r="C244" s="4">
        <v>0</v>
      </c>
      <c r="D244" s="27" t="str">
        <f>IF($B244="N/A","N/A",IF(C244&gt;10,"No",IF(C244&lt;-10,"No","Yes")))</f>
        <v>N/A</v>
      </c>
      <c r="E244" s="4">
        <v>0</v>
      </c>
      <c r="F244" s="27" t="str">
        <f>IF($B244="N/A","N/A",IF(E244&gt;10,"No",IF(E244&lt;-10,"No","Yes")))</f>
        <v>N/A</v>
      </c>
      <c r="G244" s="4">
        <v>5.4654659999999996E-4</v>
      </c>
      <c r="H244" s="27" t="str">
        <f>IF($B244="N/A","N/A",IF(G244&gt;10,"No",IF(G244&lt;-10,"No","Yes")))</f>
        <v>N/A</v>
      </c>
      <c r="I244" s="8" t="s">
        <v>1748</v>
      </c>
      <c r="J244" s="8" t="s">
        <v>1748</v>
      </c>
      <c r="K244" s="28" t="s">
        <v>736</v>
      </c>
      <c r="L244" s="111" t="str">
        <f t="shared" si="67"/>
        <v>N/A</v>
      </c>
    </row>
    <row r="245" spans="1:12" x14ac:dyDescent="0.25">
      <c r="A245" s="134" t="s">
        <v>1082</v>
      </c>
      <c r="B245" s="22" t="s">
        <v>213</v>
      </c>
      <c r="C245" s="4">
        <v>0.141581544</v>
      </c>
      <c r="D245" s="27" t="str">
        <f>IF($B245="N/A","N/A",IF(C245&gt;10,"No",IF(C245&lt;-10,"No","Yes")))</f>
        <v>N/A</v>
      </c>
      <c r="E245" s="4">
        <v>0.1432195298</v>
      </c>
      <c r="F245" s="27" t="str">
        <f>IF($B245="N/A","N/A",IF(E245&gt;10,"No",IF(E245&lt;-10,"No","Yes")))</f>
        <v>N/A</v>
      </c>
      <c r="G245" s="4">
        <v>0.2071338868</v>
      </c>
      <c r="H245" s="27" t="str">
        <f>IF($B245="N/A","N/A",IF(G245&gt;10,"No",IF(G245&lt;-10,"No","Yes")))</f>
        <v>N/A</v>
      </c>
      <c r="I245" s="8">
        <v>1.157</v>
      </c>
      <c r="J245" s="8">
        <v>44.63</v>
      </c>
      <c r="K245" s="28" t="s">
        <v>736</v>
      </c>
      <c r="L245" s="111" t="str">
        <f t="shared" si="67"/>
        <v>No</v>
      </c>
    </row>
    <row r="246" spans="1:12" x14ac:dyDescent="0.25">
      <c r="A246" s="134" t="s">
        <v>1083</v>
      </c>
      <c r="B246" s="22" t="s">
        <v>213</v>
      </c>
      <c r="C246" s="4">
        <v>7.42272613E-2</v>
      </c>
      <c r="D246" s="27" t="str">
        <f t="shared" ref="D246:D274" si="68">IF($B246="N/A","N/A",IF(C246&gt;10,"No",IF(C246&lt;-10,"No","Yes")))</f>
        <v>N/A</v>
      </c>
      <c r="E246" s="4">
        <v>7.44410504E-2</v>
      </c>
      <c r="F246" s="27" t="str">
        <f t="shared" ref="F246:F274" si="69">IF($B246="N/A","N/A",IF(E246&gt;10,"No",IF(E246&lt;-10,"No","Yes")))</f>
        <v>N/A</v>
      </c>
      <c r="G246" s="4">
        <v>7.7806066399999999E-2</v>
      </c>
      <c r="H246" s="27" t="str">
        <f t="shared" ref="H246:H274" si="70">IF($B246="N/A","N/A",IF(G246&gt;10,"No",IF(G246&lt;-10,"No","Yes")))</f>
        <v>N/A</v>
      </c>
      <c r="I246" s="8">
        <v>0.28799999999999998</v>
      </c>
      <c r="J246" s="8">
        <v>4.5199999999999996</v>
      </c>
      <c r="K246" s="28" t="s">
        <v>736</v>
      </c>
      <c r="L246" s="111" t="str">
        <f t="shared" si="67"/>
        <v>Yes</v>
      </c>
    </row>
    <row r="247" spans="1:12" x14ac:dyDescent="0.25">
      <c r="A247" s="134" t="s">
        <v>1084</v>
      </c>
      <c r="B247" s="22" t="s">
        <v>213</v>
      </c>
      <c r="C247" s="4">
        <v>25.060364631999999</v>
      </c>
      <c r="D247" s="27" t="str">
        <f t="shared" si="68"/>
        <v>N/A</v>
      </c>
      <c r="E247" s="4">
        <v>24.510421830999999</v>
      </c>
      <c r="F247" s="27" t="str">
        <f t="shared" si="69"/>
        <v>N/A</v>
      </c>
      <c r="G247" s="4">
        <v>23.6310255</v>
      </c>
      <c r="H247" s="27" t="str">
        <f t="shared" si="70"/>
        <v>N/A</v>
      </c>
      <c r="I247" s="8">
        <v>-2.19</v>
      </c>
      <c r="J247" s="8">
        <v>-3.59</v>
      </c>
      <c r="K247" s="28" t="s">
        <v>736</v>
      </c>
      <c r="L247" s="111" t="str">
        <f t="shared" si="67"/>
        <v>Yes</v>
      </c>
    </row>
    <row r="248" spans="1:12" x14ac:dyDescent="0.25">
      <c r="A248" s="134" t="s">
        <v>1085</v>
      </c>
      <c r="B248" s="22" t="s">
        <v>213</v>
      </c>
      <c r="C248" s="4">
        <v>0</v>
      </c>
      <c r="D248" s="27" t="str">
        <f t="shared" si="68"/>
        <v>N/A</v>
      </c>
      <c r="E248" s="4">
        <v>0</v>
      </c>
      <c r="F248" s="27" t="str">
        <f t="shared" si="69"/>
        <v>N/A</v>
      </c>
      <c r="G248" s="4">
        <v>0</v>
      </c>
      <c r="H248" s="27" t="str">
        <f t="shared" si="70"/>
        <v>N/A</v>
      </c>
      <c r="I248" s="8" t="s">
        <v>1748</v>
      </c>
      <c r="J248" s="8" t="s">
        <v>1748</v>
      </c>
      <c r="K248" s="28" t="s">
        <v>736</v>
      </c>
      <c r="L248" s="111" t="str">
        <f t="shared" si="67"/>
        <v>N/A</v>
      </c>
    </row>
    <row r="249" spans="1:12" x14ac:dyDescent="0.25">
      <c r="A249" s="157" t="s">
        <v>1086</v>
      </c>
      <c r="B249" s="22" t="s">
        <v>213</v>
      </c>
      <c r="C249" s="23">
        <v>143556</v>
      </c>
      <c r="D249" s="27" t="str">
        <f t="shared" si="68"/>
        <v>N/A</v>
      </c>
      <c r="E249" s="23">
        <v>610961</v>
      </c>
      <c r="F249" s="27" t="str">
        <f t="shared" si="69"/>
        <v>N/A</v>
      </c>
      <c r="G249" s="23">
        <v>1199975</v>
      </c>
      <c r="H249" s="27" t="str">
        <f t="shared" si="70"/>
        <v>N/A</v>
      </c>
      <c r="I249" s="8">
        <v>325.60000000000002</v>
      </c>
      <c r="J249" s="8">
        <v>96.41</v>
      </c>
      <c r="K249" s="28" t="s">
        <v>736</v>
      </c>
      <c r="L249" s="111" t="str">
        <f t="shared" si="67"/>
        <v>No</v>
      </c>
    </row>
    <row r="250" spans="1:12" x14ac:dyDescent="0.25">
      <c r="A250" s="134" t="s">
        <v>1087</v>
      </c>
      <c r="B250" s="22" t="s">
        <v>213</v>
      </c>
      <c r="C250" s="4">
        <v>6.4280461680999998</v>
      </c>
      <c r="D250" s="27" t="str">
        <f t="shared" si="68"/>
        <v>N/A</v>
      </c>
      <c r="E250" s="4">
        <v>31.842450627000002</v>
      </c>
      <c r="F250" s="27" t="str">
        <f t="shared" si="69"/>
        <v>N/A</v>
      </c>
      <c r="G250" s="4">
        <v>61.212131149000001</v>
      </c>
      <c r="H250" s="27" t="str">
        <f t="shared" si="70"/>
        <v>N/A</v>
      </c>
      <c r="I250" s="8">
        <v>395.4</v>
      </c>
      <c r="J250" s="8">
        <v>92.23</v>
      </c>
      <c r="K250" s="28" t="s">
        <v>736</v>
      </c>
      <c r="L250" s="111" t="str">
        <f t="shared" si="67"/>
        <v>No</v>
      </c>
    </row>
    <row r="251" spans="1:12" x14ac:dyDescent="0.25">
      <c r="A251" s="134" t="s">
        <v>1088</v>
      </c>
      <c r="B251" s="22" t="s">
        <v>213</v>
      </c>
      <c r="C251" s="4">
        <v>6.8486090843999996</v>
      </c>
      <c r="D251" s="27" t="str">
        <f t="shared" si="68"/>
        <v>N/A</v>
      </c>
      <c r="E251" s="4">
        <v>34.423816815000002</v>
      </c>
      <c r="F251" s="27" t="str">
        <f t="shared" si="69"/>
        <v>N/A</v>
      </c>
      <c r="G251" s="4">
        <v>66.036838299999999</v>
      </c>
      <c r="H251" s="27" t="str">
        <f t="shared" si="70"/>
        <v>N/A</v>
      </c>
      <c r="I251" s="8">
        <v>402.6</v>
      </c>
      <c r="J251" s="8">
        <v>91.83</v>
      </c>
      <c r="K251" s="28" t="s">
        <v>736</v>
      </c>
      <c r="L251" s="111" t="str">
        <f t="shared" si="67"/>
        <v>No</v>
      </c>
    </row>
    <row r="252" spans="1:12" x14ac:dyDescent="0.25">
      <c r="A252" s="134" t="s">
        <v>1089</v>
      </c>
      <c r="B252" s="22" t="s">
        <v>213</v>
      </c>
      <c r="C252" s="4">
        <v>7.3657872459</v>
      </c>
      <c r="D252" s="27" t="str">
        <f t="shared" si="68"/>
        <v>N/A</v>
      </c>
      <c r="E252" s="4">
        <v>29.248640441999999</v>
      </c>
      <c r="F252" s="27" t="str">
        <f t="shared" si="69"/>
        <v>N/A</v>
      </c>
      <c r="G252" s="4">
        <v>58.771220550000002</v>
      </c>
      <c r="H252" s="27" t="str">
        <f t="shared" si="70"/>
        <v>N/A</v>
      </c>
      <c r="I252" s="8">
        <v>297.10000000000002</v>
      </c>
      <c r="J252" s="8">
        <v>100.9</v>
      </c>
      <c r="K252" s="28" t="s">
        <v>736</v>
      </c>
      <c r="L252" s="111" t="str">
        <f t="shared" si="67"/>
        <v>No</v>
      </c>
    </row>
    <row r="253" spans="1:12" x14ac:dyDescent="0.25">
      <c r="A253" s="134" t="s">
        <v>1090</v>
      </c>
      <c r="B253" s="22" t="s">
        <v>213</v>
      </c>
      <c r="C253" s="4">
        <v>7.1960995161000003</v>
      </c>
      <c r="D253" s="27" t="str">
        <f t="shared" si="68"/>
        <v>N/A</v>
      </c>
      <c r="E253" s="4">
        <v>27.313741071999999</v>
      </c>
      <c r="F253" s="27" t="str">
        <f t="shared" si="69"/>
        <v>N/A</v>
      </c>
      <c r="G253" s="4">
        <v>50.340191883999999</v>
      </c>
      <c r="H253" s="27" t="str">
        <f t="shared" si="70"/>
        <v>N/A</v>
      </c>
      <c r="I253" s="8">
        <v>279.60000000000002</v>
      </c>
      <c r="J253" s="8">
        <v>84.3</v>
      </c>
      <c r="K253" s="28" t="s">
        <v>736</v>
      </c>
      <c r="L253" s="111" t="str">
        <f t="shared" si="67"/>
        <v>No</v>
      </c>
    </row>
    <row r="254" spans="1:12" x14ac:dyDescent="0.25">
      <c r="A254" s="134" t="s">
        <v>1091</v>
      </c>
      <c r="B254" s="22" t="s">
        <v>213</v>
      </c>
      <c r="C254" s="4">
        <v>6.6872857999999993E-2</v>
      </c>
      <c r="D254" s="27" t="str">
        <f t="shared" si="68"/>
        <v>N/A</v>
      </c>
      <c r="E254" s="4">
        <v>3.3553696600000002E-2</v>
      </c>
      <c r="F254" s="27" t="str">
        <f t="shared" si="69"/>
        <v>N/A</v>
      </c>
      <c r="G254" s="4">
        <v>7.4918227500000004E-2</v>
      </c>
      <c r="H254" s="27" t="str">
        <f t="shared" si="70"/>
        <v>N/A</v>
      </c>
      <c r="I254" s="8">
        <v>-49.8</v>
      </c>
      <c r="J254" s="8">
        <v>123.3</v>
      </c>
      <c r="K254" s="28" t="s">
        <v>736</v>
      </c>
      <c r="L254" s="111" t="str">
        <f t="shared" si="67"/>
        <v>No</v>
      </c>
    </row>
    <row r="255" spans="1:12" x14ac:dyDescent="0.25">
      <c r="A255" s="134" t="s">
        <v>1092</v>
      </c>
      <c r="B255" s="22" t="s">
        <v>213</v>
      </c>
      <c r="C255" s="4">
        <v>100</v>
      </c>
      <c r="D255" s="27" t="str">
        <f t="shared" si="68"/>
        <v>N/A</v>
      </c>
      <c r="E255" s="4">
        <v>100</v>
      </c>
      <c r="F255" s="27" t="str">
        <f t="shared" si="69"/>
        <v>N/A</v>
      </c>
      <c r="G255" s="4">
        <v>99.997999957999994</v>
      </c>
      <c r="H255" s="27" t="str">
        <f t="shared" si="70"/>
        <v>N/A</v>
      </c>
      <c r="I255" s="8">
        <v>0</v>
      </c>
      <c r="J255" s="8">
        <v>-2E-3</v>
      </c>
      <c r="K255" s="28" t="s">
        <v>736</v>
      </c>
      <c r="L255" s="111" t="str">
        <f>IF(J255="Div by 0", "N/A", IF(OR(J255="N/A",K255="N/A"),"N/A", IF(J255&gt;VALUE(MID(K255,1,2)), "No", IF(J255&lt;-1*VALUE(MID(K255,1,2)), "No", "Yes"))))</f>
        <v>Yes</v>
      </c>
    </row>
    <row r="256" spans="1:12" x14ac:dyDescent="0.25">
      <c r="A256" s="157" t="s">
        <v>1093</v>
      </c>
      <c r="B256" s="22" t="s">
        <v>213</v>
      </c>
      <c r="C256" s="23">
        <v>843</v>
      </c>
      <c r="D256" s="27" t="str">
        <f t="shared" si="68"/>
        <v>N/A</v>
      </c>
      <c r="E256" s="23">
        <v>276</v>
      </c>
      <c r="F256" s="27" t="str">
        <f t="shared" si="69"/>
        <v>N/A</v>
      </c>
      <c r="G256" s="23">
        <v>167</v>
      </c>
      <c r="H256" s="27" t="str">
        <f t="shared" si="70"/>
        <v>N/A</v>
      </c>
      <c r="I256" s="8">
        <v>-67.3</v>
      </c>
      <c r="J256" s="8">
        <v>-39.5</v>
      </c>
      <c r="K256" s="28" t="s">
        <v>736</v>
      </c>
      <c r="L256" s="111" t="str">
        <f t="shared" si="67"/>
        <v>No</v>
      </c>
    </row>
    <row r="257" spans="1:12" x14ac:dyDescent="0.25">
      <c r="A257" s="134" t="s">
        <v>1094</v>
      </c>
      <c r="B257" s="22" t="s">
        <v>213</v>
      </c>
      <c r="C257" s="4">
        <v>7.9930939999999992E-3</v>
      </c>
      <c r="D257" s="27" t="str">
        <f t="shared" si="68"/>
        <v>N/A</v>
      </c>
      <c r="E257" s="4">
        <v>5.7976820000000002E-3</v>
      </c>
      <c r="F257" s="27" t="str">
        <f t="shared" si="69"/>
        <v>N/A</v>
      </c>
      <c r="G257" s="4">
        <v>4.3723731999999998E-3</v>
      </c>
      <c r="H257" s="27" t="str">
        <f t="shared" si="70"/>
        <v>N/A</v>
      </c>
      <c r="I257" s="8">
        <v>-27.5</v>
      </c>
      <c r="J257" s="8">
        <v>-24.6</v>
      </c>
      <c r="K257" s="28" t="s">
        <v>736</v>
      </c>
      <c r="L257" s="111" t="str">
        <f t="shared" si="67"/>
        <v>Yes</v>
      </c>
    </row>
    <row r="258" spans="1:12" x14ac:dyDescent="0.25">
      <c r="A258" s="134" t="s">
        <v>1095</v>
      </c>
      <c r="B258" s="22" t="s">
        <v>213</v>
      </c>
      <c r="C258" s="4">
        <v>0.23973316659999999</v>
      </c>
      <c r="D258" s="27" t="str">
        <f t="shared" si="68"/>
        <v>N/A</v>
      </c>
      <c r="E258" s="4">
        <v>7.4575849900000005E-2</v>
      </c>
      <c r="F258" s="27" t="str">
        <f t="shared" si="69"/>
        <v>N/A</v>
      </c>
      <c r="G258" s="4">
        <v>4.3220850399999997E-2</v>
      </c>
      <c r="H258" s="27" t="str">
        <f t="shared" si="70"/>
        <v>N/A</v>
      </c>
      <c r="I258" s="8">
        <v>-68.900000000000006</v>
      </c>
      <c r="J258" s="8">
        <v>-42</v>
      </c>
      <c r="K258" s="28" t="s">
        <v>736</v>
      </c>
      <c r="L258" s="111" t="str">
        <f t="shared" si="67"/>
        <v>No</v>
      </c>
    </row>
    <row r="259" spans="1:12" x14ac:dyDescent="0.25">
      <c r="A259" s="134" t="s">
        <v>1096</v>
      </c>
      <c r="B259" s="22" t="s">
        <v>213</v>
      </c>
      <c r="C259" s="4">
        <v>0</v>
      </c>
      <c r="D259" s="27" t="str">
        <f t="shared" si="68"/>
        <v>N/A</v>
      </c>
      <c r="E259" s="4">
        <v>9.1676199999999995E-5</v>
      </c>
      <c r="F259" s="27" t="str">
        <f t="shared" si="69"/>
        <v>N/A</v>
      </c>
      <c r="G259" s="4">
        <v>0</v>
      </c>
      <c r="H259" s="27" t="str">
        <f t="shared" si="70"/>
        <v>N/A</v>
      </c>
      <c r="I259" s="8" t="s">
        <v>1748</v>
      </c>
      <c r="J259" s="8">
        <v>-100</v>
      </c>
      <c r="K259" s="28" t="s">
        <v>736</v>
      </c>
      <c r="L259" s="111" t="str">
        <f t="shared" si="67"/>
        <v>No</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v>0</v>
      </c>
      <c r="D261" s="27" t="str">
        <f t="shared" si="68"/>
        <v>N/A</v>
      </c>
      <c r="E261" s="4">
        <v>0</v>
      </c>
      <c r="F261" s="27" t="str">
        <f t="shared" si="69"/>
        <v>N/A</v>
      </c>
      <c r="G261" s="4">
        <v>0</v>
      </c>
      <c r="H261" s="27" t="str">
        <f t="shared" si="70"/>
        <v>N/A</v>
      </c>
      <c r="I261" s="8" t="s">
        <v>1748</v>
      </c>
      <c r="J261" s="8" t="s">
        <v>1748</v>
      </c>
      <c r="K261" s="28" t="s">
        <v>736</v>
      </c>
      <c r="L261" s="111" t="str">
        <f t="shared" si="67"/>
        <v>N/A</v>
      </c>
    </row>
    <row r="262" spans="1:12" x14ac:dyDescent="0.25">
      <c r="A262" s="134" t="s">
        <v>1099</v>
      </c>
      <c r="B262" s="22" t="s">
        <v>213</v>
      </c>
      <c r="C262" s="4">
        <v>100</v>
      </c>
      <c r="D262" s="27" t="str">
        <f t="shared" si="68"/>
        <v>N/A</v>
      </c>
      <c r="E262" s="4">
        <v>100</v>
      </c>
      <c r="F262" s="27" t="str">
        <f t="shared" si="69"/>
        <v>N/A</v>
      </c>
      <c r="G262" s="4">
        <v>100</v>
      </c>
      <c r="H262" s="27" t="str">
        <f t="shared" si="70"/>
        <v>N/A</v>
      </c>
      <c r="I262" s="8">
        <v>0</v>
      </c>
      <c r="J262" s="8">
        <v>0</v>
      </c>
      <c r="K262" s="28" t="s">
        <v>736</v>
      </c>
      <c r="L262" s="111" t="str">
        <f>IF(J262="Div by 0", "N/A", IF(OR(J262="N/A",K262="N/A"),"N/A", IF(J262&gt;VALUE(MID(K262,1,2)), "No", IF(J262&lt;-1*VALUE(MID(K262,1,2)), "No", "Yes"))))</f>
        <v>Yes</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1784663</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103821</v>
      </c>
      <c r="D273" s="27" t="str">
        <f t="shared" si="68"/>
        <v>N/A</v>
      </c>
      <c r="E273" s="23">
        <v>99708</v>
      </c>
      <c r="F273" s="27" t="str">
        <f t="shared" si="69"/>
        <v>N/A</v>
      </c>
      <c r="G273" s="23">
        <v>90891</v>
      </c>
      <c r="H273" s="27" t="str">
        <f t="shared" si="70"/>
        <v>N/A</v>
      </c>
      <c r="I273" s="8">
        <v>-3.96</v>
      </c>
      <c r="J273" s="8">
        <v>-8.84</v>
      </c>
      <c r="K273" s="28" t="s">
        <v>736</v>
      </c>
      <c r="L273" s="111" t="str">
        <f t="shared" si="67"/>
        <v>Yes</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6</v>
      </c>
      <c r="H275" s="27" t="str">
        <f t="shared" ref="H275:H276" si="73">IF($B275="N/A","N/A",IF(G275&gt;0,"No",IF(G275&lt;0,"No","Yes")))</f>
        <v>No</v>
      </c>
      <c r="I275" s="8" t="s">
        <v>1748</v>
      </c>
      <c r="J275" s="8" t="s">
        <v>1748</v>
      </c>
      <c r="K275" s="28" t="s">
        <v>736</v>
      </c>
      <c r="L275" s="111" t="str">
        <f t="shared" si="67"/>
        <v>N/A</v>
      </c>
    </row>
    <row r="276" spans="1:12" x14ac:dyDescent="0.25">
      <c r="A276" s="134" t="s">
        <v>155</v>
      </c>
      <c r="B276" s="30" t="s">
        <v>217</v>
      </c>
      <c r="C276" s="1">
        <v>0</v>
      </c>
      <c r="D276" s="27" t="str">
        <f t="shared" si="71"/>
        <v>Yes</v>
      </c>
      <c r="E276" s="1">
        <v>0</v>
      </c>
      <c r="F276" s="27" t="str">
        <f t="shared" si="72"/>
        <v>Yes</v>
      </c>
      <c r="G276" s="1">
        <v>1</v>
      </c>
      <c r="H276" s="27" t="str">
        <f t="shared" si="73"/>
        <v>No</v>
      </c>
      <c r="I276" s="8" t="s">
        <v>1748</v>
      </c>
      <c r="J276" s="8" t="s">
        <v>1748</v>
      </c>
      <c r="K276" s="28" t="s">
        <v>736</v>
      </c>
      <c r="L276" s="111" t="str">
        <f t="shared" si="67"/>
        <v>N/A</v>
      </c>
    </row>
    <row r="277" spans="1:12" x14ac:dyDescent="0.25">
      <c r="A277" s="144" t="s">
        <v>690</v>
      </c>
      <c r="B277" s="1" t="s">
        <v>213</v>
      </c>
      <c r="C277" s="1">
        <v>1740348</v>
      </c>
      <c r="D277" s="7" t="str">
        <f t="shared" ref="D277:D284" si="74">IF($B277="N/A","N/A",IF(C277&gt;10,"No",IF(C277&lt;-10,"No","Yes")))</f>
        <v>N/A</v>
      </c>
      <c r="E277" s="1">
        <v>1768549</v>
      </c>
      <c r="F277" s="7" t="str">
        <f t="shared" ref="F277:F278" si="75">IF($B277="N/A","N/A",IF(E277&gt;10,"No",IF(E277&lt;-10,"No","Yes")))</f>
        <v>N/A</v>
      </c>
      <c r="G277" s="1">
        <v>1793267</v>
      </c>
      <c r="H277" s="7" t="str">
        <f t="shared" ref="H277:H278" si="76">IF($B277="N/A","N/A",IF(G277&gt;10,"No",IF(G277&lt;-10,"No","Yes")))</f>
        <v>N/A</v>
      </c>
      <c r="I277" s="8">
        <v>1.62</v>
      </c>
      <c r="J277" s="8">
        <v>1.3979999999999999</v>
      </c>
      <c r="K277" s="1" t="s">
        <v>213</v>
      </c>
      <c r="L277" s="111" t="str">
        <f t="shared" ref="L277:L278" si="77">IF(J277="Div by 0", "N/A", IF(K277="N/A","N/A", IF(J277&gt;VALUE(MID(K277,1,2)), "No", IF(J277&lt;-1*VALUE(MID(K277,1,2)), "No", "Yes"))))</f>
        <v>N/A</v>
      </c>
    </row>
    <row r="278" spans="1:12" x14ac:dyDescent="0.25">
      <c r="A278" s="144" t="s">
        <v>691</v>
      </c>
      <c r="B278" s="1" t="s">
        <v>213</v>
      </c>
      <c r="C278" s="1">
        <v>1426626.4166999999</v>
      </c>
      <c r="D278" s="7" t="str">
        <f t="shared" si="74"/>
        <v>N/A</v>
      </c>
      <c r="E278" s="1">
        <v>1478829.3333000001</v>
      </c>
      <c r="F278" s="7" t="str">
        <f t="shared" si="75"/>
        <v>N/A</v>
      </c>
      <c r="G278" s="1">
        <v>1496098.25</v>
      </c>
      <c r="H278" s="7" t="str">
        <f t="shared" si="76"/>
        <v>N/A</v>
      </c>
      <c r="I278" s="8">
        <v>3.6589999999999998</v>
      </c>
      <c r="J278" s="8">
        <v>1.1679999999999999</v>
      </c>
      <c r="K278" s="1" t="s">
        <v>213</v>
      </c>
      <c r="L278" s="111" t="str">
        <f t="shared" si="77"/>
        <v>N/A</v>
      </c>
    </row>
    <row r="279" spans="1:12" x14ac:dyDescent="0.25">
      <c r="A279" s="144" t="s">
        <v>692</v>
      </c>
      <c r="B279" s="1" t="s">
        <v>213</v>
      </c>
      <c r="C279" s="1">
        <v>9989</v>
      </c>
      <c r="D279" s="7" t="str">
        <f t="shared" si="74"/>
        <v>N/A</v>
      </c>
      <c r="E279" s="1">
        <v>9134</v>
      </c>
      <c r="F279" s="7" t="str">
        <f t="shared" ref="F279:F284" si="78">IF($B279="N/A","N/A",IF(E279&gt;10,"No",IF(E279&lt;-10,"No","Yes")))</f>
        <v>N/A</v>
      </c>
      <c r="G279" s="1">
        <v>7668</v>
      </c>
      <c r="H279" s="7" t="str">
        <f t="shared" ref="H279:H284" si="79">IF($B279="N/A","N/A",IF(G279&gt;10,"No",IF(G279&lt;-10,"No","Yes")))</f>
        <v>N/A</v>
      </c>
      <c r="I279" s="8">
        <v>-8.56</v>
      </c>
      <c r="J279" s="8">
        <v>-16</v>
      </c>
      <c r="K279" s="1" t="s">
        <v>213</v>
      </c>
      <c r="L279" s="111" t="str">
        <f t="shared" ref="L279:L285" si="80">IF(J279="Div by 0", "N/A", IF(K279="N/A","N/A", IF(J279&gt;VALUE(MID(K279,1,2)), "No", IF(J279&lt;-1*VALUE(MID(K279,1,2)), "No", "Yes"))))</f>
        <v>N/A</v>
      </c>
    </row>
    <row r="280" spans="1:12" x14ac:dyDescent="0.25">
      <c r="A280" s="144" t="s">
        <v>693</v>
      </c>
      <c r="B280" s="1" t="s">
        <v>213</v>
      </c>
      <c r="C280" s="1">
        <v>14014</v>
      </c>
      <c r="D280" s="7" t="str">
        <f t="shared" si="74"/>
        <v>N/A</v>
      </c>
      <c r="E280" s="1">
        <v>13620</v>
      </c>
      <c r="F280" s="7" t="str">
        <f t="shared" si="78"/>
        <v>N/A</v>
      </c>
      <c r="G280" s="1">
        <v>11252</v>
      </c>
      <c r="H280" s="7" t="str">
        <f t="shared" si="79"/>
        <v>N/A</v>
      </c>
      <c r="I280" s="8">
        <v>-2.81</v>
      </c>
      <c r="J280" s="8">
        <v>-17.399999999999999</v>
      </c>
      <c r="K280" s="1" t="s">
        <v>213</v>
      </c>
      <c r="L280" s="111" t="str">
        <f t="shared" si="80"/>
        <v>N/A</v>
      </c>
    </row>
    <row r="281" spans="1:12" x14ac:dyDescent="0.25">
      <c r="A281" s="144" t="s">
        <v>694</v>
      </c>
      <c r="B281" s="1" t="s">
        <v>213</v>
      </c>
      <c r="C281" s="1">
        <v>1482.8333333</v>
      </c>
      <c r="D281" s="7" t="str">
        <f t="shared" si="74"/>
        <v>N/A</v>
      </c>
      <c r="E281" s="1">
        <v>1435.1666667</v>
      </c>
      <c r="F281" s="7" t="str">
        <f t="shared" si="78"/>
        <v>N/A</v>
      </c>
      <c r="G281" s="1">
        <v>1161.9166667</v>
      </c>
      <c r="H281" s="7" t="str">
        <f t="shared" si="79"/>
        <v>N/A</v>
      </c>
      <c r="I281" s="8">
        <v>-3.21</v>
      </c>
      <c r="J281" s="8">
        <v>-19</v>
      </c>
      <c r="K281" s="1" t="s">
        <v>213</v>
      </c>
      <c r="L281" s="111" t="str">
        <f t="shared" si="80"/>
        <v>N/A</v>
      </c>
    </row>
    <row r="282" spans="1:12" x14ac:dyDescent="0.25">
      <c r="A282" s="144" t="s">
        <v>695</v>
      </c>
      <c r="B282" s="1" t="s">
        <v>213</v>
      </c>
      <c r="C282" s="1">
        <v>68783</v>
      </c>
      <c r="D282" s="7" t="str">
        <f t="shared" si="74"/>
        <v>N/A</v>
      </c>
      <c r="E282" s="1">
        <v>72947</v>
      </c>
      <c r="F282" s="7" t="str">
        <f t="shared" si="78"/>
        <v>N/A</v>
      </c>
      <c r="G282" s="1">
        <v>74148</v>
      </c>
      <c r="H282" s="7" t="str">
        <f t="shared" si="79"/>
        <v>N/A</v>
      </c>
      <c r="I282" s="8">
        <v>6.0540000000000003</v>
      </c>
      <c r="J282" s="8">
        <v>1.6459999999999999</v>
      </c>
      <c r="K282" s="1" t="s">
        <v>213</v>
      </c>
      <c r="L282" s="111" t="str">
        <f t="shared" si="80"/>
        <v>N/A</v>
      </c>
    </row>
    <row r="283" spans="1:12" x14ac:dyDescent="0.25">
      <c r="A283" s="144" t="s">
        <v>696</v>
      </c>
      <c r="B283" s="1" t="s">
        <v>213</v>
      </c>
      <c r="C283" s="1">
        <v>81433</v>
      </c>
      <c r="D283" s="7" t="str">
        <f t="shared" si="74"/>
        <v>N/A</v>
      </c>
      <c r="E283" s="1">
        <v>86513</v>
      </c>
      <c r="F283" s="7" t="str">
        <f t="shared" si="78"/>
        <v>N/A</v>
      </c>
      <c r="G283" s="1">
        <v>86584</v>
      </c>
      <c r="H283" s="7" t="str">
        <f t="shared" si="79"/>
        <v>N/A</v>
      </c>
      <c r="I283" s="8">
        <v>6.2380000000000004</v>
      </c>
      <c r="J283" s="8">
        <v>8.2100000000000006E-2</v>
      </c>
      <c r="K283" s="1" t="s">
        <v>213</v>
      </c>
      <c r="L283" s="111" t="str">
        <f t="shared" si="80"/>
        <v>N/A</v>
      </c>
    </row>
    <row r="284" spans="1:12" x14ac:dyDescent="0.25">
      <c r="A284" s="144" t="s">
        <v>697</v>
      </c>
      <c r="B284" s="1" t="s">
        <v>213</v>
      </c>
      <c r="C284" s="1">
        <v>67666.25</v>
      </c>
      <c r="D284" s="7" t="str">
        <f t="shared" si="74"/>
        <v>N/A</v>
      </c>
      <c r="E284" s="1">
        <v>72645.25</v>
      </c>
      <c r="F284" s="7" t="str">
        <f t="shared" si="78"/>
        <v>N/A</v>
      </c>
      <c r="G284" s="1">
        <v>72665.25</v>
      </c>
      <c r="H284" s="7" t="str">
        <f t="shared" si="79"/>
        <v>N/A</v>
      </c>
      <c r="I284" s="8">
        <v>7.3579999999999997</v>
      </c>
      <c r="J284" s="8">
        <v>2.75E-2</v>
      </c>
      <c r="K284" s="1" t="s">
        <v>213</v>
      </c>
      <c r="L284" s="111" t="str">
        <f t="shared" si="80"/>
        <v>N/A</v>
      </c>
    </row>
    <row r="285" spans="1:12" x14ac:dyDescent="0.25">
      <c r="A285" s="144" t="s">
        <v>402</v>
      </c>
      <c r="B285" s="22" t="s">
        <v>290</v>
      </c>
      <c r="C285" s="4">
        <v>20.230591625999999</v>
      </c>
      <c r="D285" s="27" t="str">
        <f>IF($B285="N/A","N/A",IF(C285&lt;=40,"Yes","No"))</f>
        <v>Yes</v>
      </c>
      <c r="E285" s="4">
        <v>21.062372595999999</v>
      </c>
      <c r="F285" s="27" t="str">
        <f>IF($B285="N/A","N/A",IF(E285&lt;=40,"Yes","No"))</f>
        <v>Yes</v>
      </c>
      <c r="G285" s="4">
        <v>21.790226313000002</v>
      </c>
      <c r="H285" s="27" t="str">
        <f>IF($B285="N/A","N/A",IF(G285&lt;=40,"Yes","No"))</f>
        <v>Yes</v>
      </c>
      <c r="I285" s="8">
        <v>4.1120000000000001</v>
      </c>
      <c r="J285" s="8">
        <v>3.456</v>
      </c>
      <c r="K285" s="28" t="s">
        <v>738</v>
      </c>
      <c r="L285" s="111" t="str">
        <f t="shared" si="80"/>
        <v>Yes</v>
      </c>
    </row>
    <row r="286" spans="1:12" x14ac:dyDescent="0.25">
      <c r="A286" s="144" t="s">
        <v>698</v>
      </c>
      <c r="B286" s="1" t="s">
        <v>213</v>
      </c>
      <c r="C286" s="1">
        <v>80680</v>
      </c>
      <c r="D286" s="7" t="str">
        <f t="shared" ref="D286:D304" si="81">IF($B286="N/A","N/A",IF(C286&gt;10,"No",IF(C286&lt;-10,"No","Yes")))</f>
        <v>N/A</v>
      </c>
      <c r="E286" s="1">
        <v>82122</v>
      </c>
      <c r="F286" s="7" t="str">
        <f t="shared" ref="F286:F287" si="82">IF($B286="N/A","N/A",IF(E286&gt;10,"No",IF(E286&lt;-10,"No","Yes")))</f>
        <v>N/A</v>
      </c>
      <c r="G286" s="1">
        <v>81804</v>
      </c>
      <c r="H286" s="7" t="str">
        <f t="shared" ref="H286:H287" si="83">IF($B286="N/A","N/A",IF(G286&gt;10,"No",IF(G286&lt;-10,"No","Yes")))</f>
        <v>N/A</v>
      </c>
      <c r="I286" s="8">
        <v>1.7869999999999999</v>
      </c>
      <c r="J286" s="8">
        <v>-0.38700000000000001</v>
      </c>
      <c r="K286" s="1" t="s">
        <v>213</v>
      </c>
      <c r="L286" s="111" t="str">
        <f t="shared" ref="L286:L287" si="84">IF(J286="Div by 0", "N/A", IF(K286="N/A","N/A", IF(J286&gt;VALUE(MID(K286,1,2)), "No", IF(J286&lt;-1*VALUE(MID(K286,1,2)), "No", "Yes"))))</f>
        <v>N/A</v>
      </c>
    </row>
    <row r="287" spans="1:12" x14ac:dyDescent="0.25">
      <c r="A287" s="144" t="s">
        <v>699</v>
      </c>
      <c r="B287" s="1" t="s">
        <v>213</v>
      </c>
      <c r="C287" s="1">
        <v>33741.083333000002</v>
      </c>
      <c r="D287" s="7" t="str">
        <f t="shared" si="81"/>
        <v>N/A</v>
      </c>
      <c r="E287" s="1">
        <v>34406.333333000002</v>
      </c>
      <c r="F287" s="7" t="str">
        <f t="shared" si="82"/>
        <v>N/A</v>
      </c>
      <c r="G287" s="1">
        <v>34298.166666999998</v>
      </c>
      <c r="H287" s="7" t="str">
        <f t="shared" si="83"/>
        <v>N/A</v>
      </c>
      <c r="I287" s="8">
        <v>1.972</v>
      </c>
      <c r="J287" s="8">
        <v>-0.314</v>
      </c>
      <c r="K287" s="1" t="s">
        <v>213</v>
      </c>
      <c r="L287" s="111" t="str">
        <f t="shared" si="84"/>
        <v>N/A</v>
      </c>
    </row>
    <row r="288" spans="1:12" x14ac:dyDescent="0.25">
      <c r="A288" s="144" t="s">
        <v>700</v>
      </c>
      <c r="B288" s="1" t="s">
        <v>213</v>
      </c>
      <c r="C288" s="1">
        <v>74421</v>
      </c>
      <c r="D288" s="7" t="str">
        <f t="shared" si="81"/>
        <v>N/A</v>
      </c>
      <c r="E288" s="1">
        <v>72418</v>
      </c>
      <c r="F288" s="7" t="str">
        <f t="shared" ref="F288:F289" si="85">IF($B288="N/A","N/A",IF(E288&gt;10,"No",IF(E288&lt;-10,"No","Yes")))</f>
        <v>N/A</v>
      </c>
      <c r="G288" s="1">
        <v>57224</v>
      </c>
      <c r="H288" s="7" t="str">
        <f t="shared" ref="H288:H289" si="86">IF($B288="N/A","N/A",IF(G288&gt;10,"No",IF(G288&lt;-10,"No","Yes")))</f>
        <v>N/A</v>
      </c>
      <c r="I288" s="8">
        <v>-2.69</v>
      </c>
      <c r="J288" s="8">
        <v>-21</v>
      </c>
      <c r="K288" s="1" t="s">
        <v>213</v>
      </c>
      <c r="L288" s="111" t="str">
        <f t="shared" ref="L288:L289" si="87">IF(J288="Div by 0", "N/A", IF(K288="N/A","N/A", IF(J288&gt;VALUE(MID(K288,1,2)), "No", IF(J288&lt;-1*VALUE(MID(K288,1,2)), "No", "Yes"))))</f>
        <v>N/A</v>
      </c>
    </row>
    <row r="289" spans="1:12" x14ac:dyDescent="0.25">
      <c r="A289" s="144" t="s">
        <v>712</v>
      </c>
      <c r="B289" s="1" t="s">
        <v>213</v>
      </c>
      <c r="C289" s="1">
        <v>30111.666667000001</v>
      </c>
      <c r="D289" s="7" t="str">
        <f t="shared" si="81"/>
        <v>N/A</v>
      </c>
      <c r="E289" s="1">
        <v>29565.833332999999</v>
      </c>
      <c r="F289" s="7" t="str">
        <f t="shared" si="85"/>
        <v>N/A</v>
      </c>
      <c r="G289" s="1">
        <v>24852.916667000001</v>
      </c>
      <c r="H289" s="7" t="str">
        <f t="shared" si="86"/>
        <v>N/A</v>
      </c>
      <c r="I289" s="8">
        <v>-1.81</v>
      </c>
      <c r="J289" s="8">
        <v>-15.9</v>
      </c>
      <c r="K289" s="1" t="s">
        <v>213</v>
      </c>
      <c r="L289" s="111" t="str">
        <f t="shared" si="87"/>
        <v>N/A</v>
      </c>
    </row>
    <row r="290" spans="1:12" x14ac:dyDescent="0.25">
      <c r="A290" s="144" t="s">
        <v>701</v>
      </c>
      <c r="B290" s="1" t="s">
        <v>213</v>
      </c>
      <c r="C290" s="1">
        <v>70167</v>
      </c>
      <c r="D290" s="7" t="str">
        <f t="shared" si="81"/>
        <v>N/A</v>
      </c>
      <c r="E290" s="1">
        <v>67892</v>
      </c>
      <c r="F290" s="7" t="str">
        <f t="shared" ref="F290:F304" si="88">IF($B290="N/A","N/A",IF(E290&gt;10,"No",IF(E290&lt;-10,"No","Yes")))</f>
        <v>N/A</v>
      </c>
      <c r="G290" s="1">
        <v>62950</v>
      </c>
      <c r="H290" s="7" t="str">
        <f t="shared" ref="H290:H304" si="89">IF($B290="N/A","N/A",IF(G290&gt;10,"No",IF(G290&lt;-10,"No","Yes")))</f>
        <v>N/A</v>
      </c>
      <c r="I290" s="8">
        <v>-3.24</v>
      </c>
      <c r="J290" s="8">
        <v>-7.28</v>
      </c>
      <c r="K290" s="1" t="s">
        <v>213</v>
      </c>
      <c r="L290" s="111" t="str">
        <f t="shared" ref="L290:L301" si="90">IF(J290="Div by 0", "N/A", IF(K290="N/A","N/A", IF(J290&gt;VALUE(MID(K290,1,2)), "No", IF(J290&lt;-1*VALUE(MID(K290,1,2)), "No", "Yes"))))</f>
        <v>N/A</v>
      </c>
    </row>
    <row r="291" spans="1:12" x14ac:dyDescent="0.25">
      <c r="A291" s="144" t="s">
        <v>702</v>
      </c>
      <c r="B291" s="1" t="s">
        <v>213</v>
      </c>
      <c r="C291" s="1">
        <v>103815</v>
      </c>
      <c r="D291" s="7" t="str">
        <f t="shared" si="81"/>
        <v>N/A</v>
      </c>
      <c r="E291" s="1">
        <v>99700</v>
      </c>
      <c r="F291" s="7" t="str">
        <f t="shared" si="88"/>
        <v>N/A</v>
      </c>
      <c r="G291" s="1">
        <v>90771</v>
      </c>
      <c r="H291" s="7" t="str">
        <f t="shared" si="89"/>
        <v>N/A</v>
      </c>
      <c r="I291" s="8">
        <v>-3.96</v>
      </c>
      <c r="J291" s="8">
        <v>-8.9600000000000009</v>
      </c>
      <c r="K291" s="1" t="s">
        <v>213</v>
      </c>
      <c r="L291" s="111" t="str">
        <f t="shared" si="90"/>
        <v>N/A</v>
      </c>
    </row>
    <row r="292" spans="1:12" x14ac:dyDescent="0.25">
      <c r="A292" s="144" t="s">
        <v>720</v>
      </c>
      <c r="B292" s="22" t="s">
        <v>213</v>
      </c>
      <c r="C292" s="9">
        <v>17.198863363000001</v>
      </c>
      <c r="D292" s="7" t="str">
        <f t="shared" si="81"/>
        <v>N/A</v>
      </c>
      <c r="E292" s="9">
        <v>17.622868606000001</v>
      </c>
      <c r="F292" s="7" t="str">
        <f t="shared" si="88"/>
        <v>N/A</v>
      </c>
      <c r="G292" s="9">
        <v>17.790924413999999</v>
      </c>
      <c r="H292" s="7" t="str">
        <f t="shared" si="89"/>
        <v>N/A</v>
      </c>
      <c r="I292" s="8">
        <v>2.4649999999999999</v>
      </c>
      <c r="J292" s="8">
        <v>0.9536</v>
      </c>
      <c r="K292" s="22" t="s">
        <v>213</v>
      </c>
      <c r="L292" s="111" t="str">
        <f t="shared" si="90"/>
        <v>N/A</v>
      </c>
    </row>
    <row r="293" spans="1:12" x14ac:dyDescent="0.25">
      <c r="A293" s="144" t="s">
        <v>713</v>
      </c>
      <c r="B293" s="1" t="s">
        <v>213</v>
      </c>
      <c r="C293" s="1">
        <v>62262.916666999998</v>
      </c>
      <c r="D293" s="7" t="str">
        <f t="shared" si="81"/>
        <v>N/A</v>
      </c>
      <c r="E293" s="1">
        <v>58845.5</v>
      </c>
      <c r="F293" s="7" t="str">
        <f t="shared" si="88"/>
        <v>N/A</v>
      </c>
      <c r="G293" s="1">
        <v>53287.416666999998</v>
      </c>
      <c r="H293" s="7" t="str">
        <f t="shared" si="89"/>
        <v>N/A</v>
      </c>
      <c r="I293" s="8">
        <v>-5.49</v>
      </c>
      <c r="J293" s="8">
        <v>-9.4499999999999993</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112</v>
      </c>
      <c r="D296" s="7" t="str">
        <f t="shared" si="81"/>
        <v>N/A</v>
      </c>
      <c r="E296" s="1">
        <v>135</v>
      </c>
      <c r="F296" s="7" t="str">
        <f t="shared" si="88"/>
        <v>N/A</v>
      </c>
      <c r="G296" s="1">
        <v>195</v>
      </c>
      <c r="H296" s="7" t="str">
        <f t="shared" si="89"/>
        <v>N/A</v>
      </c>
      <c r="I296" s="8">
        <v>20.54</v>
      </c>
      <c r="J296" s="8">
        <v>44.44</v>
      </c>
      <c r="K296" s="1" t="s">
        <v>213</v>
      </c>
      <c r="L296" s="111" t="str">
        <f t="shared" si="90"/>
        <v>N/A</v>
      </c>
    </row>
    <row r="297" spans="1:12" x14ac:dyDescent="0.25">
      <c r="A297" s="144" t="s">
        <v>715</v>
      </c>
      <c r="B297" s="1" t="s">
        <v>213</v>
      </c>
      <c r="C297" s="1">
        <v>54.75</v>
      </c>
      <c r="D297" s="7" t="str">
        <f t="shared" si="81"/>
        <v>N/A</v>
      </c>
      <c r="E297" s="1">
        <v>64.916666667000001</v>
      </c>
      <c r="F297" s="7" t="str">
        <f t="shared" si="88"/>
        <v>N/A</v>
      </c>
      <c r="G297" s="1">
        <v>82.666666667000001</v>
      </c>
      <c r="H297" s="7" t="str">
        <f t="shared" si="89"/>
        <v>N/A</v>
      </c>
      <c r="I297" s="8">
        <v>18.57</v>
      </c>
      <c r="J297" s="8">
        <v>27.34</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149651</v>
      </c>
      <c r="D309" s="1" t="s">
        <v>213</v>
      </c>
      <c r="E309" s="1">
        <v>150635</v>
      </c>
      <c r="F309" s="1" t="s">
        <v>213</v>
      </c>
      <c r="G309" s="1">
        <v>146124</v>
      </c>
      <c r="H309" s="1" t="s">
        <v>213</v>
      </c>
      <c r="I309" s="8">
        <v>0.65749999999999997</v>
      </c>
      <c r="J309" s="8">
        <v>-2.99</v>
      </c>
      <c r="K309" s="1" t="s">
        <v>213</v>
      </c>
      <c r="L309" s="111" t="str">
        <f>IF(J309="Div by 0", "N/A", IF(K309="N/A","N/A", IF(J309&gt;VALUE(MID(K309,1,2)), "No", IF(J309&lt;-1*VALUE(MID(K309,1,2)), "No", "Yes"))))</f>
        <v>N/A</v>
      </c>
    </row>
    <row r="310" spans="1:12" x14ac:dyDescent="0.25">
      <c r="A310" s="163" t="s">
        <v>73</v>
      </c>
      <c r="B310" s="22" t="s">
        <v>213</v>
      </c>
      <c r="C310" s="23">
        <v>1615977</v>
      </c>
      <c r="D310" s="27" t="str">
        <f>IF($B310="N/A","N/A",IF(C310&gt;10,"No",IF(C310&lt;-10,"No","Yes")))</f>
        <v>N/A</v>
      </c>
      <c r="E310" s="23">
        <v>1673525</v>
      </c>
      <c r="F310" s="27" t="str">
        <f>IF($B310="N/A","N/A",IF(E310&gt;10,"No",IF(E310&lt;-10,"No","Yes")))</f>
        <v>N/A</v>
      </c>
      <c r="G310" s="23">
        <v>1642304</v>
      </c>
      <c r="H310" s="27" t="str">
        <f>IF($B310="N/A","N/A",IF(G310&gt;10,"No",IF(G310&lt;-10,"No","Yes")))</f>
        <v>N/A</v>
      </c>
      <c r="I310" s="8">
        <v>3.5609999999999999</v>
      </c>
      <c r="J310" s="8">
        <v>-1.87</v>
      </c>
      <c r="K310" s="28" t="s">
        <v>738</v>
      </c>
      <c r="L310" s="111" t="str">
        <f t="shared" ref="L310:L339" si="92">IF(J310="Div by 0", "N/A", IF(K310="N/A","N/A", IF(J310&gt;VALUE(MID(K310,1,2)), "No", IF(J310&lt;-1*VALUE(MID(K310,1,2)), "No", "Yes"))))</f>
        <v>Yes</v>
      </c>
    </row>
    <row r="311" spans="1:12" x14ac:dyDescent="0.25">
      <c r="A311" s="162" t="s">
        <v>182</v>
      </c>
      <c r="B311" s="22" t="s">
        <v>213</v>
      </c>
      <c r="C311" s="23">
        <v>162538</v>
      </c>
      <c r="D311" s="7" t="str">
        <f t="shared" ref="D311:D314" si="93">IF($B311="N/A","N/A",IF(C311&gt;10,"No",IF(C311&lt;-10,"No","Yes")))</f>
        <v>N/A</v>
      </c>
      <c r="E311" s="23">
        <v>165219</v>
      </c>
      <c r="F311" s="7" t="str">
        <f t="shared" ref="F311:F314" si="94">IF($B311="N/A","N/A",IF(E311&gt;10,"No",IF(E311&lt;-10,"No","Yes")))</f>
        <v>N/A</v>
      </c>
      <c r="G311" s="23">
        <v>162158</v>
      </c>
      <c r="H311" s="7" t="str">
        <f t="shared" ref="H311:H314" si="95">IF($B311="N/A","N/A",IF(G311&gt;10,"No",IF(G311&lt;-10,"No","Yes")))</f>
        <v>N/A</v>
      </c>
      <c r="I311" s="8">
        <v>1.649</v>
      </c>
      <c r="J311" s="8">
        <v>-1.85</v>
      </c>
      <c r="K311" s="28" t="s">
        <v>738</v>
      </c>
      <c r="L311" s="111" t="str">
        <f>IF(J311="Div by 0", "N/A", IF(OR(J311="N/A",K311="N/A"),"N/A", IF(J311&gt;VALUE(MID(K311,1,2)), "No", IF(J311&lt;-1*VALUE(MID(K311,1,2)), "No", "Yes"))))</f>
        <v>Yes</v>
      </c>
    </row>
    <row r="312" spans="1:12" x14ac:dyDescent="0.25">
      <c r="A312" s="162" t="s">
        <v>183</v>
      </c>
      <c r="B312" s="22" t="s">
        <v>213</v>
      </c>
      <c r="C312" s="23">
        <v>308210</v>
      </c>
      <c r="D312" s="7" t="str">
        <f t="shared" si="93"/>
        <v>N/A</v>
      </c>
      <c r="E312" s="23">
        <v>316806</v>
      </c>
      <c r="F312" s="7" t="str">
        <f t="shared" si="94"/>
        <v>N/A</v>
      </c>
      <c r="G312" s="23">
        <v>311475</v>
      </c>
      <c r="H312" s="7" t="str">
        <f t="shared" si="95"/>
        <v>N/A</v>
      </c>
      <c r="I312" s="8">
        <v>2.7890000000000001</v>
      </c>
      <c r="J312" s="8">
        <v>-1.68</v>
      </c>
      <c r="K312" s="28" t="s">
        <v>738</v>
      </c>
      <c r="L312" s="111" t="str">
        <f t="shared" ref="L312:L314" si="96">IF(J312="Div by 0", "N/A", IF(OR(J312="N/A",K312="N/A"),"N/A", IF(J312&gt;VALUE(MID(K312,1,2)), "No", IF(J312&lt;-1*VALUE(MID(K312,1,2)), "No", "Yes"))))</f>
        <v>Yes</v>
      </c>
    </row>
    <row r="313" spans="1:12" x14ac:dyDescent="0.25">
      <c r="A313" s="162" t="s">
        <v>184</v>
      </c>
      <c r="B313" s="22" t="s">
        <v>213</v>
      </c>
      <c r="C313" s="23">
        <v>878086</v>
      </c>
      <c r="D313" s="7" t="str">
        <f t="shared" si="93"/>
        <v>N/A</v>
      </c>
      <c r="E313" s="23">
        <v>934443</v>
      </c>
      <c r="F313" s="7" t="str">
        <f t="shared" si="94"/>
        <v>N/A</v>
      </c>
      <c r="G313" s="23">
        <v>938900</v>
      </c>
      <c r="H313" s="7" t="str">
        <f t="shared" si="95"/>
        <v>N/A</v>
      </c>
      <c r="I313" s="8">
        <v>6.4180000000000001</v>
      </c>
      <c r="J313" s="8">
        <v>0.47699999999999998</v>
      </c>
      <c r="K313" s="28" t="s">
        <v>738</v>
      </c>
      <c r="L313" s="111" t="str">
        <f t="shared" si="96"/>
        <v>Yes</v>
      </c>
    </row>
    <row r="314" spans="1:12" x14ac:dyDescent="0.25">
      <c r="A314" s="158" t="s">
        <v>185</v>
      </c>
      <c r="B314" s="22" t="s">
        <v>213</v>
      </c>
      <c r="C314" s="23">
        <v>267143</v>
      </c>
      <c r="D314" s="7" t="str">
        <f t="shared" si="93"/>
        <v>N/A</v>
      </c>
      <c r="E314" s="23">
        <v>257057</v>
      </c>
      <c r="F314" s="7" t="str">
        <f t="shared" si="94"/>
        <v>N/A</v>
      </c>
      <c r="G314" s="23">
        <v>229771</v>
      </c>
      <c r="H314" s="7" t="str">
        <f t="shared" si="95"/>
        <v>N/A</v>
      </c>
      <c r="I314" s="8">
        <v>-3.78</v>
      </c>
      <c r="J314" s="8">
        <v>-10.6</v>
      </c>
      <c r="K314" s="28" t="s">
        <v>738</v>
      </c>
      <c r="L314" s="111" t="str">
        <f t="shared" si="96"/>
        <v>Yes</v>
      </c>
    </row>
    <row r="315" spans="1:12" x14ac:dyDescent="0.25">
      <c r="A315" s="162" t="s">
        <v>1111</v>
      </c>
      <c r="B315" s="9" t="s">
        <v>213</v>
      </c>
      <c r="C315" s="23">
        <v>887155</v>
      </c>
      <c r="D315" s="5" t="str">
        <f t="shared" ref="D315:F318" si="97">IF($B315="N/A","N/A",IF(C315&lt;0,"No","Yes"))</f>
        <v>N/A</v>
      </c>
      <c r="E315" s="23">
        <v>943458</v>
      </c>
      <c r="F315" s="5" t="str">
        <f t="shared" si="97"/>
        <v>N/A</v>
      </c>
      <c r="G315" s="23">
        <v>953522</v>
      </c>
      <c r="H315" s="5" t="str">
        <f t="shared" ref="H315:H318" si="98">IF($B315="N/A","N/A",IF(G315&lt;0,"No","Yes"))</f>
        <v>N/A</v>
      </c>
      <c r="I315" s="8">
        <v>6.3460000000000001</v>
      </c>
      <c r="J315" s="8">
        <v>1.0669999999999999</v>
      </c>
      <c r="K315" s="1" t="s">
        <v>737</v>
      </c>
      <c r="L315" s="111" t="str">
        <f>IF(J315="Div by 0", "N/A", IF(OR(J315="N/A",K315="N/A"),"N/A", IF(J315&gt;VALUE(MID(K315,1,2)), "No", IF(J315&lt;-1*VALUE(MID(K315,1,2)), "No", "Yes"))))</f>
        <v>Yes</v>
      </c>
    </row>
    <row r="316" spans="1:12" x14ac:dyDescent="0.25">
      <c r="A316" s="162" t="s">
        <v>431</v>
      </c>
      <c r="B316" s="9" t="s">
        <v>213</v>
      </c>
      <c r="C316" s="23">
        <v>49629</v>
      </c>
      <c r="D316" s="5" t="str">
        <f t="shared" si="97"/>
        <v>N/A</v>
      </c>
      <c r="E316" s="23">
        <v>49893</v>
      </c>
      <c r="F316" s="5" t="str">
        <f t="shared" si="97"/>
        <v>N/A</v>
      </c>
      <c r="G316" s="23">
        <v>45565</v>
      </c>
      <c r="H316" s="5" t="str">
        <f t="shared" si="98"/>
        <v>N/A</v>
      </c>
      <c r="I316" s="8">
        <v>0.53190000000000004</v>
      </c>
      <c r="J316" s="8">
        <v>-8.67</v>
      </c>
      <c r="K316" s="1" t="s">
        <v>737</v>
      </c>
      <c r="L316" s="111" t="str">
        <f t="shared" ref="L316:L318" si="99">IF(J316="Div by 0", "N/A", IF(OR(J316="N/A",K316="N/A"),"N/A", IF(J316&gt;VALUE(MID(K316,1,2)), "No", IF(J316&lt;-1*VALUE(MID(K316,1,2)), "No", "Yes"))))</f>
        <v>Yes</v>
      </c>
    </row>
    <row r="317" spans="1:12" x14ac:dyDescent="0.25">
      <c r="A317" s="162" t="s">
        <v>432</v>
      </c>
      <c r="B317" s="9" t="s">
        <v>213</v>
      </c>
      <c r="C317" s="23">
        <v>499243</v>
      </c>
      <c r="D317" s="5" t="str">
        <f t="shared" si="97"/>
        <v>N/A</v>
      </c>
      <c r="E317" s="23">
        <v>498296</v>
      </c>
      <c r="F317" s="5" t="str">
        <f t="shared" si="97"/>
        <v>N/A</v>
      </c>
      <c r="G317" s="23">
        <v>468012</v>
      </c>
      <c r="H317" s="5" t="str">
        <f t="shared" si="98"/>
        <v>N/A</v>
      </c>
      <c r="I317" s="8">
        <v>-0.19</v>
      </c>
      <c r="J317" s="8">
        <v>-6.08</v>
      </c>
      <c r="K317" s="1" t="s">
        <v>737</v>
      </c>
      <c r="L317" s="111" t="str">
        <f t="shared" si="99"/>
        <v>Yes</v>
      </c>
    </row>
    <row r="318" spans="1:12" x14ac:dyDescent="0.25">
      <c r="A318" s="162" t="s">
        <v>1112</v>
      </c>
      <c r="B318" s="9" t="s">
        <v>213</v>
      </c>
      <c r="C318" s="23">
        <v>138308</v>
      </c>
      <c r="D318" s="5" t="str">
        <f t="shared" si="97"/>
        <v>N/A</v>
      </c>
      <c r="E318" s="23">
        <v>140933</v>
      </c>
      <c r="F318" s="5" t="str">
        <f t="shared" si="97"/>
        <v>N/A</v>
      </c>
      <c r="G318" s="23">
        <v>140130</v>
      </c>
      <c r="H318" s="5" t="str">
        <f t="shared" si="98"/>
        <v>N/A</v>
      </c>
      <c r="I318" s="8">
        <v>1.8979999999999999</v>
      </c>
      <c r="J318" s="8">
        <v>-0.56999999999999995</v>
      </c>
      <c r="K318" s="1" t="s">
        <v>737</v>
      </c>
      <c r="L318" s="111" t="str">
        <f t="shared" si="99"/>
        <v>Yes</v>
      </c>
    </row>
    <row r="319" spans="1:12" x14ac:dyDescent="0.25">
      <c r="A319" s="162" t="s">
        <v>98</v>
      </c>
      <c r="B319" s="22" t="s">
        <v>291</v>
      </c>
      <c r="C319" s="4">
        <v>87.856324688000001</v>
      </c>
      <c r="D319" s="27" t="str">
        <f>IF($B319="N/A","N/A",IF(C319&gt;80,"Yes","No"))</f>
        <v>Yes</v>
      </c>
      <c r="E319" s="4">
        <v>88.176155121999997</v>
      </c>
      <c r="F319" s="27" t="str">
        <f>IF($B319="N/A","N/A",IF(E319&gt;80,"Yes","No"))</f>
        <v>Yes</v>
      </c>
      <c r="G319" s="4">
        <v>89.148963894999994</v>
      </c>
      <c r="H319" s="27" t="str">
        <f>IF($B319="N/A","N/A",IF(G319&gt;80,"Yes","No"))</f>
        <v>Yes</v>
      </c>
      <c r="I319" s="8">
        <v>0.36399999999999999</v>
      </c>
      <c r="J319" s="8">
        <v>1.103</v>
      </c>
      <c r="K319" s="28" t="s">
        <v>738</v>
      </c>
      <c r="L319" s="111" t="str">
        <f t="shared" si="92"/>
        <v>Yes</v>
      </c>
    </row>
    <row r="320" spans="1:12" x14ac:dyDescent="0.25">
      <c r="A320" s="162" t="s">
        <v>332</v>
      </c>
      <c r="B320" s="22" t="s">
        <v>278</v>
      </c>
      <c r="C320" s="4">
        <v>9.9444484700000002E-2</v>
      </c>
      <c r="D320" s="27" t="str">
        <f>IF($B320="N/A","N/A",IF(C320&gt;=5,"No",IF(C320&lt;0,"No","Yes")))</f>
        <v>Yes</v>
      </c>
      <c r="E320" s="4">
        <v>8.8376331399999994E-2</v>
      </c>
      <c r="F320" s="27" t="str">
        <f>IF($B320="N/A","N/A",IF(E320&gt;=5,"No",IF(E320&lt;0,"No","Yes")))</f>
        <v>Yes</v>
      </c>
      <c r="G320" s="4">
        <v>1.8145239899999999E-2</v>
      </c>
      <c r="H320" s="27" t="str">
        <f>IF($B320="N/A","N/A",IF(G320&gt;=5,"No",IF(G320&lt;0,"No","Yes")))</f>
        <v>Yes</v>
      </c>
      <c r="I320" s="8">
        <v>-11.1</v>
      </c>
      <c r="J320" s="8">
        <v>-79.5</v>
      </c>
      <c r="K320" s="28" t="s">
        <v>738</v>
      </c>
      <c r="L320" s="111" t="str">
        <f t="shared" si="92"/>
        <v>No</v>
      </c>
    </row>
    <row r="321" spans="1:12" x14ac:dyDescent="0.25">
      <c r="A321" s="162" t="s">
        <v>340</v>
      </c>
      <c r="B321" s="30" t="s">
        <v>278</v>
      </c>
      <c r="C321" s="4">
        <v>4.1722128471</v>
      </c>
      <c r="D321" s="27" t="str">
        <f>IF($B321="N/A","N/A",IF(C321&gt;=5,"No",IF(C321&lt;0,"No","Yes")))</f>
        <v>Yes</v>
      </c>
      <c r="E321" s="4">
        <v>4.3647390986000003</v>
      </c>
      <c r="F321" s="27" t="str">
        <f>IF($B321="N/A","N/A",IF(E321&gt;=5,"No",IF(E321&lt;0,"No","Yes")))</f>
        <v>Yes</v>
      </c>
      <c r="G321" s="4">
        <v>4.3712978838999996</v>
      </c>
      <c r="H321" s="27" t="str">
        <f>IF($B321="N/A","N/A",IF(G321&gt;=5,"No",IF(G321&lt;0,"No","Yes")))</f>
        <v>Yes</v>
      </c>
      <c r="I321" s="8">
        <v>4.6139999999999999</v>
      </c>
      <c r="J321" s="8">
        <v>0.15029999999999999</v>
      </c>
      <c r="K321" s="28" t="s">
        <v>738</v>
      </c>
      <c r="L321" s="111" t="str">
        <f t="shared" si="92"/>
        <v>Yes</v>
      </c>
    </row>
    <row r="322" spans="1:12" x14ac:dyDescent="0.25">
      <c r="A322" s="162" t="s">
        <v>333</v>
      </c>
      <c r="B322" s="30" t="s">
        <v>278</v>
      </c>
      <c r="C322" s="4">
        <v>2.0994110683999998</v>
      </c>
      <c r="D322" s="27" t="str">
        <f>IF($B322="N/A","N/A",IF(C322&gt;=5,"No",IF(C322&lt;0,"No","Yes")))</f>
        <v>Yes</v>
      </c>
      <c r="E322" s="4">
        <v>2.0745432545</v>
      </c>
      <c r="F322" s="27" t="str">
        <f>IF($B322="N/A","N/A",IF(E322&gt;=5,"No",IF(E322&lt;0,"No","Yes")))</f>
        <v>Yes</v>
      </c>
      <c r="G322" s="4">
        <v>1.8747442617000001</v>
      </c>
      <c r="H322" s="27" t="str">
        <f>IF($B322="N/A","N/A",IF(G322&gt;=5,"No",IF(G322&lt;0,"No","Yes")))</f>
        <v>Yes</v>
      </c>
      <c r="I322" s="8">
        <v>-1.18</v>
      </c>
      <c r="J322" s="8">
        <v>-9.6300000000000008</v>
      </c>
      <c r="K322" s="28" t="s">
        <v>738</v>
      </c>
      <c r="L322" s="111" t="str">
        <f t="shared" si="92"/>
        <v>Yes</v>
      </c>
    </row>
    <row r="323" spans="1:12" x14ac:dyDescent="0.25">
      <c r="A323" s="162" t="s">
        <v>334</v>
      </c>
      <c r="B323" s="30" t="s">
        <v>292</v>
      </c>
      <c r="C323" s="4">
        <v>1.8718088191</v>
      </c>
      <c r="D323" s="27" t="str">
        <f>IF($B323="N/A","N/A",IF(C323&gt;0,"No",IF(C323&lt;0,"No","Yes")))</f>
        <v>No</v>
      </c>
      <c r="E323" s="4">
        <v>1.7806725324999999</v>
      </c>
      <c r="F323" s="27" t="str">
        <f>IF($B323="N/A","N/A",IF(E323&gt;0,"No",IF(E323&lt;0,"No","Yes")))</f>
        <v>No</v>
      </c>
      <c r="G323" s="4">
        <v>1.3627805814</v>
      </c>
      <c r="H323" s="27" t="str">
        <f>IF($B323="N/A","N/A",IF(G323&gt;0,"No",IF(G323&lt;0,"No","Yes")))</f>
        <v>No</v>
      </c>
      <c r="I323" s="8">
        <v>-4.87</v>
      </c>
      <c r="J323" s="8">
        <v>-23.5</v>
      </c>
      <c r="K323" s="28" t="s">
        <v>738</v>
      </c>
      <c r="L323" s="111" t="str">
        <f t="shared" si="92"/>
        <v>No</v>
      </c>
    </row>
    <row r="324" spans="1:12" x14ac:dyDescent="0.25">
      <c r="A324" s="162" t="s">
        <v>335</v>
      </c>
      <c r="B324" s="30" t="s">
        <v>278</v>
      </c>
      <c r="C324" s="4">
        <v>3.8977658716999999</v>
      </c>
      <c r="D324" s="27" t="str">
        <f>IF($B324="N/A","N/A",IF(C324&gt;=5,"No",IF(C324&lt;0,"No","Yes")))</f>
        <v>Yes</v>
      </c>
      <c r="E324" s="4">
        <v>3.5117491522000002</v>
      </c>
      <c r="F324" s="27" t="str">
        <f>IF($B324="N/A","N/A",IF(E324&gt;=5,"No",IF(E324&lt;0,"No","Yes")))</f>
        <v>Yes</v>
      </c>
      <c r="G324" s="4">
        <v>3.2209018550000001</v>
      </c>
      <c r="H324" s="27" t="str">
        <f>IF($B324="N/A","N/A",IF(G324&gt;=5,"No",IF(G324&lt;0,"No","Yes")))</f>
        <v>Yes</v>
      </c>
      <c r="I324" s="8">
        <v>-9.9</v>
      </c>
      <c r="J324" s="8">
        <v>-8.2799999999999994</v>
      </c>
      <c r="K324" s="28" t="s">
        <v>738</v>
      </c>
      <c r="L324" s="111" t="str">
        <f t="shared" si="92"/>
        <v>Yes</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3.0322214E-3</v>
      </c>
      <c r="D326" s="27" t="str">
        <f t="shared" si="100"/>
        <v>No</v>
      </c>
      <c r="E326" s="4">
        <v>3.7645090000000001E-3</v>
      </c>
      <c r="F326" s="27" t="str">
        <f t="shared" si="101"/>
        <v>No</v>
      </c>
      <c r="G326" s="4">
        <v>3.1662834999999999E-3</v>
      </c>
      <c r="H326" s="27" t="str">
        <f t="shared" si="102"/>
        <v>No</v>
      </c>
      <c r="I326" s="8">
        <v>24.15</v>
      </c>
      <c r="J326" s="8">
        <v>-15.9</v>
      </c>
      <c r="K326" s="28" t="s">
        <v>738</v>
      </c>
      <c r="L326" s="111" t="str">
        <f t="shared" si="92"/>
        <v>No</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7.5161342024</v>
      </c>
      <c r="D334" s="27" t="str">
        <f>IF($B334="N/A","N/A",IF(C334&gt;15,"No",IF(C334&lt;2,"No","Yes")))</f>
        <v>Yes</v>
      </c>
      <c r="E334" s="4">
        <v>8.1437086389999997</v>
      </c>
      <c r="F334" s="27" t="str">
        <f>IF($B334="N/A","N/A",IF(E334&gt;15,"No",IF(E334&lt;2,"No","Yes")))</f>
        <v>Yes</v>
      </c>
      <c r="G334" s="4">
        <v>8.0997184443000005</v>
      </c>
      <c r="H334" s="27" t="str">
        <f>IF($B334="N/A","N/A",IF(G334&gt;15,"No",IF(G334&lt;2,"No","Yes")))</f>
        <v>Yes</v>
      </c>
      <c r="I334" s="8">
        <v>8.35</v>
      </c>
      <c r="J334" s="8">
        <v>-0.54</v>
      </c>
      <c r="K334" s="28" t="s">
        <v>738</v>
      </c>
      <c r="L334" s="111" t="str">
        <f t="shared" si="92"/>
        <v>Yes</v>
      </c>
    </row>
    <row r="335" spans="1:12" x14ac:dyDescent="0.25">
      <c r="A335" s="162" t="s">
        <v>1118</v>
      </c>
      <c r="B335" s="22" t="s">
        <v>213</v>
      </c>
      <c r="C335" s="23">
        <v>51540</v>
      </c>
      <c r="D335" s="27" t="str">
        <f>IF($B335="N/A","N/A",IF(C335&gt;10,"No",IF(C335&lt;-10,"No","Yes")))</f>
        <v>N/A</v>
      </c>
      <c r="E335" s="23">
        <v>48061</v>
      </c>
      <c r="F335" s="27" t="str">
        <f>IF($B335="N/A","N/A",IF(E335&gt;10,"No",IF(E335&lt;-10,"No","Yes")))</f>
        <v>N/A</v>
      </c>
      <c r="G335" s="23">
        <v>43944</v>
      </c>
      <c r="H335" s="27" t="str">
        <f>IF($B335="N/A","N/A",IF(G335&gt;10,"No",IF(G335&lt;-10,"No","Yes")))</f>
        <v>N/A</v>
      </c>
      <c r="I335" s="8">
        <v>-6.75</v>
      </c>
      <c r="J335" s="8">
        <v>-8.57</v>
      </c>
      <c r="K335" s="28" t="s">
        <v>738</v>
      </c>
      <c r="L335" s="111" t="str">
        <f t="shared" si="92"/>
        <v>Yes</v>
      </c>
    </row>
    <row r="336" spans="1:12" x14ac:dyDescent="0.25">
      <c r="A336" s="162" t="s">
        <v>1673</v>
      </c>
      <c r="B336" s="22" t="s">
        <v>213</v>
      </c>
      <c r="C336" s="23">
        <v>41102</v>
      </c>
      <c r="D336" s="27" t="str">
        <f>IF($B336="N/A","N/A",IF(C336&gt;10,"No",IF(C336&lt;-10,"No","Yes")))</f>
        <v>N/A</v>
      </c>
      <c r="E336" s="23">
        <v>42935</v>
      </c>
      <c r="F336" s="27" t="str">
        <f>IF($B336="N/A","N/A",IF(E336&gt;10,"No",IF(E336&lt;-10,"No","Yes")))</f>
        <v>N/A</v>
      </c>
      <c r="G336" s="23">
        <v>42566</v>
      </c>
      <c r="H336" s="27" t="str">
        <f>IF($B336="N/A","N/A",IF(G336&gt;10,"No",IF(G336&lt;-10,"No","Yes")))</f>
        <v>N/A</v>
      </c>
      <c r="I336" s="8">
        <v>4.46</v>
      </c>
      <c r="J336" s="8">
        <v>-0.85899999999999999</v>
      </c>
      <c r="K336" s="28" t="s">
        <v>738</v>
      </c>
      <c r="L336" s="111" t="str">
        <f t="shared" si="92"/>
        <v>Yes</v>
      </c>
    </row>
    <row r="337" spans="1:12" x14ac:dyDescent="0.25">
      <c r="A337" s="162" t="s">
        <v>1674</v>
      </c>
      <c r="B337" s="22" t="s">
        <v>213</v>
      </c>
      <c r="C337" s="23">
        <v>0</v>
      </c>
      <c r="D337" s="27" t="str">
        <f>IF($B337="N/A","N/A",IF(C337&gt;10,"No",IF(C337&lt;-10,"No","Yes")))</f>
        <v>N/A</v>
      </c>
      <c r="E337" s="23">
        <v>11</v>
      </c>
      <c r="F337" s="27" t="str">
        <f>IF($B337="N/A","N/A",IF(E337&gt;10,"No",IF(E337&lt;-10,"No","Yes")))</f>
        <v>N/A</v>
      </c>
      <c r="G337" s="23">
        <v>0</v>
      </c>
      <c r="H337" s="27" t="str">
        <f>IF($B337="N/A","N/A",IF(G337&gt;10,"No",IF(G337&lt;-10,"No","Yes")))</f>
        <v>N/A</v>
      </c>
      <c r="I337" s="8" t="s">
        <v>1748</v>
      </c>
      <c r="J337" s="8">
        <v>-100</v>
      </c>
      <c r="K337" s="28" t="s">
        <v>738</v>
      </c>
      <c r="L337" s="111" t="str">
        <f t="shared" si="92"/>
        <v>No</v>
      </c>
    </row>
    <row r="338" spans="1:12" x14ac:dyDescent="0.25">
      <c r="A338" s="162" t="s">
        <v>1675</v>
      </c>
      <c r="B338" s="22" t="s">
        <v>213</v>
      </c>
      <c r="C338" s="23">
        <v>35282</v>
      </c>
      <c r="D338" s="27" t="str">
        <f>IF($B338="N/A","N/A",IF(C338&gt;10,"No",IF(C338&lt;-10,"No","Yes")))</f>
        <v>N/A</v>
      </c>
      <c r="E338" s="23">
        <v>36834</v>
      </c>
      <c r="F338" s="27" t="str">
        <f>IF($B338="N/A","N/A",IF(E338&gt;10,"No",IF(E338&lt;-10,"No","Yes")))</f>
        <v>N/A</v>
      </c>
      <c r="G338" s="23">
        <v>40546</v>
      </c>
      <c r="H338" s="27" t="str">
        <f>IF($B338="N/A","N/A",IF(G338&gt;10,"No",IF(G338&lt;-10,"No","Yes")))</f>
        <v>N/A</v>
      </c>
      <c r="I338" s="8">
        <v>4.399</v>
      </c>
      <c r="J338" s="8">
        <v>10.08</v>
      </c>
      <c r="K338" s="28" t="s">
        <v>738</v>
      </c>
      <c r="L338" s="111" t="str">
        <f t="shared" si="92"/>
        <v>Yes</v>
      </c>
    </row>
    <row r="339" spans="1:12" x14ac:dyDescent="0.25">
      <c r="A339" s="165" t="s">
        <v>1676</v>
      </c>
      <c r="B339" s="119" t="s">
        <v>213</v>
      </c>
      <c r="C339" s="166">
        <v>1588</v>
      </c>
      <c r="D339" s="151" t="str">
        <f>IF($B339="N/A","N/A",IF(C339&gt;10,"No",IF(C339&lt;-10,"No","Yes")))</f>
        <v>N/A</v>
      </c>
      <c r="E339" s="166">
        <v>1665</v>
      </c>
      <c r="F339" s="151" t="str">
        <f>IF($B339="N/A","N/A",IF(E339&gt;10,"No",IF(E339&lt;-10,"No","Yes")))</f>
        <v>N/A</v>
      </c>
      <c r="G339" s="166">
        <v>1672</v>
      </c>
      <c r="H339" s="151" t="str">
        <f>IF($B339="N/A","N/A",IF(G339&gt;10,"No",IF(G339&lt;-10,"No","Yes")))</f>
        <v>N/A</v>
      </c>
      <c r="I339" s="152">
        <v>4.8490000000000002</v>
      </c>
      <c r="J339" s="152">
        <v>0.4204</v>
      </c>
      <c r="K339" s="167" t="s">
        <v>738</v>
      </c>
      <c r="L339" s="122" t="str">
        <f t="shared" si="92"/>
        <v>Yes</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9513332297</v>
      </c>
      <c r="D6" s="7" t="str">
        <f t="shared" ref="D6:D12" si="0">IF($B6="N/A","N/A",IF(C6&gt;10,"No",IF(C6&lt;-10,"No","Yes")))</f>
        <v>N/A</v>
      </c>
      <c r="E6" s="10">
        <v>9604001608</v>
      </c>
      <c r="F6" s="7" t="str">
        <f t="shared" ref="F6:F12" si="1">IF($B6="N/A","N/A",IF(E6&gt;10,"No",IF(E6&lt;-10,"No","Yes")))</f>
        <v>N/A</v>
      </c>
      <c r="G6" s="10">
        <v>9501925480</v>
      </c>
      <c r="H6" s="7" t="str">
        <f t="shared" ref="H6:H12" si="2">IF($B6="N/A","N/A",IF(G6&gt;10,"No",IF(G6&lt;-10,"No","Yes")))</f>
        <v>N/A</v>
      </c>
      <c r="I6" s="8">
        <v>0.95309999999999995</v>
      </c>
      <c r="J6" s="8">
        <v>-1.06</v>
      </c>
      <c r="K6" s="30" t="s">
        <v>736</v>
      </c>
      <c r="L6" s="111" t="str">
        <f t="shared" ref="L6:L13" si="3">IF(J6="Div by 0", "N/A", IF(K6="N/A","N/A", IF(J6&gt;VALUE(MID(K6,1,2)), "No", IF(J6&lt;-1*VALUE(MID(K6,1,2)), "No", "Yes"))))</f>
        <v>Yes</v>
      </c>
    </row>
    <row r="7" spans="1:12" x14ac:dyDescent="0.25">
      <c r="A7" s="143" t="s">
        <v>1119</v>
      </c>
      <c r="B7" s="30" t="s">
        <v>213</v>
      </c>
      <c r="C7" s="10">
        <v>4741.1979901000004</v>
      </c>
      <c r="D7" s="7" t="str">
        <f t="shared" si="0"/>
        <v>N/A</v>
      </c>
      <c r="E7" s="10">
        <v>4717.2182406000002</v>
      </c>
      <c r="F7" s="7" t="str">
        <f t="shared" si="1"/>
        <v>N/A</v>
      </c>
      <c r="G7" s="10">
        <v>4645.1917243999997</v>
      </c>
      <c r="H7" s="7" t="str">
        <f t="shared" si="2"/>
        <v>N/A</v>
      </c>
      <c r="I7" s="8">
        <v>-0.50600000000000001</v>
      </c>
      <c r="J7" s="8">
        <v>-1.53</v>
      </c>
      <c r="K7" s="30" t="s">
        <v>736</v>
      </c>
      <c r="L7" s="111" t="str">
        <f t="shared" si="3"/>
        <v>Yes</v>
      </c>
    </row>
    <row r="8" spans="1:12" x14ac:dyDescent="0.25">
      <c r="A8" s="143" t="s">
        <v>721</v>
      </c>
      <c r="B8" s="30" t="s">
        <v>213</v>
      </c>
      <c r="C8" s="10">
        <v>351</v>
      </c>
      <c r="D8" s="7" t="str">
        <f t="shared" si="0"/>
        <v>N/A</v>
      </c>
      <c r="E8" s="10">
        <v>429</v>
      </c>
      <c r="F8" s="7" t="str">
        <f t="shared" si="1"/>
        <v>N/A</v>
      </c>
      <c r="G8" s="10">
        <v>681</v>
      </c>
      <c r="H8" s="7" t="str">
        <f t="shared" si="2"/>
        <v>N/A</v>
      </c>
      <c r="I8" s="8">
        <v>22.22</v>
      </c>
      <c r="J8" s="8">
        <v>58.74</v>
      </c>
      <c r="K8" s="30" t="s">
        <v>736</v>
      </c>
      <c r="L8" s="111" t="str">
        <f t="shared" si="3"/>
        <v>No</v>
      </c>
    </row>
    <row r="9" spans="1:12" x14ac:dyDescent="0.25">
      <c r="A9" s="143" t="s">
        <v>722</v>
      </c>
      <c r="B9" s="30" t="s">
        <v>213</v>
      </c>
      <c r="C9" s="10">
        <v>1059</v>
      </c>
      <c r="D9" s="7" t="str">
        <f t="shared" si="0"/>
        <v>N/A</v>
      </c>
      <c r="E9" s="10">
        <v>1165</v>
      </c>
      <c r="F9" s="7" t="str">
        <f t="shared" si="1"/>
        <v>N/A</v>
      </c>
      <c r="G9" s="10">
        <v>1385</v>
      </c>
      <c r="H9" s="7" t="str">
        <f t="shared" si="2"/>
        <v>N/A</v>
      </c>
      <c r="I9" s="8">
        <v>10.01</v>
      </c>
      <c r="J9" s="8">
        <v>18.88</v>
      </c>
      <c r="K9" s="30" t="s">
        <v>736</v>
      </c>
      <c r="L9" s="111" t="str">
        <f t="shared" si="3"/>
        <v>Yes</v>
      </c>
    </row>
    <row r="10" spans="1:12" x14ac:dyDescent="0.25">
      <c r="A10" s="143" t="s">
        <v>723</v>
      </c>
      <c r="B10" s="30" t="s">
        <v>213</v>
      </c>
      <c r="C10" s="10">
        <v>3222</v>
      </c>
      <c r="D10" s="7" t="str">
        <f t="shared" si="0"/>
        <v>N/A</v>
      </c>
      <c r="E10" s="10">
        <v>3397</v>
      </c>
      <c r="F10" s="7" t="str">
        <f t="shared" si="1"/>
        <v>N/A</v>
      </c>
      <c r="G10" s="10">
        <v>3918</v>
      </c>
      <c r="H10" s="7" t="str">
        <f t="shared" si="2"/>
        <v>N/A</v>
      </c>
      <c r="I10" s="8">
        <v>5.431</v>
      </c>
      <c r="J10" s="8">
        <v>15.34</v>
      </c>
      <c r="K10" s="30" t="s">
        <v>736</v>
      </c>
      <c r="L10" s="111" t="str">
        <f t="shared" si="3"/>
        <v>Yes</v>
      </c>
    </row>
    <row r="11" spans="1:12" x14ac:dyDescent="0.25">
      <c r="A11" s="143" t="s">
        <v>724</v>
      </c>
      <c r="B11" s="30" t="s">
        <v>213</v>
      </c>
      <c r="C11" s="10">
        <v>21779</v>
      </c>
      <c r="D11" s="7" t="str">
        <f t="shared" si="0"/>
        <v>N/A</v>
      </c>
      <c r="E11" s="10">
        <v>21262</v>
      </c>
      <c r="F11" s="7" t="str">
        <f t="shared" si="1"/>
        <v>N/A</v>
      </c>
      <c r="G11" s="10">
        <v>18122</v>
      </c>
      <c r="H11" s="7" t="str">
        <f t="shared" si="2"/>
        <v>N/A</v>
      </c>
      <c r="I11" s="8">
        <v>-2.37</v>
      </c>
      <c r="J11" s="8">
        <v>-14.8</v>
      </c>
      <c r="K11" s="30" t="s">
        <v>736</v>
      </c>
      <c r="L11" s="111" t="str">
        <f t="shared" si="3"/>
        <v>Yes</v>
      </c>
    </row>
    <row r="12" spans="1:12" x14ac:dyDescent="0.25">
      <c r="A12" s="143" t="s">
        <v>725</v>
      </c>
      <c r="B12" s="30" t="s">
        <v>213</v>
      </c>
      <c r="C12" s="10">
        <v>60403</v>
      </c>
      <c r="D12" s="7" t="str">
        <f t="shared" si="0"/>
        <v>N/A</v>
      </c>
      <c r="E12" s="10">
        <v>58554</v>
      </c>
      <c r="F12" s="7" t="str">
        <f t="shared" si="1"/>
        <v>N/A</v>
      </c>
      <c r="G12" s="10">
        <v>56827</v>
      </c>
      <c r="H12" s="7" t="str">
        <f t="shared" si="2"/>
        <v>N/A</v>
      </c>
      <c r="I12" s="8">
        <v>-3.06</v>
      </c>
      <c r="J12" s="8">
        <v>-2.95</v>
      </c>
      <c r="K12" s="30" t="s">
        <v>736</v>
      </c>
      <c r="L12" s="111" t="str">
        <f t="shared" si="3"/>
        <v>Yes</v>
      </c>
    </row>
    <row r="13" spans="1:12" x14ac:dyDescent="0.25">
      <c r="A13" s="143" t="s">
        <v>74</v>
      </c>
      <c r="B13" s="30" t="s">
        <v>213</v>
      </c>
      <c r="C13" s="10">
        <v>3293090</v>
      </c>
      <c r="D13" s="7" t="str">
        <f>IF($B13="N/A","N/A",IF(C13&gt;10,"No",IF(C13&lt;-10,"No","Yes")))</f>
        <v>N/A</v>
      </c>
      <c r="E13" s="10">
        <v>5144534</v>
      </c>
      <c r="F13" s="7" t="str">
        <f>IF($B13="N/A","N/A",IF(E13&gt;10,"No",IF(E13&lt;-10,"No","Yes")))</f>
        <v>N/A</v>
      </c>
      <c r="G13" s="10">
        <v>4319000</v>
      </c>
      <c r="H13" s="7" t="str">
        <f>IF($B13="N/A","N/A",IF(G13&gt;10,"No",IF(G13&lt;-10,"No","Yes")))</f>
        <v>N/A</v>
      </c>
      <c r="I13" s="8">
        <v>56.22</v>
      </c>
      <c r="J13" s="8">
        <v>-16</v>
      </c>
      <c r="K13" s="30" t="s">
        <v>736</v>
      </c>
      <c r="L13" s="111" t="str">
        <f t="shared" si="3"/>
        <v>Yes</v>
      </c>
    </row>
    <row r="14" spans="1:12" x14ac:dyDescent="0.25">
      <c r="A14" s="159" t="s">
        <v>157</v>
      </c>
      <c r="B14" s="22" t="s">
        <v>213</v>
      </c>
      <c r="C14" s="4">
        <v>6.3384707391999999</v>
      </c>
      <c r="D14" s="27" t="str">
        <f t="shared" ref="D14:D18" si="4">IF($B14="N/A","N/A",IF(C14&gt;10,"No",IF(C14&lt;-10,"No","Yes")))</f>
        <v>N/A</v>
      </c>
      <c r="E14" s="4">
        <v>6.0939239055999996</v>
      </c>
      <c r="F14" s="27" t="str">
        <f t="shared" ref="F14:F18" si="5">IF($B14="N/A","N/A",IF(E14&gt;10,"No",IF(E14&lt;-10,"No","Yes")))</f>
        <v>N/A</v>
      </c>
      <c r="G14" s="4">
        <v>6.1969944366999998</v>
      </c>
      <c r="H14" s="27" t="str">
        <f t="shared" ref="H14:H18" si="6">IF($B14="N/A","N/A",IF(G14&gt;10,"No",IF(G14&lt;-10,"No","Yes")))</f>
        <v>N/A</v>
      </c>
      <c r="I14" s="8">
        <v>-3.86</v>
      </c>
      <c r="J14" s="8">
        <v>1.6910000000000001</v>
      </c>
      <c r="K14" s="28" t="s">
        <v>736</v>
      </c>
      <c r="L14" s="111" t="str">
        <f t="shared" ref="L14:L18" si="7">IF(J14="Div by 0", "N/A", IF(K14="N/A","N/A", IF(J14&gt;VALUE(MID(K14,1,2)), "No", IF(J14&lt;-1*VALUE(MID(K14,1,2)), "No", "Yes"))))</f>
        <v>Yes</v>
      </c>
    </row>
    <row r="15" spans="1:12" x14ac:dyDescent="0.25">
      <c r="A15" s="143" t="s">
        <v>417</v>
      </c>
      <c r="B15" s="22" t="s">
        <v>213</v>
      </c>
      <c r="C15" s="4">
        <v>24.617130799000002</v>
      </c>
      <c r="D15" s="27" t="str">
        <f t="shared" si="4"/>
        <v>N/A</v>
      </c>
      <c r="E15" s="4">
        <v>23.519087549999998</v>
      </c>
      <c r="F15" s="27" t="str">
        <f t="shared" si="5"/>
        <v>N/A</v>
      </c>
      <c r="G15" s="4">
        <v>22.473998043000002</v>
      </c>
      <c r="H15" s="27" t="str">
        <f t="shared" si="6"/>
        <v>N/A</v>
      </c>
      <c r="I15" s="8">
        <v>-4.46</v>
      </c>
      <c r="J15" s="8">
        <v>-4.4400000000000004</v>
      </c>
      <c r="K15" s="28" t="s">
        <v>736</v>
      </c>
      <c r="L15" s="111" t="str">
        <f t="shared" si="7"/>
        <v>Yes</v>
      </c>
    </row>
    <row r="16" spans="1:12" x14ac:dyDescent="0.25">
      <c r="A16" s="143" t="s">
        <v>418</v>
      </c>
      <c r="B16" s="22" t="s">
        <v>213</v>
      </c>
      <c r="C16" s="4">
        <v>9.1726889490999994</v>
      </c>
      <c r="D16" s="27" t="str">
        <f t="shared" si="4"/>
        <v>N/A</v>
      </c>
      <c r="E16" s="4">
        <v>9.0005141214000002</v>
      </c>
      <c r="F16" s="27" t="str">
        <f t="shared" si="5"/>
        <v>N/A</v>
      </c>
      <c r="G16" s="4">
        <v>9.8192879161000004</v>
      </c>
      <c r="H16" s="27" t="str">
        <f t="shared" si="6"/>
        <v>N/A</v>
      </c>
      <c r="I16" s="8">
        <v>-1.88</v>
      </c>
      <c r="J16" s="8">
        <v>9.0969999999999995</v>
      </c>
      <c r="K16" s="28" t="s">
        <v>736</v>
      </c>
      <c r="L16" s="111" t="str">
        <f t="shared" si="7"/>
        <v>Yes</v>
      </c>
    </row>
    <row r="17" spans="1:12" x14ac:dyDescent="0.25">
      <c r="A17" s="143" t="s">
        <v>419</v>
      </c>
      <c r="B17" s="22" t="s">
        <v>213</v>
      </c>
      <c r="C17" s="4">
        <v>9.2643138799999997E-2</v>
      </c>
      <c r="D17" s="27" t="str">
        <f t="shared" si="4"/>
        <v>N/A</v>
      </c>
      <c r="E17" s="4">
        <v>5.2347093300000001E-2</v>
      </c>
      <c r="F17" s="27" t="str">
        <f t="shared" si="5"/>
        <v>N/A</v>
      </c>
      <c r="G17" s="4">
        <v>0.1288691018</v>
      </c>
      <c r="H17" s="27" t="str">
        <f t="shared" si="6"/>
        <v>N/A</v>
      </c>
      <c r="I17" s="8">
        <v>-43.5</v>
      </c>
      <c r="J17" s="8">
        <v>146.19999999999999</v>
      </c>
      <c r="K17" s="28" t="s">
        <v>736</v>
      </c>
      <c r="L17" s="111" t="str">
        <f t="shared" si="7"/>
        <v>No</v>
      </c>
    </row>
    <row r="18" spans="1:12" x14ac:dyDescent="0.25">
      <c r="A18" s="143" t="s">
        <v>420</v>
      </c>
      <c r="B18" s="22" t="s">
        <v>213</v>
      </c>
      <c r="C18" s="4">
        <v>11.808739429999999</v>
      </c>
      <c r="D18" s="27" t="str">
        <f t="shared" si="4"/>
        <v>N/A</v>
      </c>
      <c r="E18" s="4">
        <v>11.711761085999999</v>
      </c>
      <c r="F18" s="27" t="str">
        <f t="shared" si="5"/>
        <v>N/A</v>
      </c>
      <c r="G18" s="4">
        <v>12.054970773000001</v>
      </c>
      <c r="H18" s="27" t="str">
        <f t="shared" si="6"/>
        <v>N/A</v>
      </c>
      <c r="I18" s="8">
        <v>-0.82099999999999995</v>
      </c>
      <c r="J18" s="8">
        <v>2.93</v>
      </c>
      <c r="K18" s="28" t="s">
        <v>736</v>
      </c>
      <c r="L18" s="111" t="str">
        <f t="shared" si="7"/>
        <v>Yes</v>
      </c>
    </row>
    <row r="19" spans="1:12" x14ac:dyDescent="0.25">
      <c r="A19" s="143" t="s">
        <v>75</v>
      </c>
      <c r="B19" s="30" t="s">
        <v>213</v>
      </c>
      <c r="C19" s="23">
        <v>12</v>
      </c>
      <c r="D19" s="27" t="str">
        <f t="shared" ref="D19:D50" si="8">IF($B19="N/A","N/A",IF(C19&gt;10,"No",IF(C19&lt;-10,"No","Yes")))</f>
        <v>N/A</v>
      </c>
      <c r="E19" s="23">
        <v>11</v>
      </c>
      <c r="F19" s="27" t="str">
        <f t="shared" ref="F19:F50" si="9">IF($B19="N/A","N/A",IF(E19&gt;10,"No",IF(E19&lt;-10,"No","Yes")))</f>
        <v>N/A</v>
      </c>
      <c r="G19" s="23">
        <v>15</v>
      </c>
      <c r="H19" s="27" t="str">
        <f t="shared" ref="H19:H50" si="10">IF($B19="N/A","N/A",IF(G19&gt;10,"No",IF(G19&lt;-10,"No","Yes")))</f>
        <v>N/A</v>
      </c>
      <c r="I19" s="8">
        <v>-16.7</v>
      </c>
      <c r="J19" s="8">
        <v>50</v>
      </c>
      <c r="K19" s="30" t="s">
        <v>213</v>
      </c>
      <c r="L19" s="111" t="str">
        <f t="shared" ref="L19:L25" si="11">IF(J19="Div by 0", "N/A", IF(K19="N/A","N/A", IF(J19&gt;VALUE(MID(K19,1,2)), "No", IF(J19&lt;-1*VALUE(MID(K19,1,2)), "No", "Yes"))))</f>
        <v>N/A</v>
      </c>
    </row>
    <row r="20" spans="1:12" x14ac:dyDescent="0.25">
      <c r="A20" s="143" t="s">
        <v>76</v>
      </c>
      <c r="B20" s="30" t="s">
        <v>213</v>
      </c>
      <c r="C20" s="23">
        <v>45</v>
      </c>
      <c r="D20" s="27" t="str">
        <f t="shared" si="8"/>
        <v>N/A</v>
      </c>
      <c r="E20" s="23">
        <v>70</v>
      </c>
      <c r="F20" s="27" t="str">
        <f t="shared" si="9"/>
        <v>N/A</v>
      </c>
      <c r="G20" s="23">
        <v>55</v>
      </c>
      <c r="H20" s="27" t="str">
        <f t="shared" si="10"/>
        <v>N/A</v>
      </c>
      <c r="I20" s="8">
        <v>55.56</v>
      </c>
      <c r="J20" s="8">
        <v>-21.4</v>
      </c>
      <c r="K20" s="30" t="s">
        <v>213</v>
      </c>
      <c r="L20" s="111" t="str">
        <f t="shared" si="11"/>
        <v>N/A</v>
      </c>
    </row>
    <row r="21" spans="1:12" x14ac:dyDescent="0.25">
      <c r="A21" s="159" t="s">
        <v>1119</v>
      </c>
      <c r="B21" s="30" t="s">
        <v>213</v>
      </c>
      <c r="C21" s="10">
        <v>4741.1979901000004</v>
      </c>
      <c r="D21" s="7" t="str">
        <f t="shared" si="8"/>
        <v>N/A</v>
      </c>
      <c r="E21" s="10">
        <v>4717.2182406000002</v>
      </c>
      <c r="F21" s="7" t="str">
        <f t="shared" si="9"/>
        <v>N/A</v>
      </c>
      <c r="G21" s="10">
        <v>4645.1917243999997</v>
      </c>
      <c r="H21" s="7" t="str">
        <f t="shared" si="10"/>
        <v>N/A</v>
      </c>
      <c r="I21" s="8">
        <v>-0.50600000000000001</v>
      </c>
      <c r="J21" s="8">
        <v>-1.53</v>
      </c>
      <c r="K21" s="30" t="s">
        <v>736</v>
      </c>
      <c r="L21" s="111" t="str">
        <f t="shared" si="11"/>
        <v>Yes</v>
      </c>
    </row>
    <row r="22" spans="1:12" x14ac:dyDescent="0.25">
      <c r="A22" s="143" t="s">
        <v>1703</v>
      </c>
      <c r="B22" s="30" t="s">
        <v>213</v>
      </c>
      <c r="C22" s="10">
        <v>9172.3905852000007</v>
      </c>
      <c r="D22" s="7" t="str">
        <f t="shared" si="8"/>
        <v>N/A</v>
      </c>
      <c r="E22" s="10">
        <v>9024.4963606000001</v>
      </c>
      <c r="F22" s="7" t="str">
        <f t="shared" si="9"/>
        <v>N/A</v>
      </c>
      <c r="G22" s="10">
        <v>9114.3330819000003</v>
      </c>
      <c r="H22" s="7" t="str">
        <f t="shared" si="10"/>
        <v>N/A</v>
      </c>
      <c r="I22" s="8">
        <v>-1.61</v>
      </c>
      <c r="J22" s="8">
        <v>0.99550000000000005</v>
      </c>
      <c r="K22" s="30" t="s">
        <v>736</v>
      </c>
      <c r="L22" s="111" t="str">
        <f t="shared" si="11"/>
        <v>Yes</v>
      </c>
    </row>
    <row r="23" spans="1:12" x14ac:dyDescent="0.25">
      <c r="A23" s="143" t="s">
        <v>1120</v>
      </c>
      <c r="B23" s="30" t="s">
        <v>213</v>
      </c>
      <c r="C23" s="10">
        <v>12521.932688999999</v>
      </c>
      <c r="D23" s="7" t="str">
        <f t="shared" si="8"/>
        <v>N/A</v>
      </c>
      <c r="E23" s="10">
        <v>12266.251945</v>
      </c>
      <c r="F23" s="7" t="str">
        <f t="shared" si="9"/>
        <v>N/A</v>
      </c>
      <c r="G23" s="10">
        <v>12188.846452</v>
      </c>
      <c r="H23" s="7" t="str">
        <f t="shared" si="10"/>
        <v>N/A</v>
      </c>
      <c r="I23" s="8">
        <v>-2.04</v>
      </c>
      <c r="J23" s="8">
        <v>-0.63100000000000001</v>
      </c>
      <c r="K23" s="30" t="s">
        <v>736</v>
      </c>
      <c r="L23" s="111" t="str">
        <f t="shared" si="11"/>
        <v>Yes</v>
      </c>
    </row>
    <row r="24" spans="1:12" x14ac:dyDescent="0.25">
      <c r="A24" s="143" t="s">
        <v>1121</v>
      </c>
      <c r="B24" s="30" t="s">
        <v>213</v>
      </c>
      <c r="C24" s="10">
        <v>2089.5518308000001</v>
      </c>
      <c r="D24" s="7" t="str">
        <f t="shared" si="8"/>
        <v>N/A</v>
      </c>
      <c r="E24" s="10">
        <v>2139.1597173</v>
      </c>
      <c r="F24" s="7" t="str">
        <f t="shared" si="9"/>
        <v>N/A</v>
      </c>
      <c r="G24" s="10">
        <v>1975.4299893</v>
      </c>
      <c r="H24" s="7" t="str">
        <f t="shared" si="10"/>
        <v>N/A</v>
      </c>
      <c r="I24" s="8">
        <v>2.3740000000000001</v>
      </c>
      <c r="J24" s="8">
        <v>-7.65</v>
      </c>
      <c r="K24" s="30" t="s">
        <v>736</v>
      </c>
      <c r="L24" s="111" t="str">
        <f t="shared" si="11"/>
        <v>Yes</v>
      </c>
    </row>
    <row r="25" spans="1:12" x14ac:dyDescent="0.25">
      <c r="A25" s="143" t="s">
        <v>1122</v>
      </c>
      <c r="B25" s="30" t="s">
        <v>213</v>
      </c>
      <c r="C25" s="10">
        <v>3038.3694486999998</v>
      </c>
      <c r="D25" s="7" t="str">
        <f t="shared" si="8"/>
        <v>N/A</v>
      </c>
      <c r="E25" s="10">
        <v>3029.5436043</v>
      </c>
      <c r="F25" s="7" t="str">
        <f t="shared" si="9"/>
        <v>N/A</v>
      </c>
      <c r="G25" s="10">
        <v>3041.9191692999998</v>
      </c>
      <c r="H25" s="7" t="str">
        <f t="shared" si="10"/>
        <v>N/A</v>
      </c>
      <c r="I25" s="8">
        <v>-0.28999999999999998</v>
      </c>
      <c r="J25" s="8">
        <v>0.40849999999999997</v>
      </c>
      <c r="K25" s="30" t="s">
        <v>736</v>
      </c>
      <c r="L25" s="111" t="str">
        <f t="shared" si="11"/>
        <v>Yes</v>
      </c>
    </row>
    <row r="26" spans="1:12" x14ac:dyDescent="0.25">
      <c r="A26" s="134" t="s">
        <v>1123</v>
      </c>
      <c r="B26" s="30" t="s">
        <v>213</v>
      </c>
      <c r="C26" s="10">
        <v>4608.8852901999999</v>
      </c>
      <c r="D26" s="7" t="str">
        <f t="shared" si="8"/>
        <v>N/A</v>
      </c>
      <c r="E26" s="10">
        <v>4586.3071259999997</v>
      </c>
      <c r="F26" s="7" t="str">
        <f t="shared" si="9"/>
        <v>N/A</v>
      </c>
      <c r="G26" s="10">
        <v>4611.5259501</v>
      </c>
      <c r="H26" s="7" t="str">
        <f t="shared" si="10"/>
        <v>N/A</v>
      </c>
      <c r="I26" s="8">
        <v>-0.49</v>
      </c>
      <c r="J26" s="8">
        <v>0.54990000000000006</v>
      </c>
      <c r="K26" s="30" t="s">
        <v>736</v>
      </c>
      <c r="L26" s="111" t="str">
        <f>IF(J26="Div by 0", "N/A", IF(OR(J26="N/A",K26="N/A"),"N/A", IF(J26&gt;VALUE(MID(K26,1,2)), "No", IF(J26&lt;-1*VALUE(MID(K26,1,2)), "No", "Yes"))))</f>
        <v>Yes</v>
      </c>
    </row>
    <row r="27" spans="1:12" x14ac:dyDescent="0.25">
      <c r="A27" s="134" t="s">
        <v>1124</v>
      </c>
      <c r="B27" s="30" t="s">
        <v>213</v>
      </c>
      <c r="C27" s="10">
        <v>4930.2399271000004</v>
      </c>
      <c r="D27" s="7" t="str">
        <f t="shared" si="8"/>
        <v>N/A</v>
      </c>
      <c r="E27" s="10">
        <v>4901.7364022000002</v>
      </c>
      <c r="F27" s="7" t="str">
        <f t="shared" si="9"/>
        <v>N/A</v>
      </c>
      <c r="G27" s="10">
        <v>4691.9899804999995</v>
      </c>
      <c r="H27" s="7" t="str">
        <f t="shared" si="10"/>
        <v>N/A</v>
      </c>
      <c r="I27" s="8">
        <v>-0.57799999999999996</v>
      </c>
      <c r="J27" s="8">
        <v>-4.28</v>
      </c>
      <c r="K27" s="30" t="s">
        <v>736</v>
      </c>
      <c r="L27" s="111" t="str">
        <f>IF(J27="Div by 0", "N/A", IF(OR(J27="N/A",K27="N/A"),"N/A", IF(J27&gt;VALUE(MID(K27,1,2)), "No", IF(J27&lt;-1*VALUE(MID(K27,1,2)), "No", "Yes"))))</f>
        <v>Yes</v>
      </c>
    </row>
    <row r="28" spans="1:12" x14ac:dyDescent="0.25">
      <c r="A28" s="159" t="s">
        <v>1125</v>
      </c>
      <c r="B28" s="30" t="s">
        <v>213</v>
      </c>
      <c r="C28" s="10">
        <v>8514.0363505000005</v>
      </c>
      <c r="D28" s="7" t="str">
        <f t="shared" si="8"/>
        <v>N/A</v>
      </c>
      <c r="E28" s="10">
        <v>8281.8521443999998</v>
      </c>
      <c r="F28" s="7" t="str">
        <f t="shared" si="9"/>
        <v>N/A</v>
      </c>
      <c r="G28" s="10">
        <v>8381.741446</v>
      </c>
      <c r="H28" s="7" t="str">
        <f t="shared" si="10"/>
        <v>N/A</v>
      </c>
      <c r="I28" s="8">
        <v>-2.73</v>
      </c>
      <c r="J28" s="8">
        <v>1.206</v>
      </c>
      <c r="K28" s="30" t="s">
        <v>736</v>
      </c>
      <c r="L28" s="111" t="str">
        <f>IF(J28="Div by 0", "N/A", IF(K28="N/A","N/A", IF(J28&gt;VALUE(MID(K28,1,2)), "No", IF(J28&lt;-1*VALUE(MID(K28,1,2)), "No", "Yes"))))</f>
        <v>Yes</v>
      </c>
    </row>
    <row r="29" spans="1:12" x14ac:dyDescent="0.25">
      <c r="A29" s="134" t="s">
        <v>1126</v>
      </c>
      <c r="B29" s="30" t="s">
        <v>213</v>
      </c>
      <c r="C29" s="10">
        <v>9291.1339953999995</v>
      </c>
      <c r="D29" s="7" t="str">
        <f t="shared" si="8"/>
        <v>N/A</v>
      </c>
      <c r="E29" s="10">
        <v>9133.4915579000008</v>
      </c>
      <c r="F29" s="7" t="str">
        <f t="shared" si="9"/>
        <v>N/A</v>
      </c>
      <c r="G29" s="10">
        <v>9221.0675964999991</v>
      </c>
      <c r="H29" s="7" t="str">
        <f t="shared" si="10"/>
        <v>N/A</v>
      </c>
      <c r="I29" s="8">
        <v>-1.7</v>
      </c>
      <c r="J29" s="8">
        <v>0.95879999999999999</v>
      </c>
      <c r="K29" s="30" t="s">
        <v>736</v>
      </c>
      <c r="L29" s="111" t="str">
        <f>IF(J29="Div by 0", "N/A", IF(K29="N/A","N/A", IF(J29&gt;VALUE(MID(K29,1,2)), "No", IF(J29&lt;-1*VALUE(MID(K29,1,2)), "No", "Yes"))))</f>
        <v>Yes</v>
      </c>
    </row>
    <row r="30" spans="1:12" x14ac:dyDescent="0.25">
      <c r="A30" s="134" t="s">
        <v>1127</v>
      </c>
      <c r="B30" s="30" t="s">
        <v>213</v>
      </c>
      <c r="C30" s="10">
        <v>7626.9428495000002</v>
      </c>
      <c r="D30" s="7" t="str">
        <f t="shared" si="8"/>
        <v>N/A</v>
      </c>
      <c r="E30" s="10">
        <v>7308.8611100999997</v>
      </c>
      <c r="F30" s="7" t="str">
        <f t="shared" si="9"/>
        <v>N/A</v>
      </c>
      <c r="G30" s="10">
        <v>7505.3986398999996</v>
      </c>
      <c r="H30" s="7" t="str">
        <f t="shared" si="10"/>
        <v>N/A</v>
      </c>
      <c r="I30" s="8">
        <v>-4.17</v>
      </c>
      <c r="J30" s="8">
        <v>2.6890000000000001</v>
      </c>
      <c r="K30" s="30" t="s">
        <v>736</v>
      </c>
      <c r="L30" s="111" t="str">
        <f>IF(J30="Div by 0", "N/A", IF(K30="N/A","N/A", IF(J30&gt;VALUE(MID(K30,1,2)), "No", IF(J30&lt;-1*VALUE(MID(K30,1,2)), "No", "Yes"))))</f>
        <v>Yes</v>
      </c>
    </row>
    <row r="31" spans="1:12" x14ac:dyDescent="0.25">
      <c r="A31" s="134" t="s">
        <v>1128</v>
      </c>
      <c r="B31" s="30" t="s">
        <v>213</v>
      </c>
      <c r="C31" s="10">
        <v>8576.3356093999992</v>
      </c>
      <c r="D31" s="7" t="str">
        <f t="shared" si="8"/>
        <v>N/A</v>
      </c>
      <c r="E31" s="10">
        <v>8427.2938156</v>
      </c>
      <c r="F31" s="7" t="str">
        <f t="shared" si="9"/>
        <v>N/A</v>
      </c>
      <c r="G31" s="10">
        <v>8690.4670769000004</v>
      </c>
      <c r="H31" s="7" t="str">
        <f t="shared" si="10"/>
        <v>N/A</v>
      </c>
      <c r="I31" s="8">
        <v>-1.74</v>
      </c>
      <c r="J31" s="8">
        <v>3.1230000000000002</v>
      </c>
      <c r="K31" s="30" t="s">
        <v>736</v>
      </c>
      <c r="L31" s="111" t="str">
        <f>IF(J31="Div by 0", "N/A", IF(OR(J31="N/A",K31="N/A"),"N/A", IF(J31&gt;VALUE(MID(K31,1,2)), "No", IF(J31&lt;-1*VALUE(MID(K31,1,2)), "No", "Yes"))))</f>
        <v>Yes</v>
      </c>
    </row>
    <row r="32" spans="1:12" x14ac:dyDescent="0.25">
      <c r="A32" s="134" t="s">
        <v>1129</v>
      </c>
      <c r="B32" s="30" t="s">
        <v>213</v>
      </c>
      <c r="C32" s="10">
        <v>8406.4887137000005</v>
      </c>
      <c r="D32" s="7" t="str">
        <f t="shared" si="8"/>
        <v>N/A</v>
      </c>
      <c r="E32" s="10">
        <v>8034.3490885000001</v>
      </c>
      <c r="F32" s="7" t="str">
        <f t="shared" si="9"/>
        <v>N/A</v>
      </c>
      <c r="G32" s="10">
        <v>7860.4707397000002</v>
      </c>
      <c r="H32" s="7" t="str">
        <f t="shared" si="10"/>
        <v>N/A</v>
      </c>
      <c r="I32" s="8">
        <v>-4.43</v>
      </c>
      <c r="J32" s="8">
        <v>-2.16</v>
      </c>
      <c r="K32" s="30" t="s">
        <v>736</v>
      </c>
      <c r="L32" s="111" t="str">
        <f>IF(J32="Div by 0", "N/A", IF(OR(J32="N/A",K32="N/A"),"N/A", IF(J32&gt;VALUE(MID(K32,1,2)), "No", IF(J32&lt;-1*VALUE(MID(K32,1,2)), "No", "Yes"))))</f>
        <v>Yes</v>
      </c>
    </row>
    <row r="33" spans="1:12" x14ac:dyDescent="0.25">
      <c r="A33" s="134" t="s">
        <v>1706</v>
      </c>
      <c r="B33" s="30" t="s">
        <v>213</v>
      </c>
      <c r="C33" s="10">
        <v>4407.6343743999996</v>
      </c>
      <c r="D33" s="7" t="str">
        <f t="shared" si="8"/>
        <v>N/A</v>
      </c>
      <c r="E33" s="10">
        <v>5318.4558045000003</v>
      </c>
      <c r="F33" s="7" t="str">
        <f t="shared" si="9"/>
        <v>N/A</v>
      </c>
      <c r="G33" s="10">
        <v>2912.6818830000002</v>
      </c>
      <c r="H33" s="7" t="str">
        <f t="shared" si="10"/>
        <v>N/A</v>
      </c>
      <c r="I33" s="8">
        <v>20.66</v>
      </c>
      <c r="J33" s="8">
        <v>-45.2</v>
      </c>
      <c r="K33" s="30" t="s">
        <v>736</v>
      </c>
      <c r="L33" s="111" t="str">
        <f t="shared" ref="L33:L45" si="12">IF(J33="Div by 0", "N/A", IF(K33="N/A","N/A", IF(J33&gt;VALUE(MID(K33,1,2)), "No", IF(J33&lt;-1*VALUE(MID(K33,1,2)), "No", "Yes"))))</f>
        <v>No</v>
      </c>
    </row>
    <row r="34" spans="1:12" x14ac:dyDescent="0.25">
      <c r="A34" s="134" t="s">
        <v>1707</v>
      </c>
      <c r="B34" s="30" t="s">
        <v>213</v>
      </c>
      <c r="C34" s="10">
        <v>946.97432402000004</v>
      </c>
      <c r="D34" s="7" t="str">
        <f t="shared" si="8"/>
        <v>N/A</v>
      </c>
      <c r="E34" s="10">
        <v>846.73324694999997</v>
      </c>
      <c r="F34" s="7" t="str">
        <f t="shared" si="9"/>
        <v>N/A</v>
      </c>
      <c r="G34" s="10">
        <v>1110.4227191</v>
      </c>
      <c r="H34" s="7" t="str">
        <f t="shared" si="10"/>
        <v>N/A</v>
      </c>
      <c r="I34" s="8">
        <v>-10.6</v>
      </c>
      <c r="J34" s="8">
        <v>31.14</v>
      </c>
      <c r="K34" s="30" t="s">
        <v>736</v>
      </c>
      <c r="L34" s="111" t="str">
        <f t="shared" si="12"/>
        <v>No</v>
      </c>
    </row>
    <row r="35" spans="1:12" x14ac:dyDescent="0.25">
      <c r="A35" s="134" t="s">
        <v>1708</v>
      </c>
      <c r="B35" s="30" t="s">
        <v>213</v>
      </c>
      <c r="C35" s="10">
        <v>9248.1502163000005</v>
      </c>
      <c r="D35" s="7" t="str">
        <f t="shared" si="8"/>
        <v>N/A</v>
      </c>
      <c r="E35" s="10">
        <v>9107.4400358999992</v>
      </c>
      <c r="F35" s="7" t="str">
        <f t="shared" si="9"/>
        <v>N/A</v>
      </c>
      <c r="G35" s="10">
        <v>9309.7860608999999</v>
      </c>
      <c r="H35" s="7" t="str">
        <f t="shared" si="10"/>
        <v>N/A</v>
      </c>
      <c r="I35" s="8">
        <v>-1.52</v>
      </c>
      <c r="J35" s="8">
        <v>2.222</v>
      </c>
      <c r="K35" s="30" t="s">
        <v>736</v>
      </c>
      <c r="L35" s="111" t="str">
        <f t="shared" si="12"/>
        <v>Yes</v>
      </c>
    </row>
    <row r="36" spans="1:12" x14ac:dyDescent="0.25">
      <c r="A36" s="134" t="s">
        <v>1709</v>
      </c>
      <c r="B36" s="30" t="s">
        <v>213</v>
      </c>
      <c r="C36" s="10">
        <v>239.51573356</v>
      </c>
      <c r="D36" s="7" t="str">
        <f t="shared" si="8"/>
        <v>N/A</v>
      </c>
      <c r="E36" s="10">
        <v>270.37360245000002</v>
      </c>
      <c r="F36" s="7" t="str">
        <f t="shared" si="9"/>
        <v>N/A</v>
      </c>
      <c r="G36" s="10">
        <v>413.63271080999999</v>
      </c>
      <c r="H36" s="7" t="str">
        <f t="shared" si="10"/>
        <v>N/A</v>
      </c>
      <c r="I36" s="8">
        <v>12.88</v>
      </c>
      <c r="J36" s="8">
        <v>52.99</v>
      </c>
      <c r="K36" s="30" t="s">
        <v>736</v>
      </c>
      <c r="L36" s="111" t="str">
        <f t="shared" si="12"/>
        <v>No</v>
      </c>
    </row>
    <row r="37" spans="1:12" x14ac:dyDescent="0.25">
      <c r="A37" s="134" t="s">
        <v>1710</v>
      </c>
      <c r="B37" s="30" t="s">
        <v>213</v>
      </c>
      <c r="C37" s="10">
        <v>33433.444011</v>
      </c>
      <c r="D37" s="7" t="str">
        <f t="shared" si="8"/>
        <v>N/A</v>
      </c>
      <c r="E37" s="10">
        <v>32774.200374</v>
      </c>
      <c r="F37" s="7" t="str">
        <f t="shared" si="9"/>
        <v>N/A</v>
      </c>
      <c r="G37" s="10">
        <v>31644.139738000002</v>
      </c>
      <c r="H37" s="7" t="str">
        <f t="shared" si="10"/>
        <v>N/A</v>
      </c>
      <c r="I37" s="8">
        <v>-1.97</v>
      </c>
      <c r="J37" s="8">
        <v>-3.45</v>
      </c>
      <c r="K37" s="30" t="s">
        <v>736</v>
      </c>
      <c r="L37" s="111" t="str">
        <f t="shared" si="12"/>
        <v>Yes</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184.48921960999999</v>
      </c>
      <c r="D39" s="7" t="str">
        <f t="shared" si="8"/>
        <v>N/A</v>
      </c>
      <c r="E39" s="10">
        <v>189.15113679999999</v>
      </c>
      <c r="F39" s="7" t="str">
        <f t="shared" si="9"/>
        <v>N/A</v>
      </c>
      <c r="G39" s="10">
        <v>336.53542534000002</v>
      </c>
      <c r="H39" s="7" t="str">
        <f t="shared" si="10"/>
        <v>N/A</v>
      </c>
      <c r="I39" s="8">
        <v>2.5270000000000001</v>
      </c>
      <c r="J39" s="8">
        <v>77.92</v>
      </c>
      <c r="K39" s="30" t="s">
        <v>736</v>
      </c>
      <c r="L39" s="111" t="str">
        <f t="shared" si="12"/>
        <v>No</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17590.172289999999</v>
      </c>
      <c r="D41" s="7" t="str">
        <f t="shared" si="8"/>
        <v>N/A</v>
      </c>
      <c r="E41" s="10">
        <v>17540.967243999999</v>
      </c>
      <c r="F41" s="7" t="str">
        <f t="shared" si="9"/>
        <v>N/A</v>
      </c>
      <c r="G41" s="10">
        <v>17494.357362999999</v>
      </c>
      <c r="H41" s="7" t="str">
        <f t="shared" si="10"/>
        <v>N/A</v>
      </c>
      <c r="I41" s="8">
        <v>-0.28000000000000003</v>
      </c>
      <c r="J41" s="8">
        <v>-0.26600000000000001</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10878.239814</v>
      </c>
      <c r="D44" s="7" t="str">
        <f t="shared" si="8"/>
        <v>N/A</v>
      </c>
      <c r="E44" s="10">
        <v>10758.795592</v>
      </c>
      <c r="F44" s="7" t="str">
        <f t="shared" si="9"/>
        <v>N/A</v>
      </c>
      <c r="G44" s="10">
        <v>10864.723026</v>
      </c>
      <c r="H44" s="7" t="str">
        <f t="shared" si="10"/>
        <v>N/A</v>
      </c>
      <c r="I44" s="8">
        <v>-1.1000000000000001</v>
      </c>
      <c r="J44" s="8">
        <v>0.98460000000000003</v>
      </c>
      <c r="K44" s="30" t="s">
        <v>736</v>
      </c>
      <c r="L44" s="111" t="str">
        <f t="shared" si="12"/>
        <v>Yes</v>
      </c>
    </row>
    <row r="45" spans="1:12" ht="25" x14ac:dyDescent="0.25">
      <c r="A45" s="134" t="s">
        <v>1131</v>
      </c>
      <c r="B45" s="30" t="s">
        <v>213</v>
      </c>
      <c r="C45" s="10">
        <v>263.00591630000002</v>
      </c>
      <c r="D45" s="7" t="str">
        <f t="shared" si="8"/>
        <v>N/A</v>
      </c>
      <c r="E45" s="10">
        <v>282.65603820000001</v>
      </c>
      <c r="F45" s="7" t="str">
        <f t="shared" si="9"/>
        <v>N/A</v>
      </c>
      <c r="G45" s="10">
        <v>442.08125577999999</v>
      </c>
      <c r="H45" s="7" t="str">
        <f t="shared" si="10"/>
        <v>N/A</v>
      </c>
      <c r="I45" s="8">
        <v>7.4710000000000001</v>
      </c>
      <c r="J45" s="8">
        <v>56.4</v>
      </c>
      <c r="K45" s="30" t="s">
        <v>736</v>
      </c>
      <c r="L45" s="111" t="str">
        <f t="shared" si="12"/>
        <v>No</v>
      </c>
    </row>
    <row r="46" spans="1:12" x14ac:dyDescent="0.25">
      <c r="A46" s="134" t="s">
        <v>1132</v>
      </c>
      <c r="B46" s="22" t="s">
        <v>213</v>
      </c>
      <c r="C46" s="29">
        <v>46090.821883999997</v>
      </c>
      <c r="D46" s="27" t="str">
        <f t="shared" si="8"/>
        <v>N/A</v>
      </c>
      <c r="E46" s="29">
        <v>43212.313130000002</v>
      </c>
      <c r="F46" s="27" t="str">
        <f t="shared" si="9"/>
        <v>N/A</v>
      </c>
      <c r="G46" s="29">
        <v>37562.384779</v>
      </c>
      <c r="H46" s="27" t="str">
        <f t="shared" si="10"/>
        <v>N/A</v>
      </c>
      <c r="I46" s="8">
        <v>-6.25</v>
      </c>
      <c r="J46" s="8">
        <v>-13.1</v>
      </c>
      <c r="K46" s="28" t="s">
        <v>736</v>
      </c>
      <c r="L46" s="111" t="str">
        <f>IF(J46="Div by 0", "N/A", IF(K46="N/A","N/A", IF(J46&gt;VALUE(MID(K46,1,2)), "No", IF(J46&lt;-1*VALUE(MID(K46,1,2)), "No", "Yes"))))</f>
        <v>Yes</v>
      </c>
    </row>
    <row r="47" spans="1:12" x14ac:dyDescent="0.25">
      <c r="A47" s="168" t="s">
        <v>1133</v>
      </c>
      <c r="B47" s="22" t="s">
        <v>213</v>
      </c>
      <c r="C47" s="29">
        <v>24884.126124999999</v>
      </c>
      <c r="D47" s="27" t="str">
        <f t="shared" si="8"/>
        <v>N/A</v>
      </c>
      <c r="E47" s="29">
        <v>25367.717422999998</v>
      </c>
      <c r="F47" s="27" t="str">
        <f t="shared" si="9"/>
        <v>N/A</v>
      </c>
      <c r="G47" s="29">
        <v>25866.267346000001</v>
      </c>
      <c r="H47" s="27" t="str">
        <f t="shared" si="10"/>
        <v>N/A</v>
      </c>
      <c r="I47" s="8">
        <v>1.9430000000000001</v>
      </c>
      <c r="J47" s="8">
        <v>1.9650000000000001</v>
      </c>
      <c r="K47" s="28" t="s">
        <v>736</v>
      </c>
      <c r="L47" s="111" t="str">
        <f>IF(J47="Div by 0", "N/A", IF(K47="N/A","N/A", IF(J47&gt;VALUE(MID(K47,1,2)), "No", IF(J47&lt;-1*VALUE(MID(K47,1,2)), "No", "Yes"))))</f>
        <v>Yes</v>
      </c>
    </row>
    <row r="48" spans="1:12" ht="25" x14ac:dyDescent="0.25">
      <c r="A48" s="134" t="s">
        <v>1134</v>
      </c>
      <c r="B48" s="22" t="s">
        <v>213</v>
      </c>
      <c r="C48" s="29">
        <v>32886.237896999999</v>
      </c>
      <c r="D48" s="27" t="str">
        <f t="shared" si="8"/>
        <v>N/A</v>
      </c>
      <c r="E48" s="29">
        <v>31219.162101000002</v>
      </c>
      <c r="F48" s="27" t="str">
        <f t="shared" si="9"/>
        <v>N/A</v>
      </c>
      <c r="G48" s="29">
        <v>34478.501566999999</v>
      </c>
      <c r="H48" s="27" t="str">
        <f t="shared" si="10"/>
        <v>N/A</v>
      </c>
      <c r="I48" s="8">
        <v>-5.07</v>
      </c>
      <c r="J48" s="8">
        <v>10.44</v>
      </c>
      <c r="K48" s="28" t="s">
        <v>736</v>
      </c>
      <c r="L48" s="111" t="str">
        <f>IF(J48="Div by 0", "N/A", IF(K48="N/A","N/A", IF(J48&gt;VALUE(MID(K48,1,2)), "No", IF(J48&lt;-1*VALUE(MID(K48,1,2)), "No", "Yes"))))</f>
        <v>Yes</v>
      </c>
    </row>
    <row r="49" spans="1:12" x14ac:dyDescent="0.25">
      <c r="A49" s="157" t="s">
        <v>1135</v>
      </c>
      <c r="B49" s="22" t="s">
        <v>213</v>
      </c>
      <c r="C49" s="29">
        <v>42626.193829000003</v>
      </c>
      <c r="D49" s="27" t="str">
        <f t="shared" si="8"/>
        <v>N/A</v>
      </c>
      <c r="E49" s="29">
        <v>43723.940320000002</v>
      </c>
      <c r="F49" s="27" t="str">
        <f t="shared" si="9"/>
        <v>N/A</v>
      </c>
      <c r="G49" s="29">
        <v>42351.364150000001</v>
      </c>
      <c r="H49" s="27" t="str">
        <f t="shared" si="10"/>
        <v>N/A</v>
      </c>
      <c r="I49" s="8">
        <v>2.5750000000000002</v>
      </c>
      <c r="J49" s="8">
        <v>-3.14</v>
      </c>
      <c r="K49" s="28" t="s">
        <v>736</v>
      </c>
      <c r="L49" s="111" t="str">
        <f t="shared" ref="L49:L59" si="13">IF(J49="Div by 0", "N/A", IF(K49="N/A","N/A", IF(J49&gt;VALUE(MID(K49,1,2)), "No", IF(J49&lt;-1*VALUE(MID(K49,1,2)), "No", "Yes"))))</f>
        <v>Yes</v>
      </c>
    </row>
    <row r="50" spans="1:12" ht="25" x14ac:dyDescent="0.25">
      <c r="A50" s="134" t="s">
        <v>1136</v>
      </c>
      <c r="B50" s="22" t="s">
        <v>213</v>
      </c>
      <c r="C50" s="29">
        <v>25743.390876000001</v>
      </c>
      <c r="D50" s="27" t="str">
        <f t="shared" si="8"/>
        <v>N/A</v>
      </c>
      <c r="E50" s="29">
        <v>26452.746520000001</v>
      </c>
      <c r="F50" s="27" t="str">
        <f t="shared" si="9"/>
        <v>N/A</v>
      </c>
      <c r="G50" s="29">
        <v>23669.877174000001</v>
      </c>
      <c r="H50" s="27" t="str">
        <f t="shared" si="10"/>
        <v>N/A</v>
      </c>
      <c r="I50" s="8">
        <v>2.7549999999999999</v>
      </c>
      <c r="J50" s="8">
        <v>-10.5</v>
      </c>
      <c r="K50" s="28" t="s">
        <v>736</v>
      </c>
      <c r="L50" s="111" t="str">
        <f t="shared" si="13"/>
        <v>Yes</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t="s">
        <v>1748</v>
      </c>
      <c r="D52" s="27" t="str">
        <f t="shared" si="14"/>
        <v>N/A</v>
      </c>
      <c r="E52" s="29" t="s">
        <v>1748</v>
      </c>
      <c r="F52" s="27" t="str">
        <f t="shared" si="15"/>
        <v>N/A</v>
      </c>
      <c r="G52" s="29" t="s">
        <v>1748</v>
      </c>
      <c r="H52" s="27" t="str">
        <f t="shared" si="16"/>
        <v>N/A</v>
      </c>
      <c r="I52" s="8" t="s">
        <v>1748</v>
      </c>
      <c r="J52" s="8" t="s">
        <v>1748</v>
      </c>
      <c r="K52" s="28" t="s">
        <v>736</v>
      </c>
      <c r="L52" s="111" t="str">
        <f t="shared" si="13"/>
        <v>N/A</v>
      </c>
    </row>
    <row r="53" spans="1:12" ht="25" x14ac:dyDescent="0.25">
      <c r="A53" s="134" t="s">
        <v>1139</v>
      </c>
      <c r="B53" s="22" t="s">
        <v>213</v>
      </c>
      <c r="C53" s="29" t="s">
        <v>1748</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58939.404720999999</v>
      </c>
      <c r="D55" s="27" t="str">
        <f t="shared" si="14"/>
        <v>N/A</v>
      </c>
      <c r="E55" s="29">
        <v>59367.433407999997</v>
      </c>
      <c r="F55" s="27" t="str">
        <f t="shared" si="15"/>
        <v>N/A</v>
      </c>
      <c r="G55" s="29">
        <v>64495.032403999998</v>
      </c>
      <c r="H55" s="27" t="str">
        <f t="shared" si="16"/>
        <v>N/A</v>
      </c>
      <c r="I55" s="8">
        <v>0.72619999999999996</v>
      </c>
      <c r="J55" s="8">
        <v>8.6370000000000005</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v>71885.881785999998</v>
      </c>
      <c r="D57" s="27" t="str">
        <f t="shared" si="14"/>
        <v>N/A</v>
      </c>
      <c r="E57" s="29">
        <v>70736.890400000004</v>
      </c>
      <c r="F57" s="27" t="str">
        <f t="shared" si="15"/>
        <v>N/A</v>
      </c>
      <c r="G57" s="29">
        <v>81431.821964999996</v>
      </c>
      <c r="H57" s="27" t="str">
        <f t="shared" si="16"/>
        <v>N/A</v>
      </c>
      <c r="I57" s="8">
        <v>-1.6</v>
      </c>
      <c r="J57" s="8">
        <v>15.12</v>
      </c>
      <c r="K57" s="28" t="s">
        <v>736</v>
      </c>
      <c r="L57" s="111" t="str">
        <f t="shared" si="13"/>
        <v>Yes</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v>28236.034767000001</v>
      </c>
      <c r="H59" s="27" t="str">
        <f t="shared" si="16"/>
        <v>N/A</v>
      </c>
      <c r="I59" s="8" t="s">
        <v>1748</v>
      </c>
      <c r="J59" s="8" t="s">
        <v>1748</v>
      </c>
      <c r="K59" s="28" t="s">
        <v>736</v>
      </c>
      <c r="L59" s="111" t="str">
        <f t="shared" si="13"/>
        <v>N/A</v>
      </c>
    </row>
    <row r="60" spans="1:12" x14ac:dyDescent="0.25">
      <c r="A60" s="157" t="s">
        <v>356</v>
      </c>
      <c r="B60" s="22" t="s">
        <v>213</v>
      </c>
      <c r="C60" s="29">
        <v>794685861</v>
      </c>
      <c r="D60" s="27" t="str">
        <f t="shared" si="14"/>
        <v>N/A</v>
      </c>
      <c r="E60" s="29">
        <v>631017113</v>
      </c>
      <c r="F60" s="27" t="str">
        <f t="shared" si="15"/>
        <v>N/A</v>
      </c>
      <c r="G60" s="29">
        <v>287636273</v>
      </c>
      <c r="H60" s="27" t="str">
        <f t="shared" si="16"/>
        <v>N/A</v>
      </c>
      <c r="I60" s="8">
        <v>-20.6</v>
      </c>
      <c r="J60" s="8">
        <v>-54.4</v>
      </c>
      <c r="K60" s="28" t="s">
        <v>736</v>
      </c>
      <c r="L60" s="111" t="str">
        <f t="shared" ref="L60:L70" si="17">IF(J60="Div by 0", "N/A", IF(K60="N/A","N/A", IF(J60&gt;VALUE(MID(K60,1,2)), "No", IF(J60&lt;-1*VALUE(MID(K60,1,2)), "No", "Yes"))))</f>
        <v>No</v>
      </c>
    </row>
    <row r="61" spans="1:12" ht="25" x14ac:dyDescent="0.25">
      <c r="A61" s="134" t="s">
        <v>1146</v>
      </c>
      <c r="B61" s="22" t="s">
        <v>213</v>
      </c>
      <c r="C61" s="29">
        <v>227961900</v>
      </c>
      <c r="D61" s="27" t="str">
        <f t="shared" si="14"/>
        <v>N/A</v>
      </c>
      <c r="E61" s="29">
        <v>185189853</v>
      </c>
      <c r="F61" s="27" t="str">
        <f t="shared" si="15"/>
        <v>N/A</v>
      </c>
      <c r="G61" s="29">
        <v>8155978</v>
      </c>
      <c r="H61" s="27" t="str">
        <f t="shared" si="16"/>
        <v>N/A</v>
      </c>
      <c r="I61" s="8">
        <v>-18.8</v>
      </c>
      <c r="J61" s="8">
        <v>-95.6</v>
      </c>
      <c r="K61" s="28" t="s">
        <v>736</v>
      </c>
      <c r="L61" s="111" t="str">
        <f t="shared" si="17"/>
        <v>No</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0</v>
      </c>
      <c r="D63" s="27" t="str">
        <f t="shared" si="14"/>
        <v>N/A</v>
      </c>
      <c r="E63" s="29">
        <v>0</v>
      </c>
      <c r="F63" s="27" t="str">
        <f t="shared" si="15"/>
        <v>N/A</v>
      </c>
      <c r="G63" s="29">
        <v>0</v>
      </c>
      <c r="H63" s="27" t="str">
        <f t="shared" si="16"/>
        <v>N/A</v>
      </c>
      <c r="I63" s="8" t="s">
        <v>1748</v>
      </c>
      <c r="J63" s="8" t="s">
        <v>1748</v>
      </c>
      <c r="K63" s="28" t="s">
        <v>736</v>
      </c>
      <c r="L63" s="111" t="str">
        <f t="shared" si="17"/>
        <v>N/A</v>
      </c>
    </row>
    <row r="64" spans="1:12" ht="25" x14ac:dyDescent="0.25">
      <c r="A64" s="134" t="s">
        <v>1149</v>
      </c>
      <c r="B64" s="22" t="s">
        <v>213</v>
      </c>
      <c r="C64" s="29">
        <v>0</v>
      </c>
      <c r="D64" s="27" t="str">
        <f t="shared" si="14"/>
        <v>N/A</v>
      </c>
      <c r="E64" s="29">
        <v>0</v>
      </c>
      <c r="F64" s="27" t="str">
        <f t="shared" si="15"/>
        <v>N/A</v>
      </c>
      <c r="G64" s="29">
        <v>0</v>
      </c>
      <c r="H64" s="27" t="str">
        <f t="shared" si="16"/>
        <v>N/A</v>
      </c>
      <c r="I64" s="8" t="s">
        <v>1748</v>
      </c>
      <c r="J64" s="8" t="s">
        <v>1748</v>
      </c>
      <c r="K64" s="28" t="s">
        <v>736</v>
      </c>
      <c r="L64" s="111" t="str">
        <f t="shared" si="17"/>
        <v>N/A</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519216207</v>
      </c>
      <c r="D66" s="27" t="str">
        <f t="shared" si="14"/>
        <v>N/A</v>
      </c>
      <c r="E66" s="29">
        <v>395423707</v>
      </c>
      <c r="F66" s="27" t="str">
        <f t="shared" si="15"/>
        <v>N/A</v>
      </c>
      <c r="G66" s="29">
        <v>35622526</v>
      </c>
      <c r="H66" s="27" t="str">
        <f t="shared" si="16"/>
        <v>N/A</v>
      </c>
      <c r="I66" s="8">
        <v>-23.8</v>
      </c>
      <c r="J66" s="8">
        <v>-91</v>
      </c>
      <c r="K66" s="28" t="s">
        <v>736</v>
      </c>
      <c r="L66" s="111" t="str">
        <f t="shared" si="17"/>
        <v>No</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47507754</v>
      </c>
      <c r="D68" s="27" t="str">
        <f t="shared" si="14"/>
        <v>N/A</v>
      </c>
      <c r="E68" s="29">
        <v>50403553</v>
      </c>
      <c r="F68" s="27" t="str">
        <f t="shared" si="15"/>
        <v>N/A</v>
      </c>
      <c r="G68" s="29">
        <v>42382520</v>
      </c>
      <c r="H68" s="27" t="str">
        <f t="shared" si="16"/>
        <v>N/A</v>
      </c>
      <c r="I68" s="8">
        <v>6.0949999999999998</v>
      </c>
      <c r="J68" s="8">
        <v>-15.9</v>
      </c>
      <c r="K68" s="28" t="s">
        <v>736</v>
      </c>
      <c r="L68" s="111" t="str">
        <f t="shared" si="17"/>
        <v>Yes</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201475249</v>
      </c>
      <c r="H70" s="27" t="str">
        <f t="shared" si="16"/>
        <v>N/A</v>
      </c>
      <c r="I70" s="8" t="s">
        <v>1748</v>
      </c>
      <c r="J70" s="8" t="s">
        <v>1748</v>
      </c>
      <c r="K70" s="28" t="s">
        <v>736</v>
      </c>
      <c r="L70" s="111" t="str">
        <f t="shared" si="17"/>
        <v>N/A</v>
      </c>
    </row>
    <row r="71" spans="1:12" x14ac:dyDescent="0.25">
      <c r="A71" s="157" t="s">
        <v>1156</v>
      </c>
      <c r="B71" s="22" t="s">
        <v>213</v>
      </c>
      <c r="C71" s="29">
        <v>32177.424829</v>
      </c>
      <c r="D71" s="27" t="str">
        <f t="shared" si="14"/>
        <v>N/A</v>
      </c>
      <c r="E71" s="29">
        <v>29816.997259</v>
      </c>
      <c r="F71" s="27" t="str">
        <f t="shared" si="15"/>
        <v>N/A</v>
      </c>
      <c r="G71" s="29">
        <v>16244.212627999999</v>
      </c>
      <c r="H71" s="27" t="str">
        <f t="shared" si="16"/>
        <v>N/A</v>
      </c>
      <c r="I71" s="8">
        <v>-7.34</v>
      </c>
      <c r="J71" s="8">
        <v>-45.5</v>
      </c>
      <c r="K71" s="28" t="s">
        <v>736</v>
      </c>
      <c r="L71" s="111" t="str">
        <f t="shared" ref="L71:L81" si="18">IF(J71="Div by 0", "N/A", IF(K71="N/A","N/A", IF(J71&gt;VALUE(MID(K71,1,2)), "No", IF(J71&lt;-1*VALUE(MID(K71,1,2)), "No", "Yes"))))</f>
        <v>No</v>
      </c>
    </row>
    <row r="72" spans="1:12" ht="25" x14ac:dyDescent="0.25">
      <c r="A72" s="134" t="s">
        <v>1157</v>
      </c>
      <c r="B72" s="22" t="s">
        <v>213</v>
      </c>
      <c r="C72" s="29">
        <v>18118.097281999999</v>
      </c>
      <c r="D72" s="27" t="str">
        <f t="shared" si="14"/>
        <v>N/A</v>
      </c>
      <c r="E72" s="29">
        <v>17653.942135000001</v>
      </c>
      <c r="F72" s="27" t="str">
        <f t="shared" si="15"/>
        <v>N/A</v>
      </c>
      <c r="G72" s="29">
        <v>8865.1934782999997</v>
      </c>
      <c r="H72" s="27" t="str">
        <f t="shared" si="16"/>
        <v>N/A</v>
      </c>
      <c r="I72" s="8">
        <v>-2.56</v>
      </c>
      <c r="J72" s="8">
        <v>-49.8</v>
      </c>
      <c r="K72" s="28" t="s">
        <v>736</v>
      </c>
      <c r="L72" s="111" t="str">
        <f t="shared" si="18"/>
        <v>No</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t="s">
        <v>1748</v>
      </c>
      <c r="D74" s="27" t="str">
        <f t="shared" si="14"/>
        <v>N/A</v>
      </c>
      <c r="E74" s="29" t="s">
        <v>1748</v>
      </c>
      <c r="F74" s="27" t="str">
        <f t="shared" si="15"/>
        <v>N/A</v>
      </c>
      <c r="G74" s="29" t="s">
        <v>1748</v>
      </c>
      <c r="H74" s="27" t="str">
        <f t="shared" si="16"/>
        <v>N/A</v>
      </c>
      <c r="I74" s="8" t="s">
        <v>1748</v>
      </c>
      <c r="J74" s="8" t="s">
        <v>1748</v>
      </c>
      <c r="K74" s="28" t="s">
        <v>736</v>
      </c>
      <c r="L74" s="111" t="str">
        <f t="shared" si="18"/>
        <v>N/A</v>
      </c>
    </row>
    <row r="75" spans="1:12" ht="25" x14ac:dyDescent="0.25">
      <c r="A75" s="134" t="s">
        <v>1160</v>
      </c>
      <c r="B75" s="22" t="s">
        <v>213</v>
      </c>
      <c r="C75" s="29" t="s">
        <v>1748</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47317.616604000003</v>
      </c>
      <c r="D77" s="27" t="str">
        <f t="shared" si="14"/>
        <v>N/A</v>
      </c>
      <c r="E77" s="29">
        <v>41963.674731999999</v>
      </c>
      <c r="F77" s="27" t="str">
        <f t="shared" si="15"/>
        <v>N/A</v>
      </c>
      <c r="G77" s="29">
        <v>6206.0149825999997</v>
      </c>
      <c r="H77" s="27" t="str">
        <f t="shared" si="16"/>
        <v>N/A</v>
      </c>
      <c r="I77" s="8">
        <v>-11.3</v>
      </c>
      <c r="J77" s="8">
        <v>-85.2</v>
      </c>
      <c r="K77" s="28" t="s">
        <v>736</v>
      </c>
      <c r="L77" s="111" t="str">
        <f t="shared" si="18"/>
        <v>No</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v>41600.485114000003</v>
      </c>
      <c r="D79" s="27" t="str">
        <f t="shared" si="14"/>
        <v>N/A</v>
      </c>
      <c r="E79" s="29">
        <v>40322.842400000001</v>
      </c>
      <c r="F79" s="27" t="str">
        <f t="shared" si="15"/>
        <v>N/A</v>
      </c>
      <c r="G79" s="29">
        <v>48997.132947999999</v>
      </c>
      <c r="H79" s="27" t="str">
        <f t="shared" si="16"/>
        <v>N/A</v>
      </c>
      <c r="I79" s="8">
        <v>-3.07</v>
      </c>
      <c r="J79" s="8">
        <v>21.51</v>
      </c>
      <c r="K79" s="28" t="s">
        <v>736</v>
      </c>
      <c r="L79" s="111" t="str">
        <f t="shared" si="18"/>
        <v>Yes</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v>19787.394323</v>
      </c>
      <c r="H81" s="27" t="str">
        <f t="shared" si="16"/>
        <v>N/A</v>
      </c>
      <c r="I81" s="8" t="s">
        <v>1748</v>
      </c>
      <c r="J81" s="8" t="s">
        <v>1748</v>
      </c>
      <c r="K81" s="28" t="s">
        <v>736</v>
      </c>
      <c r="L81" s="111" t="str">
        <f t="shared" si="18"/>
        <v>N/A</v>
      </c>
    </row>
    <row r="82" spans="1:12" x14ac:dyDescent="0.25">
      <c r="A82" s="134" t="s">
        <v>357</v>
      </c>
      <c r="B82" s="22" t="s">
        <v>213</v>
      </c>
      <c r="C82" s="29">
        <v>812620779</v>
      </c>
      <c r="D82" s="27" t="str">
        <f t="shared" si="14"/>
        <v>N/A</v>
      </c>
      <c r="E82" s="29">
        <v>678519799</v>
      </c>
      <c r="F82" s="27" t="str">
        <f t="shared" si="15"/>
        <v>N/A</v>
      </c>
      <c r="G82" s="29">
        <v>335914518</v>
      </c>
      <c r="H82" s="27" t="str">
        <f t="shared" si="16"/>
        <v>N/A</v>
      </c>
      <c r="I82" s="8">
        <v>-16.5</v>
      </c>
      <c r="J82" s="8">
        <v>-50.5</v>
      </c>
      <c r="K82" s="28" t="s">
        <v>736</v>
      </c>
      <c r="L82" s="111" t="str">
        <f t="shared" ref="L82:L138" si="19">IF(J82="Div by 0", "N/A", IF(K82="N/A","N/A", IF(J82&gt;VALUE(MID(K82,1,2)), "No", IF(J82&lt;-1*VALUE(MID(K82,1,2)), "No", "Yes"))))</f>
        <v>No</v>
      </c>
    </row>
    <row r="83" spans="1:12" x14ac:dyDescent="0.25">
      <c r="A83" s="134" t="s">
        <v>363</v>
      </c>
      <c r="B83" s="22" t="s">
        <v>213</v>
      </c>
      <c r="C83" s="23">
        <v>24982</v>
      </c>
      <c r="D83" s="27" t="str">
        <f t="shared" ref="D83:D114" si="20">IF($B83="N/A","N/A",IF(C83&gt;10,"No",IF(C83&lt;-10,"No","Yes")))</f>
        <v>N/A</v>
      </c>
      <c r="E83" s="23">
        <v>23025</v>
      </c>
      <c r="F83" s="27" t="str">
        <f t="shared" ref="F83:F114" si="21">IF($B83="N/A","N/A",IF(E83&gt;10,"No",IF(E83&lt;-10,"No","Yes")))</f>
        <v>N/A</v>
      </c>
      <c r="G83" s="23">
        <v>26156</v>
      </c>
      <c r="H83" s="27" t="str">
        <f t="shared" ref="H83:H114" si="22">IF($B83="N/A","N/A",IF(G83&gt;10,"No",IF(G83&lt;-10,"No","Yes")))</f>
        <v>N/A</v>
      </c>
      <c r="I83" s="8">
        <v>-7.83</v>
      </c>
      <c r="J83" s="8">
        <v>13.6</v>
      </c>
      <c r="K83" s="28" t="s">
        <v>736</v>
      </c>
      <c r="L83" s="111" t="str">
        <f t="shared" si="19"/>
        <v>Yes</v>
      </c>
    </row>
    <row r="84" spans="1:12" x14ac:dyDescent="0.25">
      <c r="A84" s="134" t="s">
        <v>358</v>
      </c>
      <c r="B84" s="22" t="s">
        <v>213</v>
      </c>
      <c r="C84" s="29">
        <v>32528.251500999999</v>
      </c>
      <c r="D84" s="27" t="str">
        <f t="shared" si="20"/>
        <v>N/A</v>
      </c>
      <c r="E84" s="29">
        <v>29468.82949</v>
      </c>
      <c r="F84" s="27" t="str">
        <f t="shared" si="21"/>
        <v>N/A</v>
      </c>
      <c r="G84" s="29">
        <v>12842.732757</v>
      </c>
      <c r="H84" s="27" t="str">
        <f t="shared" si="22"/>
        <v>N/A</v>
      </c>
      <c r="I84" s="8">
        <v>-9.41</v>
      </c>
      <c r="J84" s="8">
        <v>-56.4</v>
      </c>
      <c r="K84" s="28" t="s">
        <v>736</v>
      </c>
      <c r="L84" s="111" t="str">
        <f t="shared" si="19"/>
        <v>No</v>
      </c>
    </row>
    <row r="85" spans="1:12" x14ac:dyDescent="0.25">
      <c r="A85" s="134" t="s">
        <v>1167</v>
      </c>
      <c r="B85" s="22" t="s">
        <v>213</v>
      </c>
      <c r="C85" s="29">
        <v>21738714</v>
      </c>
      <c r="D85" s="27" t="str">
        <f t="shared" si="20"/>
        <v>N/A</v>
      </c>
      <c r="E85" s="29">
        <v>21076320</v>
      </c>
      <c r="F85" s="27" t="str">
        <f t="shared" si="21"/>
        <v>N/A</v>
      </c>
      <c r="G85" s="29">
        <v>20466722</v>
      </c>
      <c r="H85" s="27" t="str">
        <f t="shared" si="22"/>
        <v>N/A</v>
      </c>
      <c r="I85" s="8">
        <v>-3.05</v>
      </c>
      <c r="J85" s="8">
        <v>-2.89</v>
      </c>
      <c r="K85" s="28" t="s">
        <v>736</v>
      </c>
      <c r="L85" s="111" t="str">
        <f t="shared" si="19"/>
        <v>Yes</v>
      </c>
    </row>
    <row r="86" spans="1:12" x14ac:dyDescent="0.25">
      <c r="A86" s="134" t="s">
        <v>726</v>
      </c>
      <c r="B86" s="22" t="s">
        <v>213</v>
      </c>
      <c r="C86" s="23">
        <v>13850</v>
      </c>
      <c r="D86" s="27" t="str">
        <f t="shared" si="20"/>
        <v>N/A</v>
      </c>
      <c r="E86" s="23">
        <v>12993</v>
      </c>
      <c r="F86" s="27" t="str">
        <f t="shared" si="21"/>
        <v>N/A</v>
      </c>
      <c r="G86" s="23">
        <v>12500</v>
      </c>
      <c r="H86" s="27" t="str">
        <f t="shared" si="22"/>
        <v>N/A</v>
      </c>
      <c r="I86" s="8">
        <v>-6.19</v>
      </c>
      <c r="J86" s="8">
        <v>-3.79</v>
      </c>
      <c r="K86" s="28" t="s">
        <v>736</v>
      </c>
      <c r="L86" s="111" t="str">
        <f t="shared" si="19"/>
        <v>Yes</v>
      </c>
    </row>
    <row r="87" spans="1:12" ht="25" x14ac:dyDescent="0.25">
      <c r="A87" s="134" t="s">
        <v>1168</v>
      </c>
      <c r="B87" s="22" t="s">
        <v>213</v>
      </c>
      <c r="C87" s="29">
        <v>1569.5822383</v>
      </c>
      <c r="D87" s="27" t="str">
        <f t="shared" si="20"/>
        <v>N/A</v>
      </c>
      <c r="E87" s="29">
        <v>1622.1288386000001</v>
      </c>
      <c r="F87" s="27" t="str">
        <f t="shared" si="21"/>
        <v>N/A</v>
      </c>
      <c r="G87" s="29">
        <v>1637.3377599999999</v>
      </c>
      <c r="H87" s="27" t="str">
        <f t="shared" si="22"/>
        <v>N/A</v>
      </c>
      <c r="I87" s="8">
        <v>3.3479999999999999</v>
      </c>
      <c r="J87" s="8">
        <v>0.93759999999999999</v>
      </c>
      <c r="K87" s="28" t="s">
        <v>736</v>
      </c>
      <c r="L87" s="111" t="str">
        <f t="shared" si="19"/>
        <v>Yes</v>
      </c>
    </row>
    <row r="88" spans="1:12" ht="25" x14ac:dyDescent="0.25">
      <c r="A88" s="134" t="s">
        <v>1169</v>
      </c>
      <c r="B88" s="22" t="s">
        <v>213</v>
      </c>
      <c r="C88" s="29">
        <v>17706502</v>
      </c>
      <c r="D88" s="27" t="str">
        <f t="shared" si="20"/>
        <v>N/A</v>
      </c>
      <c r="E88" s="29">
        <v>11383324</v>
      </c>
      <c r="F88" s="27" t="str">
        <f t="shared" si="21"/>
        <v>N/A</v>
      </c>
      <c r="G88" s="29">
        <v>457420</v>
      </c>
      <c r="H88" s="27" t="str">
        <f t="shared" si="22"/>
        <v>N/A</v>
      </c>
      <c r="I88" s="8">
        <v>-35.700000000000003</v>
      </c>
      <c r="J88" s="8">
        <v>-96</v>
      </c>
      <c r="K88" s="28" t="s">
        <v>736</v>
      </c>
      <c r="L88" s="111" t="str">
        <f t="shared" si="19"/>
        <v>No</v>
      </c>
    </row>
    <row r="89" spans="1:12" x14ac:dyDescent="0.25">
      <c r="A89" s="134" t="s">
        <v>727</v>
      </c>
      <c r="B89" s="22" t="s">
        <v>213</v>
      </c>
      <c r="C89" s="23">
        <v>467</v>
      </c>
      <c r="D89" s="27" t="str">
        <f t="shared" si="20"/>
        <v>N/A</v>
      </c>
      <c r="E89" s="23">
        <v>371</v>
      </c>
      <c r="F89" s="27" t="str">
        <f t="shared" si="21"/>
        <v>N/A</v>
      </c>
      <c r="G89" s="23">
        <v>153</v>
      </c>
      <c r="H89" s="27" t="str">
        <f t="shared" si="22"/>
        <v>N/A</v>
      </c>
      <c r="I89" s="8">
        <v>-20.6</v>
      </c>
      <c r="J89" s="8">
        <v>-58.8</v>
      </c>
      <c r="K89" s="28" t="s">
        <v>736</v>
      </c>
      <c r="L89" s="111" t="str">
        <f t="shared" si="19"/>
        <v>No</v>
      </c>
    </row>
    <row r="90" spans="1:12" ht="25" x14ac:dyDescent="0.25">
      <c r="A90" s="134" t="s">
        <v>1170</v>
      </c>
      <c r="B90" s="22" t="s">
        <v>213</v>
      </c>
      <c r="C90" s="29">
        <v>37915.421842000003</v>
      </c>
      <c r="D90" s="27" t="str">
        <f t="shared" si="20"/>
        <v>N/A</v>
      </c>
      <c r="E90" s="29">
        <v>30682.814016</v>
      </c>
      <c r="F90" s="27" t="str">
        <f t="shared" si="21"/>
        <v>N/A</v>
      </c>
      <c r="G90" s="29">
        <v>2989.6732026</v>
      </c>
      <c r="H90" s="27" t="str">
        <f t="shared" si="22"/>
        <v>N/A</v>
      </c>
      <c r="I90" s="8">
        <v>-19.100000000000001</v>
      </c>
      <c r="J90" s="8">
        <v>-90.3</v>
      </c>
      <c r="K90" s="28" t="s">
        <v>736</v>
      </c>
      <c r="L90" s="111" t="str">
        <f t="shared" si="19"/>
        <v>No</v>
      </c>
    </row>
    <row r="91" spans="1:12" ht="25" x14ac:dyDescent="0.25">
      <c r="A91" s="134" t="s">
        <v>1171</v>
      </c>
      <c r="B91" s="22" t="s">
        <v>213</v>
      </c>
      <c r="C91" s="29">
        <v>11867425</v>
      </c>
      <c r="D91" s="27" t="str">
        <f t="shared" si="20"/>
        <v>N/A</v>
      </c>
      <c r="E91" s="29">
        <v>9261831</v>
      </c>
      <c r="F91" s="27" t="str">
        <f t="shared" si="21"/>
        <v>N/A</v>
      </c>
      <c r="G91" s="29">
        <v>925372</v>
      </c>
      <c r="H91" s="27" t="str">
        <f t="shared" si="22"/>
        <v>N/A</v>
      </c>
      <c r="I91" s="8">
        <v>-22</v>
      </c>
      <c r="J91" s="8">
        <v>-90</v>
      </c>
      <c r="K91" s="28" t="s">
        <v>736</v>
      </c>
      <c r="L91" s="111" t="str">
        <f t="shared" si="19"/>
        <v>No</v>
      </c>
    </row>
    <row r="92" spans="1:12" x14ac:dyDescent="0.25">
      <c r="A92" s="134" t="s">
        <v>728</v>
      </c>
      <c r="B92" s="22" t="s">
        <v>213</v>
      </c>
      <c r="C92" s="23">
        <v>1125</v>
      </c>
      <c r="D92" s="27" t="str">
        <f t="shared" si="20"/>
        <v>N/A</v>
      </c>
      <c r="E92" s="23">
        <v>1016</v>
      </c>
      <c r="F92" s="27" t="str">
        <f t="shared" si="21"/>
        <v>N/A</v>
      </c>
      <c r="G92" s="23">
        <v>576</v>
      </c>
      <c r="H92" s="27" t="str">
        <f t="shared" si="22"/>
        <v>N/A</v>
      </c>
      <c r="I92" s="8">
        <v>-9.69</v>
      </c>
      <c r="J92" s="8">
        <v>-43.3</v>
      </c>
      <c r="K92" s="28" t="s">
        <v>736</v>
      </c>
      <c r="L92" s="111" t="str">
        <f t="shared" si="19"/>
        <v>No</v>
      </c>
    </row>
    <row r="93" spans="1:12" ht="25" x14ac:dyDescent="0.25">
      <c r="A93" s="134" t="s">
        <v>1172</v>
      </c>
      <c r="B93" s="22" t="s">
        <v>213</v>
      </c>
      <c r="C93" s="29">
        <v>10548.822222000001</v>
      </c>
      <c r="D93" s="27" t="str">
        <f t="shared" si="20"/>
        <v>N/A</v>
      </c>
      <c r="E93" s="29">
        <v>9115.9753937000005</v>
      </c>
      <c r="F93" s="27" t="str">
        <f t="shared" si="21"/>
        <v>N/A</v>
      </c>
      <c r="G93" s="29">
        <v>1606.5486111</v>
      </c>
      <c r="H93" s="27" t="str">
        <f t="shared" si="22"/>
        <v>N/A</v>
      </c>
      <c r="I93" s="8">
        <v>-13.6</v>
      </c>
      <c r="J93" s="8">
        <v>-82.4</v>
      </c>
      <c r="K93" s="28" t="s">
        <v>736</v>
      </c>
      <c r="L93" s="111" t="str">
        <f t="shared" si="19"/>
        <v>No</v>
      </c>
    </row>
    <row r="94" spans="1:12" x14ac:dyDescent="0.25">
      <c r="A94" s="134" t="s">
        <v>1173</v>
      </c>
      <c r="B94" s="22" t="s">
        <v>213</v>
      </c>
      <c r="C94" s="29">
        <v>216833078</v>
      </c>
      <c r="D94" s="27" t="str">
        <f t="shared" si="20"/>
        <v>N/A</v>
      </c>
      <c r="E94" s="29">
        <v>158865291</v>
      </c>
      <c r="F94" s="27" t="str">
        <f t="shared" si="21"/>
        <v>N/A</v>
      </c>
      <c r="G94" s="29">
        <v>15019201</v>
      </c>
      <c r="H94" s="27" t="str">
        <f t="shared" si="22"/>
        <v>N/A</v>
      </c>
      <c r="I94" s="8">
        <v>-26.7</v>
      </c>
      <c r="J94" s="8">
        <v>-90.5</v>
      </c>
      <c r="K94" s="28" t="s">
        <v>736</v>
      </c>
      <c r="L94" s="111" t="str">
        <f t="shared" si="19"/>
        <v>No</v>
      </c>
    </row>
    <row r="95" spans="1:12" x14ac:dyDescent="0.25">
      <c r="A95" s="134" t="s">
        <v>729</v>
      </c>
      <c r="B95" s="22" t="s">
        <v>213</v>
      </c>
      <c r="C95" s="23">
        <v>5377</v>
      </c>
      <c r="D95" s="27" t="str">
        <f t="shared" si="20"/>
        <v>N/A</v>
      </c>
      <c r="E95" s="23">
        <v>4702</v>
      </c>
      <c r="F95" s="27" t="str">
        <f t="shared" si="21"/>
        <v>N/A</v>
      </c>
      <c r="G95" s="23">
        <v>2669</v>
      </c>
      <c r="H95" s="27" t="str">
        <f t="shared" si="22"/>
        <v>N/A</v>
      </c>
      <c r="I95" s="8">
        <v>-12.6</v>
      </c>
      <c r="J95" s="8">
        <v>-43.2</v>
      </c>
      <c r="K95" s="28" t="s">
        <v>736</v>
      </c>
      <c r="L95" s="111" t="str">
        <f t="shared" si="19"/>
        <v>No</v>
      </c>
    </row>
    <row r="96" spans="1:12" x14ac:dyDescent="0.25">
      <c r="A96" s="134" t="s">
        <v>1174</v>
      </c>
      <c r="B96" s="22" t="s">
        <v>213</v>
      </c>
      <c r="C96" s="29">
        <v>40326.032732</v>
      </c>
      <c r="D96" s="27" t="str">
        <f t="shared" si="20"/>
        <v>N/A</v>
      </c>
      <c r="E96" s="29">
        <v>33786.748404999998</v>
      </c>
      <c r="F96" s="27" t="str">
        <f t="shared" si="21"/>
        <v>N/A</v>
      </c>
      <c r="G96" s="29">
        <v>5627.2765080999998</v>
      </c>
      <c r="H96" s="27" t="str">
        <f t="shared" si="22"/>
        <v>N/A</v>
      </c>
      <c r="I96" s="8">
        <v>-16.2</v>
      </c>
      <c r="J96" s="8">
        <v>-83.3</v>
      </c>
      <c r="K96" s="28" t="s">
        <v>736</v>
      </c>
      <c r="L96" s="111" t="str">
        <f t="shared" si="19"/>
        <v>No</v>
      </c>
    </row>
    <row r="97" spans="1:12" x14ac:dyDescent="0.25">
      <c r="A97" s="134" t="s">
        <v>1175</v>
      </c>
      <c r="B97" s="22" t="s">
        <v>213</v>
      </c>
      <c r="C97" s="29">
        <v>33680471</v>
      </c>
      <c r="D97" s="27" t="str">
        <f t="shared" si="20"/>
        <v>N/A</v>
      </c>
      <c r="E97" s="29">
        <v>38949123</v>
      </c>
      <c r="F97" s="27" t="str">
        <f t="shared" si="21"/>
        <v>N/A</v>
      </c>
      <c r="G97" s="29">
        <v>44382011</v>
      </c>
      <c r="H97" s="27" t="str">
        <f t="shared" si="22"/>
        <v>N/A</v>
      </c>
      <c r="I97" s="8">
        <v>15.64</v>
      </c>
      <c r="J97" s="8">
        <v>13.95</v>
      </c>
      <c r="K97" s="28" t="s">
        <v>736</v>
      </c>
      <c r="L97" s="111" t="str">
        <f t="shared" si="19"/>
        <v>Yes</v>
      </c>
    </row>
    <row r="98" spans="1:12" x14ac:dyDescent="0.25">
      <c r="A98" s="134" t="s">
        <v>518</v>
      </c>
      <c r="B98" s="22" t="s">
        <v>213</v>
      </c>
      <c r="C98" s="23">
        <v>374</v>
      </c>
      <c r="D98" s="27" t="str">
        <f t="shared" si="20"/>
        <v>N/A</v>
      </c>
      <c r="E98" s="23">
        <v>712</v>
      </c>
      <c r="F98" s="27" t="str">
        <f t="shared" si="21"/>
        <v>N/A</v>
      </c>
      <c r="G98" s="23">
        <v>912</v>
      </c>
      <c r="H98" s="27" t="str">
        <f t="shared" si="22"/>
        <v>N/A</v>
      </c>
      <c r="I98" s="8">
        <v>90.37</v>
      </c>
      <c r="J98" s="8">
        <v>28.09</v>
      </c>
      <c r="K98" s="28" t="s">
        <v>736</v>
      </c>
      <c r="L98" s="111" t="str">
        <f t="shared" si="19"/>
        <v>Yes</v>
      </c>
    </row>
    <row r="99" spans="1:12" x14ac:dyDescent="0.25">
      <c r="A99" s="134" t="s">
        <v>1176</v>
      </c>
      <c r="B99" s="22" t="s">
        <v>213</v>
      </c>
      <c r="C99" s="29">
        <v>90054.735293999998</v>
      </c>
      <c r="D99" s="27" t="str">
        <f t="shared" si="20"/>
        <v>N/A</v>
      </c>
      <c r="E99" s="29">
        <v>54703.824438000003</v>
      </c>
      <c r="F99" s="27" t="str">
        <f t="shared" si="21"/>
        <v>N/A</v>
      </c>
      <c r="G99" s="29">
        <v>48664.485745999998</v>
      </c>
      <c r="H99" s="27" t="str">
        <f t="shared" si="22"/>
        <v>N/A</v>
      </c>
      <c r="I99" s="8">
        <v>-39.299999999999997</v>
      </c>
      <c r="J99" s="8">
        <v>-11</v>
      </c>
      <c r="K99" s="28" t="s">
        <v>736</v>
      </c>
      <c r="L99" s="111" t="str">
        <f t="shared" si="19"/>
        <v>Yes</v>
      </c>
    </row>
    <row r="100" spans="1:12" ht="25" x14ac:dyDescent="0.25">
      <c r="A100" s="134" t="s">
        <v>1177</v>
      </c>
      <c r="B100" s="22" t="s">
        <v>213</v>
      </c>
      <c r="C100" s="29">
        <v>273741</v>
      </c>
      <c r="D100" s="27" t="str">
        <f t="shared" si="20"/>
        <v>N/A</v>
      </c>
      <c r="E100" s="29">
        <v>257103</v>
      </c>
      <c r="F100" s="27" t="str">
        <f t="shared" si="21"/>
        <v>N/A</v>
      </c>
      <c r="G100" s="29">
        <v>245214</v>
      </c>
      <c r="H100" s="27" t="str">
        <f t="shared" si="22"/>
        <v>N/A</v>
      </c>
      <c r="I100" s="8">
        <v>-6.08</v>
      </c>
      <c r="J100" s="8">
        <v>-4.62</v>
      </c>
      <c r="K100" s="28" t="s">
        <v>736</v>
      </c>
      <c r="L100" s="111" t="str">
        <f t="shared" si="19"/>
        <v>Yes</v>
      </c>
    </row>
    <row r="101" spans="1:12" x14ac:dyDescent="0.25">
      <c r="A101" s="134" t="s">
        <v>519</v>
      </c>
      <c r="B101" s="22" t="s">
        <v>213</v>
      </c>
      <c r="C101" s="23">
        <v>557</v>
      </c>
      <c r="D101" s="27" t="str">
        <f t="shared" si="20"/>
        <v>N/A</v>
      </c>
      <c r="E101" s="23">
        <v>515</v>
      </c>
      <c r="F101" s="27" t="str">
        <f t="shared" si="21"/>
        <v>N/A</v>
      </c>
      <c r="G101" s="23">
        <v>521</v>
      </c>
      <c r="H101" s="27" t="str">
        <f t="shared" si="22"/>
        <v>N/A</v>
      </c>
      <c r="I101" s="8">
        <v>-7.54</v>
      </c>
      <c r="J101" s="8">
        <v>1.165</v>
      </c>
      <c r="K101" s="28" t="s">
        <v>736</v>
      </c>
      <c r="L101" s="111" t="str">
        <f t="shared" si="19"/>
        <v>Yes</v>
      </c>
    </row>
    <row r="102" spans="1:12" ht="25" x14ac:dyDescent="0.25">
      <c r="A102" s="134" t="s">
        <v>1178</v>
      </c>
      <c r="B102" s="22" t="s">
        <v>213</v>
      </c>
      <c r="C102" s="29">
        <v>491.45601435999998</v>
      </c>
      <c r="D102" s="27" t="str">
        <f t="shared" si="20"/>
        <v>N/A</v>
      </c>
      <c r="E102" s="29">
        <v>499.22912621</v>
      </c>
      <c r="F102" s="27" t="str">
        <f t="shared" si="21"/>
        <v>N/A</v>
      </c>
      <c r="G102" s="29">
        <v>470.66026871000003</v>
      </c>
      <c r="H102" s="27" t="str">
        <f t="shared" si="22"/>
        <v>N/A</v>
      </c>
      <c r="I102" s="8">
        <v>1.5820000000000001</v>
      </c>
      <c r="J102" s="8">
        <v>-5.72</v>
      </c>
      <c r="K102" s="28" t="s">
        <v>736</v>
      </c>
      <c r="L102" s="111" t="str">
        <f t="shared" si="19"/>
        <v>Yes</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285981946</v>
      </c>
      <c r="D106" s="27" t="str">
        <f t="shared" si="20"/>
        <v>N/A</v>
      </c>
      <c r="E106" s="29">
        <v>264484045</v>
      </c>
      <c r="F106" s="27" t="str">
        <f t="shared" si="21"/>
        <v>N/A</v>
      </c>
      <c r="G106" s="29">
        <v>216371230</v>
      </c>
      <c r="H106" s="27" t="str">
        <f t="shared" si="22"/>
        <v>N/A</v>
      </c>
      <c r="I106" s="8">
        <v>-7.52</v>
      </c>
      <c r="J106" s="8">
        <v>-18.2</v>
      </c>
      <c r="K106" s="28" t="s">
        <v>736</v>
      </c>
      <c r="L106" s="111" t="str">
        <f t="shared" si="19"/>
        <v>Yes</v>
      </c>
    </row>
    <row r="107" spans="1:12" x14ac:dyDescent="0.25">
      <c r="A107" s="134" t="s">
        <v>521</v>
      </c>
      <c r="B107" s="22" t="s">
        <v>213</v>
      </c>
      <c r="C107" s="23">
        <v>18822</v>
      </c>
      <c r="D107" s="27" t="str">
        <f t="shared" si="20"/>
        <v>N/A</v>
      </c>
      <c r="E107" s="23">
        <v>17475</v>
      </c>
      <c r="F107" s="27" t="str">
        <f t="shared" si="21"/>
        <v>N/A</v>
      </c>
      <c r="G107" s="23">
        <v>15914</v>
      </c>
      <c r="H107" s="27" t="str">
        <f t="shared" si="22"/>
        <v>N/A</v>
      </c>
      <c r="I107" s="8">
        <v>-7.16</v>
      </c>
      <c r="J107" s="8">
        <v>-8.93</v>
      </c>
      <c r="K107" s="28" t="s">
        <v>736</v>
      </c>
      <c r="L107" s="111" t="str">
        <f t="shared" si="19"/>
        <v>Yes</v>
      </c>
    </row>
    <row r="108" spans="1:12" ht="25" x14ac:dyDescent="0.25">
      <c r="A108" s="134" t="s">
        <v>1182</v>
      </c>
      <c r="B108" s="22" t="s">
        <v>213</v>
      </c>
      <c r="C108" s="29">
        <v>15194.025396000001</v>
      </c>
      <c r="D108" s="27" t="str">
        <f t="shared" si="20"/>
        <v>N/A</v>
      </c>
      <c r="E108" s="29">
        <v>15134.995422</v>
      </c>
      <c r="F108" s="27" t="str">
        <f t="shared" si="21"/>
        <v>N/A</v>
      </c>
      <c r="G108" s="29">
        <v>13596.28189</v>
      </c>
      <c r="H108" s="27" t="str">
        <f t="shared" si="22"/>
        <v>N/A</v>
      </c>
      <c r="I108" s="8">
        <v>-0.38900000000000001</v>
      </c>
      <c r="J108" s="8">
        <v>-10.199999999999999</v>
      </c>
      <c r="K108" s="28" t="s">
        <v>736</v>
      </c>
      <c r="L108" s="111" t="str">
        <f t="shared" si="19"/>
        <v>Yes</v>
      </c>
    </row>
    <row r="109" spans="1:12" x14ac:dyDescent="0.25">
      <c r="A109" s="134" t="s">
        <v>1183</v>
      </c>
      <c r="B109" s="22" t="s">
        <v>213</v>
      </c>
      <c r="C109" s="29">
        <v>36337494</v>
      </c>
      <c r="D109" s="27" t="str">
        <f t="shared" si="20"/>
        <v>N/A</v>
      </c>
      <c r="E109" s="29">
        <v>28119028</v>
      </c>
      <c r="F109" s="27" t="str">
        <f t="shared" si="21"/>
        <v>N/A</v>
      </c>
      <c r="G109" s="29">
        <v>6628604</v>
      </c>
      <c r="H109" s="27" t="str">
        <f t="shared" si="22"/>
        <v>N/A</v>
      </c>
      <c r="I109" s="8">
        <v>-22.6</v>
      </c>
      <c r="J109" s="8">
        <v>-76.400000000000006</v>
      </c>
      <c r="K109" s="28" t="s">
        <v>736</v>
      </c>
      <c r="L109" s="111" t="str">
        <f t="shared" si="19"/>
        <v>No</v>
      </c>
    </row>
    <row r="110" spans="1:12" x14ac:dyDescent="0.25">
      <c r="A110" s="134" t="s">
        <v>522</v>
      </c>
      <c r="B110" s="22" t="s">
        <v>213</v>
      </c>
      <c r="C110" s="23">
        <v>8862</v>
      </c>
      <c r="D110" s="27" t="str">
        <f t="shared" si="20"/>
        <v>N/A</v>
      </c>
      <c r="E110" s="23">
        <v>7801</v>
      </c>
      <c r="F110" s="27" t="str">
        <f t="shared" si="21"/>
        <v>N/A</v>
      </c>
      <c r="G110" s="23">
        <v>4305</v>
      </c>
      <c r="H110" s="27" t="str">
        <f t="shared" si="22"/>
        <v>N/A</v>
      </c>
      <c r="I110" s="8">
        <v>-12</v>
      </c>
      <c r="J110" s="8">
        <v>-44.8</v>
      </c>
      <c r="K110" s="28" t="s">
        <v>736</v>
      </c>
      <c r="L110" s="111" t="str">
        <f t="shared" si="19"/>
        <v>No</v>
      </c>
    </row>
    <row r="111" spans="1:12" ht="25" x14ac:dyDescent="0.25">
      <c r="A111" s="134" t="s">
        <v>1184</v>
      </c>
      <c r="B111" s="22" t="s">
        <v>213</v>
      </c>
      <c r="C111" s="29">
        <v>4100.3716993999997</v>
      </c>
      <c r="D111" s="27" t="str">
        <f t="shared" si="20"/>
        <v>N/A</v>
      </c>
      <c r="E111" s="29">
        <v>3604.5414689999998</v>
      </c>
      <c r="F111" s="27" t="str">
        <f t="shared" si="21"/>
        <v>N/A</v>
      </c>
      <c r="G111" s="29">
        <v>1539.7454123</v>
      </c>
      <c r="H111" s="27" t="str">
        <f t="shared" si="22"/>
        <v>N/A</v>
      </c>
      <c r="I111" s="8">
        <v>-12.1</v>
      </c>
      <c r="J111" s="8">
        <v>-57.3</v>
      </c>
      <c r="K111" s="28" t="s">
        <v>736</v>
      </c>
      <c r="L111" s="111" t="str">
        <f t="shared" si="19"/>
        <v>No</v>
      </c>
    </row>
    <row r="112" spans="1:12" ht="25" x14ac:dyDescent="0.25">
      <c r="A112" s="134" t="s">
        <v>1185</v>
      </c>
      <c r="B112" s="22" t="s">
        <v>213</v>
      </c>
      <c r="C112" s="29">
        <v>171056004</v>
      </c>
      <c r="D112" s="27" t="str">
        <f t="shared" si="20"/>
        <v>N/A</v>
      </c>
      <c r="E112" s="29">
        <v>131476668</v>
      </c>
      <c r="F112" s="27" t="str">
        <f t="shared" si="21"/>
        <v>N/A</v>
      </c>
      <c r="G112" s="29">
        <v>18615066</v>
      </c>
      <c r="H112" s="27" t="str">
        <f t="shared" si="22"/>
        <v>N/A</v>
      </c>
      <c r="I112" s="8">
        <v>-23.1</v>
      </c>
      <c r="J112" s="8">
        <v>-85.8</v>
      </c>
      <c r="K112" s="28" t="s">
        <v>736</v>
      </c>
      <c r="L112" s="111" t="str">
        <f t="shared" si="19"/>
        <v>No</v>
      </c>
    </row>
    <row r="113" spans="1:12" x14ac:dyDescent="0.25">
      <c r="A113" s="134" t="s">
        <v>523</v>
      </c>
      <c r="B113" s="22" t="s">
        <v>213</v>
      </c>
      <c r="C113" s="23">
        <v>7926</v>
      </c>
      <c r="D113" s="27" t="str">
        <f t="shared" si="20"/>
        <v>N/A</v>
      </c>
      <c r="E113" s="23">
        <v>7158</v>
      </c>
      <c r="F113" s="27" t="str">
        <f t="shared" si="21"/>
        <v>N/A</v>
      </c>
      <c r="G113" s="23">
        <v>10566</v>
      </c>
      <c r="H113" s="27" t="str">
        <f t="shared" si="22"/>
        <v>N/A</v>
      </c>
      <c r="I113" s="8">
        <v>-9.69</v>
      </c>
      <c r="J113" s="8">
        <v>47.61</v>
      </c>
      <c r="K113" s="28" t="s">
        <v>736</v>
      </c>
      <c r="L113" s="111" t="str">
        <f t="shared" si="19"/>
        <v>No</v>
      </c>
    </row>
    <row r="114" spans="1:12" ht="25" x14ac:dyDescent="0.25">
      <c r="A114" s="134" t="s">
        <v>1186</v>
      </c>
      <c r="B114" s="22" t="s">
        <v>213</v>
      </c>
      <c r="C114" s="29">
        <v>21581.630582999998</v>
      </c>
      <c r="D114" s="27" t="str">
        <f t="shared" si="20"/>
        <v>N/A</v>
      </c>
      <c r="E114" s="29">
        <v>18367.793796999998</v>
      </c>
      <c r="F114" s="27" t="str">
        <f t="shared" si="21"/>
        <v>N/A</v>
      </c>
      <c r="G114" s="29">
        <v>1761.7893242</v>
      </c>
      <c r="H114" s="27" t="str">
        <f t="shared" si="22"/>
        <v>N/A</v>
      </c>
      <c r="I114" s="8">
        <v>-14.9</v>
      </c>
      <c r="J114" s="8">
        <v>-90.4</v>
      </c>
      <c r="K114" s="28" t="s">
        <v>736</v>
      </c>
      <c r="L114" s="111" t="str">
        <f t="shared" si="19"/>
        <v>No</v>
      </c>
    </row>
    <row r="115" spans="1:12" ht="25" x14ac:dyDescent="0.25">
      <c r="A115" s="134" t="s">
        <v>1187</v>
      </c>
      <c r="B115" s="22" t="s">
        <v>213</v>
      </c>
      <c r="C115" s="29">
        <v>1013</v>
      </c>
      <c r="D115" s="27" t="str">
        <f t="shared" ref="D115:D146" si="23">IF($B115="N/A","N/A",IF(C115&gt;10,"No",IF(C115&lt;-10,"No","Yes")))</f>
        <v>N/A</v>
      </c>
      <c r="E115" s="29">
        <v>872</v>
      </c>
      <c r="F115" s="27" t="str">
        <f t="shared" ref="F115:F146" si="24">IF($B115="N/A","N/A",IF(E115&gt;10,"No",IF(E115&lt;-10,"No","Yes")))</f>
        <v>N/A</v>
      </c>
      <c r="G115" s="29">
        <v>21127</v>
      </c>
      <c r="H115" s="27" t="str">
        <f t="shared" ref="H115:H146" si="25">IF($B115="N/A","N/A",IF(G115&gt;10,"No",IF(G115&lt;-10,"No","Yes")))</f>
        <v>N/A</v>
      </c>
      <c r="I115" s="8">
        <v>-13.9</v>
      </c>
      <c r="J115" s="8">
        <v>2323</v>
      </c>
      <c r="K115" s="28" t="s">
        <v>736</v>
      </c>
      <c r="L115" s="111" t="str">
        <f t="shared" si="19"/>
        <v>No</v>
      </c>
    </row>
    <row r="116" spans="1:12" ht="25" x14ac:dyDescent="0.25">
      <c r="A116" s="134" t="s">
        <v>524</v>
      </c>
      <c r="B116" s="22" t="s">
        <v>213</v>
      </c>
      <c r="C116" s="23">
        <v>11</v>
      </c>
      <c r="D116" s="27" t="str">
        <f t="shared" si="23"/>
        <v>N/A</v>
      </c>
      <c r="E116" s="23">
        <v>11</v>
      </c>
      <c r="F116" s="27" t="str">
        <f t="shared" si="24"/>
        <v>N/A</v>
      </c>
      <c r="G116" s="23">
        <v>86</v>
      </c>
      <c r="H116" s="27" t="str">
        <f t="shared" si="25"/>
        <v>N/A</v>
      </c>
      <c r="I116" s="8">
        <v>-28.6</v>
      </c>
      <c r="J116" s="8">
        <v>1620</v>
      </c>
      <c r="K116" s="28" t="s">
        <v>736</v>
      </c>
      <c r="L116" s="111" t="str">
        <f t="shared" si="19"/>
        <v>No</v>
      </c>
    </row>
    <row r="117" spans="1:12" ht="25" x14ac:dyDescent="0.25">
      <c r="A117" s="134" t="s">
        <v>1188</v>
      </c>
      <c r="B117" s="22" t="s">
        <v>213</v>
      </c>
      <c r="C117" s="29">
        <v>144.71428571000001</v>
      </c>
      <c r="D117" s="27" t="str">
        <f t="shared" si="23"/>
        <v>N/A</v>
      </c>
      <c r="E117" s="29">
        <v>174.4</v>
      </c>
      <c r="F117" s="27" t="str">
        <f t="shared" si="24"/>
        <v>N/A</v>
      </c>
      <c r="G117" s="29">
        <v>245.66279069999999</v>
      </c>
      <c r="H117" s="27" t="str">
        <f t="shared" si="25"/>
        <v>N/A</v>
      </c>
      <c r="I117" s="8">
        <v>20.51</v>
      </c>
      <c r="J117" s="8">
        <v>40.86</v>
      </c>
      <c r="K117" s="28" t="s">
        <v>736</v>
      </c>
      <c r="L117" s="111" t="str">
        <f t="shared" si="19"/>
        <v>No</v>
      </c>
    </row>
    <row r="118" spans="1:12" ht="25" x14ac:dyDescent="0.25">
      <c r="A118" s="134" t="s">
        <v>1189</v>
      </c>
      <c r="B118" s="22" t="s">
        <v>213</v>
      </c>
      <c r="C118" s="29">
        <v>1623</v>
      </c>
      <c r="D118" s="27" t="str">
        <f t="shared" si="23"/>
        <v>N/A</v>
      </c>
      <c r="E118" s="29">
        <v>4395</v>
      </c>
      <c r="F118" s="27" t="str">
        <f t="shared" si="24"/>
        <v>N/A</v>
      </c>
      <c r="G118" s="29">
        <v>1909223</v>
      </c>
      <c r="H118" s="27" t="str">
        <f t="shared" si="25"/>
        <v>N/A</v>
      </c>
      <c r="I118" s="8">
        <v>170.8</v>
      </c>
      <c r="J118" s="8">
        <v>43341</v>
      </c>
      <c r="K118" s="28" t="s">
        <v>736</v>
      </c>
      <c r="L118" s="111" t="str">
        <f t="shared" si="19"/>
        <v>No</v>
      </c>
    </row>
    <row r="119" spans="1:12" ht="25" x14ac:dyDescent="0.25">
      <c r="A119" s="134" t="s">
        <v>525</v>
      </c>
      <c r="B119" s="22" t="s">
        <v>213</v>
      </c>
      <c r="C119" s="23">
        <v>15</v>
      </c>
      <c r="D119" s="27" t="str">
        <f t="shared" si="23"/>
        <v>N/A</v>
      </c>
      <c r="E119" s="23">
        <v>35</v>
      </c>
      <c r="F119" s="27" t="str">
        <f t="shared" si="24"/>
        <v>N/A</v>
      </c>
      <c r="G119" s="23">
        <v>1287</v>
      </c>
      <c r="H119" s="27" t="str">
        <f t="shared" si="25"/>
        <v>N/A</v>
      </c>
      <c r="I119" s="8">
        <v>133.30000000000001</v>
      </c>
      <c r="J119" s="8">
        <v>3577</v>
      </c>
      <c r="K119" s="28" t="s">
        <v>736</v>
      </c>
      <c r="L119" s="111" t="str">
        <f t="shared" si="19"/>
        <v>No</v>
      </c>
    </row>
    <row r="120" spans="1:12" ht="25" x14ac:dyDescent="0.25">
      <c r="A120" s="134" t="s">
        <v>1190</v>
      </c>
      <c r="B120" s="22" t="s">
        <v>213</v>
      </c>
      <c r="C120" s="29">
        <v>108.2</v>
      </c>
      <c r="D120" s="27" t="str">
        <f t="shared" si="23"/>
        <v>N/A</v>
      </c>
      <c r="E120" s="29">
        <v>125.57142856999999</v>
      </c>
      <c r="F120" s="27" t="str">
        <f t="shared" si="24"/>
        <v>N/A</v>
      </c>
      <c r="G120" s="29">
        <v>1483.4677545</v>
      </c>
      <c r="H120" s="27" t="str">
        <f t="shared" si="25"/>
        <v>N/A</v>
      </c>
      <c r="I120" s="8">
        <v>16.05</v>
      </c>
      <c r="J120" s="8">
        <v>1081</v>
      </c>
      <c r="K120" s="28" t="s">
        <v>736</v>
      </c>
      <c r="L120" s="111" t="str">
        <f t="shared" si="19"/>
        <v>No</v>
      </c>
    </row>
    <row r="121" spans="1:12" ht="25" x14ac:dyDescent="0.25">
      <c r="A121" s="134" t="s">
        <v>1191</v>
      </c>
      <c r="B121" s="22" t="s">
        <v>213</v>
      </c>
      <c r="C121" s="29">
        <v>0</v>
      </c>
      <c r="D121" s="27" t="str">
        <f t="shared" si="23"/>
        <v>N/A</v>
      </c>
      <c r="E121" s="29">
        <v>0</v>
      </c>
      <c r="F121" s="27" t="str">
        <f t="shared" si="24"/>
        <v>N/A</v>
      </c>
      <c r="G121" s="29">
        <v>0</v>
      </c>
      <c r="H121" s="27" t="str">
        <f t="shared" si="25"/>
        <v>N/A</v>
      </c>
      <c r="I121" s="8" t="s">
        <v>1748</v>
      </c>
      <c r="J121" s="8" t="s">
        <v>1748</v>
      </c>
      <c r="K121" s="28" t="s">
        <v>736</v>
      </c>
      <c r="L121" s="111" t="str">
        <f t="shared" si="19"/>
        <v>N/A</v>
      </c>
    </row>
    <row r="122" spans="1:12" x14ac:dyDescent="0.25">
      <c r="A122" s="134" t="s">
        <v>526</v>
      </c>
      <c r="B122" s="22" t="s">
        <v>213</v>
      </c>
      <c r="C122" s="23">
        <v>0</v>
      </c>
      <c r="D122" s="27" t="str">
        <f t="shared" si="23"/>
        <v>N/A</v>
      </c>
      <c r="E122" s="23">
        <v>0</v>
      </c>
      <c r="F122" s="27" t="str">
        <f t="shared" si="24"/>
        <v>N/A</v>
      </c>
      <c r="G122" s="23">
        <v>0</v>
      </c>
      <c r="H122" s="27" t="str">
        <f t="shared" si="25"/>
        <v>N/A</v>
      </c>
      <c r="I122" s="8" t="s">
        <v>1748</v>
      </c>
      <c r="J122" s="8" t="s">
        <v>1748</v>
      </c>
      <c r="K122" s="28" t="s">
        <v>736</v>
      </c>
      <c r="L122" s="111" t="str">
        <f t="shared" si="19"/>
        <v>N/A</v>
      </c>
    </row>
    <row r="123" spans="1:12" ht="25" x14ac:dyDescent="0.25">
      <c r="A123" s="134" t="s">
        <v>1192</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736</v>
      </c>
      <c r="L123" s="111" t="str">
        <f t="shared" si="19"/>
        <v>N/A</v>
      </c>
    </row>
    <row r="124" spans="1:12" ht="25" x14ac:dyDescent="0.25">
      <c r="A124" s="134" t="s">
        <v>1193</v>
      </c>
      <c r="B124" s="22" t="s">
        <v>213</v>
      </c>
      <c r="C124" s="29">
        <v>16833794</v>
      </c>
      <c r="D124" s="27" t="str">
        <f t="shared" si="23"/>
        <v>N/A</v>
      </c>
      <c r="E124" s="29">
        <v>14394472</v>
      </c>
      <c r="F124" s="27" t="str">
        <f t="shared" si="24"/>
        <v>N/A</v>
      </c>
      <c r="G124" s="29">
        <v>10821683</v>
      </c>
      <c r="H124" s="27" t="str">
        <f t="shared" si="25"/>
        <v>N/A</v>
      </c>
      <c r="I124" s="8">
        <v>-14.5</v>
      </c>
      <c r="J124" s="8">
        <v>-24.8</v>
      </c>
      <c r="K124" s="28" t="s">
        <v>736</v>
      </c>
      <c r="L124" s="111" t="str">
        <f t="shared" si="19"/>
        <v>Yes</v>
      </c>
    </row>
    <row r="125" spans="1:12" ht="25" x14ac:dyDescent="0.25">
      <c r="A125" s="134" t="s">
        <v>527</v>
      </c>
      <c r="B125" s="22" t="s">
        <v>213</v>
      </c>
      <c r="C125" s="23">
        <v>13594</v>
      </c>
      <c r="D125" s="27" t="str">
        <f t="shared" si="23"/>
        <v>N/A</v>
      </c>
      <c r="E125" s="23">
        <v>11681</v>
      </c>
      <c r="F125" s="27" t="str">
        <f t="shared" si="24"/>
        <v>N/A</v>
      </c>
      <c r="G125" s="23">
        <v>11117</v>
      </c>
      <c r="H125" s="27" t="str">
        <f t="shared" si="25"/>
        <v>N/A</v>
      </c>
      <c r="I125" s="8">
        <v>-14.1</v>
      </c>
      <c r="J125" s="8">
        <v>-4.83</v>
      </c>
      <c r="K125" s="28" t="s">
        <v>736</v>
      </c>
      <c r="L125" s="111" t="str">
        <f t="shared" si="19"/>
        <v>Yes</v>
      </c>
    </row>
    <row r="126" spans="1:12" ht="25" x14ac:dyDescent="0.25">
      <c r="A126" s="134" t="s">
        <v>1194</v>
      </c>
      <c r="B126" s="22" t="s">
        <v>213</v>
      </c>
      <c r="C126" s="29">
        <v>1238.3252906</v>
      </c>
      <c r="D126" s="27" t="str">
        <f t="shared" si="23"/>
        <v>N/A</v>
      </c>
      <c r="E126" s="29">
        <v>1232.2979197</v>
      </c>
      <c r="F126" s="27" t="str">
        <f t="shared" si="24"/>
        <v>N/A</v>
      </c>
      <c r="G126" s="29">
        <v>973.43554916000005</v>
      </c>
      <c r="H126" s="27" t="str">
        <f t="shared" si="25"/>
        <v>N/A</v>
      </c>
      <c r="I126" s="8">
        <v>-0.48699999999999999</v>
      </c>
      <c r="J126" s="8">
        <v>-21</v>
      </c>
      <c r="K126" s="28" t="s">
        <v>736</v>
      </c>
      <c r="L126" s="111" t="str">
        <f t="shared" si="19"/>
        <v>Yes</v>
      </c>
    </row>
    <row r="127" spans="1:12" ht="25" x14ac:dyDescent="0.25">
      <c r="A127" s="134" t="s">
        <v>1195</v>
      </c>
      <c r="B127" s="22" t="s">
        <v>213</v>
      </c>
      <c r="C127" s="29">
        <v>41258</v>
      </c>
      <c r="D127" s="27" t="str">
        <f t="shared" si="23"/>
        <v>N/A</v>
      </c>
      <c r="E127" s="29">
        <v>27165</v>
      </c>
      <c r="F127" s="27" t="str">
        <f t="shared" si="24"/>
        <v>N/A</v>
      </c>
      <c r="G127" s="29">
        <v>529</v>
      </c>
      <c r="H127" s="27" t="str">
        <f t="shared" si="25"/>
        <v>N/A</v>
      </c>
      <c r="I127" s="8">
        <v>-34.200000000000003</v>
      </c>
      <c r="J127" s="8">
        <v>-98.1</v>
      </c>
      <c r="K127" s="28" t="s">
        <v>736</v>
      </c>
      <c r="L127" s="111" t="str">
        <f t="shared" si="19"/>
        <v>No</v>
      </c>
    </row>
    <row r="128" spans="1:12" x14ac:dyDescent="0.25">
      <c r="A128" s="134" t="s">
        <v>528</v>
      </c>
      <c r="B128" s="22" t="s">
        <v>213</v>
      </c>
      <c r="C128" s="23">
        <v>32</v>
      </c>
      <c r="D128" s="27" t="str">
        <f t="shared" si="23"/>
        <v>N/A</v>
      </c>
      <c r="E128" s="23">
        <v>24</v>
      </c>
      <c r="F128" s="27" t="str">
        <f t="shared" si="24"/>
        <v>N/A</v>
      </c>
      <c r="G128" s="23">
        <v>11</v>
      </c>
      <c r="H128" s="27" t="str">
        <f t="shared" si="25"/>
        <v>N/A</v>
      </c>
      <c r="I128" s="8">
        <v>-25</v>
      </c>
      <c r="J128" s="8">
        <v>-91.7</v>
      </c>
      <c r="K128" s="28" t="s">
        <v>736</v>
      </c>
      <c r="L128" s="111" t="str">
        <f t="shared" si="19"/>
        <v>No</v>
      </c>
    </row>
    <row r="129" spans="1:12" ht="25" x14ac:dyDescent="0.25">
      <c r="A129" s="134" t="s">
        <v>1196</v>
      </c>
      <c r="B129" s="22" t="s">
        <v>213</v>
      </c>
      <c r="C129" s="29">
        <v>1289.3125</v>
      </c>
      <c r="D129" s="27" t="str">
        <f t="shared" si="23"/>
        <v>N/A</v>
      </c>
      <c r="E129" s="29">
        <v>1131.875</v>
      </c>
      <c r="F129" s="27" t="str">
        <f t="shared" si="24"/>
        <v>N/A</v>
      </c>
      <c r="G129" s="29">
        <v>264.5</v>
      </c>
      <c r="H129" s="27" t="str">
        <f t="shared" si="25"/>
        <v>N/A</v>
      </c>
      <c r="I129" s="8">
        <v>-12.2</v>
      </c>
      <c r="J129" s="8">
        <v>-76.599999999999994</v>
      </c>
      <c r="K129" s="28" t="s">
        <v>736</v>
      </c>
      <c r="L129" s="111" t="str">
        <f t="shared" si="19"/>
        <v>No</v>
      </c>
    </row>
    <row r="130" spans="1:12" ht="25" x14ac:dyDescent="0.25">
      <c r="A130" s="134" t="s">
        <v>1197</v>
      </c>
      <c r="B130" s="22" t="s">
        <v>213</v>
      </c>
      <c r="C130" s="29">
        <v>0</v>
      </c>
      <c r="D130" s="27" t="str">
        <f t="shared" si="23"/>
        <v>N/A</v>
      </c>
      <c r="E130" s="29">
        <v>392</v>
      </c>
      <c r="F130" s="27" t="str">
        <f t="shared" si="24"/>
        <v>N/A</v>
      </c>
      <c r="G130" s="29">
        <v>0</v>
      </c>
      <c r="H130" s="27" t="str">
        <f t="shared" si="25"/>
        <v>N/A</v>
      </c>
      <c r="I130" s="8" t="s">
        <v>1748</v>
      </c>
      <c r="J130" s="8">
        <v>-100</v>
      </c>
      <c r="K130" s="28" t="s">
        <v>736</v>
      </c>
      <c r="L130" s="111" t="str">
        <f t="shared" si="19"/>
        <v>No</v>
      </c>
    </row>
    <row r="131" spans="1:12" x14ac:dyDescent="0.25">
      <c r="A131" s="134" t="s">
        <v>529</v>
      </c>
      <c r="B131" s="22" t="s">
        <v>213</v>
      </c>
      <c r="C131" s="23">
        <v>0</v>
      </c>
      <c r="D131" s="27" t="str">
        <f t="shared" si="23"/>
        <v>N/A</v>
      </c>
      <c r="E131" s="23">
        <v>11</v>
      </c>
      <c r="F131" s="27" t="str">
        <f t="shared" si="24"/>
        <v>N/A</v>
      </c>
      <c r="G131" s="23">
        <v>0</v>
      </c>
      <c r="H131" s="27" t="str">
        <f t="shared" si="25"/>
        <v>N/A</v>
      </c>
      <c r="I131" s="8" t="s">
        <v>1748</v>
      </c>
      <c r="J131" s="8">
        <v>-100</v>
      </c>
      <c r="K131" s="28" t="s">
        <v>736</v>
      </c>
      <c r="L131" s="111" t="str">
        <f t="shared" si="19"/>
        <v>No</v>
      </c>
    </row>
    <row r="132" spans="1:12" ht="25" x14ac:dyDescent="0.25">
      <c r="A132" s="134" t="s">
        <v>1198</v>
      </c>
      <c r="B132" s="22" t="s">
        <v>213</v>
      </c>
      <c r="C132" s="29" t="s">
        <v>1748</v>
      </c>
      <c r="D132" s="27" t="str">
        <f t="shared" si="23"/>
        <v>N/A</v>
      </c>
      <c r="E132" s="29">
        <v>392</v>
      </c>
      <c r="F132" s="27" t="str">
        <f t="shared" si="24"/>
        <v>N/A</v>
      </c>
      <c r="G132" s="29" t="s">
        <v>1748</v>
      </c>
      <c r="H132" s="27" t="str">
        <f t="shared" si="25"/>
        <v>N/A</v>
      </c>
      <c r="I132" s="8" t="s">
        <v>1748</v>
      </c>
      <c r="J132" s="8" t="s">
        <v>1748</v>
      </c>
      <c r="K132" s="28" t="s">
        <v>736</v>
      </c>
      <c r="L132" s="111" t="str">
        <f t="shared" si="19"/>
        <v>N/A</v>
      </c>
    </row>
    <row r="133" spans="1:12" x14ac:dyDescent="0.25">
      <c r="A133" s="134" t="s">
        <v>1199</v>
      </c>
      <c r="B133" s="22" t="s">
        <v>213</v>
      </c>
      <c r="C133" s="29">
        <v>1472</v>
      </c>
      <c r="D133" s="27" t="str">
        <f t="shared" si="23"/>
        <v>N/A</v>
      </c>
      <c r="E133" s="29">
        <v>0</v>
      </c>
      <c r="F133" s="27" t="str">
        <f t="shared" si="24"/>
        <v>N/A</v>
      </c>
      <c r="G133" s="29">
        <v>0</v>
      </c>
      <c r="H133" s="27" t="str">
        <f t="shared" si="25"/>
        <v>N/A</v>
      </c>
      <c r="I133" s="8">
        <v>-100</v>
      </c>
      <c r="J133" s="8" t="s">
        <v>1748</v>
      </c>
      <c r="K133" s="28" t="s">
        <v>736</v>
      </c>
      <c r="L133" s="111" t="str">
        <f t="shared" si="19"/>
        <v>N/A</v>
      </c>
    </row>
    <row r="134" spans="1:12" x14ac:dyDescent="0.25">
      <c r="A134" s="134" t="s">
        <v>530</v>
      </c>
      <c r="B134" s="22" t="s">
        <v>213</v>
      </c>
      <c r="C134" s="23">
        <v>11</v>
      </c>
      <c r="D134" s="27" t="str">
        <f t="shared" si="23"/>
        <v>N/A</v>
      </c>
      <c r="E134" s="23">
        <v>0</v>
      </c>
      <c r="F134" s="27" t="str">
        <f t="shared" si="24"/>
        <v>N/A</v>
      </c>
      <c r="G134" s="23">
        <v>0</v>
      </c>
      <c r="H134" s="27" t="str">
        <f t="shared" si="25"/>
        <v>N/A</v>
      </c>
      <c r="I134" s="8">
        <v>-100</v>
      </c>
      <c r="J134" s="8" t="s">
        <v>1748</v>
      </c>
      <c r="K134" s="28" t="s">
        <v>736</v>
      </c>
      <c r="L134" s="111" t="str">
        <f t="shared" si="19"/>
        <v>N/A</v>
      </c>
    </row>
    <row r="135" spans="1:12" x14ac:dyDescent="0.25">
      <c r="A135" s="134" t="s">
        <v>1200</v>
      </c>
      <c r="B135" s="22" t="s">
        <v>213</v>
      </c>
      <c r="C135" s="29">
        <v>1472</v>
      </c>
      <c r="D135" s="27" t="str">
        <f t="shared" si="23"/>
        <v>N/A</v>
      </c>
      <c r="E135" s="29" t="s">
        <v>1748</v>
      </c>
      <c r="F135" s="27" t="str">
        <f t="shared" si="24"/>
        <v>N/A</v>
      </c>
      <c r="G135" s="29" t="s">
        <v>1748</v>
      </c>
      <c r="H135" s="27" t="str">
        <f t="shared" si="25"/>
        <v>N/A</v>
      </c>
      <c r="I135" s="8" t="s">
        <v>1748</v>
      </c>
      <c r="J135" s="8" t="s">
        <v>1748</v>
      </c>
      <c r="K135" s="28" t="s">
        <v>736</v>
      </c>
      <c r="L135" s="111" t="str">
        <f t="shared" si="19"/>
        <v>N/A</v>
      </c>
    </row>
    <row r="136" spans="1:12" x14ac:dyDescent="0.25">
      <c r="A136" s="134" t="s">
        <v>1201</v>
      </c>
      <c r="B136" s="22" t="s">
        <v>213</v>
      </c>
      <c r="C136" s="29">
        <v>266244</v>
      </c>
      <c r="D136" s="27" t="str">
        <f t="shared" si="23"/>
        <v>N/A</v>
      </c>
      <c r="E136" s="29">
        <v>219770</v>
      </c>
      <c r="F136" s="27" t="str">
        <f t="shared" si="24"/>
        <v>N/A</v>
      </c>
      <c r="G136" s="29">
        <v>51116</v>
      </c>
      <c r="H136" s="27" t="str">
        <f t="shared" si="25"/>
        <v>N/A</v>
      </c>
      <c r="I136" s="8">
        <v>-17.5</v>
      </c>
      <c r="J136" s="8">
        <v>-76.7</v>
      </c>
      <c r="K136" s="28" t="s">
        <v>736</v>
      </c>
      <c r="L136" s="111" t="str">
        <f t="shared" si="19"/>
        <v>No</v>
      </c>
    </row>
    <row r="137" spans="1:12" x14ac:dyDescent="0.25">
      <c r="A137" s="134" t="s">
        <v>531</v>
      </c>
      <c r="B137" s="22" t="s">
        <v>213</v>
      </c>
      <c r="C137" s="23">
        <v>438</v>
      </c>
      <c r="D137" s="27" t="str">
        <f t="shared" si="23"/>
        <v>N/A</v>
      </c>
      <c r="E137" s="23">
        <v>340</v>
      </c>
      <c r="F137" s="27" t="str">
        <f t="shared" si="24"/>
        <v>N/A</v>
      </c>
      <c r="G137" s="23">
        <v>249</v>
      </c>
      <c r="H137" s="27" t="str">
        <f t="shared" si="25"/>
        <v>N/A</v>
      </c>
      <c r="I137" s="8">
        <v>-22.4</v>
      </c>
      <c r="J137" s="8">
        <v>-26.8</v>
      </c>
      <c r="K137" s="28" t="s">
        <v>736</v>
      </c>
      <c r="L137" s="111" t="str">
        <f t="shared" si="19"/>
        <v>Yes</v>
      </c>
    </row>
    <row r="138" spans="1:12" x14ac:dyDescent="0.25">
      <c r="A138" s="134" t="s">
        <v>1202</v>
      </c>
      <c r="B138" s="22" t="s">
        <v>213</v>
      </c>
      <c r="C138" s="29">
        <v>607.86301370000001</v>
      </c>
      <c r="D138" s="27" t="str">
        <f t="shared" si="23"/>
        <v>N/A</v>
      </c>
      <c r="E138" s="29">
        <v>646.38235294000003</v>
      </c>
      <c r="F138" s="27" t="str">
        <f t="shared" si="24"/>
        <v>N/A</v>
      </c>
      <c r="G138" s="29">
        <v>205.28514056</v>
      </c>
      <c r="H138" s="27" t="str">
        <f t="shared" si="25"/>
        <v>N/A</v>
      </c>
      <c r="I138" s="8">
        <v>6.3369999999999997</v>
      </c>
      <c r="J138" s="8">
        <v>-68.2</v>
      </c>
      <c r="K138" s="28" t="s">
        <v>736</v>
      </c>
      <c r="L138" s="111" t="str">
        <f t="shared" si="19"/>
        <v>No</v>
      </c>
    </row>
    <row r="139" spans="1:12" x14ac:dyDescent="0.25">
      <c r="A139" s="162" t="s">
        <v>404</v>
      </c>
      <c r="B139" s="10" t="s">
        <v>213</v>
      </c>
      <c r="C139" s="10">
        <v>8652044718</v>
      </c>
      <c r="D139" s="7" t="str">
        <f t="shared" si="23"/>
        <v>N/A</v>
      </c>
      <c r="E139" s="10">
        <v>8748916008</v>
      </c>
      <c r="F139" s="7" t="str">
        <f t="shared" si="24"/>
        <v>N/A</v>
      </c>
      <c r="G139" s="10">
        <v>8669164444</v>
      </c>
      <c r="H139" s="7" t="str">
        <f t="shared" si="25"/>
        <v>N/A</v>
      </c>
      <c r="I139" s="8">
        <v>1.1200000000000001</v>
      </c>
      <c r="J139" s="8">
        <v>-0.91200000000000003</v>
      </c>
      <c r="K139" s="10" t="s">
        <v>213</v>
      </c>
      <c r="L139" s="111" t="str">
        <f t="shared" ref="L139:L158" si="26">IF(J139="Div by 0", "N/A", IF(K139="N/A","N/A", IF(J139&gt;VALUE(MID(K139,1,2)), "No", IF(J139&lt;-1*VALUE(MID(K139,1,2)), "No", "Yes"))))</f>
        <v>N/A</v>
      </c>
    </row>
    <row r="140" spans="1:12" x14ac:dyDescent="0.25">
      <c r="A140" s="162" t="s">
        <v>1203</v>
      </c>
      <c r="B140" s="10" t="s">
        <v>213</v>
      </c>
      <c r="C140" s="10">
        <v>4971.4452041000004</v>
      </c>
      <c r="D140" s="7" t="str">
        <f t="shared" si="23"/>
        <v>N/A</v>
      </c>
      <c r="E140" s="10">
        <v>4946.9457775999999</v>
      </c>
      <c r="F140" s="7" t="str">
        <f t="shared" si="24"/>
        <v>N/A</v>
      </c>
      <c r="G140" s="10">
        <v>4834.2853819000002</v>
      </c>
      <c r="H140" s="7" t="str">
        <f t="shared" si="25"/>
        <v>N/A</v>
      </c>
      <c r="I140" s="8">
        <v>-0.49299999999999999</v>
      </c>
      <c r="J140" s="8">
        <v>-2.2799999999999998</v>
      </c>
      <c r="K140" s="10" t="s">
        <v>213</v>
      </c>
      <c r="L140" s="111" t="str">
        <f t="shared" si="26"/>
        <v>N/A</v>
      </c>
    </row>
    <row r="141" spans="1:12" x14ac:dyDescent="0.25">
      <c r="A141" s="162" t="s">
        <v>405</v>
      </c>
      <c r="B141" s="10" t="s">
        <v>213</v>
      </c>
      <c r="C141" s="10">
        <v>33848515</v>
      </c>
      <c r="D141" s="7" t="str">
        <f t="shared" si="23"/>
        <v>N/A</v>
      </c>
      <c r="E141" s="10">
        <v>28924028</v>
      </c>
      <c r="F141" s="7" t="str">
        <f t="shared" si="24"/>
        <v>N/A</v>
      </c>
      <c r="G141" s="10">
        <v>30668756</v>
      </c>
      <c r="H141" s="7" t="str">
        <f t="shared" si="25"/>
        <v>N/A</v>
      </c>
      <c r="I141" s="8">
        <v>-14.5</v>
      </c>
      <c r="J141" s="8">
        <v>6.032</v>
      </c>
      <c r="K141" s="10" t="s">
        <v>213</v>
      </c>
      <c r="L141" s="111" t="str">
        <f t="shared" si="26"/>
        <v>N/A</v>
      </c>
    </row>
    <row r="142" spans="1:12" x14ac:dyDescent="0.25">
      <c r="A142" s="162" t="s">
        <v>1204</v>
      </c>
      <c r="B142" s="10" t="s">
        <v>213</v>
      </c>
      <c r="C142" s="10">
        <v>3388.5789368000001</v>
      </c>
      <c r="D142" s="7" t="str">
        <f t="shared" si="23"/>
        <v>N/A</v>
      </c>
      <c r="E142" s="10">
        <v>3166.6332384000002</v>
      </c>
      <c r="F142" s="7" t="str">
        <f t="shared" si="24"/>
        <v>N/A</v>
      </c>
      <c r="G142" s="10">
        <v>3999.5769430999999</v>
      </c>
      <c r="H142" s="7" t="str">
        <f t="shared" si="25"/>
        <v>N/A</v>
      </c>
      <c r="I142" s="8">
        <v>-6.55</v>
      </c>
      <c r="J142" s="8">
        <v>26.3</v>
      </c>
      <c r="K142" s="10" t="s">
        <v>213</v>
      </c>
      <c r="L142" s="111" t="str">
        <f t="shared" si="26"/>
        <v>N/A</v>
      </c>
    </row>
    <row r="143" spans="1:12" x14ac:dyDescent="0.25">
      <c r="A143" s="162" t="s">
        <v>406</v>
      </c>
      <c r="B143" s="10" t="s">
        <v>213</v>
      </c>
      <c r="C143" s="10">
        <v>1816468</v>
      </c>
      <c r="D143" s="7" t="str">
        <f t="shared" si="23"/>
        <v>N/A</v>
      </c>
      <c r="E143" s="10">
        <v>2472460</v>
      </c>
      <c r="F143" s="7" t="str">
        <f t="shared" si="24"/>
        <v>N/A</v>
      </c>
      <c r="G143" s="10">
        <v>2867060</v>
      </c>
      <c r="H143" s="7" t="str">
        <f t="shared" si="25"/>
        <v>N/A</v>
      </c>
      <c r="I143" s="8">
        <v>36.11</v>
      </c>
      <c r="J143" s="8">
        <v>15.96</v>
      </c>
      <c r="K143" s="10" t="s">
        <v>213</v>
      </c>
      <c r="L143" s="111" t="str">
        <f t="shared" si="26"/>
        <v>N/A</v>
      </c>
    </row>
    <row r="144" spans="1:12" x14ac:dyDescent="0.25">
      <c r="A144" s="162" t="s">
        <v>1205</v>
      </c>
      <c r="B144" s="10" t="s">
        <v>213</v>
      </c>
      <c r="C144" s="10">
        <v>26.408676563</v>
      </c>
      <c r="D144" s="7" t="str">
        <f t="shared" si="23"/>
        <v>N/A</v>
      </c>
      <c r="E144" s="10">
        <v>33.893922985000003</v>
      </c>
      <c r="F144" s="7" t="str">
        <f t="shared" si="24"/>
        <v>N/A</v>
      </c>
      <c r="G144" s="10">
        <v>38.666720613000003</v>
      </c>
      <c r="H144" s="7" t="str">
        <f t="shared" si="25"/>
        <v>N/A</v>
      </c>
      <c r="I144" s="8">
        <v>28.34</v>
      </c>
      <c r="J144" s="8">
        <v>14.08</v>
      </c>
      <c r="K144" s="10" t="s">
        <v>213</v>
      </c>
      <c r="L144" s="111" t="str">
        <f t="shared" si="26"/>
        <v>N/A</v>
      </c>
    </row>
    <row r="145" spans="1:13" x14ac:dyDescent="0.25">
      <c r="A145" s="162" t="s">
        <v>407</v>
      </c>
      <c r="B145" s="10" t="s">
        <v>213</v>
      </c>
      <c r="C145" s="10">
        <v>299586899</v>
      </c>
      <c r="D145" s="7" t="str">
        <f t="shared" si="23"/>
        <v>N/A</v>
      </c>
      <c r="E145" s="10">
        <v>297990708</v>
      </c>
      <c r="F145" s="7" t="str">
        <f t="shared" si="24"/>
        <v>N/A</v>
      </c>
      <c r="G145" s="10">
        <v>332614185</v>
      </c>
      <c r="H145" s="7" t="str">
        <f t="shared" si="25"/>
        <v>N/A</v>
      </c>
      <c r="I145" s="8">
        <v>-0.53300000000000003</v>
      </c>
      <c r="J145" s="8">
        <v>11.62</v>
      </c>
      <c r="K145" s="10" t="s">
        <v>213</v>
      </c>
      <c r="L145" s="111" t="str">
        <f t="shared" si="26"/>
        <v>N/A</v>
      </c>
    </row>
    <row r="146" spans="1:13" x14ac:dyDescent="0.25">
      <c r="A146" s="162" t="s">
        <v>1206</v>
      </c>
      <c r="B146" s="10" t="s">
        <v>213</v>
      </c>
      <c r="C146" s="10">
        <v>3713.2734135000001</v>
      </c>
      <c r="D146" s="7" t="str">
        <f t="shared" si="23"/>
        <v>N/A</v>
      </c>
      <c r="E146" s="10">
        <v>3628.6343244999998</v>
      </c>
      <c r="F146" s="7" t="str">
        <f t="shared" si="24"/>
        <v>N/A</v>
      </c>
      <c r="G146" s="10">
        <v>4065.9892547999998</v>
      </c>
      <c r="H146" s="7" t="str">
        <f t="shared" si="25"/>
        <v>N/A</v>
      </c>
      <c r="I146" s="8">
        <v>-2.2799999999999998</v>
      </c>
      <c r="J146" s="8">
        <v>12.05</v>
      </c>
      <c r="K146" s="10" t="s">
        <v>213</v>
      </c>
      <c r="L146" s="111" t="str">
        <f t="shared" si="26"/>
        <v>N/A</v>
      </c>
    </row>
    <row r="147" spans="1:13" x14ac:dyDescent="0.25">
      <c r="A147" s="162" t="s">
        <v>408</v>
      </c>
      <c r="B147" s="10" t="s">
        <v>213</v>
      </c>
      <c r="C147" s="10">
        <v>855328690</v>
      </c>
      <c r="D147" s="7" t="str">
        <f t="shared" ref="D147:D160" si="27">IF($B147="N/A","N/A",IF(C147&gt;10,"No",IF(C147&lt;-10,"No","Yes")))</f>
        <v>N/A</v>
      </c>
      <c r="E147" s="10">
        <v>847121164</v>
      </c>
      <c r="F147" s="7" t="str">
        <f t="shared" ref="F147:F160" si="28">IF($B147="N/A","N/A",IF(E147&gt;10,"No",IF(E147&lt;-10,"No","Yes")))</f>
        <v>N/A</v>
      </c>
      <c r="G147" s="10">
        <v>760489780</v>
      </c>
      <c r="H147" s="7" t="str">
        <f t="shared" ref="H147:H160" si="29">IF($B147="N/A","N/A",IF(G147&gt;10,"No",IF(G147&lt;-10,"No","Yes")))</f>
        <v>N/A</v>
      </c>
      <c r="I147" s="8">
        <v>-0.96</v>
      </c>
      <c r="J147" s="8">
        <v>-10.199999999999999</v>
      </c>
      <c r="K147" s="10" t="s">
        <v>213</v>
      </c>
      <c r="L147" s="111" t="str">
        <f t="shared" si="26"/>
        <v>N/A</v>
      </c>
    </row>
    <row r="148" spans="1:13" x14ac:dyDescent="0.25">
      <c r="A148" s="162" t="s">
        <v>1207</v>
      </c>
      <c r="B148" s="10" t="s">
        <v>213</v>
      </c>
      <c r="C148" s="10">
        <v>11493.109337</v>
      </c>
      <c r="D148" s="7" t="str">
        <f t="shared" si="27"/>
        <v>N/A</v>
      </c>
      <c r="E148" s="10">
        <v>11697.660304999999</v>
      </c>
      <c r="F148" s="7" t="str">
        <f t="shared" si="28"/>
        <v>N/A</v>
      </c>
      <c r="G148" s="10">
        <v>13289.699775999999</v>
      </c>
      <c r="H148" s="7" t="str">
        <f t="shared" si="29"/>
        <v>N/A</v>
      </c>
      <c r="I148" s="8">
        <v>1.78</v>
      </c>
      <c r="J148" s="8">
        <v>13.61</v>
      </c>
      <c r="K148" s="10" t="s">
        <v>213</v>
      </c>
      <c r="L148" s="111" t="str">
        <f t="shared" si="26"/>
        <v>N/A</v>
      </c>
    </row>
    <row r="149" spans="1:13" x14ac:dyDescent="0.25">
      <c r="A149" s="162" t="s">
        <v>409</v>
      </c>
      <c r="B149" s="10" t="s">
        <v>213</v>
      </c>
      <c r="C149" s="10">
        <v>8091580</v>
      </c>
      <c r="D149" s="7" t="str">
        <f t="shared" si="27"/>
        <v>N/A</v>
      </c>
      <c r="E149" s="10">
        <v>7704808</v>
      </c>
      <c r="F149" s="7" t="str">
        <f t="shared" si="28"/>
        <v>N/A</v>
      </c>
      <c r="G149" s="10">
        <v>5595472</v>
      </c>
      <c r="H149" s="7" t="str">
        <f t="shared" si="29"/>
        <v>N/A</v>
      </c>
      <c r="I149" s="8">
        <v>-4.78</v>
      </c>
      <c r="J149" s="8">
        <v>-27.4</v>
      </c>
      <c r="K149" s="10" t="s">
        <v>213</v>
      </c>
      <c r="L149" s="111" t="str">
        <f t="shared" si="26"/>
        <v>N/A</v>
      </c>
    </row>
    <row r="150" spans="1:13" x14ac:dyDescent="0.25">
      <c r="A150" s="162" t="s">
        <v>1208</v>
      </c>
      <c r="B150" s="10" t="s">
        <v>213</v>
      </c>
      <c r="C150" s="10">
        <v>115.3188821</v>
      </c>
      <c r="D150" s="7" t="str">
        <f t="shared" si="27"/>
        <v>N/A</v>
      </c>
      <c r="E150" s="10">
        <v>113.48624286</v>
      </c>
      <c r="F150" s="7" t="str">
        <f t="shared" si="28"/>
        <v>N/A</v>
      </c>
      <c r="G150" s="10">
        <v>88.887561556999998</v>
      </c>
      <c r="H150" s="7" t="str">
        <f t="shared" si="29"/>
        <v>N/A</v>
      </c>
      <c r="I150" s="8">
        <v>-1.59</v>
      </c>
      <c r="J150" s="8">
        <v>-21.7</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5461777</v>
      </c>
      <c r="D153" s="7" t="str">
        <f t="shared" si="27"/>
        <v>N/A</v>
      </c>
      <c r="E153" s="10">
        <v>6134076</v>
      </c>
      <c r="F153" s="7" t="str">
        <f t="shared" si="28"/>
        <v>N/A</v>
      </c>
      <c r="G153" s="10">
        <v>4844926</v>
      </c>
      <c r="H153" s="7" t="str">
        <f t="shared" si="29"/>
        <v>N/A</v>
      </c>
      <c r="I153" s="8">
        <v>12.31</v>
      </c>
      <c r="J153" s="8">
        <v>-21</v>
      </c>
      <c r="K153" s="10" t="s">
        <v>213</v>
      </c>
      <c r="L153" s="111" t="str">
        <f t="shared" si="26"/>
        <v>N/A</v>
      </c>
      <c r="M153" s="41"/>
    </row>
    <row r="154" spans="1:13" x14ac:dyDescent="0.25">
      <c r="A154" s="162" t="s">
        <v>1210</v>
      </c>
      <c r="B154" s="10" t="s">
        <v>213</v>
      </c>
      <c r="C154" s="10">
        <v>48765.866070999997</v>
      </c>
      <c r="D154" s="7" t="str">
        <f t="shared" si="27"/>
        <v>N/A</v>
      </c>
      <c r="E154" s="10">
        <v>45437.599999999999</v>
      </c>
      <c r="F154" s="7" t="str">
        <f t="shared" si="28"/>
        <v>N/A</v>
      </c>
      <c r="G154" s="10">
        <v>24845.774358999999</v>
      </c>
      <c r="H154" s="7" t="str">
        <f t="shared" si="29"/>
        <v>N/A</v>
      </c>
      <c r="I154" s="8">
        <v>-6.82</v>
      </c>
      <c r="J154" s="8">
        <v>-45.3</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1554.0977410999999</v>
      </c>
      <c r="D164" s="94" t="str">
        <f t="shared" ref="D164" si="31">IF($B164="N/A","N/A",IF(C164&gt;10,"No",IF(C164&lt;-10,"No","Yes")))</f>
        <v>N/A</v>
      </c>
      <c r="E164" s="93">
        <v>1611.0328638000001</v>
      </c>
      <c r="F164" s="94" t="str">
        <f t="shared" ref="F164" si="32">IF($B164="N/A","N/A",IF(E164&gt;10,"No",IF(E164&lt;-10,"No","Yes")))</f>
        <v>N/A</v>
      </c>
      <c r="G164" s="93">
        <v>1623.5355311999999</v>
      </c>
      <c r="H164" s="94" t="str">
        <f t="shared" ref="H164" si="33">IF($B164="N/A","N/A",IF(G164&gt;10,"No",IF(G164&lt;-10,"No","Yes")))</f>
        <v>N/A</v>
      </c>
      <c r="I164" s="95">
        <v>3.6640000000000001</v>
      </c>
      <c r="J164" s="95">
        <v>0.77610000000000001</v>
      </c>
      <c r="K164" s="96" t="s">
        <v>736</v>
      </c>
      <c r="L164" s="113" t="str">
        <f>IF(J164="Div by 0", "N/A", IF(OR(J164="N/A",K164="N/A"),"N/A", IF(J164&gt;VALUE(MID(K164,1,2)), "No", IF(J164&lt;-1*VALUE(MID(K164,1,2)), "No", "Yes"))))</f>
        <v>Yes</v>
      </c>
      <c r="N164" s="42"/>
    </row>
    <row r="165" spans="1:16" x14ac:dyDescent="0.25">
      <c r="A165" s="162" t="s">
        <v>1215</v>
      </c>
      <c r="B165" s="10" t="s">
        <v>213</v>
      </c>
      <c r="C165" s="10">
        <v>1554.1179417000001</v>
      </c>
      <c r="D165" s="7" t="str">
        <f t="shared" ref="D165:D171" si="34">IF($B165="N/A","N/A",IF(C165&gt;10,"No",IF(C165&lt;-10,"No","Yes")))</f>
        <v>N/A</v>
      </c>
      <c r="E165" s="10">
        <v>1611.0360195000001</v>
      </c>
      <c r="F165" s="7" t="str">
        <f t="shared" ref="F165:F171" si="35">IF($B165="N/A","N/A",IF(E165&gt;10,"No",IF(E165&lt;-10,"No","Yes")))</f>
        <v>N/A</v>
      </c>
      <c r="G165" s="10">
        <v>1623.4263865999999</v>
      </c>
      <c r="H165" s="7" t="str">
        <f t="shared" ref="H165:H171" si="36">IF($B165="N/A","N/A",IF(G165&gt;10,"No",IF(G165&lt;-10,"No","Yes")))</f>
        <v>N/A</v>
      </c>
      <c r="I165" s="8">
        <v>3.6619999999999999</v>
      </c>
      <c r="J165" s="8">
        <v>0.76910000000000001</v>
      </c>
      <c r="K165" s="28" t="s">
        <v>736</v>
      </c>
      <c r="L165" s="111" t="str">
        <f>IF(J165="Div by 0", "N/A", IF(OR(J165="N/A",K165="N/A"),"N/A", IF(J165&gt;VALUE(MID(K165,1,2)), "No", IF(J165&lt;-1*VALUE(MID(K165,1,2)), "No", "Yes"))))</f>
        <v>Yes</v>
      </c>
      <c r="N165" s="42"/>
    </row>
    <row r="166" spans="1:16" x14ac:dyDescent="0.25">
      <c r="A166" s="162" t="s">
        <v>1216</v>
      </c>
      <c r="B166" s="10" t="s">
        <v>213</v>
      </c>
      <c r="C166" s="10">
        <v>219</v>
      </c>
      <c r="D166" s="7" t="str">
        <f t="shared" si="34"/>
        <v>N/A</v>
      </c>
      <c r="E166" s="10">
        <v>1504.5</v>
      </c>
      <c r="F166" s="7" t="str">
        <f t="shared" si="35"/>
        <v>N/A</v>
      </c>
      <c r="G166" s="10">
        <v>5381</v>
      </c>
      <c r="H166" s="7" t="str">
        <f t="shared" si="36"/>
        <v>N/A</v>
      </c>
      <c r="I166" s="8">
        <v>587</v>
      </c>
      <c r="J166" s="8">
        <v>257.7</v>
      </c>
      <c r="K166" s="28" t="s">
        <v>736</v>
      </c>
      <c r="L166" s="111" t="str">
        <f t="shared" ref="L166" si="37">IF(J166="Div by 0", "N/A", IF(OR(J166="N/A",K166="N/A"),"N/A", IF(J166&gt;VALUE(MID(K166,1,2)), "No", IF(J166&lt;-1*VALUE(MID(K166,1,2)), "No", "Yes"))))</f>
        <v>No</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1856874</v>
      </c>
      <c r="D6" s="7" t="str">
        <f t="shared" ref="D6:D11" si="0">IF($B6="N/A","N/A",IF(C6&gt;10,"No",IF(C6&lt;-10,"No","Yes")))</f>
        <v>N/A</v>
      </c>
      <c r="E6" s="1">
        <v>1885311</v>
      </c>
      <c r="F6" s="7" t="str">
        <f t="shared" ref="F6:F11" si="1">IF($B6="N/A","N/A",IF(E6&gt;10,"No",IF(E6&lt;-10,"No","Yes")))</f>
        <v>N/A</v>
      </c>
      <c r="G6" s="1">
        <v>1899416</v>
      </c>
      <c r="H6" s="7" t="str">
        <f t="shared" ref="H6:H11" si="2">IF($B6="N/A","N/A",IF(G6&gt;10,"No",IF(G6&lt;-10,"No","Yes")))</f>
        <v>N/A</v>
      </c>
      <c r="I6" s="8">
        <v>1.5309999999999999</v>
      </c>
      <c r="J6" s="8">
        <v>0.74819999999999998</v>
      </c>
      <c r="K6" s="1" t="s">
        <v>736</v>
      </c>
      <c r="L6" s="111" t="str">
        <f t="shared" ref="L6:L14" si="3">IF(J6="Div by 0", "N/A", IF(K6="N/A","N/A", IF(J6&gt;VALUE(MID(K6,1,2)), "No", IF(J6&lt;-1*VALUE(MID(K6,1,2)), "No", "Yes"))))</f>
        <v>Yes</v>
      </c>
    </row>
    <row r="7" spans="1:12" x14ac:dyDescent="0.25">
      <c r="A7" s="144" t="s">
        <v>100</v>
      </c>
      <c r="B7" s="30" t="s">
        <v>213</v>
      </c>
      <c r="C7" s="1">
        <v>147360</v>
      </c>
      <c r="D7" s="7" t="str">
        <f t="shared" si="0"/>
        <v>N/A</v>
      </c>
      <c r="E7" s="1">
        <v>147453</v>
      </c>
      <c r="F7" s="7" t="str">
        <f t="shared" si="1"/>
        <v>N/A</v>
      </c>
      <c r="G7" s="1">
        <v>141263</v>
      </c>
      <c r="H7" s="7" t="str">
        <f t="shared" si="2"/>
        <v>N/A</v>
      </c>
      <c r="I7" s="8">
        <v>6.3100000000000003E-2</v>
      </c>
      <c r="J7" s="8">
        <v>-4.2</v>
      </c>
      <c r="K7" s="30" t="s">
        <v>736</v>
      </c>
      <c r="L7" s="111" t="str">
        <f t="shared" si="3"/>
        <v>Yes</v>
      </c>
    </row>
    <row r="8" spans="1:12" x14ac:dyDescent="0.25">
      <c r="A8" s="144" t="s">
        <v>101</v>
      </c>
      <c r="B8" s="30" t="s">
        <v>213</v>
      </c>
      <c r="C8" s="1">
        <v>315661</v>
      </c>
      <c r="D8" s="7" t="str">
        <f t="shared" si="0"/>
        <v>N/A</v>
      </c>
      <c r="E8" s="1">
        <v>322073</v>
      </c>
      <c r="F8" s="7" t="str">
        <f t="shared" si="1"/>
        <v>N/A</v>
      </c>
      <c r="G8" s="1">
        <v>333542</v>
      </c>
      <c r="H8" s="7" t="str">
        <f t="shared" si="2"/>
        <v>N/A</v>
      </c>
      <c r="I8" s="8">
        <v>2.0310000000000001</v>
      </c>
      <c r="J8" s="8">
        <v>3.5609999999999999</v>
      </c>
      <c r="K8" s="30" t="s">
        <v>736</v>
      </c>
      <c r="L8" s="111" t="str">
        <f t="shared" si="3"/>
        <v>Yes</v>
      </c>
    </row>
    <row r="9" spans="1:12" x14ac:dyDescent="0.25">
      <c r="A9" s="144" t="s">
        <v>104</v>
      </c>
      <c r="B9" s="30" t="s">
        <v>213</v>
      </c>
      <c r="C9" s="1">
        <v>1063837</v>
      </c>
      <c r="D9" s="7" t="str">
        <f t="shared" si="0"/>
        <v>N/A</v>
      </c>
      <c r="E9" s="1">
        <v>1090336</v>
      </c>
      <c r="F9" s="7" t="str">
        <f t="shared" si="1"/>
        <v>N/A</v>
      </c>
      <c r="G9" s="1">
        <v>1113963</v>
      </c>
      <c r="H9" s="7" t="str">
        <f t="shared" si="2"/>
        <v>N/A</v>
      </c>
      <c r="I9" s="8">
        <v>2.4910000000000001</v>
      </c>
      <c r="J9" s="8">
        <v>2.1669999999999998</v>
      </c>
      <c r="K9" s="30" t="s">
        <v>736</v>
      </c>
      <c r="L9" s="111" t="str">
        <f t="shared" si="3"/>
        <v>Yes</v>
      </c>
    </row>
    <row r="10" spans="1:12" x14ac:dyDescent="0.25">
      <c r="A10" s="144" t="s">
        <v>105</v>
      </c>
      <c r="B10" s="30" t="s">
        <v>213</v>
      </c>
      <c r="C10" s="1">
        <v>330016</v>
      </c>
      <c r="D10" s="7" t="str">
        <f t="shared" si="0"/>
        <v>N/A</v>
      </c>
      <c r="E10" s="1">
        <v>325449</v>
      </c>
      <c r="F10" s="7" t="str">
        <f t="shared" si="1"/>
        <v>N/A</v>
      </c>
      <c r="G10" s="1">
        <v>307990</v>
      </c>
      <c r="H10" s="7" t="str">
        <f t="shared" si="2"/>
        <v>N/A</v>
      </c>
      <c r="I10" s="8">
        <v>-1.38</v>
      </c>
      <c r="J10" s="8">
        <v>-5.36</v>
      </c>
      <c r="K10" s="30" t="s">
        <v>736</v>
      </c>
      <c r="L10" s="111" t="str">
        <f t="shared" si="3"/>
        <v>Yes</v>
      </c>
    </row>
    <row r="11" spans="1:12" x14ac:dyDescent="0.25">
      <c r="A11" s="144" t="s">
        <v>77</v>
      </c>
      <c r="B11" s="1" t="s">
        <v>213</v>
      </c>
      <c r="C11" s="1">
        <v>1511255.66</v>
      </c>
      <c r="D11" s="27" t="str">
        <f t="shared" si="0"/>
        <v>N/A</v>
      </c>
      <c r="E11" s="1">
        <v>1563762.58</v>
      </c>
      <c r="F11" s="7" t="str">
        <f t="shared" si="1"/>
        <v>N/A</v>
      </c>
      <c r="G11" s="1">
        <v>1539566.79</v>
      </c>
      <c r="H11" s="7" t="str">
        <f t="shared" si="2"/>
        <v>N/A</v>
      </c>
      <c r="I11" s="8">
        <v>3.4740000000000002</v>
      </c>
      <c r="J11" s="8">
        <v>-1.55</v>
      </c>
      <c r="K11" s="1" t="s">
        <v>737</v>
      </c>
      <c r="L11" s="111" t="str">
        <f t="shared" si="3"/>
        <v>Yes</v>
      </c>
    </row>
    <row r="12" spans="1:12" x14ac:dyDescent="0.25">
      <c r="A12" s="144" t="s">
        <v>115</v>
      </c>
      <c r="B12" s="1" t="s">
        <v>213</v>
      </c>
      <c r="C12" s="1">
        <v>271002</v>
      </c>
      <c r="D12" s="1" t="s">
        <v>213</v>
      </c>
      <c r="E12" s="1">
        <v>273153</v>
      </c>
      <c r="F12" s="1" t="s">
        <v>213</v>
      </c>
      <c r="G12" s="1">
        <v>265900</v>
      </c>
      <c r="H12" s="1" t="s">
        <v>213</v>
      </c>
      <c r="I12" s="8">
        <v>0.79369999999999996</v>
      </c>
      <c r="J12" s="8">
        <v>-2.66</v>
      </c>
      <c r="K12" s="1" t="s">
        <v>737</v>
      </c>
      <c r="L12" s="111" t="str">
        <f t="shared" si="3"/>
        <v>Yes</v>
      </c>
    </row>
    <row r="13" spans="1:12" x14ac:dyDescent="0.25">
      <c r="A13" s="144" t="s">
        <v>447</v>
      </c>
      <c r="B13" s="1" t="s">
        <v>213</v>
      </c>
      <c r="C13" s="1">
        <v>143915</v>
      </c>
      <c r="D13" s="1" t="s">
        <v>213</v>
      </c>
      <c r="E13" s="1">
        <v>144096</v>
      </c>
      <c r="F13" s="1" t="s">
        <v>213</v>
      </c>
      <c r="G13" s="1">
        <v>135585</v>
      </c>
      <c r="H13" s="1" t="s">
        <v>213</v>
      </c>
      <c r="I13" s="8">
        <v>0.1258</v>
      </c>
      <c r="J13" s="8">
        <v>-5.91</v>
      </c>
      <c r="K13" s="1" t="s">
        <v>737</v>
      </c>
      <c r="L13" s="111" t="str">
        <f t="shared" si="3"/>
        <v>Yes</v>
      </c>
    </row>
    <row r="14" spans="1:12" x14ac:dyDescent="0.25">
      <c r="A14" s="144" t="s">
        <v>448</v>
      </c>
      <c r="B14" s="1" t="s">
        <v>213</v>
      </c>
      <c r="C14" s="1">
        <v>124932</v>
      </c>
      <c r="D14" s="1" t="s">
        <v>213</v>
      </c>
      <c r="E14" s="1">
        <v>126986</v>
      </c>
      <c r="F14" s="1" t="s">
        <v>213</v>
      </c>
      <c r="G14" s="1">
        <v>128596</v>
      </c>
      <c r="H14" s="1" t="s">
        <v>213</v>
      </c>
      <c r="I14" s="8">
        <v>1.6439999999999999</v>
      </c>
      <c r="J14" s="8">
        <v>1.268</v>
      </c>
      <c r="K14" s="1" t="s">
        <v>737</v>
      </c>
      <c r="L14" s="111" t="str">
        <f t="shared" si="3"/>
        <v>Yes</v>
      </c>
    </row>
    <row r="15" spans="1:12" x14ac:dyDescent="0.25">
      <c r="A15" s="143" t="s">
        <v>58</v>
      </c>
      <c r="B15" s="30" t="s">
        <v>213</v>
      </c>
      <c r="C15" s="10">
        <v>9469566962</v>
      </c>
      <c r="D15" s="7" t="str">
        <f t="shared" ref="D15:D20" si="4">IF($B15="N/A","N/A",IF(C15&gt;10,"No",IF(C15&lt;-10,"No","Yes")))</f>
        <v>N/A</v>
      </c>
      <c r="E15" s="10">
        <v>9564884325</v>
      </c>
      <c r="F15" s="7" t="str">
        <f t="shared" ref="F15:F20" si="5">IF($B15="N/A","N/A",IF(E15&gt;10,"No",IF(E15&lt;-10,"No","Yes")))</f>
        <v>N/A</v>
      </c>
      <c r="G15" s="10">
        <v>9462753552</v>
      </c>
      <c r="H15" s="7" t="str">
        <f t="shared" ref="H15:H20" si="6">IF($B15="N/A","N/A",IF(G15&gt;10,"No",IF(G15&lt;-10,"No","Yes")))</f>
        <v>N/A</v>
      </c>
      <c r="I15" s="8">
        <v>1.0069999999999999</v>
      </c>
      <c r="J15" s="8">
        <v>-1.07</v>
      </c>
      <c r="K15" s="30" t="s">
        <v>736</v>
      </c>
      <c r="L15" s="111" t="str">
        <f t="shared" ref="L15:L20" si="7">IF(J15="Div by 0", "N/A", IF(K15="N/A","N/A", IF(J15&gt;VALUE(MID(K15,1,2)), "No", IF(J15&lt;-1*VALUE(MID(K15,1,2)), "No", "Yes"))))</f>
        <v>Yes</v>
      </c>
    </row>
    <row r="16" spans="1:12" x14ac:dyDescent="0.25">
      <c r="A16" s="143" t="s">
        <v>1119</v>
      </c>
      <c r="B16" s="30" t="s">
        <v>213</v>
      </c>
      <c r="C16" s="10">
        <v>5099.7358797999996</v>
      </c>
      <c r="D16" s="7" t="str">
        <f t="shared" si="4"/>
        <v>N/A</v>
      </c>
      <c r="E16" s="10">
        <v>5073.3721519000001</v>
      </c>
      <c r="F16" s="7" t="str">
        <f t="shared" si="5"/>
        <v>N/A</v>
      </c>
      <c r="G16" s="10">
        <v>4981.9278936000001</v>
      </c>
      <c r="H16" s="7" t="str">
        <f t="shared" si="6"/>
        <v>N/A</v>
      </c>
      <c r="I16" s="8">
        <v>-0.51700000000000002</v>
      </c>
      <c r="J16" s="8">
        <v>-1.8</v>
      </c>
      <c r="K16" s="30" t="s">
        <v>736</v>
      </c>
      <c r="L16" s="111" t="str">
        <f t="shared" si="7"/>
        <v>Yes</v>
      </c>
    </row>
    <row r="17" spans="1:12" x14ac:dyDescent="0.25">
      <c r="A17" s="143" t="s">
        <v>1219</v>
      </c>
      <c r="B17" s="30" t="s">
        <v>213</v>
      </c>
      <c r="C17" s="10">
        <v>11669.090410999999</v>
      </c>
      <c r="D17" s="7" t="str">
        <f t="shared" si="4"/>
        <v>N/A</v>
      </c>
      <c r="E17" s="10">
        <v>11599.389805999999</v>
      </c>
      <c r="F17" s="7" t="str">
        <f t="shared" si="5"/>
        <v>N/A</v>
      </c>
      <c r="G17" s="10">
        <v>11793.454132000001</v>
      </c>
      <c r="H17" s="7" t="str">
        <f t="shared" si="6"/>
        <v>N/A</v>
      </c>
      <c r="I17" s="8">
        <v>-0.59699999999999998</v>
      </c>
      <c r="J17" s="8">
        <v>1.673</v>
      </c>
      <c r="K17" s="30" t="s">
        <v>736</v>
      </c>
      <c r="L17" s="111" t="str">
        <f t="shared" si="7"/>
        <v>Yes</v>
      </c>
    </row>
    <row r="18" spans="1:12" x14ac:dyDescent="0.25">
      <c r="A18" s="143" t="s">
        <v>1220</v>
      </c>
      <c r="B18" s="30" t="s">
        <v>213</v>
      </c>
      <c r="C18" s="10">
        <v>13681.445417999999</v>
      </c>
      <c r="D18" s="7" t="str">
        <f t="shared" si="4"/>
        <v>N/A</v>
      </c>
      <c r="E18" s="10">
        <v>13462.533121</v>
      </c>
      <c r="F18" s="7" t="str">
        <f t="shared" si="5"/>
        <v>N/A</v>
      </c>
      <c r="G18" s="10">
        <v>13423.186108</v>
      </c>
      <c r="H18" s="7" t="str">
        <f t="shared" si="6"/>
        <v>N/A</v>
      </c>
      <c r="I18" s="8">
        <v>-1.6</v>
      </c>
      <c r="J18" s="8">
        <v>-0.29199999999999998</v>
      </c>
      <c r="K18" s="30" t="s">
        <v>736</v>
      </c>
      <c r="L18" s="111" t="str">
        <f t="shared" si="7"/>
        <v>Yes</v>
      </c>
    </row>
    <row r="19" spans="1:12" x14ac:dyDescent="0.25">
      <c r="A19" s="143" t="s">
        <v>1221</v>
      </c>
      <c r="B19" s="30" t="s">
        <v>213</v>
      </c>
      <c r="C19" s="10">
        <v>2089.3655494</v>
      </c>
      <c r="D19" s="7" t="str">
        <f t="shared" si="4"/>
        <v>N/A</v>
      </c>
      <c r="E19" s="10">
        <v>2139.0373737999998</v>
      </c>
      <c r="F19" s="7" t="str">
        <f t="shared" si="5"/>
        <v>N/A</v>
      </c>
      <c r="G19" s="10">
        <v>1975.2613157000001</v>
      </c>
      <c r="H19" s="7" t="str">
        <f t="shared" si="6"/>
        <v>N/A</v>
      </c>
      <c r="I19" s="8">
        <v>2.3769999999999998</v>
      </c>
      <c r="J19" s="8">
        <v>-7.66</v>
      </c>
      <c r="K19" s="30" t="s">
        <v>736</v>
      </c>
      <c r="L19" s="111" t="str">
        <f t="shared" si="7"/>
        <v>Yes</v>
      </c>
    </row>
    <row r="20" spans="1:12" x14ac:dyDescent="0.25">
      <c r="A20" s="143" t="s">
        <v>1222</v>
      </c>
      <c r="B20" s="30" t="s">
        <v>213</v>
      </c>
      <c r="C20" s="10">
        <v>3662.1457111</v>
      </c>
      <c r="D20" s="7" t="str">
        <f t="shared" si="4"/>
        <v>N/A</v>
      </c>
      <c r="E20" s="10">
        <v>3645.2151213000002</v>
      </c>
      <c r="F20" s="7" t="str">
        <f t="shared" si="5"/>
        <v>N/A</v>
      </c>
      <c r="G20" s="10">
        <v>3633.7968602999999</v>
      </c>
      <c r="H20" s="7" t="str">
        <f t="shared" si="6"/>
        <v>N/A</v>
      </c>
      <c r="I20" s="8">
        <v>-0.46200000000000002</v>
      </c>
      <c r="J20" s="8">
        <v>-0.313</v>
      </c>
      <c r="K20" s="30" t="s">
        <v>736</v>
      </c>
      <c r="L20" s="111" t="str">
        <f t="shared" si="7"/>
        <v>Yes</v>
      </c>
    </row>
    <row r="21" spans="1:12" x14ac:dyDescent="0.25">
      <c r="A21" s="134" t="s">
        <v>1123</v>
      </c>
      <c r="B21" s="30" t="s">
        <v>213</v>
      </c>
      <c r="C21" s="10">
        <v>5032.6867977000002</v>
      </c>
      <c r="D21" s="7" t="str">
        <f t="shared" ref="D21:D22" si="8">IF($B21="N/A","N/A",IF(C21&gt;10,"No",IF(C21&lt;-10,"No","Yes")))</f>
        <v>N/A</v>
      </c>
      <c r="E21" s="10">
        <v>5004.9321800999996</v>
      </c>
      <c r="F21" s="7" t="str">
        <f t="shared" ref="F21:F22" si="9">IF($B21="N/A","N/A",IF(E21&gt;10,"No",IF(E21&lt;-10,"No","Yes")))</f>
        <v>N/A</v>
      </c>
      <c r="G21" s="10">
        <v>5014.2395567000003</v>
      </c>
      <c r="H21" s="7" t="str">
        <f t="shared" ref="H21:H22" si="10">IF($B21="N/A","N/A",IF(G21&gt;10,"No",IF(G21&lt;-10,"No","Yes")))</f>
        <v>N/A</v>
      </c>
      <c r="I21" s="8">
        <v>-0.55100000000000005</v>
      </c>
      <c r="J21" s="8">
        <v>0.186</v>
      </c>
      <c r="K21" s="30" t="s">
        <v>736</v>
      </c>
      <c r="L21" s="111" t="str">
        <f>IF(J21="Div by 0", "N/A", IF(OR(J21="N/A",K21="N/A"),"N/A", IF(J21&gt;VALUE(MID(K21,1,2)), "No", IF(J21&lt;-1*VALUE(MID(K21,1,2)), "No", "Yes"))))</f>
        <v>Yes</v>
      </c>
    </row>
    <row r="22" spans="1:12" x14ac:dyDescent="0.25">
      <c r="A22" s="134" t="s">
        <v>1124</v>
      </c>
      <c r="B22" s="30" t="s">
        <v>213</v>
      </c>
      <c r="C22" s="10">
        <v>5191.6773646000001</v>
      </c>
      <c r="D22" s="7" t="str">
        <f t="shared" si="8"/>
        <v>N/A</v>
      </c>
      <c r="E22" s="10">
        <v>5166.1855986</v>
      </c>
      <c r="F22" s="7" t="str">
        <f t="shared" si="9"/>
        <v>N/A</v>
      </c>
      <c r="G22" s="10">
        <v>4938.6339417999998</v>
      </c>
      <c r="H22" s="7" t="str">
        <f t="shared" si="10"/>
        <v>N/A</v>
      </c>
      <c r="I22" s="8">
        <v>-0.49099999999999999</v>
      </c>
      <c r="J22" s="8">
        <v>-4.4000000000000004</v>
      </c>
      <c r="K22" s="30" t="s">
        <v>736</v>
      </c>
      <c r="L22" s="111" t="str">
        <f>IF(J22="Div by 0", "N/A", IF(OR(J22="N/A",K22="N/A"),"N/A", IF(J22&gt;VALUE(MID(K22,1,2)), "No", IF(J22&lt;-1*VALUE(MID(K22,1,2)), "No", "Yes"))))</f>
        <v>Yes</v>
      </c>
    </row>
    <row r="23" spans="1:12" x14ac:dyDescent="0.25">
      <c r="A23" s="143" t="s">
        <v>1223</v>
      </c>
      <c r="B23" s="30" t="s">
        <v>213</v>
      </c>
      <c r="C23" s="10">
        <v>10674.202046</v>
      </c>
      <c r="D23" s="7" t="str">
        <f>IF($B23="N/A","N/A",IF(C23&gt;10,"No",IF(C23&lt;-10,"No","Yes")))</f>
        <v>N/A</v>
      </c>
      <c r="E23" s="10">
        <v>10491.319078</v>
      </c>
      <c r="F23" s="7" t="str">
        <f>IF($B23="N/A","N/A",IF(E23&gt;10,"No",IF(E23&lt;-10,"No","Yes")))</f>
        <v>N/A</v>
      </c>
      <c r="G23" s="10">
        <v>10714.974979000001</v>
      </c>
      <c r="H23" s="7" t="str">
        <f>IF($B23="N/A","N/A",IF(G23&gt;10,"No",IF(G23&lt;-10,"No","Yes")))</f>
        <v>N/A</v>
      </c>
      <c r="I23" s="8">
        <v>-1.71</v>
      </c>
      <c r="J23" s="8">
        <v>2.1320000000000001</v>
      </c>
      <c r="K23" s="30" t="s">
        <v>736</v>
      </c>
      <c r="L23" s="111" t="str">
        <f>IF(J23="Div by 0", "N/A", IF(K23="N/A","N/A", IF(J23&gt;VALUE(MID(K23,1,2)), "No", IF(J23&lt;-1*VALUE(MID(K23,1,2)), "No", "Yes"))))</f>
        <v>Yes</v>
      </c>
    </row>
    <row r="24" spans="1:12" x14ac:dyDescent="0.25">
      <c r="A24" s="143" t="s">
        <v>1224</v>
      </c>
      <c r="B24" s="30" t="s">
        <v>213</v>
      </c>
      <c r="C24" s="10">
        <v>11847.478907999999</v>
      </c>
      <c r="D24" s="7" t="str">
        <f>IF($B24="N/A","N/A",IF(C24&gt;10,"No",IF(C24&lt;-10,"No","Yes")))</f>
        <v>N/A</v>
      </c>
      <c r="E24" s="10">
        <v>11768.473365</v>
      </c>
      <c r="F24" s="7" t="str">
        <f>IF($B24="N/A","N/A",IF(E24&gt;10,"No",IF(E24&lt;-10,"No","Yes")))</f>
        <v>N/A</v>
      </c>
      <c r="G24" s="10">
        <v>11975.701043999999</v>
      </c>
      <c r="H24" s="7" t="str">
        <f>IF($B24="N/A","N/A",IF(G24&gt;10,"No",IF(G24&lt;-10,"No","Yes")))</f>
        <v>N/A</v>
      </c>
      <c r="I24" s="8">
        <v>-0.66700000000000004</v>
      </c>
      <c r="J24" s="8">
        <v>1.7609999999999999</v>
      </c>
      <c r="K24" s="30" t="s">
        <v>736</v>
      </c>
      <c r="L24" s="111" t="str">
        <f>IF(J24="Div by 0", "N/A", IF(K24="N/A","N/A", IF(J24&gt;VALUE(MID(K24,1,2)), "No", IF(J24&lt;-1*VALUE(MID(K24,1,2)), "No", "Yes"))))</f>
        <v>Yes</v>
      </c>
    </row>
    <row r="25" spans="1:12" x14ac:dyDescent="0.25">
      <c r="A25" s="143" t="s">
        <v>1225</v>
      </c>
      <c r="B25" s="30" t="s">
        <v>213</v>
      </c>
      <c r="C25" s="10">
        <v>9396.2544023999999</v>
      </c>
      <c r="D25" s="7" t="str">
        <f>IF($B25="N/A","N/A",IF(C25&gt;10,"No",IF(C25&lt;-10,"No","Yes")))</f>
        <v>N/A</v>
      </c>
      <c r="E25" s="10">
        <v>9097.7893862000001</v>
      </c>
      <c r="F25" s="7" t="str">
        <f>IF($B25="N/A","N/A",IF(E25&gt;10,"No",IF(E25&lt;-10,"No","Yes")))</f>
        <v>N/A</v>
      </c>
      <c r="G25" s="10">
        <v>9448.1305873000001</v>
      </c>
      <c r="H25" s="7" t="str">
        <f>IF($B25="N/A","N/A",IF(G25&gt;10,"No",IF(G25&lt;-10,"No","Yes")))</f>
        <v>N/A</v>
      </c>
      <c r="I25" s="8">
        <v>-3.18</v>
      </c>
      <c r="J25" s="8">
        <v>3.851</v>
      </c>
      <c r="K25" s="30" t="s">
        <v>736</v>
      </c>
      <c r="L25" s="111" t="str">
        <f>IF(J25="Div by 0", "N/A", IF(K25="N/A","N/A", IF(J25&gt;VALUE(MID(K25,1,2)), "No", IF(J25&lt;-1*VALUE(MID(K25,1,2)), "No", "Yes"))))</f>
        <v>Yes</v>
      </c>
    </row>
    <row r="26" spans="1:12" x14ac:dyDescent="0.25">
      <c r="A26" s="143" t="s">
        <v>1226</v>
      </c>
      <c r="B26" s="30" t="s">
        <v>213</v>
      </c>
      <c r="C26" s="10">
        <v>10623.33469</v>
      </c>
      <c r="D26" s="7" t="str">
        <f t="shared" ref="D26:D27" si="11">IF($B26="N/A","N/A",IF(C26&gt;10,"No",IF(C26&lt;-10,"No","Yes")))</f>
        <v>N/A</v>
      </c>
      <c r="E26" s="10">
        <v>10547.709551</v>
      </c>
      <c r="F26" s="7" t="str">
        <f t="shared" ref="F26:F30" si="12">IF($B26="N/A","N/A",IF(E26&gt;10,"No",IF(E26&lt;-10,"No","Yes")))</f>
        <v>N/A</v>
      </c>
      <c r="G26" s="10">
        <v>10979.731433000001</v>
      </c>
      <c r="H26" s="7" t="str">
        <f t="shared" ref="H26:H27" si="13">IF($B26="N/A","N/A",IF(G26&gt;10,"No",IF(G26&lt;-10,"No","Yes")))</f>
        <v>N/A</v>
      </c>
      <c r="I26" s="8">
        <v>-0.71199999999999997</v>
      </c>
      <c r="J26" s="8">
        <v>4.0960000000000001</v>
      </c>
      <c r="K26" s="30" t="s">
        <v>736</v>
      </c>
      <c r="L26" s="111" t="str">
        <f>IF(J26="Div by 0", "N/A", IF(OR(J26="N/A",K26="N/A"),"N/A", IF(J26&gt;VALUE(MID(K26,1,2)), "No", IF(J26&lt;-1*VALUE(MID(K26,1,2)), "No", "Yes"))))</f>
        <v>Yes</v>
      </c>
    </row>
    <row r="27" spans="1:12" x14ac:dyDescent="0.25">
      <c r="A27" s="143" t="s">
        <v>1227</v>
      </c>
      <c r="B27" s="30" t="s">
        <v>213</v>
      </c>
      <c r="C27" s="10">
        <v>10765.018797999999</v>
      </c>
      <c r="D27" s="7" t="str">
        <f t="shared" si="11"/>
        <v>N/A</v>
      </c>
      <c r="E27" s="10">
        <v>10392.097823</v>
      </c>
      <c r="F27" s="7" t="str">
        <f t="shared" si="12"/>
        <v>N/A</v>
      </c>
      <c r="G27" s="10">
        <v>10253.132256000001</v>
      </c>
      <c r="H27" s="7" t="str">
        <f t="shared" si="13"/>
        <v>N/A</v>
      </c>
      <c r="I27" s="8">
        <v>-3.46</v>
      </c>
      <c r="J27" s="8">
        <v>-1.34</v>
      </c>
      <c r="K27" s="30" t="s">
        <v>736</v>
      </c>
      <c r="L27" s="111" t="str">
        <f>IF(J27="Div by 0", "N/A", IF(OR(J27="N/A",K27="N/A"),"N/A", IF(J27&gt;VALUE(MID(K27,1,2)), "No", IF(J27&lt;-1*VALUE(MID(K27,1,2)), "No", "Yes"))))</f>
        <v>Yes</v>
      </c>
    </row>
    <row r="28" spans="1:12" x14ac:dyDescent="0.25">
      <c r="A28" s="162" t="s">
        <v>1228</v>
      </c>
      <c r="B28" s="10" t="s">
        <v>213</v>
      </c>
      <c r="C28" s="10">
        <v>1554.0977410999999</v>
      </c>
      <c r="D28" s="7" t="str">
        <f t="shared" ref="D28:D30" si="14">IF($B28="N/A","N/A",IF(C28&gt;10,"No",IF(C28&lt;-10,"No","Yes")))</f>
        <v>N/A</v>
      </c>
      <c r="E28" s="10">
        <v>1611.0328638000001</v>
      </c>
      <c r="F28" s="7" t="str">
        <f t="shared" si="12"/>
        <v>N/A</v>
      </c>
      <c r="G28" s="10">
        <v>1623.5355311999999</v>
      </c>
      <c r="H28" s="7" t="str">
        <f t="shared" ref="H28:H30" si="15">IF($B28="N/A","N/A",IF(G28&gt;10,"No",IF(G28&lt;-10,"No","Yes")))</f>
        <v>N/A</v>
      </c>
      <c r="I28" s="8">
        <v>3.6640000000000001</v>
      </c>
      <c r="J28" s="8">
        <v>0.77610000000000001</v>
      </c>
      <c r="K28" s="28" t="s">
        <v>736</v>
      </c>
      <c r="L28" s="111" t="str">
        <f>IF(J28="Div by 0", "N/A", IF(OR(J28="N/A",K28="N/A"),"N/A", IF(J28&gt;VALUE(MID(K28,1,2)), "No", IF(J28&lt;-1*VALUE(MID(K28,1,2)), "No", "Yes"))))</f>
        <v>Yes</v>
      </c>
    </row>
    <row r="29" spans="1:12" x14ac:dyDescent="0.25">
      <c r="A29" s="162" t="s">
        <v>1229</v>
      </c>
      <c r="B29" s="10" t="s">
        <v>213</v>
      </c>
      <c r="C29" s="10">
        <v>1554.1179417000001</v>
      </c>
      <c r="D29" s="7" t="str">
        <f t="shared" si="14"/>
        <v>N/A</v>
      </c>
      <c r="E29" s="10">
        <v>1611.0360195000001</v>
      </c>
      <c r="F29" s="7" t="str">
        <f t="shared" si="12"/>
        <v>N/A</v>
      </c>
      <c r="G29" s="10">
        <v>1623.4263865999999</v>
      </c>
      <c r="H29" s="7" t="str">
        <f t="shared" si="15"/>
        <v>N/A</v>
      </c>
      <c r="I29" s="8">
        <v>3.6619999999999999</v>
      </c>
      <c r="J29" s="8">
        <v>0.76910000000000001</v>
      </c>
      <c r="K29" s="28" t="s">
        <v>736</v>
      </c>
      <c r="L29" s="111" t="str">
        <f t="shared" ref="L29:L30" si="16">IF(J29="Div by 0", "N/A", IF(OR(J29="N/A",K29="N/A"),"N/A", IF(J29&gt;VALUE(MID(K29,1,2)), "No", IF(J29&lt;-1*VALUE(MID(K29,1,2)), "No", "Yes"))))</f>
        <v>Yes</v>
      </c>
    </row>
    <row r="30" spans="1:12" x14ac:dyDescent="0.25">
      <c r="A30" s="162" t="s">
        <v>1230</v>
      </c>
      <c r="B30" s="10" t="s">
        <v>213</v>
      </c>
      <c r="C30" s="10">
        <v>219</v>
      </c>
      <c r="D30" s="7" t="str">
        <f t="shared" si="14"/>
        <v>N/A</v>
      </c>
      <c r="E30" s="10">
        <v>1504.5</v>
      </c>
      <c r="F30" s="7" t="str">
        <f t="shared" si="12"/>
        <v>N/A</v>
      </c>
      <c r="G30" s="10">
        <v>5381</v>
      </c>
      <c r="H30" s="7" t="str">
        <f t="shared" si="15"/>
        <v>N/A</v>
      </c>
      <c r="I30" s="8">
        <v>587</v>
      </c>
      <c r="J30" s="8">
        <v>257.7</v>
      </c>
      <c r="K30" s="28" t="s">
        <v>736</v>
      </c>
      <c r="L30" s="111" t="str">
        <f t="shared" si="16"/>
        <v>No</v>
      </c>
    </row>
    <row r="31" spans="1:12" x14ac:dyDescent="0.25">
      <c r="A31" s="174" t="s">
        <v>2</v>
      </c>
      <c r="B31" s="22" t="s">
        <v>213</v>
      </c>
      <c r="C31" s="9">
        <v>92.714368342</v>
      </c>
      <c r="D31" s="27" t="str">
        <f t="shared" ref="D31:D69" si="17">IF($B31="N/A","N/A",IF(C31&gt;10,"No",IF(C31&lt;-10,"No","Yes")))</f>
        <v>N/A</v>
      </c>
      <c r="E31" s="9">
        <v>96.831504191999997</v>
      </c>
      <c r="F31" s="27" t="str">
        <f t="shared" ref="F31:F69" si="18">IF($B31="N/A","N/A",IF(E31&gt;10,"No",IF(E31&lt;-10,"No","Yes")))</f>
        <v>N/A</v>
      </c>
      <c r="G31" s="9">
        <v>99.416557510000004</v>
      </c>
      <c r="H31" s="27" t="str">
        <f t="shared" ref="H31:H69" si="19">IF($B31="N/A","N/A",IF(G31&gt;10,"No",IF(G31&lt;-10,"No","Yes")))</f>
        <v>N/A</v>
      </c>
      <c r="I31" s="8">
        <v>4.4409999999999998</v>
      </c>
      <c r="J31" s="8">
        <v>2.67</v>
      </c>
      <c r="K31" s="28" t="s">
        <v>736</v>
      </c>
      <c r="L31" s="111" t="str">
        <f t="shared" ref="L31:L99" si="20">IF(J31="Div by 0", "N/A", IF(K31="N/A","N/A", IF(J31&gt;VALUE(MID(K31,1,2)), "No", IF(J31&lt;-1*VALUE(MID(K31,1,2)), "No", "Yes"))))</f>
        <v>Yes</v>
      </c>
    </row>
    <row r="32" spans="1:12" x14ac:dyDescent="0.25">
      <c r="A32" s="174" t="s">
        <v>22</v>
      </c>
      <c r="B32" s="22" t="s">
        <v>213</v>
      </c>
      <c r="C32" s="1">
        <v>1721589</v>
      </c>
      <c r="D32" s="27" t="str">
        <f t="shared" si="17"/>
        <v>N/A</v>
      </c>
      <c r="E32" s="1">
        <v>1825575</v>
      </c>
      <c r="F32" s="27" t="str">
        <f t="shared" si="18"/>
        <v>N/A</v>
      </c>
      <c r="G32" s="1">
        <v>1888334</v>
      </c>
      <c r="H32" s="27" t="str">
        <f t="shared" si="19"/>
        <v>N/A</v>
      </c>
      <c r="I32" s="8">
        <v>6.04</v>
      </c>
      <c r="J32" s="8">
        <v>3.4380000000000002</v>
      </c>
      <c r="K32" s="28" t="s">
        <v>736</v>
      </c>
      <c r="L32" s="111" t="str">
        <f t="shared" si="20"/>
        <v>Yes</v>
      </c>
    </row>
    <row r="33" spans="1:12" x14ac:dyDescent="0.25">
      <c r="A33" s="174" t="s">
        <v>449</v>
      </c>
      <c r="B33" s="30" t="s">
        <v>213</v>
      </c>
      <c r="C33" s="1">
        <v>74116</v>
      </c>
      <c r="D33" s="1" t="str">
        <f t="shared" si="17"/>
        <v>N/A</v>
      </c>
      <c r="E33" s="1">
        <v>113581</v>
      </c>
      <c r="F33" s="1" t="str">
        <f t="shared" si="18"/>
        <v>N/A</v>
      </c>
      <c r="G33" s="1">
        <v>139485</v>
      </c>
      <c r="H33" s="7" t="str">
        <f t="shared" si="19"/>
        <v>N/A</v>
      </c>
      <c r="I33" s="8">
        <v>53.25</v>
      </c>
      <c r="J33" s="8">
        <v>22.81</v>
      </c>
      <c r="K33" s="30" t="s">
        <v>736</v>
      </c>
      <c r="L33" s="111" t="str">
        <f t="shared" si="20"/>
        <v>Yes</v>
      </c>
    </row>
    <row r="34" spans="1:12" x14ac:dyDescent="0.25">
      <c r="A34" s="174" t="s">
        <v>1231</v>
      </c>
      <c r="B34" s="3" t="s">
        <v>213</v>
      </c>
      <c r="C34" s="1">
        <v>34782</v>
      </c>
      <c r="D34" s="5" t="str">
        <f t="shared" ref="D34:D38" si="21">IF($B34="N/A","N/A",IF(C34&lt;0,"No","Yes"))</f>
        <v>N/A</v>
      </c>
      <c r="E34" s="1">
        <v>49384</v>
      </c>
      <c r="F34" s="5" t="str">
        <f t="shared" ref="F34:F38" si="22">IF($B34="N/A","N/A",IF(E34&lt;0,"No","Yes"))</f>
        <v>N/A</v>
      </c>
      <c r="G34" s="1">
        <v>54976</v>
      </c>
      <c r="H34" s="5" t="str">
        <f t="shared" ref="H34:H38" si="23">IF($B34="N/A","N/A",IF(G34&lt;0,"No","Yes"))</f>
        <v>N/A</v>
      </c>
      <c r="I34" s="8">
        <v>41.98</v>
      </c>
      <c r="J34" s="8">
        <v>11.32</v>
      </c>
      <c r="K34" s="1" t="s">
        <v>736</v>
      </c>
      <c r="L34" s="111" t="str">
        <f t="shared" si="20"/>
        <v>Yes</v>
      </c>
    </row>
    <row r="35" spans="1:12" x14ac:dyDescent="0.25">
      <c r="A35" s="174" t="s">
        <v>1232</v>
      </c>
      <c r="B35" s="3" t="s">
        <v>213</v>
      </c>
      <c r="C35" s="1">
        <v>2855</v>
      </c>
      <c r="D35" s="5" t="str">
        <f t="shared" si="21"/>
        <v>N/A</v>
      </c>
      <c r="E35" s="1">
        <v>9563</v>
      </c>
      <c r="F35" s="5" t="str">
        <f t="shared" si="22"/>
        <v>N/A</v>
      </c>
      <c r="G35" s="1">
        <v>18113</v>
      </c>
      <c r="H35" s="5" t="str">
        <f t="shared" si="23"/>
        <v>N/A</v>
      </c>
      <c r="I35" s="8">
        <v>235</v>
      </c>
      <c r="J35" s="8">
        <v>89.41</v>
      </c>
      <c r="K35" s="1" t="s">
        <v>736</v>
      </c>
      <c r="L35" s="111" t="str">
        <f t="shared" si="20"/>
        <v>No</v>
      </c>
    </row>
    <row r="36" spans="1:12" x14ac:dyDescent="0.25">
      <c r="A36" s="174" t="s">
        <v>1233</v>
      </c>
      <c r="B36" s="3" t="s">
        <v>213</v>
      </c>
      <c r="C36" s="1">
        <v>36478</v>
      </c>
      <c r="D36" s="5" t="str">
        <f t="shared" si="21"/>
        <v>N/A</v>
      </c>
      <c r="E36" s="1">
        <v>54634</v>
      </c>
      <c r="F36" s="5" t="str">
        <f t="shared" si="22"/>
        <v>N/A</v>
      </c>
      <c r="G36" s="1">
        <v>66392</v>
      </c>
      <c r="H36" s="5" t="str">
        <f t="shared" si="23"/>
        <v>N/A</v>
      </c>
      <c r="I36" s="8">
        <v>49.77</v>
      </c>
      <c r="J36" s="8">
        <v>21.52</v>
      </c>
      <c r="K36" s="1" t="s">
        <v>736</v>
      </c>
      <c r="L36" s="111" t="str">
        <f t="shared" si="20"/>
        <v>Yes</v>
      </c>
    </row>
    <row r="37" spans="1:12" x14ac:dyDescent="0.25">
      <c r="A37" s="174" t="s">
        <v>1234</v>
      </c>
      <c r="B37" s="3" t="s">
        <v>213</v>
      </c>
      <c r="C37" s="1">
        <v>11</v>
      </c>
      <c r="D37" s="5" t="str">
        <f t="shared" si="21"/>
        <v>N/A</v>
      </c>
      <c r="E37" s="1">
        <v>0</v>
      </c>
      <c r="F37" s="5" t="str">
        <f t="shared" si="22"/>
        <v>N/A</v>
      </c>
      <c r="G37" s="1">
        <v>11</v>
      </c>
      <c r="H37" s="5" t="str">
        <f t="shared" si="23"/>
        <v>N/A</v>
      </c>
      <c r="I37" s="8">
        <v>-100</v>
      </c>
      <c r="J37" s="8" t="s">
        <v>1748</v>
      </c>
      <c r="K37" s="1" t="s">
        <v>736</v>
      </c>
      <c r="L37" s="111" t="str">
        <f t="shared" si="20"/>
        <v>N/A</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272850</v>
      </c>
      <c r="D39" s="1" t="str">
        <f t="shared" si="17"/>
        <v>N/A</v>
      </c>
      <c r="E39" s="1">
        <v>305045</v>
      </c>
      <c r="F39" s="1" t="str">
        <f t="shared" si="18"/>
        <v>N/A</v>
      </c>
      <c r="G39" s="1">
        <v>332322</v>
      </c>
      <c r="H39" s="7" t="str">
        <f t="shared" si="19"/>
        <v>N/A</v>
      </c>
      <c r="I39" s="8">
        <v>11.8</v>
      </c>
      <c r="J39" s="8">
        <v>8.9420000000000002</v>
      </c>
      <c r="K39" s="30" t="s">
        <v>736</v>
      </c>
      <c r="L39" s="111" t="str">
        <f t="shared" si="20"/>
        <v>Yes</v>
      </c>
    </row>
    <row r="40" spans="1:12" x14ac:dyDescent="0.25">
      <c r="A40" s="174" t="s">
        <v>1236</v>
      </c>
      <c r="B40" s="3" t="s">
        <v>213</v>
      </c>
      <c r="C40" s="1">
        <v>183037</v>
      </c>
      <c r="D40" s="5" t="str">
        <f t="shared" ref="D40:D45" si="24">IF($B40="N/A","N/A",IF(C40&lt;0,"No","Yes"))</f>
        <v>N/A</v>
      </c>
      <c r="E40" s="1">
        <v>200639</v>
      </c>
      <c r="F40" s="5" t="str">
        <f t="shared" ref="F40:F45" si="25">IF($B40="N/A","N/A",IF(E40&lt;0,"No","Yes"))</f>
        <v>N/A</v>
      </c>
      <c r="G40" s="1">
        <v>217857</v>
      </c>
      <c r="H40" s="5" t="str">
        <f t="shared" ref="H40:H45" si="26">IF($B40="N/A","N/A",IF(G40&lt;0,"No","Yes"))</f>
        <v>N/A</v>
      </c>
      <c r="I40" s="8">
        <v>9.6170000000000009</v>
      </c>
      <c r="J40" s="8">
        <v>8.5820000000000007</v>
      </c>
      <c r="K40" s="1" t="s">
        <v>736</v>
      </c>
      <c r="L40" s="111" t="str">
        <f t="shared" si="20"/>
        <v>Yes</v>
      </c>
    </row>
    <row r="41" spans="1:12" x14ac:dyDescent="0.25">
      <c r="A41" s="174" t="s">
        <v>1237</v>
      </c>
      <c r="B41" s="3" t="s">
        <v>213</v>
      </c>
      <c r="C41" s="1">
        <v>8644</v>
      </c>
      <c r="D41" s="5" t="str">
        <f t="shared" si="24"/>
        <v>N/A</v>
      </c>
      <c r="E41" s="1">
        <v>9947</v>
      </c>
      <c r="F41" s="5" t="str">
        <f t="shared" si="25"/>
        <v>N/A</v>
      </c>
      <c r="G41" s="1">
        <v>10460</v>
      </c>
      <c r="H41" s="5" t="str">
        <f t="shared" si="26"/>
        <v>N/A</v>
      </c>
      <c r="I41" s="8">
        <v>15.07</v>
      </c>
      <c r="J41" s="8">
        <v>5.157</v>
      </c>
      <c r="K41" s="1" t="s">
        <v>736</v>
      </c>
      <c r="L41" s="111" t="str">
        <f t="shared" si="20"/>
        <v>Yes</v>
      </c>
    </row>
    <row r="42" spans="1:12" x14ac:dyDescent="0.25">
      <c r="A42" s="174" t="s">
        <v>1238</v>
      </c>
      <c r="B42" s="3" t="s">
        <v>213</v>
      </c>
      <c r="C42" s="1">
        <v>79245</v>
      </c>
      <c r="D42" s="5" t="str">
        <f t="shared" si="24"/>
        <v>N/A</v>
      </c>
      <c r="E42" s="1">
        <v>91976</v>
      </c>
      <c r="F42" s="5" t="str">
        <f t="shared" si="25"/>
        <v>N/A</v>
      </c>
      <c r="G42" s="1">
        <v>103099</v>
      </c>
      <c r="H42" s="5" t="str">
        <f t="shared" si="26"/>
        <v>N/A</v>
      </c>
      <c r="I42" s="8">
        <v>16.07</v>
      </c>
      <c r="J42" s="8">
        <v>12.09</v>
      </c>
      <c r="K42" s="1" t="s">
        <v>736</v>
      </c>
      <c r="L42" s="111" t="str">
        <f t="shared" si="20"/>
        <v>Yes</v>
      </c>
    </row>
    <row r="43" spans="1:12" x14ac:dyDescent="0.25">
      <c r="A43" s="174" t="s">
        <v>1239</v>
      </c>
      <c r="B43" s="3" t="s">
        <v>213</v>
      </c>
      <c r="C43" s="1">
        <v>640</v>
      </c>
      <c r="D43" s="5" t="str">
        <f t="shared" si="24"/>
        <v>N/A</v>
      </c>
      <c r="E43" s="1">
        <v>700</v>
      </c>
      <c r="F43" s="5" t="str">
        <f t="shared" si="25"/>
        <v>N/A</v>
      </c>
      <c r="G43" s="1">
        <v>738</v>
      </c>
      <c r="H43" s="5" t="str">
        <f t="shared" si="26"/>
        <v>N/A</v>
      </c>
      <c r="I43" s="8">
        <v>9.375</v>
      </c>
      <c r="J43" s="8">
        <v>5.4290000000000003</v>
      </c>
      <c r="K43" s="1" t="s">
        <v>736</v>
      </c>
      <c r="L43" s="111" t="str">
        <f t="shared" si="20"/>
        <v>Yes</v>
      </c>
    </row>
    <row r="44" spans="1:12" x14ac:dyDescent="0.25">
      <c r="A44" s="174" t="s">
        <v>1240</v>
      </c>
      <c r="B44" s="3" t="s">
        <v>213</v>
      </c>
      <c r="C44" s="1">
        <v>1284</v>
      </c>
      <c r="D44" s="5" t="str">
        <f t="shared" si="24"/>
        <v>N/A</v>
      </c>
      <c r="E44" s="1">
        <v>1783</v>
      </c>
      <c r="F44" s="5" t="str">
        <f t="shared" si="25"/>
        <v>N/A</v>
      </c>
      <c r="G44" s="1">
        <v>168</v>
      </c>
      <c r="H44" s="5" t="str">
        <f t="shared" si="26"/>
        <v>N/A</v>
      </c>
      <c r="I44" s="8">
        <v>38.86</v>
      </c>
      <c r="J44" s="8">
        <v>-90.6</v>
      </c>
      <c r="K44" s="1" t="s">
        <v>736</v>
      </c>
      <c r="L44" s="111" t="str">
        <f t="shared" si="20"/>
        <v>No</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1057896</v>
      </c>
      <c r="D46" s="1" t="str">
        <f t="shared" si="17"/>
        <v>N/A</v>
      </c>
      <c r="E46" s="1">
        <v>1088700</v>
      </c>
      <c r="F46" s="1" t="str">
        <f t="shared" si="18"/>
        <v>N/A</v>
      </c>
      <c r="G46" s="1">
        <v>1110326</v>
      </c>
      <c r="H46" s="7" t="str">
        <f t="shared" si="19"/>
        <v>N/A</v>
      </c>
      <c r="I46" s="8">
        <v>2.9119999999999999</v>
      </c>
      <c r="J46" s="8">
        <v>1.986</v>
      </c>
      <c r="K46" s="30" t="s">
        <v>736</v>
      </c>
      <c r="L46" s="111" t="str">
        <f t="shared" si="20"/>
        <v>Yes</v>
      </c>
    </row>
    <row r="47" spans="1:12" x14ac:dyDescent="0.25">
      <c r="A47" s="174" t="s">
        <v>1242</v>
      </c>
      <c r="B47" s="3" t="s">
        <v>213</v>
      </c>
      <c r="C47" s="1">
        <v>142248</v>
      </c>
      <c r="D47" s="5" t="str">
        <f t="shared" ref="D47:D53" si="27">IF($B47="N/A","N/A",IF(C47&lt;0,"No","Yes"))</f>
        <v>N/A</v>
      </c>
      <c r="E47" s="1">
        <v>128578</v>
      </c>
      <c r="F47" s="5" t="str">
        <f t="shared" ref="F47:F53" si="28">IF($B47="N/A","N/A",IF(E47&lt;0,"No","Yes"))</f>
        <v>N/A</v>
      </c>
      <c r="G47" s="1">
        <v>148932</v>
      </c>
      <c r="H47" s="5" t="str">
        <f t="shared" ref="H47:H53" si="29">IF($B47="N/A","N/A",IF(G47&lt;0,"No","Yes"))</f>
        <v>N/A</v>
      </c>
      <c r="I47" s="8">
        <v>-9.61</v>
      </c>
      <c r="J47" s="8">
        <v>15.83</v>
      </c>
      <c r="K47" s="1" t="s">
        <v>736</v>
      </c>
      <c r="L47" s="111" t="str">
        <f t="shared" si="20"/>
        <v>Yes</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3859</v>
      </c>
      <c r="D49" s="5" t="str">
        <f t="shared" si="27"/>
        <v>N/A</v>
      </c>
      <c r="E49" s="1">
        <v>3568</v>
      </c>
      <c r="F49" s="5" t="str">
        <f t="shared" si="28"/>
        <v>N/A</v>
      </c>
      <c r="G49" s="1">
        <v>2606</v>
      </c>
      <c r="H49" s="5" t="str">
        <f t="shared" si="29"/>
        <v>N/A</v>
      </c>
      <c r="I49" s="8">
        <v>-7.54</v>
      </c>
      <c r="J49" s="8">
        <v>-27</v>
      </c>
      <c r="K49" s="1" t="s">
        <v>736</v>
      </c>
      <c r="L49" s="111" t="str">
        <f t="shared" si="20"/>
        <v>Yes</v>
      </c>
    </row>
    <row r="50" spans="1:12" x14ac:dyDescent="0.25">
      <c r="A50" s="174" t="s">
        <v>1245</v>
      </c>
      <c r="B50" s="3" t="s">
        <v>213</v>
      </c>
      <c r="C50" s="1">
        <v>851166</v>
      </c>
      <c r="D50" s="5" t="str">
        <f t="shared" si="27"/>
        <v>N/A</v>
      </c>
      <c r="E50" s="1">
        <v>895553</v>
      </c>
      <c r="F50" s="5" t="str">
        <f t="shared" si="28"/>
        <v>N/A</v>
      </c>
      <c r="G50" s="1">
        <v>912583</v>
      </c>
      <c r="H50" s="5" t="str">
        <f t="shared" si="29"/>
        <v>N/A</v>
      </c>
      <c r="I50" s="8">
        <v>5.2149999999999999</v>
      </c>
      <c r="J50" s="8">
        <v>1.9019999999999999</v>
      </c>
      <c r="K50" s="1" t="s">
        <v>736</v>
      </c>
      <c r="L50" s="111" t="str">
        <f t="shared" si="20"/>
        <v>Yes</v>
      </c>
    </row>
    <row r="51" spans="1:12" x14ac:dyDescent="0.25">
      <c r="A51" s="174" t="s">
        <v>1246</v>
      </c>
      <c r="B51" s="3" t="s">
        <v>213</v>
      </c>
      <c r="C51" s="1">
        <v>41241</v>
      </c>
      <c r="D51" s="5" t="str">
        <f t="shared" si="27"/>
        <v>N/A</v>
      </c>
      <c r="E51" s="1">
        <v>40787</v>
      </c>
      <c r="F51" s="5" t="str">
        <f t="shared" si="28"/>
        <v>N/A</v>
      </c>
      <c r="G51" s="1">
        <v>25331</v>
      </c>
      <c r="H51" s="5" t="str">
        <f t="shared" si="29"/>
        <v>N/A</v>
      </c>
      <c r="I51" s="8">
        <v>-1.1000000000000001</v>
      </c>
      <c r="J51" s="8">
        <v>-37.9</v>
      </c>
      <c r="K51" s="1" t="s">
        <v>736</v>
      </c>
      <c r="L51" s="111" t="str">
        <f t="shared" si="20"/>
        <v>No</v>
      </c>
    </row>
    <row r="52" spans="1:12" x14ac:dyDescent="0.25">
      <c r="A52" s="174" t="s">
        <v>1247</v>
      </c>
      <c r="B52" s="3" t="s">
        <v>213</v>
      </c>
      <c r="C52" s="1">
        <v>19382</v>
      </c>
      <c r="D52" s="5" t="str">
        <f t="shared" si="27"/>
        <v>N/A</v>
      </c>
      <c r="E52" s="1">
        <v>20214</v>
      </c>
      <c r="F52" s="5" t="str">
        <f t="shared" si="28"/>
        <v>N/A</v>
      </c>
      <c r="G52" s="1">
        <v>20874</v>
      </c>
      <c r="H52" s="5" t="str">
        <f t="shared" si="29"/>
        <v>N/A</v>
      </c>
      <c r="I52" s="8">
        <v>4.2930000000000001</v>
      </c>
      <c r="J52" s="8">
        <v>3.2650000000000001</v>
      </c>
      <c r="K52" s="1" t="s">
        <v>736</v>
      </c>
      <c r="L52" s="111" t="str">
        <f t="shared" si="20"/>
        <v>Yes</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316727</v>
      </c>
      <c r="D54" s="1" t="str">
        <f t="shared" si="17"/>
        <v>N/A</v>
      </c>
      <c r="E54" s="1">
        <v>318249</v>
      </c>
      <c r="F54" s="1" t="str">
        <f t="shared" si="18"/>
        <v>N/A</v>
      </c>
      <c r="G54" s="1">
        <v>306162</v>
      </c>
      <c r="H54" s="7" t="str">
        <f t="shared" si="19"/>
        <v>N/A</v>
      </c>
      <c r="I54" s="8">
        <v>0.48049999999999998</v>
      </c>
      <c r="J54" s="8">
        <v>-3.8</v>
      </c>
      <c r="K54" s="30" t="s">
        <v>736</v>
      </c>
      <c r="L54" s="111" t="str">
        <f t="shared" si="20"/>
        <v>Yes</v>
      </c>
    </row>
    <row r="55" spans="1:12" x14ac:dyDescent="0.25">
      <c r="A55" s="174" t="s">
        <v>1249</v>
      </c>
      <c r="B55" s="3" t="s">
        <v>213</v>
      </c>
      <c r="C55" s="1">
        <v>196925</v>
      </c>
      <c r="D55" s="5" t="str">
        <f t="shared" ref="D55:D60" si="30">IF($B55="N/A","N/A",IF(C55&lt;0,"No","Yes"))</f>
        <v>N/A</v>
      </c>
      <c r="E55" s="1">
        <v>193074</v>
      </c>
      <c r="F55" s="5" t="str">
        <f t="shared" ref="F55:F60" si="31">IF($B55="N/A","N/A",IF(E55&lt;0,"No","Yes"))</f>
        <v>N/A</v>
      </c>
      <c r="G55" s="1">
        <v>201918</v>
      </c>
      <c r="H55" s="5" t="str">
        <f t="shared" ref="H55:H60" si="32">IF($B55="N/A","N/A",IF(G55&lt;0,"No","Yes"))</f>
        <v>N/A</v>
      </c>
      <c r="I55" s="8">
        <v>-1.96</v>
      </c>
      <c r="J55" s="8">
        <v>4.5810000000000004</v>
      </c>
      <c r="K55" s="1" t="s">
        <v>736</v>
      </c>
      <c r="L55" s="111" t="str">
        <f t="shared" si="20"/>
        <v>Yes</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23213</v>
      </c>
      <c r="D57" s="5" t="str">
        <f t="shared" si="30"/>
        <v>N/A</v>
      </c>
      <c r="E57" s="1">
        <v>22951</v>
      </c>
      <c r="F57" s="5" t="str">
        <f t="shared" si="31"/>
        <v>N/A</v>
      </c>
      <c r="G57" s="1">
        <v>17294</v>
      </c>
      <c r="H57" s="5" t="str">
        <f t="shared" si="32"/>
        <v>N/A</v>
      </c>
      <c r="I57" s="8">
        <v>-1.1299999999999999</v>
      </c>
      <c r="J57" s="8">
        <v>-24.6</v>
      </c>
      <c r="K57" s="1" t="s">
        <v>736</v>
      </c>
      <c r="L57" s="111" t="str">
        <f t="shared" si="20"/>
        <v>Yes</v>
      </c>
    </row>
    <row r="58" spans="1:12" x14ac:dyDescent="0.25">
      <c r="A58" s="174" t="s">
        <v>1252</v>
      </c>
      <c r="B58" s="3" t="s">
        <v>213</v>
      </c>
      <c r="C58" s="1">
        <v>53549</v>
      </c>
      <c r="D58" s="5" t="str">
        <f t="shared" si="30"/>
        <v>N/A</v>
      </c>
      <c r="E58" s="1">
        <v>59708</v>
      </c>
      <c r="F58" s="5" t="str">
        <f t="shared" si="31"/>
        <v>N/A</v>
      </c>
      <c r="G58" s="1">
        <v>64076</v>
      </c>
      <c r="H58" s="5" t="str">
        <f t="shared" si="32"/>
        <v>N/A</v>
      </c>
      <c r="I58" s="8">
        <v>11.5</v>
      </c>
      <c r="J58" s="8">
        <v>7.3159999999999998</v>
      </c>
      <c r="K58" s="1" t="s">
        <v>736</v>
      </c>
      <c r="L58" s="111" t="str">
        <f t="shared" si="20"/>
        <v>Yes</v>
      </c>
    </row>
    <row r="59" spans="1:12" x14ac:dyDescent="0.25">
      <c r="A59" s="174" t="s">
        <v>1253</v>
      </c>
      <c r="B59" s="3" t="s">
        <v>213</v>
      </c>
      <c r="C59" s="1">
        <v>25506</v>
      </c>
      <c r="D59" s="5" t="str">
        <f t="shared" si="30"/>
        <v>N/A</v>
      </c>
      <c r="E59" s="1">
        <v>25038</v>
      </c>
      <c r="F59" s="5" t="str">
        <f t="shared" si="31"/>
        <v>N/A</v>
      </c>
      <c r="G59" s="1">
        <v>7755</v>
      </c>
      <c r="H59" s="5" t="str">
        <f t="shared" si="32"/>
        <v>N/A</v>
      </c>
      <c r="I59" s="8">
        <v>-1.83</v>
      </c>
      <c r="J59" s="8">
        <v>-69</v>
      </c>
      <c r="K59" s="1" t="s">
        <v>736</v>
      </c>
      <c r="L59" s="111" t="str">
        <f t="shared" si="20"/>
        <v>No</v>
      </c>
    </row>
    <row r="60" spans="1:12" x14ac:dyDescent="0.25">
      <c r="A60" s="174" t="s">
        <v>1254</v>
      </c>
      <c r="B60" s="3" t="s">
        <v>213</v>
      </c>
      <c r="C60" s="1">
        <v>17534</v>
      </c>
      <c r="D60" s="5" t="str">
        <f t="shared" si="30"/>
        <v>N/A</v>
      </c>
      <c r="E60" s="1">
        <v>17478</v>
      </c>
      <c r="F60" s="5" t="str">
        <f t="shared" si="31"/>
        <v>N/A</v>
      </c>
      <c r="G60" s="1">
        <v>15119</v>
      </c>
      <c r="H60" s="5" t="str">
        <f t="shared" si="32"/>
        <v>N/A</v>
      </c>
      <c r="I60" s="8">
        <v>-0.31900000000000001</v>
      </c>
      <c r="J60" s="8">
        <v>-13.5</v>
      </c>
      <c r="K60" s="1" t="s">
        <v>736</v>
      </c>
      <c r="L60" s="111" t="str">
        <f t="shared" si="20"/>
        <v>Yes</v>
      </c>
    </row>
    <row r="61" spans="1:12" x14ac:dyDescent="0.25">
      <c r="A61" s="110" t="s">
        <v>186</v>
      </c>
      <c r="B61" s="22" t="s">
        <v>213</v>
      </c>
      <c r="C61" s="1">
        <v>0</v>
      </c>
      <c r="D61" s="1" t="str">
        <f t="shared" si="17"/>
        <v>N/A</v>
      </c>
      <c r="E61" s="1">
        <v>0</v>
      </c>
      <c r="F61" s="1" t="str">
        <f t="shared" si="18"/>
        <v>N/A</v>
      </c>
      <c r="G61" s="1">
        <v>0</v>
      </c>
      <c r="H61" s="7" t="str">
        <f t="shared" si="19"/>
        <v>N/A</v>
      </c>
      <c r="I61" s="8" t="s">
        <v>1748</v>
      </c>
      <c r="J61" s="8" t="s">
        <v>1748</v>
      </c>
      <c r="K61" s="28" t="s">
        <v>736</v>
      </c>
      <c r="L61" s="111" t="str">
        <f>IF(J61="Div by 0", "N/A", IF(OR(J61="N/A",K61="N/A"),"N/A", IF(J61&gt;VALUE(MID(K61,1,2)), "No", IF(J61&lt;-1*VALUE(MID(K61,1,2)), "No", "Yes"))))</f>
        <v>N/A</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144228</v>
      </c>
      <c r="D63" s="1" t="str">
        <f t="shared" si="17"/>
        <v>N/A</v>
      </c>
      <c r="E63" s="1">
        <v>610448</v>
      </c>
      <c r="F63" s="1" t="str">
        <f t="shared" si="18"/>
        <v>N/A</v>
      </c>
      <c r="G63" s="1">
        <v>1684469</v>
      </c>
      <c r="H63" s="7" t="str">
        <f t="shared" si="19"/>
        <v>N/A</v>
      </c>
      <c r="I63" s="8">
        <v>323.3</v>
      </c>
      <c r="J63" s="8">
        <v>175.9</v>
      </c>
      <c r="K63" s="28" t="s">
        <v>736</v>
      </c>
      <c r="L63" s="111" t="str">
        <f t="shared" si="33"/>
        <v>No</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294</v>
      </c>
      <c r="D66" s="1" t="str">
        <f t="shared" si="17"/>
        <v>N/A</v>
      </c>
      <c r="E66" s="1">
        <v>579</v>
      </c>
      <c r="F66" s="1" t="str">
        <f t="shared" si="18"/>
        <v>N/A</v>
      </c>
      <c r="G66" s="1">
        <v>919</v>
      </c>
      <c r="H66" s="7" t="str">
        <f t="shared" si="19"/>
        <v>N/A</v>
      </c>
      <c r="I66" s="8">
        <v>96.94</v>
      </c>
      <c r="J66" s="8">
        <v>58.72</v>
      </c>
      <c r="K66" s="28" t="s">
        <v>736</v>
      </c>
      <c r="L66" s="111" t="str">
        <f t="shared" si="33"/>
        <v>No</v>
      </c>
    </row>
    <row r="67" spans="1:12" x14ac:dyDescent="0.25">
      <c r="A67" s="110" t="s">
        <v>192</v>
      </c>
      <c r="B67" s="22" t="s">
        <v>213</v>
      </c>
      <c r="C67" s="1">
        <v>1557810</v>
      </c>
      <c r="D67" s="1" t="str">
        <f t="shared" si="17"/>
        <v>N/A</v>
      </c>
      <c r="E67" s="1">
        <v>1664882</v>
      </c>
      <c r="F67" s="1" t="str">
        <f t="shared" si="18"/>
        <v>N/A</v>
      </c>
      <c r="G67" s="1">
        <v>1702177</v>
      </c>
      <c r="H67" s="7" t="str">
        <f t="shared" si="19"/>
        <v>N/A</v>
      </c>
      <c r="I67" s="8">
        <v>6.8730000000000002</v>
      </c>
      <c r="J67" s="8">
        <v>2.2400000000000002</v>
      </c>
      <c r="K67" s="28" t="s">
        <v>736</v>
      </c>
      <c r="L67" s="111" t="str">
        <f t="shared" si="33"/>
        <v>Yes</v>
      </c>
    </row>
    <row r="68" spans="1:12" x14ac:dyDescent="0.25">
      <c r="A68" s="134" t="s">
        <v>193</v>
      </c>
      <c r="B68" s="30" t="s">
        <v>213</v>
      </c>
      <c r="C68" s="1">
        <v>1480951</v>
      </c>
      <c r="D68" s="1" t="str">
        <f t="shared" si="17"/>
        <v>N/A</v>
      </c>
      <c r="E68" s="1">
        <v>1545046</v>
      </c>
      <c r="F68" s="1" t="str">
        <f t="shared" si="18"/>
        <v>N/A</v>
      </c>
      <c r="G68" s="1">
        <v>1345952</v>
      </c>
      <c r="H68" s="7" t="str">
        <f t="shared" si="19"/>
        <v>N/A</v>
      </c>
      <c r="I68" s="36">
        <v>4.3280000000000003</v>
      </c>
      <c r="J68" s="36">
        <v>-12.9</v>
      </c>
      <c r="K68" s="30" t="s">
        <v>736</v>
      </c>
      <c r="L68" s="111" t="str">
        <f t="shared" si="33"/>
        <v>Yes</v>
      </c>
    </row>
    <row r="69" spans="1:12" x14ac:dyDescent="0.25">
      <c r="A69" s="134" t="s">
        <v>194</v>
      </c>
      <c r="B69" s="30" t="s">
        <v>213</v>
      </c>
      <c r="C69" s="1">
        <v>1511447</v>
      </c>
      <c r="D69" s="1" t="str">
        <f t="shared" si="17"/>
        <v>N/A</v>
      </c>
      <c r="E69" s="1">
        <v>1676366</v>
      </c>
      <c r="F69" s="1" t="str">
        <f t="shared" si="18"/>
        <v>N/A</v>
      </c>
      <c r="G69" s="1">
        <v>1841639</v>
      </c>
      <c r="H69" s="7" t="str">
        <f t="shared" si="19"/>
        <v>N/A</v>
      </c>
      <c r="I69" s="36">
        <v>10.91</v>
      </c>
      <c r="J69" s="36">
        <v>9.859</v>
      </c>
      <c r="K69" s="30" t="s">
        <v>736</v>
      </c>
      <c r="L69" s="111" t="str">
        <f t="shared" si="33"/>
        <v>Yes</v>
      </c>
    </row>
    <row r="70" spans="1:12" x14ac:dyDescent="0.25">
      <c r="A70" s="174" t="s">
        <v>78</v>
      </c>
      <c r="B70" s="30" t="s">
        <v>294</v>
      </c>
      <c r="C70" s="9">
        <v>0.1040582726</v>
      </c>
      <c r="D70" s="27" t="str">
        <f>IF($B70="N/A","N/A",IF(C70&gt;=20,"No",IF(C70&lt;0,"No","Yes")))</f>
        <v>Yes</v>
      </c>
      <c r="E70" s="9">
        <v>0.202084546</v>
      </c>
      <c r="F70" s="27" t="str">
        <f>IF($B70="N/A","N/A",IF(E70&gt;=20,"No",IF(E70&lt;0,"No","Yes")))</f>
        <v>Yes</v>
      </c>
      <c r="G70" s="9">
        <v>0.32004512969999999</v>
      </c>
      <c r="H70" s="27" t="str">
        <f>IF($B70="N/A","N/A",IF(G70&gt;=20,"No",IF(G70&lt;0,"No","Yes")))</f>
        <v>Yes</v>
      </c>
      <c r="I70" s="8">
        <v>94.2</v>
      </c>
      <c r="J70" s="8">
        <v>58.37</v>
      </c>
      <c r="K70" s="28" t="s">
        <v>736</v>
      </c>
      <c r="L70" s="111" t="str">
        <f t="shared" si="20"/>
        <v>No</v>
      </c>
    </row>
    <row r="71" spans="1:12" x14ac:dyDescent="0.25">
      <c r="A71" s="174" t="s">
        <v>79</v>
      </c>
      <c r="B71" s="22" t="s">
        <v>213</v>
      </c>
      <c r="C71" s="9">
        <v>13.790673132</v>
      </c>
      <c r="D71" s="27" t="str">
        <f>IF($B71="N/A","N/A",IF(C71&gt;10,"No",IF(C71&lt;-10,"No","Yes")))</f>
        <v>N/A</v>
      </c>
      <c r="E71" s="9">
        <v>44.376960896999996</v>
      </c>
      <c r="F71" s="27" t="str">
        <f>IF($B71="N/A","N/A",IF(E71&gt;10,"No",IF(E71&lt;-10,"No","Yes")))</f>
        <v>N/A</v>
      </c>
      <c r="G71" s="9">
        <v>98.257615645000001</v>
      </c>
      <c r="H71" s="27" t="str">
        <f>IF($B71="N/A","N/A",IF(G71&gt;10,"No",IF(G71&lt;-10,"No","Yes")))</f>
        <v>N/A</v>
      </c>
      <c r="I71" s="8">
        <v>221.8</v>
      </c>
      <c r="J71" s="8">
        <v>121.4</v>
      </c>
      <c r="K71" s="28" t="s">
        <v>736</v>
      </c>
      <c r="L71" s="111" t="str">
        <f t="shared" si="20"/>
        <v>No</v>
      </c>
    </row>
    <row r="72" spans="1:12" x14ac:dyDescent="0.25">
      <c r="A72" s="174" t="s">
        <v>80</v>
      </c>
      <c r="B72" s="22" t="s">
        <v>213</v>
      </c>
      <c r="C72" s="9">
        <v>45.802983003999998</v>
      </c>
      <c r="D72" s="27" t="str">
        <f>IF($B72="N/A","N/A",IF(C72&gt;10,"No",IF(C72&lt;-10,"No","Yes")))</f>
        <v>N/A</v>
      </c>
      <c r="E72" s="9">
        <v>38.005074079000003</v>
      </c>
      <c r="F72" s="27" t="str">
        <f>IF($B72="N/A","N/A",IF(E72&gt;10,"No",IF(E72&lt;-10,"No","Yes")))</f>
        <v>N/A</v>
      </c>
      <c r="G72" s="9">
        <v>0.76983828509999996</v>
      </c>
      <c r="H72" s="27" t="str">
        <f>IF($B72="N/A","N/A",IF(G72&gt;10,"No",IF(G72&lt;-10,"No","Yes")))</f>
        <v>N/A</v>
      </c>
      <c r="I72" s="8">
        <v>-17</v>
      </c>
      <c r="J72" s="8">
        <v>-98</v>
      </c>
      <c r="K72" s="28" t="s">
        <v>736</v>
      </c>
      <c r="L72" s="111" t="str">
        <f t="shared" si="20"/>
        <v>No</v>
      </c>
    </row>
    <row r="73" spans="1:12" x14ac:dyDescent="0.25">
      <c r="A73" s="174" t="s">
        <v>81</v>
      </c>
      <c r="B73" s="22" t="s">
        <v>213</v>
      </c>
      <c r="C73" s="9">
        <v>4.0490748E-3</v>
      </c>
      <c r="D73" s="27" t="str">
        <f>IF($B73="N/A","N/A",IF(C73&gt;10,"No",IF(C73&lt;-10,"No","Yes")))</f>
        <v>N/A</v>
      </c>
      <c r="E73" s="9">
        <v>2.362614E-2</v>
      </c>
      <c r="F73" s="27" t="str">
        <f>IF($B73="N/A","N/A",IF(E73&gt;10,"No",IF(E73&lt;-10,"No","Yes")))</f>
        <v>N/A</v>
      </c>
      <c r="G73" s="9">
        <v>6.2122324499999999E-2</v>
      </c>
      <c r="H73" s="27" t="str">
        <f>IF($B73="N/A","N/A",IF(G73&gt;10,"No",IF(G73&lt;-10,"No","Yes")))</f>
        <v>N/A</v>
      </c>
      <c r="I73" s="8">
        <v>483.5</v>
      </c>
      <c r="J73" s="8">
        <v>162.9</v>
      </c>
      <c r="K73" s="28" t="s">
        <v>736</v>
      </c>
      <c r="L73" s="111" t="str">
        <f t="shared" si="20"/>
        <v>No</v>
      </c>
    </row>
    <row r="74" spans="1:12" x14ac:dyDescent="0.25">
      <c r="A74" s="174" t="s">
        <v>121</v>
      </c>
      <c r="B74" s="22" t="s">
        <v>213</v>
      </c>
      <c r="C74" s="9">
        <v>33.089039155000002</v>
      </c>
      <c r="D74" s="27" t="str">
        <f>IF($B74="N/A","N/A",IF(C74&gt;10,"No",IF(C74&lt;-10,"No","Yes")))</f>
        <v>N/A</v>
      </c>
      <c r="E74" s="9">
        <v>54.283419174999999</v>
      </c>
      <c r="F74" s="27" t="str">
        <f>IF($B74="N/A","N/A",IF(E74&gt;10,"No",IF(E74&lt;-10,"No","Yes")))</f>
        <v>N/A</v>
      </c>
      <c r="G74" s="9">
        <v>98.830970803</v>
      </c>
      <c r="H74" s="27" t="str">
        <f>IF($B74="N/A","N/A",IF(G74&gt;10,"No",IF(G74&lt;-10,"No","Yes")))</f>
        <v>N/A</v>
      </c>
      <c r="I74" s="8">
        <v>64.05</v>
      </c>
      <c r="J74" s="8">
        <v>82.06</v>
      </c>
      <c r="K74" s="28" t="s">
        <v>736</v>
      </c>
      <c r="L74" s="111" t="str">
        <f t="shared" si="20"/>
        <v>No</v>
      </c>
    </row>
    <row r="75" spans="1:12" x14ac:dyDescent="0.25">
      <c r="A75" s="174" t="s">
        <v>82</v>
      </c>
      <c r="B75" s="22" t="s">
        <v>213</v>
      </c>
      <c r="C75" s="9">
        <v>44.070129975</v>
      </c>
      <c r="D75" s="27" t="str">
        <f>IF($B75="N/A","N/A",IF(C75&gt;10,"No",IF(C75&lt;-10,"No","Yes")))</f>
        <v>N/A</v>
      </c>
      <c r="E75" s="9">
        <v>37.631715730000003</v>
      </c>
      <c r="F75" s="27" t="str">
        <f>IF($B75="N/A","N/A",IF(E75&gt;10,"No",IF(E75&lt;-10,"No","Yes")))</f>
        <v>N/A</v>
      </c>
      <c r="G75" s="9">
        <v>0.8527700909</v>
      </c>
      <c r="H75" s="27" t="str">
        <f>IF($B75="N/A","N/A",IF(G75&gt;10,"No",IF(G75&lt;-10,"No","Yes")))</f>
        <v>N/A</v>
      </c>
      <c r="I75" s="8">
        <v>-14.6</v>
      </c>
      <c r="J75" s="8">
        <v>-97.7</v>
      </c>
      <c r="K75" s="28" t="s">
        <v>736</v>
      </c>
      <c r="L75" s="111" t="str">
        <f t="shared" si="20"/>
        <v>No</v>
      </c>
    </row>
    <row r="76" spans="1:12" x14ac:dyDescent="0.25">
      <c r="A76" s="174" t="s">
        <v>195</v>
      </c>
      <c r="B76" s="22" t="s">
        <v>213</v>
      </c>
      <c r="C76" s="9">
        <v>0</v>
      </c>
      <c r="D76" s="27" t="str">
        <f t="shared" ref="D76:D98" si="34">IF($B76="N/A","N/A",IF(C76&gt;10,"No",IF(C76&lt;-10,"No","Yes")))</f>
        <v>N/A</v>
      </c>
      <c r="E76" s="9">
        <v>0</v>
      </c>
      <c r="F76" s="27" t="str">
        <f t="shared" ref="F76:F98" si="35">IF($B76="N/A","N/A",IF(E76&gt;10,"No",IF(E76&lt;-10,"No","Yes")))</f>
        <v>N/A</v>
      </c>
      <c r="G76" s="9">
        <v>0</v>
      </c>
      <c r="H76" s="27" t="str">
        <f t="shared" ref="H76:H98" si="36">IF($B76="N/A","N/A",IF(G76&gt;10,"No",IF(G76&lt;-10,"No","Yes")))</f>
        <v>N/A</v>
      </c>
      <c r="I76" s="8" t="s">
        <v>1748</v>
      </c>
      <c r="J76" s="8" t="s">
        <v>1748</v>
      </c>
      <c r="K76" s="28" t="s">
        <v>736</v>
      </c>
      <c r="L76" s="111" t="str">
        <f>IF(J76="Div by 0", "N/A", IF(OR(J76="N/A",K76="N/A"),"N/A", IF(J76&gt;VALUE(MID(K76,1,2)), "No", IF(J76&lt;-1*VALUE(MID(K76,1,2)), "No", "Yes"))))</f>
        <v>N/A</v>
      </c>
    </row>
    <row r="77" spans="1:12" x14ac:dyDescent="0.25">
      <c r="A77" s="174" t="s">
        <v>196</v>
      </c>
      <c r="B77" s="22" t="s">
        <v>213</v>
      </c>
      <c r="C77" s="9">
        <v>90.439084911999998</v>
      </c>
      <c r="D77" s="27" t="str">
        <f t="shared" si="34"/>
        <v>N/A</v>
      </c>
      <c r="E77" s="9">
        <v>94.503769309000006</v>
      </c>
      <c r="F77" s="27" t="str">
        <f t="shared" si="35"/>
        <v>N/A</v>
      </c>
      <c r="G77" s="9">
        <v>97.054594570999996</v>
      </c>
      <c r="H77" s="27" t="str">
        <f t="shared" si="36"/>
        <v>N/A</v>
      </c>
      <c r="I77" s="8">
        <v>4.4939999999999998</v>
      </c>
      <c r="J77" s="8">
        <v>2.6989999999999998</v>
      </c>
      <c r="K77" s="28" t="s">
        <v>736</v>
      </c>
      <c r="L77" s="111" t="str">
        <f t="shared" ref="L77:L81" si="37">IF(J77="Div by 0", "N/A", IF(OR(J77="N/A",K77="N/A"),"N/A", IF(J77&gt;VALUE(MID(K77,1,2)), "No", IF(J77&lt;-1*VALUE(MID(K77,1,2)), "No", "Yes"))))</f>
        <v>Yes</v>
      </c>
    </row>
    <row r="78" spans="1:12" x14ac:dyDescent="0.25">
      <c r="A78" s="174" t="s">
        <v>197</v>
      </c>
      <c r="B78" s="22" t="s">
        <v>213</v>
      </c>
      <c r="C78" s="9">
        <v>9.0131937299999993</v>
      </c>
      <c r="D78" s="27" t="str">
        <f t="shared" si="34"/>
        <v>N/A</v>
      </c>
      <c r="E78" s="9">
        <v>5.3214650691000003</v>
      </c>
      <c r="F78" s="27" t="str">
        <f t="shared" si="35"/>
        <v>N/A</v>
      </c>
      <c r="G78" s="9">
        <v>2.5169564144000001</v>
      </c>
      <c r="H78" s="27" t="str">
        <f t="shared" si="36"/>
        <v>N/A</v>
      </c>
      <c r="I78" s="8">
        <v>-41</v>
      </c>
      <c r="J78" s="8">
        <v>-52.7</v>
      </c>
      <c r="K78" s="28" t="s">
        <v>736</v>
      </c>
      <c r="L78" s="111" t="str">
        <f t="shared" si="37"/>
        <v>No</v>
      </c>
    </row>
    <row r="79" spans="1:12" x14ac:dyDescent="0.25">
      <c r="A79" s="174" t="s">
        <v>198</v>
      </c>
      <c r="B79" s="22" t="s">
        <v>213</v>
      </c>
      <c r="C79" s="9">
        <v>0</v>
      </c>
      <c r="D79" s="27" t="str">
        <f t="shared" si="34"/>
        <v>N/A</v>
      </c>
      <c r="E79" s="9">
        <v>0</v>
      </c>
      <c r="F79" s="27" t="str">
        <f t="shared" si="35"/>
        <v>N/A</v>
      </c>
      <c r="G79" s="9">
        <v>0</v>
      </c>
      <c r="H79" s="27" t="str">
        <f t="shared" si="36"/>
        <v>N/A</v>
      </c>
      <c r="I79" s="8" t="s">
        <v>1748</v>
      </c>
      <c r="J79" s="8" t="s">
        <v>1748</v>
      </c>
      <c r="K79" s="28" t="s">
        <v>736</v>
      </c>
      <c r="L79" s="111" t="str">
        <f t="shared" si="37"/>
        <v>N/A</v>
      </c>
    </row>
    <row r="80" spans="1:12" x14ac:dyDescent="0.25">
      <c r="A80" s="174" t="s">
        <v>199</v>
      </c>
      <c r="B80" s="22" t="s">
        <v>213</v>
      </c>
      <c r="C80" s="9">
        <v>100</v>
      </c>
      <c r="D80" s="27" t="str">
        <f t="shared" si="34"/>
        <v>N/A</v>
      </c>
      <c r="E80" s="9">
        <v>100</v>
      </c>
      <c r="F80" s="27" t="str">
        <f t="shared" si="35"/>
        <v>N/A</v>
      </c>
      <c r="G80" s="9">
        <v>100</v>
      </c>
      <c r="H80" s="27" t="str">
        <f t="shared" si="36"/>
        <v>N/A</v>
      </c>
      <c r="I80" s="8">
        <v>0</v>
      </c>
      <c r="J80" s="8">
        <v>0</v>
      </c>
      <c r="K80" s="28" t="s">
        <v>736</v>
      </c>
      <c r="L80" s="111" t="str">
        <f t="shared" si="37"/>
        <v>Yes</v>
      </c>
    </row>
    <row r="81" spans="1:12" x14ac:dyDescent="0.25">
      <c r="A81" s="174" t="s">
        <v>200</v>
      </c>
      <c r="B81" s="30" t="s">
        <v>213</v>
      </c>
      <c r="C81" s="9">
        <v>0</v>
      </c>
      <c r="D81" s="27" t="str">
        <f t="shared" si="34"/>
        <v>N/A</v>
      </c>
      <c r="E81" s="9">
        <v>0</v>
      </c>
      <c r="F81" s="27" t="str">
        <f t="shared" si="35"/>
        <v>N/A</v>
      </c>
      <c r="G81" s="9">
        <v>0</v>
      </c>
      <c r="H81" s="27" t="str">
        <f t="shared" si="36"/>
        <v>N/A</v>
      </c>
      <c r="I81" s="8" t="s">
        <v>1748</v>
      </c>
      <c r="J81" s="8" t="s">
        <v>1748</v>
      </c>
      <c r="K81" s="30" t="s">
        <v>736</v>
      </c>
      <c r="L81" s="111" t="str">
        <f t="shared" si="37"/>
        <v>N/A</v>
      </c>
    </row>
    <row r="82" spans="1:12" x14ac:dyDescent="0.25">
      <c r="A82" s="174" t="s">
        <v>73</v>
      </c>
      <c r="B82" s="22" t="s">
        <v>213</v>
      </c>
      <c r="C82" s="23">
        <v>1503755</v>
      </c>
      <c r="D82" s="27" t="str">
        <f t="shared" si="34"/>
        <v>N/A</v>
      </c>
      <c r="E82" s="23">
        <v>1560845</v>
      </c>
      <c r="F82" s="27" t="str">
        <f t="shared" si="35"/>
        <v>N/A</v>
      </c>
      <c r="G82" s="23">
        <v>1535558</v>
      </c>
      <c r="H82" s="27" t="str">
        <f t="shared" si="36"/>
        <v>N/A</v>
      </c>
      <c r="I82" s="8">
        <v>3.7959999999999998</v>
      </c>
      <c r="J82" s="8">
        <v>-1.62</v>
      </c>
      <c r="K82" s="28" t="s">
        <v>736</v>
      </c>
      <c r="L82" s="111" t="str">
        <f t="shared" si="20"/>
        <v>Yes</v>
      </c>
    </row>
    <row r="83" spans="1:12" x14ac:dyDescent="0.25">
      <c r="A83" s="174" t="s">
        <v>1255</v>
      </c>
      <c r="B83" s="22" t="s">
        <v>213</v>
      </c>
      <c r="C83" s="4">
        <v>0</v>
      </c>
      <c r="D83" s="27" t="str">
        <f t="shared" si="34"/>
        <v>N/A</v>
      </c>
      <c r="E83" s="4">
        <v>0</v>
      </c>
      <c r="F83" s="27" t="str">
        <f t="shared" si="35"/>
        <v>N/A</v>
      </c>
      <c r="G83" s="4">
        <v>0</v>
      </c>
      <c r="H83" s="27" t="str">
        <f t="shared" si="36"/>
        <v>N/A</v>
      </c>
      <c r="I83" s="8" t="s">
        <v>1748</v>
      </c>
      <c r="J83" s="8" t="s">
        <v>1748</v>
      </c>
      <c r="K83" s="28" t="s">
        <v>736</v>
      </c>
      <c r="L83" s="111" t="str">
        <f t="shared" si="20"/>
        <v>N/A</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0.60787827800000005</v>
      </c>
      <c r="D85" s="27" t="str">
        <f t="shared" si="34"/>
        <v>N/A</v>
      </c>
      <c r="E85" s="4">
        <v>1.7336122421</v>
      </c>
      <c r="F85" s="27" t="str">
        <f t="shared" si="35"/>
        <v>N/A</v>
      </c>
      <c r="G85" s="4">
        <v>4.9421122484</v>
      </c>
      <c r="H85" s="27" t="str">
        <f t="shared" si="36"/>
        <v>N/A</v>
      </c>
      <c r="I85" s="8">
        <v>185.2</v>
      </c>
      <c r="J85" s="8">
        <v>185.1</v>
      </c>
      <c r="K85" s="28" t="s">
        <v>736</v>
      </c>
      <c r="L85" s="111" t="str">
        <f t="shared" si="20"/>
        <v>No</v>
      </c>
    </row>
    <row r="86" spans="1:12" x14ac:dyDescent="0.25">
      <c r="A86" s="174" t="s">
        <v>1258</v>
      </c>
      <c r="B86" s="22" t="s">
        <v>213</v>
      </c>
      <c r="C86" s="4">
        <v>10.654927166</v>
      </c>
      <c r="D86" s="27" t="str">
        <f t="shared" si="34"/>
        <v>N/A</v>
      </c>
      <c r="E86" s="4">
        <v>10.312939464999999</v>
      </c>
      <c r="F86" s="27" t="str">
        <f t="shared" si="35"/>
        <v>N/A</v>
      </c>
      <c r="G86" s="4">
        <v>3.1771512374999999</v>
      </c>
      <c r="H86" s="27" t="str">
        <f t="shared" si="36"/>
        <v>N/A</v>
      </c>
      <c r="I86" s="8">
        <v>-3.21</v>
      </c>
      <c r="J86" s="8">
        <v>-69.2</v>
      </c>
      <c r="K86" s="28" t="s">
        <v>736</v>
      </c>
      <c r="L86" s="111" t="str">
        <f t="shared" si="20"/>
        <v>No</v>
      </c>
    </row>
    <row r="87" spans="1:12" x14ac:dyDescent="0.25">
      <c r="A87" s="174" t="s">
        <v>1259</v>
      </c>
      <c r="B87" s="22" t="s">
        <v>213</v>
      </c>
      <c r="C87" s="4">
        <v>11.542239261000001</v>
      </c>
      <c r="D87" s="27" t="str">
        <f t="shared" si="34"/>
        <v>N/A</v>
      </c>
      <c r="E87" s="4">
        <v>6.5802177666999997</v>
      </c>
      <c r="F87" s="27" t="str">
        <f t="shared" si="35"/>
        <v>N/A</v>
      </c>
      <c r="G87" s="4">
        <v>0.67884117700000002</v>
      </c>
      <c r="H87" s="27" t="str">
        <f t="shared" si="36"/>
        <v>N/A</v>
      </c>
      <c r="I87" s="8">
        <v>-43</v>
      </c>
      <c r="J87" s="8">
        <v>-89.7</v>
      </c>
      <c r="K87" s="28" t="s">
        <v>736</v>
      </c>
      <c r="L87" s="111" t="str">
        <f t="shared" si="20"/>
        <v>No</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0.74446967760000005</v>
      </c>
      <c r="D93" s="27" t="str">
        <f t="shared" si="34"/>
        <v>N/A</v>
      </c>
      <c r="E93" s="4">
        <v>3.7900624341000002</v>
      </c>
      <c r="F93" s="27" t="str">
        <f t="shared" si="35"/>
        <v>N/A</v>
      </c>
      <c r="G93" s="4">
        <v>12.722476129</v>
      </c>
      <c r="H93" s="27" t="str">
        <f t="shared" si="36"/>
        <v>N/A</v>
      </c>
      <c r="I93" s="8">
        <v>409.1</v>
      </c>
      <c r="J93" s="8">
        <v>235.7</v>
      </c>
      <c r="K93" s="28" t="s">
        <v>736</v>
      </c>
      <c r="L93" s="111" t="str">
        <f t="shared" si="20"/>
        <v>No</v>
      </c>
    </row>
    <row r="94" spans="1:12" x14ac:dyDescent="0.25">
      <c r="A94" s="174" t="s">
        <v>1266</v>
      </c>
      <c r="B94" s="22" t="s">
        <v>213</v>
      </c>
      <c r="C94" s="4">
        <v>60.937320241999998</v>
      </c>
      <c r="D94" s="27" t="str">
        <f t="shared" si="34"/>
        <v>N/A</v>
      </c>
      <c r="E94" s="4">
        <v>55.153842949999998</v>
      </c>
      <c r="F94" s="27" t="str">
        <f t="shared" si="35"/>
        <v>N/A</v>
      </c>
      <c r="G94" s="4">
        <v>24.304975781</v>
      </c>
      <c r="H94" s="27" t="str">
        <f t="shared" si="36"/>
        <v>N/A</v>
      </c>
      <c r="I94" s="8">
        <v>-9.49</v>
      </c>
      <c r="J94" s="8">
        <v>-55.9</v>
      </c>
      <c r="K94" s="28" t="s">
        <v>736</v>
      </c>
      <c r="L94" s="111" t="str">
        <f t="shared" si="20"/>
        <v>No</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4.5114396960000001</v>
      </c>
      <c r="D97" s="27" t="str">
        <f t="shared" si="34"/>
        <v>N/A</v>
      </c>
      <c r="E97" s="4">
        <v>16.526881273000001</v>
      </c>
      <c r="F97" s="27" t="str">
        <f t="shared" si="35"/>
        <v>N/A</v>
      </c>
      <c r="G97" s="4">
        <v>51.237335223000002</v>
      </c>
      <c r="H97" s="27" t="str">
        <f t="shared" si="36"/>
        <v>N/A</v>
      </c>
      <c r="I97" s="8">
        <v>266.3</v>
      </c>
      <c r="J97" s="8">
        <v>210</v>
      </c>
      <c r="K97" s="28" t="s">
        <v>736</v>
      </c>
      <c r="L97" s="111" t="str">
        <f t="shared" si="20"/>
        <v>No</v>
      </c>
    </row>
    <row r="98" spans="1:12" x14ac:dyDescent="0.25">
      <c r="A98" s="174" t="s">
        <v>1270</v>
      </c>
      <c r="B98" s="22" t="s">
        <v>213</v>
      </c>
      <c r="C98" s="4">
        <v>11.00172568</v>
      </c>
      <c r="D98" s="27" t="str">
        <f t="shared" si="34"/>
        <v>N/A</v>
      </c>
      <c r="E98" s="4">
        <v>5.9024438684999998</v>
      </c>
      <c r="F98" s="27" t="str">
        <f t="shared" si="35"/>
        <v>N/A</v>
      </c>
      <c r="G98" s="4">
        <v>2.9371082042999999</v>
      </c>
      <c r="H98" s="27" t="str">
        <f t="shared" si="36"/>
        <v>N/A</v>
      </c>
      <c r="I98" s="8">
        <v>-46.3</v>
      </c>
      <c r="J98" s="8">
        <v>-50.2</v>
      </c>
      <c r="K98" s="28" t="s">
        <v>736</v>
      </c>
      <c r="L98" s="111" t="str">
        <f t="shared" si="20"/>
        <v>No</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423419520</v>
      </c>
      <c r="D100" s="27" t="str">
        <f>IF($B100="N/A","N/A",IF(C100&gt;10,"No",IF(C100&lt;-10,"No","Yes")))</f>
        <v>N/A</v>
      </c>
      <c r="E100" s="29">
        <v>933477960</v>
      </c>
      <c r="F100" s="27" t="str">
        <f>IF($B100="N/A","N/A",IF(E100&gt;10,"No",IF(E100&lt;-10,"No","Yes")))</f>
        <v>N/A</v>
      </c>
      <c r="G100" s="29">
        <v>2581589564</v>
      </c>
      <c r="H100" s="27" t="str">
        <f>IF($B100="N/A","N/A",IF(G100&gt;10,"No",IF(G100&lt;-10,"No","Yes")))</f>
        <v>N/A</v>
      </c>
      <c r="I100" s="8">
        <v>120.5</v>
      </c>
      <c r="J100" s="8">
        <v>176.6</v>
      </c>
      <c r="K100" s="28" t="s">
        <v>736</v>
      </c>
      <c r="L100" s="111" t="str">
        <f t="shared" ref="L100:L111" si="38">IF(J100="Div by 0", "N/A", IF(K100="N/A","N/A", IF(J100&gt;VALUE(MID(K100,1,2)), "No", IF(J100&lt;-1*VALUE(MID(K100,1,2)), "No", "Yes"))))</f>
        <v>No</v>
      </c>
    </row>
    <row r="101" spans="1:12" x14ac:dyDescent="0.25">
      <c r="A101" s="174" t="s">
        <v>453</v>
      </c>
      <c r="B101" s="22" t="s">
        <v>213</v>
      </c>
      <c r="C101" s="29">
        <v>7203219</v>
      </c>
      <c r="D101" s="27" t="str">
        <f>IF($B101="N/A","N/A",IF(C101&gt;10,"No",IF(C101&lt;-10,"No","Yes")))</f>
        <v>N/A</v>
      </c>
      <c r="E101" s="29">
        <v>14429068</v>
      </c>
      <c r="F101" s="27" t="str">
        <f>IF($B101="N/A","N/A",IF(E101&gt;10,"No",IF(E101&lt;-10,"No","Yes")))</f>
        <v>N/A</v>
      </c>
      <c r="G101" s="29">
        <v>22626006</v>
      </c>
      <c r="H101" s="27" t="str">
        <f>IF($B101="N/A","N/A",IF(G101&gt;10,"No",IF(G101&lt;-10,"No","Yes")))</f>
        <v>N/A</v>
      </c>
      <c r="I101" s="8">
        <v>100.3</v>
      </c>
      <c r="J101" s="8">
        <v>56.81</v>
      </c>
      <c r="K101" s="28" t="s">
        <v>736</v>
      </c>
      <c r="L101" s="111" t="str">
        <f t="shared" si="38"/>
        <v>No</v>
      </c>
    </row>
    <row r="102" spans="1:12" x14ac:dyDescent="0.25">
      <c r="A102" s="174" t="s">
        <v>454</v>
      </c>
      <c r="B102" s="22" t="s">
        <v>213</v>
      </c>
      <c r="C102" s="29">
        <v>253995960</v>
      </c>
      <c r="D102" s="27" t="str">
        <f>IF($B102="N/A","N/A",IF(C102&gt;10,"No",IF(C102&lt;-10,"No","Yes")))</f>
        <v>N/A</v>
      </c>
      <c r="E102" s="29">
        <v>736467623</v>
      </c>
      <c r="F102" s="27" t="str">
        <f>IF($B102="N/A","N/A",IF(E102&gt;10,"No",IF(E102&lt;-10,"No","Yes")))</f>
        <v>N/A</v>
      </c>
      <c r="G102" s="29">
        <v>2399469807</v>
      </c>
      <c r="H102" s="27" t="str">
        <f>IF($B102="N/A","N/A",IF(G102&gt;10,"No",IF(G102&lt;-10,"No","Yes")))</f>
        <v>N/A</v>
      </c>
      <c r="I102" s="8">
        <v>190</v>
      </c>
      <c r="J102" s="8">
        <v>225.8</v>
      </c>
      <c r="K102" s="28" t="s">
        <v>736</v>
      </c>
      <c r="L102" s="111" t="str">
        <f t="shared" si="38"/>
        <v>No</v>
      </c>
    </row>
    <row r="103" spans="1:12" x14ac:dyDescent="0.25">
      <c r="A103" s="174" t="s">
        <v>455</v>
      </c>
      <c r="B103" s="22" t="s">
        <v>213</v>
      </c>
      <c r="C103" s="29">
        <v>162220341</v>
      </c>
      <c r="D103" s="27" t="str">
        <f>IF($B103="N/A","N/A",IF(C103&gt;10,"No",IF(C103&lt;-10,"No","Yes")))</f>
        <v>N/A</v>
      </c>
      <c r="E103" s="29">
        <v>182581269</v>
      </c>
      <c r="F103" s="27" t="str">
        <f>IF($B103="N/A","N/A",IF(E103&gt;10,"No",IF(E103&lt;-10,"No","Yes")))</f>
        <v>N/A</v>
      </c>
      <c r="G103" s="29">
        <v>159493751</v>
      </c>
      <c r="H103" s="27" t="str">
        <f>IF($B103="N/A","N/A",IF(G103&gt;10,"No",IF(G103&lt;-10,"No","Yes")))</f>
        <v>N/A</v>
      </c>
      <c r="I103" s="8">
        <v>12.55</v>
      </c>
      <c r="J103" s="8">
        <v>-12.6</v>
      </c>
      <c r="K103" s="28" t="s">
        <v>736</v>
      </c>
      <c r="L103" s="111" t="str">
        <f t="shared" si="38"/>
        <v>Yes</v>
      </c>
    </row>
    <row r="104" spans="1:12" x14ac:dyDescent="0.25">
      <c r="A104" s="174" t="s">
        <v>108</v>
      </c>
      <c r="B104" s="39" t="s">
        <v>295</v>
      </c>
      <c r="C104" s="4">
        <v>3.1181862057999998</v>
      </c>
      <c r="D104" s="27" t="str">
        <f>IF($B104="N/A","N/A",IF(C104&gt;2,"No",IF(C104&lt;0.9,"No","Yes")))</f>
        <v>No</v>
      </c>
      <c r="E104" s="4">
        <v>3.2622200483000001</v>
      </c>
      <c r="F104" s="27" t="str">
        <f>IF($B104="N/A","N/A",IF(E104&gt;2,"No",IF(E104&lt;0.9,"No","Yes")))</f>
        <v>No</v>
      </c>
      <c r="G104" s="4">
        <v>3.4935528097000002</v>
      </c>
      <c r="H104" s="27" t="str">
        <f>IF($B104="N/A","N/A",IF(G104&gt;2,"No",IF(G104&lt;0.9,"No","Yes")))</f>
        <v>No</v>
      </c>
      <c r="I104" s="8">
        <v>4.6189999999999998</v>
      </c>
      <c r="J104" s="8">
        <v>7.0910000000000002</v>
      </c>
      <c r="K104" s="28" t="s">
        <v>736</v>
      </c>
      <c r="L104" s="111" t="str">
        <f t="shared" si="38"/>
        <v>Yes</v>
      </c>
    </row>
    <row r="105" spans="1:12" x14ac:dyDescent="0.25">
      <c r="A105" s="174" t="s">
        <v>456</v>
      </c>
      <c r="B105" s="39" t="s">
        <v>295</v>
      </c>
      <c r="C105" s="4">
        <v>0.99955436720000002</v>
      </c>
      <c r="D105" s="27" t="str">
        <f>IF($B105="N/A","N/A",IF(C105&gt;2,"No",IF(C105&lt;0.9,"No","Yes")))</f>
        <v>Yes</v>
      </c>
      <c r="E105" s="4">
        <v>0.99911971830000001</v>
      </c>
      <c r="F105" s="27" t="str">
        <f>IF($B105="N/A","N/A",IF(E105&gt;2,"No",IF(E105&lt;0.9,"No","Yes")))</f>
        <v>Yes</v>
      </c>
      <c r="G105" s="4">
        <v>0.92437304080000005</v>
      </c>
      <c r="H105" s="27" t="str">
        <f>IF($B105="N/A","N/A",IF(G105&gt;2,"No",IF(G105&lt;0.9,"No","Yes")))</f>
        <v>Yes</v>
      </c>
      <c r="I105" s="8">
        <v>-4.2999999999999997E-2</v>
      </c>
      <c r="J105" s="8">
        <v>-7.48</v>
      </c>
      <c r="K105" s="28" t="s">
        <v>736</v>
      </c>
      <c r="L105" s="111" t="str">
        <f t="shared" si="38"/>
        <v>Yes</v>
      </c>
    </row>
    <row r="106" spans="1:12" x14ac:dyDescent="0.25">
      <c r="A106" s="174" t="s">
        <v>457</v>
      </c>
      <c r="B106" s="39" t="s">
        <v>295</v>
      </c>
      <c r="C106" s="4">
        <v>1.0955629359000001</v>
      </c>
      <c r="D106" s="27" t="str">
        <f>IF($B106="N/A","N/A",IF(C106&gt;2,"No",IF(C106&lt;0.9,"No","Yes")))</f>
        <v>Yes</v>
      </c>
      <c r="E106" s="4">
        <v>1.2222291194999999</v>
      </c>
      <c r="F106" s="27" t="str">
        <f>IF($B106="N/A","N/A",IF(E106&gt;2,"No",IF(E106&lt;0.9,"No","Yes")))</f>
        <v>Yes</v>
      </c>
      <c r="G106" s="4">
        <v>1.7870922419999999</v>
      </c>
      <c r="H106" s="27" t="str">
        <f>IF($B106="N/A","N/A",IF(G106&gt;2,"No",IF(G106&lt;0.9,"No","Yes")))</f>
        <v>Yes</v>
      </c>
      <c r="I106" s="8">
        <v>11.56</v>
      </c>
      <c r="J106" s="8">
        <v>46.22</v>
      </c>
      <c r="K106" s="28" t="s">
        <v>736</v>
      </c>
      <c r="L106" s="111" t="str">
        <f t="shared" si="38"/>
        <v>No</v>
      </c>
    </row>
    <row r="107" spans="1:12" x14ac:dyDescent="0.25">
      <c r="A107" s="174" t="s">
        <v>458</v>
      </c>
      <c r="B107" s="39" t="s">
        <v>295</v>
      </c>
      <c r="C107" s="4">
        <v>2.5080368942</v>
      </c>
      <c r="D107" s="27" t="str">
        <f>IF($B107="N/A","N/A",IF(C107&gt;2,"No",IF(C107&lt;0.9,"No","Yes")))</f>
        <v>No</v>
      </c>
      <c r="E107" s="4">
        <v>2.4398852351000002</v>
      </c>
      <c r="F107" s="27" t="str">
        <f>IF($B107="N/A","N/A",IF(E107&gt;2,"No",IF(E107&lt;0.9,"No","Yes")))</f>
        <v>No</v>
      </c>
      <c r="G107" s="4">
        <v>2.0620399163999998</v>
      </c>
      <c r="H107" s="27" t="str">
        <f>IF($B107="N/A","N/A",IF(G107&gt;2,"No",IF(G107&lt;0.9,"No","Yes")))</f>
        <v>No</v>
      </c>
      <c r="I107" s="8">
        <v>-2.72</v>
      </c>
      <c r="J107" s="8">
        <v>-15.5</v>
      </c>
      <c r="K107" s="28" t="s">
        <v>736</v>
      </c>
      <c r="L107" s="111" t="str">
        <f t="shared" si="38"/>
        <v>Yes</v>
      </c>
    </row>
    <row r="108" spans="1:12" x14ac:dyDescent="0.25">
      <c r="A108" s="174" t="s">
        <v>1272</v>
      </c>
      <c r="B108" s="22" t="s">
        <v>213</v>
      </c>
      <c r="C108" s="29">
        <v>26.139663326000001</v>
      </c>
      <c r="D108" s="27" t="str">
        <f>IF($B108="N/A","N/A",IF(C108&gt;10,"No",IF(C108&lt;-10,"No","Yes")))</f>
        <v>N/A</v>
      </c>
      <c r="E108" s="29">
        <v>52.798088161000003</v>
      </c>
      <c r="F108" s="27" t="str">
        <f>IF($B108="N/A","N/A",IF(E108&gt;10,"No",IF(E108&lt;-10,"No","Yes")))</f>
        <v>N/A</v>
      </c>
      <c r="G108" s="29">
        <v>140.21371619999999</v>
      </c>
      <c r="H108" s="27" t="str">
        <f>IF($B108="N/A","N/A",IF(G108&gt;10,"No",IF(G108&lt;-10,"No","Yes")))</f>
        <v>N/A</v>
      </c>
      <c r="I108" s="8">
        <v>102</v>
      </c>
      <c r="J108" s="8">
        <v>165.6</v>
      </c>
      <c r="K108" s="28" t="s">
        <v>736</v>
      </c>
      <c r="L108" s="111" t="str">
        <f t="shared" si="38"/>
        <v>No</v>
      </c>
    </row>
    <row r="109" spans="1:12" x14ac:dyDescent="0.25">
      <c r="A109" s="174" t="s">
        <v>1273</v>
      </c>
      <c r="B109" s="22" t="s">
        <v>213</v>
      </c>
      <c r="C109" s="29">
        <v>3209.9906417000002</v>
      </c>
      <c r="D109" s="27" t="str">
        <f>IF($B109="N/A","N/A",IF(C109&gt;10,"No",IF(C109&lt;-10,"No","Yes")))</f>
        <v>N/A</v>
      </c>
      <c r="E109" s="29">
        <v>3175.4110915000001</v>
      </c>
      <c r="F109" s="27" t="str">
        <f>IF($B109="N/A","N/A",IF(E109&gt;10,"No",IF(E109&lt;-10,"No","Yes")))</f>
        <v>N/A</v>
      </c>
      <c r="G109" s="29">
        <v>2955.3299373</v>
      </c>
      <c r="H109" s="27" t="str">
        <f>IF($B109="N/A","N/A",IF(G109&gt;10,"No",IF(G109&lt;-10,"No","Yes")))</f>
        <v>N/A</v>
      </c>
      <c r="I109" s="8">
        <v>-1.08</v>
      </c>
      <c r="J109" s="8">
        <v>-6.93</v>
      </c>
      <c r="K109" s="28" t="s">
        <v>736</v>
      </c>
      <c r="L109" s="111" t="str">
        <f t="shared" si="38"/>
        <v>Yes</v>
      </c>
    </row>
    <row r="110" spans="1:12" x14ac:dyDescent="0.25">
      <c r="A110" s="174" t="s">
        <v>1274</v>
      </c>
      <c r="B110" s="22" t="s">
        <v>213</v>
      </c>
      <c r="C110" s="29">
        <v>17.845859486999998</v>
      </c>
      <c r="D110" s="27" t="str">
        <f>IF($B110="N/A","N/A",IF(C110&gt;10,"No",IF(C110&lt;-10,"No","Yes")))</f>
        <v>N/A</v>
      </c>
      <c r="E110" s="29">
        <v>46.459657743999998</v>
      </c>
      <c r="F110" s="27" t="str">
        <f>IF($B110="N/A","N/A",IF(E110&gt;10,"No",IF(E110&lt;-10,"No","Yes")))</f>
        <v>N/A</v>
      </c>
      <c r="G110" s="29">
        <v>140.14048374000001</v>
      </c>
      <c r="H110" s="27" t="str">
        <f>IF($B110="N/A","N/A",IF(G110&gt;10,"No",IF(G110&lt;-10,"No","Yes")))</f>
        <v>N/A</v>
      </c>
      <c r="I110" s="8">
        <v>160.30000000000001</v>
      </c>
      <c r="J110" s="8">
        <v>201.6</v>
      </c>
      <c r="K110" s="28" t="s">
        <v>736</v>
      </c>
      <c r="L110" s="111" t="str">
        <f t="shared" si="38"/>
        <v>No</v>
      </c>
    </row>
    <row r="111" spans="1:12" x14ac:dyDescent="0.25">
      <c r="A111" s="174" t="s">
        <v>1275</v>
      </c>
      <c r="B111" s="22" t="s">
        <v>213</v>
      </c>
      <c r="C111" s="29">
        <v>11.652933876000001</v>
      </c>
      <c r="D111" s="27" t="str">
        <f>IF($B111="N/A","N/A",IF(C111&gt;10,"No",IF(C111&lt;-10,"No","Yes")))</f>
        <v>N/A</v>
      </c>
      <c r="E111" s="29">
        <v>11.632021475</v>
      </c>
      <c r="F111" s="27" t="str">
        <f>IF($B111="N/A","N/A",IF(E111&gt;10,"No",IF(E111&lt;-10,"No","Yes")))</f>
        <v>N/A</v>
      </c>
      <c r="G111" s="29">
        <v>9.7541485805000008</v>
      </c>
      <c r="H111" s="27" t="str">
        <f>IF($B111="N/A","N/A",IF(G111&gt;10,"No",IF(G111&lt;-10,"No","Yes")))</f>
        <v>N/A</v>
      </c>
      <c r="I111" s="8">
        <v>-0.17899999999999999</v>
      </c>
      <c r="J111" s="8">
        <v>-16.100000000000001</v>
      </c>
      <c r="K111" s="28" t="s">
        <v>736</v>
      </c>
      <c r="L111" s="111" t="str">
        <f t="shared" si="38"/>
        <v>Yes</v>
      </c>
    </row>
    <row r="112" spans="1:12" x14ac:dyDescent="0.25">
      <c r="A112" s="174" t="s">
        <v>325</v>
      </c>
      <c r="B112" s="30" t="s">
        <v>296</v>
      </c>
      <c r="C112" s="4">
        <v>99.929367577999997</v>
      </c>
      <c r="D112" s="27" t="str">
        <f>IF(OR($B112="N/A",$C112="N/A"),"N/A",IF(C112&gt;98,"Yes","No"))</f>
        <v>Yes</v>
      </c>
      <c r="E112" s="4">
        <v>99.929118223000003</v>
      </c>
      <c r="F112" s="27" t="str">
        <f>IF(OR($B112="N/A",$E112="N/A"),"N/A",IF(E112&gt;98,"Yes","No"))</f>
        <v>Yes</v>
      </c>
      <c r="G112" s="4">
        <v>99.538746853000006</v>
      </c>
      <c r="H112" s="27" t="str">
        <f t="shared" ref="H112:H115" si="39">IF($B112="N/A","N/A",IF(G112&gt;98,"Yes","No"))</f>
        <v>Yes</v>
      </c>
      <c r="I112" s="8">
        <v>0</v>
      </c>
      <c r="J112" s="8">
        <v>-0.39100000000000001</v>
      </c>
      <c r="K112" s="28" t="s">
        <v>736</v>
      </c>
      <c r="L112" s="111" t="str">
        <f>IF(J112="Div by 0", "N/A", IF(OR(J112="N/A",K112="N/A"),"N/A", IF(J112&gt;VALUE(MID(K112,1,2)), "No", IF(J112&lt;-1*VALUE(MID(K112,1,2)), "No", "Yes"))))</f>
        <v>Yes</v>
      </c>
    </row>
    <row r="113" spans="1:12" x14ac:dyDescent="0.25">
      <c r="A113" s="174" t="s">
        <v>459</v>
      </c>
      <c r="B113" s="30" t="s">
        <v>296</v>
      </c>
      <c r="C113" s="4">
        <v>98.979591837000001</v>
      </c>
      <c r="D113" s="27" t="str">
        <f t="shared" ref="D113:D115" si="40">IF(OR($B113="N/A",$C113="N/A"),"N/A",IF(C113&gt;98,"Yes","No"))</f>
        <v>Yes</v>
      </c>
      <c r="E113" s="4">
        <v>98.963730569999996</v>
      </c>
      <c r="F113" s="27" t="str">
        <f t="shared" ref="F113:F115" si="41">IF(OR($B113="N/A",$E113="N/A"),"N/A",IF(E113&gt;98,"Yes","No"))</f>
        <v>Yes</v>
      </c>
      <c r="G113" s="4">
        <v>97.062023938999999</v>
      </c>
      <c r="H113" s="27" t="str">
        <f t="shared" si="39"/>
        <v>No</v>
      </c>
      <c r="I113" s="8">
        <v>-1.6E-2</v>
      </c>
      <c r="J113" s="8">
        <v>-1.92</v>
      </c>
      <c r="K113" s="28" t="s">
        <v>736</v>
      </c>
      <c r="L113" s="111" t="str">
        <f t="shared" ref="L113:L115" si="42">IF(J113="Div by 0", "N/A", IF(OR(J113="N/A",K113="N/A"),"N/A", IF(J113&gt;VALUE(MID(K113,1,2)), "No", IF(J113&lt;-1*VALUE(MID(K113,1,2)), "No", "Yes"))))</f>
        <v>Yes</v>
      </c>
    </row>
    <row r="114" spans="1:12" x14ac:dyDescent="0.25">
      <c r="A114" s="174" t="s">
        <v>460</v>
      </c>
      <c r="B114" s="30" t="s">
        <v>296</v>
      </c>
      <c r="C114" s="4">
        <v>99.751165604999997</v>
      </c>
      <c r="D114" s="27" t="str">
        <f t="shared" si="40"/>
        <v>Yes</v>
      </c>
      <c r="E114" s="4">
        <v>99.927521794</v>
      </c>
      <c r="F114" s="27" t="str">
        <f t="shared" si="41"/>
        <v>Yes</v>
      </c>
      <c r="G114" s="4">
        <v>99.461023577000006</v>
      </c>
      <c r="H114" s="27" t="str">
        <f t="shared" si="39"/>
        <v>Yes</v>
      </c>
      <c r="I114" s="8">
        <v>0.17680000000000001</v>
      </c>
      <c r="J114" s="8">
        <v>-0.46700000000000003</v>
      </c>
      <c r="K114" s="28" t="s">
        <v>736</v>
      </c>
      <c r="L114" s="111" t="str">
        <f t="shared" si="42"/>
        <v>Yes</v>
      </c>
    </row>
    <row r="115" spans="1:12" x14ac:dyDescent="0.25">
      <c r="A115" s="174" t="s">
        <v>461</v>
      </c>
      <c r="B115" s="30" t="s">
        <v>296</v>
      </c>
      <c r="C115" s="4">
        <v>99.927269693</v>
      </c>
      <c r="D115" s="27" t="str">
        <f t="shared" si="40"/>
        <v>Yes</v>
      </c>
      <c r="E115" s="4">
        <v>99.919934265999999</v>
      </c>
      <c r="F115" s="27" t="str">
        <f t="shared" si="41"/>
        <v>Yes</v>
      </c>
      <c r="G115" s="4">
        <v>99.539765841000005</v>
      </c>
      <c r="H115" s="27" t="str">
        <f t="shared" si="39"/>
        <v>Yes</v>
      </c>
      <c r="I115" s="8">
        <v>-7.0000000000000001E-3</v>
      </c>
      <c r="J115" s="8">
        <v>-0.38</v>
      </c>
      <c r="K115" s="28" t="s">
        <v>736</v>
      </c>
      <c r="L115" s="111" t="str">
        <f t="shared" si="42"/>
        <v>Yes</v>
      </c>
    </row>
    <row r="116" spans="1:12" x14ac:dyDescent="0.25">
      <c r="A116" s="110" t="s">
        <v>462</v>
      </c>
      <c r="B116" s="30" t="s">
        <v>213</v>
      </c>
      <c r="C116" s="31">
        <v>1511634</v>
      </c>
      <c r="D116" s="27" t="str">
        <f>IF($B116="N/A","N/A",IF(C116&gt;10,"No",IF(C116&lt;-10,"No","Yes")))</f>
        <v>N/A</v>
      </c>
      <c r="E116" s="31">
        <v>1676727</v>
      </c>
      <c r="F116" s="27" t="str">
        <f>IF($B116="N/A","N/A",IF(E116&gt;10,"No",IF(E116&lt;-10,"No","Yes")))</f>
        <v>N/A</v>
      </c>
      <c r="G116" s="31">
        <v>1841782</v>
      </c>
      <c r="H116" s="27" t="str">
        <f>IF($B116="N/A","N/A",IF(G116&gt;10,"No",IF(G116&lt;-10,"No","Yes")))</f>
        <v>N/A</v>
      </c>
      <c r="I116" s="8">
        <v>10.92</v>
      </c>
      <c r="J116" s="8">
        <v>9.8439999999999994</v>
      </c>
      <c r="K116" s="30" t="s">
        <v>736</v>
      </c>
      <c r="L116" s="111" t="str">
        <f>IF(J116="Div by 0", "N/A", IF(OR(J116="N/A",K116="N/A"),"N/A", IF(J116&gt;VALUE(MID(K116,1,2)), "No", IF(J116&lt;-1*VALUE(MID(K116,1,2)), "No", "Yes"))))</f>
        <v>Yes</v>
      </c>
    </row>
    <row r="117" spans="1:12" x14ac:dyDescent="0.25">
      <c r="A117" s="110" t="s">
        <v>211</v>
      </c>
      <c r="B117" s="30" t="s">
        <v>213</v>
      </c>
      <c r="C117" s="4">
        <v>10.057262538</v>
      </c>
      <c r="D117" s="27" t="str">
        <f>IF($B117="N/A","N/A",IF(C117&gt;10,"No",IF(C117&lt;-10,"No","Yes")))</f>
        <v>N/A</v>
      </c>
      <c r="E117" s="4">
        <v>9.2595872792999998</v>
      </c>
      <c r="F117" s="27" t="str">
        <f>IF($B117="N/A","N/A",IF(E117&gt;10,"No",IF(E117&lt;-10,"No","Yes")))</f>
        <v>N/A</v>
      </c>
      <c r="G117" s="4">
        <v>8.5406416177000004</v>
      </c>
      <c r="H117" s="27" t="str">
        <f>IF($B117="N/A","N/A",IF(G117&gt;10,"No",IF(G117&lt;-10,"No","Yes")))</f>
        <v>N/A</v>
      </c>
      <c r="I117" s="8">
        <v>-7.93</v>
      </c>
      <c r="J117" s="8">
        <v>-7.76</v>
      </c>
      <c r="K117" s="30" t="s">
        <v>736</v>
      </c>
      <c r="L117" s="111" t="str">
        <f>IF(J117="Div by 0", "N/A", IF(OR(J117="N/A",K117="N/A"),"N/A", IF(J117&gt;VALUE(MID(K117,1,2)), "No", IF(J117&lt;-1*VALUE(MID(K117,1,2)), "No", "Yes"))))</f>
        <v>Yes</v>
      </c>
    </row>
    <row r="118" spans="1:12" x14ac:dyDescent="0.25">
      <c r="A118" s="143" t="s">
        <v>1614</v>
      </c>
      <c r="B118" s="30" t="s">
        <v>213</v>
      </c>
      <c r="C118" s="10">
        <v>385683222</v>
      </c>
      <c r="D118" s="7" t="str">
        <f>IF($B118="N/A","N/A",IF(C118&gt;10,"No",IF(C118&lt;-10,"No","Yes")))</f>
        <v>N/A</v>
      </c>
      <c r="E118" s="10">
        <v>894017440</v>
      </c>
      <c r="F118" s="7" t="str">
        <f>IF($B118="N/A","N/A",IF(E118&gt;10,"No",IF(E118&lt;-10,"No","Yes")))</f>
        <v>N/A</v>
      </c>
      <c r="G118" s="10">
        <v>2555314676</v>
      </c>
      <c r="H118" s="7" t="str">
        <f>IF($B118="N/A","N/A",IF(G118&gt;10,"No",IF(G118&lt;-10,"No","Yes")))</f>
        <v>N/A</v>
      </c>
      <c r="I118" s="36">
        <v>131.80000000000001</v>
      </c>
      <c r="J118" s="36">
        <v>185.8</v>
      </c>
      <c r="K118" s="30" t="s">
        <v>736</v>
      </c>
      <c r="L118" s="111" t="str">
        <f>IF(J118="Div by 0", "N/A", IF(K118="N/A","N/A", IF(J118&gt;VALUE(MID(K118,1,2)), "No", IF(J118&lt;-1*VALUE(MID(K118,1,2)), "No", "Yes"))))</f>
        <v>No</v>
      </c>
    </row>
    <row r="119" spans="1:12" x14ac:dyDescent="0.25">
      <c r="A119" s="143" t="s">
        <v>1615</v>
      </c>
      <c r="B119" s="30" t="s">
        <v>213</v>
      </c>
      <c r="C119" s="10">
        <v>6650047039</v>
      </c>
      <c r="D119" s="7" t="str">
        <f>IF($B119="N/A","N/A",IF(C119&gt;10,"No",IF(C119&lt;-10,"No","Yes")))</f>
        <v>N/A</v>
      </c>
      <c r="E119" s="10">
        <v>7850158978</v>
      </c>
      <c r="F119" s="7" t="str">
        <f>IF($B119="N/A","N/A",IF(E119&gt;10,"No",IF(E119&lt;-10,"No","Yes")))</f>
        <v>N/A</v>
      </c>
      <c r="G119" s="10">
        <v>9292211179</v>
      </c>
      <c r="H119" s="7" t="str">
        <f>IF($B119="N/A","N/A",IF(G119&gt;10,"No",IF(G119&lt;-10,"No","Yes")))</f>
        <v>N/A</v>
      </c>
      <c r="I119" s="36">
        <v>18.05</v>
      </c>
      <c r="J119" s="36">
        <v>18.37</v>
      </c>
      <c r="K119" s="30" t="s">
        <v>736</v>
      </c>
      <c r="L119" s="111" t="str">
        <f>IF(J119="Div by 0", "N/A", IF(K119="N/A","N/A", IF(J119&gt;VALUE(MID(K119,1,2)), "No", IF(J119&lt;-1*VALUE(MID(K119,1,2)), "No", "Yes"))))</f>
        <v>Yes</v>
      </c>
    </row>
    <row r="120" spans="1:12" x14ac:dyDescent="0.25">
      <c r="A120" s="143" t="s">
        <v>1616</v>
      </c>
      <c r="B120" s="30" t="s">
        <v>213</v>
      </c>
      <c r="C120" s="1">
        <v>1511340</v>
      </c>
      <c r="D120" s="7" t="str">
        <f>IF($B120="N/A","N/A",IF(C120&gt;10,"No",IF(C120&lt;-10,"No","Yes")))</f>
        <v>N/A</v>
      </c>
      <c r="E120" s="1">
        <v>1676148</v>
      </c>
      <c r="F120" s="7" t="str">
        <f>IF($B120="N/A","N/A",IF(E120&gt;10,"No",IF(E120&lt;-10,"No","Yes")))</f>
        <v>N/A</v>
      </c>
      <c r="G120" s="1">
        <v>1840851</v>
      </c>
      <c r="H120" s="7" t="str">
        <f>IF($B120="N/A","N/A",IF(G120&gt;10,"No",IF(G120&lt;-10,"No","Yes")))</f>
        <v>N/A</v>
      </c>
      <c r="I120" s="36">
        <v>10.9</v>
      </c>
      <c r="J120" s="36">
        <v>9.8260000000000005</v>
      </c>
      <c r="K120" s="30" t="s">
        <v>736</v>
      </c>
      <c r="L120" s="111" t="str">
        <f>IF(J120="Div by 0", "N/A", IF(K120="N/A","N/A", IF(J120&gt;VALUE(MID(K120,1,2)), "No", IF(J120&lt;-1*VALUE(MID(K120,1,2)), "No", "Yes"))))</f>
        <v>Yes</v>
      </c>
    </row>
    <row r="121" spans="1:12" x14ac:dyDescent="0.25">
      <c r="A121" s="143" t="s">
        <v>1617</v>
      </c>
      <c r="B121" s="3" t="s">
        <v>213</v>
      </c>
      <c r="C121" s="1">
        <v>14234</v>
      </c>
      <c r="D121" s="5" t="str">
        <f t="shared" ref="D121:H134" si="43">IF($B121="N/A","N/A",IF(C121&lt;0,"No","Yes"))</f>
        <v>N/A</v>
      </c>
      <c r="E121" s="1">
        <v>61757</v>
      </c>
      <c r="F121" s="5" t="str">
        <f t="shared" si="43"/>
        <v>N/A</v>
      </c>
      <c r="G121" s="1">
        <v>137301</v>
      </c>
      <c r="H121" s="5" t="str">
        <f t="shared" si="43"/>
        <v>N/A</v>
      </c>
      <c r="I121" s="36">
        <v>333.9</v>
      </c>
      <c r="J121" s="36">
        <v>122.3</v>
      </c>
      <c r="K121" s="3" t="s">
        <v>736</v>
      </c>
      <c r="L121" s="111" t="str">
        <f t="shared" ref="L121:L142" si="44">IF(J121="Div by 0", "N/A", IF(OR(J121="N/A",K121="N/A"),"N/A", IF(J121&gt;VALUE(MID(K121,1,2)), "No", IF(J121&lt;-1*VALUE(MID(K121,1,2)), "No", "Yes"))))</f>
        <v>No</v>
      </c>
    </row>
    <row r="122" spans="1:12" x14ac:dyDescent="0.25">
      <c r="A122" s="143" t="s">
        <v>1618</v>
      </c>
      <c r="B122" s="3" t="s">
        <v>213</v>
      </c>
      <c r="C122" s="1">
        <v>199348</v>
      </c>
      <c r="D122" s="5" t="str">
        <f t="shared" si="43"/>
        <v>N/A</v>
      </c>
      <c r="E122" s="1">
        <v>246266</v>
      </c>
      <c r="F122" s="5" t="str">
        <f t="shared" si="43"/>
        <v>N/A</v>
      </c>
      <c r="G122" s="1">
        <v>330391</v>
      </c>
      <c r="H122" s="5" t="str">
        <f t="shared" si="43"/>
        <v>N/A</v>
      </c>
      <c r="I122" s="36">
        <v>23.54</v>
      </c>
      <c r="J122" s="36">
        <v>34.159999999999997</v>
      </c>
      <c r="K122" s="3" t="s">
        <v>736</v>
      </c>
      <c r="L122" s="111" t="str">
        <f t="shared" si="44"/>
        <v>No</v>
      </c>
    </row>
    <row r="123" spans="1:12" x14ac:dyDescent="0.25">
      <c r="A123" s="143" t="s">
        <v>1619</v>
      </c>
      <c r="B123" s="3" t="s">
        <v>213</v>
      </c>
      <c r="C123" s="1">
        <v>994874</v>
      </c>
      <c r="D123" s="5" t="str">
        <f t="shared" si="43"/>
        <v>N/A</v>
      </c>
      <c r="E123" s="1">
        <v>1056891</v>
      </c>
      <c r="F123" s="5" t="str">
        <f t="shared" si="43"/>
        <v>N/A</v>
      </c>
      <c r="G123" s="1">
        <v>1068113</v>
      </c>
      <c r="H123" s="5" t="str">
        <f t="shared" si="43"/>
        <v>N/A</v>
      </c>
      <c r="I123" s="36">
        <v>6.234</v>
      </c>
      <c r="J123" s="36">
        <v>1.0620000000000001</v>
      </c>
      <c r="K123" s="3" t="s">
        <v>736</v>
      </c>
      <c r="L123" s="111" t="str">
        <f t="shared" si="44"/>
        <v>Yes</v>
      </c>
    </row>
    <row r="124" spans="1:12" x14ac:dyDescent="0.25">
      <c r="A124" s="143" t="s">
        <v>1620</v>
      </c>
      <c r="B124" s="3" t="s">
        <v>213</v>
      </c>
      <c r="C124" s="1">
        <v>302884</v>
      </c>
      <c r="D124" s="5" t="str">
        <f t="shared" si="43"/>
        <v>N/A</v>
      </c>
      <c r="E124" s="1">
        <v>311234</v>
      </c>
      <c r="F124" s="5" t="str">
        <f t="shared" si="43"/>
        <v>N/A</v>
      </c>
      <c r="G124" s="1">
        <v>305046</v>
      </c>
      <c r="H124" s="5" t="str">
        <f t="shared" si="43"/>
        <v>N/A</v>
      </c>
      <c r="I124" s="36">
        <v>2.7570000000000001</v>
      </c>
      <c r="J124" s="36">
        <v>-1.99</v>
      </c>
      <c r="K124" s="3" t="s">
        <v>736</v>
      </c>
      <c r="L124" s="111" t="str">
        <f t="shared" si="44"/>
        <v>Yes</v>
      </c>
    </row>
    <row r="125" spans="1:12" x14ac:dyDescent="0.25">
      <c r="A125" s="134" t="s">
        <v>1621</v>
      </c>
      <c r="B125" s="3" t="s">
        <v>213</v>
      </c>
      <c r="C125" s="40">
        <v>81.391629156999997</v>
      </c>
      <c r="D125" s="5" t="str">
        <f t="shared" si="43"/>
        <v>N/A</v>
      </c>
      <c r="E125" s="40">
        <v>88.905650049000002</v>
      </c>
      <c r="F125" s="5" t="str">
        <f t="shared" si="43"/>
        <v>N/A</v>
      </c>
      <c r="G125" s="40">
        <v>96.917315638000005</v>
      </c>
      <c r="H125" s="5" t="str">
        <f t="shared" si="43"/>
        <v>N/A</v>
      </c>
      <c r="I125" s="8">
        <v>9.2319999999999993</v>
      </c>
      <c r="J125" s="8">
        <v>9.0109999999999992</v>
      </c>
      <c r="K125" s="30" t="s">
        <v>736</v>
      </c>
      <c r="L125" s="111" t="str">
        <f>IF(J125="Div by 0", "N/A", IF(OR(J125="N/A",K125="N/A"),"N/A", IF(J125&gt;VALUE(MID(K125,1,2)), "No", IF(J125&lt;-1*VALUE(MID(K125,1,2)), "No", "Yes"))))</f>
        <v>Yes</v>
      </c>
    </row>
    <row r="126" spans="1:12" ht="25" x14ac:dyDescent="0.25">
      <c r="A126" s="134" t="s">
        <v>1622</v>
      </c>
      <c r="B126" s="3" t="s">
        <v>213</v>
      </c>
      <c r="C126" s="40">
        <v>9.6593376763999999</v>
      </c>
      <c r="D126" s="5" t="str">
        <f t="shared" si="43"/>
        <v>N/A</v>
      </c>
      <c r="E126" s="40">
        <v>41.882498151999997</v>
      </c>
      <c r="F126" s="5" t="str">
        <f t="shared" si="43"/>
        <v>N/A</v>
      </c>
      <c r="G126" s="40">
        <v>97.195302378999997</v>
      </c>
      <c r="H126" s="5" t="str">
        <f t="shared" si="43"/>
        <v>N/A</v>
      </c>
      <c r="I126" s="8">
        <v>333.6</v>
      </c>
      <c r="J126" s="8">
        <v>132.1</v>
      </c>
      <c r="K126" s="3" t="s">
        <v>736</v>
      </c>
      <c r="L126" s="111" t="str">
        <f t="shared" ref="L126:L129" si="45">IF(J126="Div by 0", "N/A", IF(OR(J126="N/A",K126="N/A"),"N/A", IF(J126&gt;VALUE(MID(K126,1,2)), "No", IF(J126&lt;-1*VALUE(MID(K126,1,2)), "No", "Yes"))))</f>
        <v>No</v>
      </c>
    </row>
    <row r="127" spans="1:12" ht="25" x14ac:dyDescent="0.25">
      <c r="A127" s="134" t="s">
        <v>1623</v>
      </c>
      <c r="B127" s="3" t="s">
        <v>213</v>
      </c>
      <c r="C127" s="40">
        <v>63.152559232999998</v>
      </c>
      <c r="D127" s="5" t="str">
        <f t="shared" si="43"/>
        <v>N/A</v>
      </c>
      <c r="E127" s="40">
        <v>76.462789491999999</v>
      </c>
      <c r="F127" s="5" t="str">
        <f t="shared" si="43"/>
        <v>N/A</v>
      </c>
      <c r="G127" s="40">
        <v>99.055291388000001</v>
      </c>
      <c r="H127" s="5" t="str">
        <f t="shared" si="43"/>
        <v>N/A</v>
      </c>
      <c r="I127" s="8">
        <v>21.08</v>
      </c>
      <c r="J127" s="8">
        <v>29.55</v>
      </c>
      <c r="K127" s="3" t="s">
        <v>736</v>
      </c>
      <c r="L127" s="111" t="str">
        <f t="shared" si="45"/>
        <v>Yes</v>
      </c>
    </row>
    <row r="128" spans="1:12" ht="25" x14ac:dyDescent="0.25">
      <c r="A128" s="134" t="s">
        <v>1624</v>
      </c>
      <c r="B128" s="3" t="s">
        <v>213</v>
      </c>
      <c r="C128" s="40">
        <v>93.517521951000006</v>
      </c>
      <c r="D128" s="5" t="str">
        <f t="shared" si="43"/>
        <v>N/A</v>
      </c>
      <c r="E128" s="40">
        <v>96.932596923999995</v>
      </c>
      <c r="F128" s="5" t="str">
        <f t="shared" si="43"/>
        <v>N/A</v>
      </c>
      <c r="G128" s="40">
        <v>95.884064371999997</v>
      </c>
      <c r="H128" s="5" t="str">
        <f t="shared" si="43"/>
        <v>N/A</v>
      </c>
      <c r="I128" s="8">
        <v>3.6520000000000001</v>
      </c>
      <c r="J128" s="8">
        <v>-1.08</v>
      </c>
      <c r="K128" s="3" t="s">
        <v>736</v>
      </c>
      <c r="L128" s="111" t="str">
        <f t="shared" si="45"/>
        <v>Yes</v>
      </c>
    </row>
    <row r="129" spans="1:12" ht="25" x14ac:dyDescent="0.25">
      <c r="A129" s="134" t="s">
        <v>1625</v>
      </c>
      <c r="B129" s="3" t="s">
        <v>213</v>
      </c>
      <c r="C129" s="40">
        <v>91.778580431999998</v>
      </c>
      <c r="D129" s="5" t="str">
        <f t="shared" si="43"/>
        <v>N/A</v>
      </c>
      <c r="E129" s="40">
        <v>95.632188146000004</v>
      </c>
      <c r="F129" s="5" t="str">
        <f t="shared" si="43"/>
        <v>N/A</v>
      </c>
      <c r="G129" s="40">
        <v>99.044124808999996</v>
      </c>
      <c r="H129" s="5" t="str">
        <f t="shared" si="43"/>
        <v>N/A</v>
      </c>
      <c r="I129" s="8">
        <v>4.1989999999999998</v>
      </c>
      <c r="J129" s="8">
        <v>3.5680000000000001</v>
      </c>
      <c r="K129" s="3" t="s">
        <v>736</v>
      </c>
      <c r="L129" s="111" t="str">
        <f t="shared" si="45"/>
        <v>Yes</v>
      </c>
    </row>
    <row r="130" spans="1:12" ht="25" x14ac:dyDescent="0.25">
      <c r="A130" s="134" t="s">
        <v>1626</v>
      </c>
      <c r="B130" s="3" t="s">
        <v>213</v>
      </c>
      <c r="C130" s="40">
        <v>10.058954305</v>
      </c>
      <c r="D130" s="5" t="str">
        <f t="shared" si="43"/>
        <v>N/A</v>
      </c>
      <c r="E130" s="40">
        <v>9.2624875608000004</v>
      </c>
      <c r="F130" s="5" t="str">
        <f t="shared" si="43"/>
        <v>N/A</v>
      </c>
      <c r="G130" s="40">
        <v>8.5446880076999996</v>
      </c>
      <c r="H130" s="5" t="str">
        <f t="shared" si="43"/>
        <v>N/A</v>
      </c>
      <c r="I130" s="8">
        <v>-7.92</v>
      </c>
      <c r="J130" s="8">
        <v>-7.75</v>
      </c>
      <c r="K130" s="30" t="s">
        <v>736</v>
      </c>
      <c r="L130" s="111" t="str">
        <f>IF(J130="Div by 0", "N/A", IF(OR(J130="N/A",K130="N/A"),"N/A", IF(J130&gt;VALUE(MID(K130,1,2)), "No", IF(J130&lt;-1*VALUE(MID(K130,1,2)), "No", "Yes"))))</f>
        <v>Yes</v>
      </c>
    </row>
    <row r="131" spans="1:12" ht="25" x14ac:dyDescent="0.25">
      <c r="A131" s="134" t="s">
        <v>1627</v>
      </c>
      <c r="B131" s="3" t="s">
        <v>213</v>
      </c>
      <c r="C131" s="40">
        <v>2.8944780103999999</v>
      </c>
      <c r="D131" s="5" t="str">
        <f t="shared" si="43"/>
        <v>N/A</v>
      </c>
      <c r="E131" s="40">
        <v>0.94888028889999998</v>
      </c>
      <c r="F131" s="5" t="str">
        <f t="shared" si="43"/>
        <v>N/A</v>
      </c>
      <c r="G131" s="40">
        <v>1.0349524038</v>
      </c>
      <c r="H131" s="5" t="str">
        <f t="shared" si="43"/>
        <v>N/A</v>
      </c>
      <c r="I131" s="8">
        <v>-67.2</v>
      </c>
      <c r="J131" s="8">
        <v>9.0709999999999997</v>
      </c>
      <c r="K131" s="3" t="s">
        <v>736</v>
      </c>
      <c r="L131" s="111" t="str">
        <f t="shared" si="44"/>
        <v>Yes</v>
      </c>
    </row>
    <row r="132" spans="1:12" ht="25" x14ac:dyDescent="0.25">
      <c r="A132" s="134" t="s">
        <v>494</v>
      </c>
      <c r="B132" s="3" t="s">
        <v>213</v>
      </c>
      <c r="C132" s="40">
        <v>17.730300781</v>
      </c>
      <c r="D132" s="5" t="str">
        <f t="shared" si="43"/>
        <v>N/A</v>
      </c>
      <c r="E132" s="40">
        <v>14.694679737</v>
      </c>
      <c r="F132" s="5" t="str">
        <f t="shared" si="43"/>
        <v>N/A</v>
      </c>
      <c r="G132" s="40">
        <v>12.711302669</v>
      </c>
      <c r="H132" s="5" t="str">
        <f t="shared" si="43"/>
        <v>N/A</v>
      </c>
      <c r="I132" s="8">
        <v>-17.100000000000001</v>
      </c>
      <c r="J132" s="8">
        <v>-13.5</v>
      </c>
      <c r="K132" s="3" t="s">
        <v>736</v>
      </c>
      <c r="L132" s="111" t="str">
        <f t="shared" si="44"/>
        <v>Yes</v>
      </c>
    </row>
    <row r="133" spans="1:12" ht="25" x14ac:dyDescent="0.25">
      <c r="A133" s="134" t="s">
        <v>495</v>
      </c>
      <c r="B133" s="3" t="s">
        <v>213</v>
      </c>
      <c r="C133" s="40">
        <v>3.2863458086000001</v>
      </c>
      <c r="D133" s="5" t="str">
        <f t="shared" si="43"/>
        <v>N/A</v>
      </c>
      <c r="E133" s="40">
        <v>3.0843294152</v>
      </c>
      <c r="F133" s="5" t="str">
        <f t="shared" si="43"/>
        <v>N/A</v>
      </c>
      <c r="G133" s="40">
        <v>3.1476070416000002</v>
      </c>
      <c r="H133" s="5" t="str">
        <f t="shared" si="43"/>
        <v>N/A</v>
      </c>
      <c r="I133" s="8">
        <v>-6.15</v>
      </c>
      <c r="J133" s="8">
        <v>2.052</v>
      </c>
      <c r="K133" s="3" t="s">
        <v>736</v>
      </c>
      <c r="L133" s="111" t="str">
        <f t="shared" si="44"/>
        <v>Yes</v>
      </c>
    </row>
    <row r="134" spans="1:12" ht="25" x14ac:dyDescent="0.25">
      <c r="A134" s="134" t="s">
        <v>496</v>
      </c>
      <c r="B134" s="3" t="s">
        <v>213</v>
      </c>
      <c r="C134" s="40">
        <v>27.592411616</v>
      </c>
      <c r="D134" s="5" t="str">
        <f t="shared" si="43"/>
        <v>N/A</v>
      </c>
      <c r="E134" s="40">
        <v>27.593707628000001</v>
      </c>
      <c r="F134" s="5" t="str">
        <f t="shared" si="43"/>
        <v>N/A</v>
      </c>
      <c r="G134" s="40">
        <v>26.310130274999999</v>
      </c>
      <c r="H134" s="5" t="str">
        <f t="shared" si="43"/>
        <v>N/A</v>
      </c>
      <c r="I134" s="8">
        <v>4.7000000000000002E-3</v>
      </c>
      <c r="J134" s="8">
        <v>-4.6500000000000004</v>
      </c>
      <c r="K134" s="3" t="s">
        <v>736</v>
      </c>
      <c r="L134" s="111" t="str">
        <f t="shared" si="44"/>
        <v>Yes</v>
      </c>
    </row>
    <row r="135" spans="1:12" ht="25" x14ac:dyDescent="0.25">
      <c r="A135" s="134" t="s">
        <v>497</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v>0</v>
      </c>
      <c r="D136" s="27" t="str">
        <f t="shared" si="46"/>
        <v>N/A</v>
      </c>
      <c r="E136" s="40">
        <v>0</v>
      </c>
      <c r="F136" s="27" t="str">
        <f t="shared" si="47"/>
        <v>N/A</v>
      </c>
      <c r="G136" s="40">
        <v>2.1728939999999999E-4</v>
      </c>
      <c r="H136" s="27" t="str">
        <f t="shared" si="48"/>
        <v>N/A</v>
      </c>
      <c r="I136" s="8" t="s">
        <v>1748</v>
      </c>
      <c r="J136" s="8" t="s">
        <v>1748</v>
      </c>
      <c r="K136" s="3" t="s">
        <v>736</v>
      </c>
      <c r="L136" s="111" t="str">
        <f t="shared" si="44"/>
        <v>N/A</v>
      </c>
    </row>
    <row r="137" spans="1:12" ht="25" x14ac:dyDescent="0.25">
      <c r="A137" s="134" t="s">
        <v>499</v>
      </c>
      <c r="B137" s="22" t="s">
        <v>213</v>
      </c>
      <c r="C137" s="40">
        <v>0</v>
      </c>
      <c r="D137" s="27" t="str">
        <f t="shared" si="46"/>
        <v>N/A</v>
      </c>
      <c r="E137" s="40">
        <v>0</v>
      </c>
      <c r="F137" s="27" t="str">
        <f t="shared" si="47"/>
        <v>N/A</v>
      </c>
      <c r="G137" s="40">
        <v>0</v>
      </c>
      <c r="H137" s="27" t="str">
        <f t="shared" si="48"/>
        <v>N/A</v>
      </c>
      <c r="I137" s="8" t="s">
        <v>1748</v>
      </c>
      <c r="J137" s="8" t="s">
        <v>1748</v>
      </c>
      <c r="K137" s="3" t="s">
        <v>736</v>
      </c>
      <c r="L137" s="111" t="str">
        <f t="shared" si="44"/>
        <v>N/A</v>
      </c>
    </row>
    <row r="138" spans="1:12" ht="25" x14ac:dyDescent="0.25">
      <c r="A138" s="134" t="s">
        <v>500</v>
      </c>
      <c r="B138" s="22" t="s">
        <v>213</v>
      </c>
      <c r="C138" s="40">
        <v>0</v>
      </c>
      <c r="D138" s="27" t="str">
        <f t="shared" si="46"/>
        <v>N/A</v>
      </c>
      <c r="E138" s="40">
        <v>0</v>
      </c>
      <c r="F138" s="27" t="str">
        <f t="shared" si="47"/>
        <v>N/A</v>
      </c>
      <c r="G138" s="40">
        <v>0</v>
      </c>
      <c r="H138" s="27" t="str">
        <f t="shared" si="48"/>
        <v>N/A</v>
      </c>
      <c r="I138" s="8" t="s">
        <v>1748</v>
      </c>
      <c r="J138" s="8" t="s">
        <v>1748</v>
      </c>
      <c r="K138" s="3" t="s">
        <v>736</v>
      </c>
      <c r="L138" s="111" t="str">
        <f t="shared" si="44"/>
        <v>N/A</v>
      </c>
    </row>
    <row r="139" spans="1:12" ht="25" x14ac:dyDescent="0.25">
      <c r="A139" s="134" t="s">
        <v>501</v>
      </c>
      <c r="B139" s="22" t="s">
        <v>213</v>
      </c>
      <c r="C139" s="40">
        <v>0</v>
      </c>
      <c r="D139" s="27" t="str">
        <f t="shared" si="46"/>
        <v>N/A</v>
      </c>
      <c r="E139" s="40">
        <v>0</v>
      </c>
      <c r="F139" s="27" t="str">
        <f t="shared" si="47"/>
        <v>N/A</v>
      </c>
      <c r="G139" s="40">
        <v>4.32949111E-2</v>
      </c>
      <c r="H139" s="27" t="str">
        <f t="shared" si="48"/>
        <v>N/A</v>
      </c>
      <c r="I139" s="8" t="s">
        <v>1748</v>
      </c>
      <c r="J139" s="8" t="s">
        <v>1748</v>
      </c>
      <c r="K139" s="3" t="s">
        <v>736</v>
      </c>
      <c r="L139" s="111" t="str">
        <f t="shared" si="44"/>
        <v>N/A</v>
      </c>
    </row>
    <row r="140" spans="1:12" ht="25" x14ac:dyDescent="0.25">
      <c r="A140" s="134" t="s">
        <v>502</v>
      </c>
      <c r="B140" s="22" t="s">
        <v>213</v>
      </c>
      <c r="C140" s="40">
        <v>0</v>
      </c>
      <c r="D140" s="27" t="str">
        <f t="shared" si="46"/>
        <v>N/A</v>
      </c>
      <c r="E140" s="40">
        <v>0</v>
      </c>
      <c r="F140" s="27" t="str">
        <f t="shared" si="47"/>
        <v>N/A</v>
      </c>
      <c r="G140" s="40">
        <v>0.57494772829999996</v>
      </c>
      <c r="H140" s="27" t="str">
        <f t="shared" si="48"/>
        <v>N/A</v>
      </c>
      <c r="I140" s="8" t="s">
        <v>1748</v>
      </c>
      <c r="J140" s="8" t="s">
        <v>1748</v>
      </c>
      <c r="K140" s="3" t="s">
        <v>736</v>
      </c>
      <c r="L140" s="111" t="str">
        <f t="shared" si="44"/>
        <v>N/A</v>
      </c>
    </row>
    <row r="141" spans="1:12" ht="25" x14ac:dyDescent="0.25">
      <c r="A141" s="134" t="s">
        <v>503</v>
      </c>
      <c r="B141" s="22" t="s">
        <v>213</v>
      </c>
      <c r="C141" s="40">
        <v>0</v>
      </c>
      <c r="D141" s="27" t="str">
        <f t="shared" si="46"/>
        <v>N/A</v>
      </c>
      <c r="E141" s="40">
        <v>0</v>
      </c>
      <c r="F141" s="27" t="str">
        <f t="shared" si="47"/>
        <v>N/A</v>
      </c>
      <c r="G141" s="40">
        <v>0</v>
      </c>
      <c r="H141" s="27" t="str">
        <f t="shared" si="48"/>
        <v>N/A</v>
      </c>
      <c r="I141" s="8" t="s">
        <v>1748</v>
      </c>
      <c r="J141" s="8" t="s">
        <v>1748</v>
      </c>
      <c r="K141" s="3" t="s">
        <v>736</v>
      </c>
      <c r="L141" s="111" t="str">
        <f t="shared" si="44"/>
        <v>N/A</v>
      </c>
    </row>
    <row r="142" spans="1:12" ht="25" x14ac:dyDescent="0.25">
      <c r="A142" s="134" t="s">
        <v>504</v>
      </c>
      <c r="B142" s="22" t="s">
        <v>213</v>
      </c>
      <c r="C142" s="40">
        <v>10.232442732999999</v>
      </c>
      <c r="D142" s="5" t="str">
        <f t="shared" ref="D142" si="49">IF($B142="N/A","N/A",IF(C142&lt;0,"No","Yes"))</f>
        <v>N/A</v>
      </c>
      <c r="E142" s="40">
        <v>9.4464211990999996</v>
      </c>
      <c r="F142" s="5" t="str">
        <f t="shared" ref="F142" si="50">IF($B142="N/A","N/A",IF(E142&lt;0,"No","Yes"))</f>
        <v>N/A</v>
      </c>
      <c r="G142" s="40">
        <v>10.160777853000001</v>
      </c>
      <c r="H142" s="5" t="str">
        <f t="shared" ref="H142" si="51">IF($B142="N/A","N/A",IF(G142&lt;0,"No","Yes"))</f>
        <v>N/A</v>
      </c>
      <c r="I142" s="8">
        <v>-7.68</v>
      </c>
      <c r="J142" s="8">
        <v>7.5620000000000003</v>
      </c>
      <c r="K142" s="3" t="s">
        <v>736</v>
      </c>
      <c r="L142" s="111" t="str">
        <f t="shared" si="44"/>
        <v>Yes</v>
      </c>
    </row>
    <row r="143" spans="1:12" x14ac:dyDescent="0.25">
      <c r="A143" s="110" t="s">
        <v>733</v>
      </c>
      <c r="B143" s="22" t="s">
        <v>213</v>
      </c>
      <c r="C143" s="10">
        <v>30502327</v>
      </c>
      <c r="D143" s="27" t="str">
        <f>IF($B143="N/A","N/A",IF(C143&gt;10,"No",IF(C143&lt;-10,"No","Yes")))</f>
        <v>N/A</v>
      </c>
      <c r="E143" s="10">
        <v>24871103</v>
      </c>
      <c r="F143" s="27" t="str">
        <f>IF($B143="N/A","N/A",IF(E143&gt;10,"No",IF(E143&lt;-10,"No","Yes")))</f>
        <v>N/A</v>
      </c>
      <c r="G143" s="10">
        <v>2972900</v>
      </c>
      <c r="H143" s="27" t="str">
        <f>IF($B143="N/A","N/A",IF(G143&gt;10,"No",IF(G143&lt;-10,"No","Yes")))</f>
        <v>N/A</v>
      </c>
      <c r="I143" s="8">
        <v>-18.5</v>
      </c>
      <c r="J143" s="8">
        <v>-88</v>
      </c>
      <c r="K143" s="28" t="s">
        <v>736</v>
      </c>
      <c r="L143" s="111" t="str">
        <f>IF(J143="Div by 0", "N/A", IF(K143="N/A","N/A", IF(J143&gt;VALUE(MID(K143,1,2)), "No", IF(J143&lt;-1*VALUE(MID(K143,1,2)), "No", "Yes"))))</f>
        <v>No</v>
      </c>
    </row>
    <row r="144" spans="1:12" x14ac:dyDescent="0.25">
      <c r="A144" s="110" t="s">
        <v>734</v>
      </c>
      <c r="B144" s="22" t="s">
        <v>213</v>
      </c>
      <c r="C144" s="1">
        <v>209955</v>
      </c>
      <c r="D144" s="27" t="str">
        <f>IF($B144="N/A","N/A",IF(C144&gt;10,"No",IF(C144&lt;-10,"No","Yes")))</f>
        <v>N/A</v>
      </c>
      <c r="E144" s="1">
        <v>148848</v>
      </c>
      <c r="F144" s="27" t="str">
        <f>IF($B144="N/A","N/A",IF(E144&gt;10,"No",IF(E144&lt;-10,"No","Yes")))</f>
        <v>N/A</v>
      </c>
      <c r="G144" s="1">
        <v>46525</v>
      </c>
      <c r="H144" s="27" t="str">
        <f>IF($B144="N/A","N/A",IF(G144&gt;10,"No",IF(G144&lt;-10,"No","Yes")))</f>
        <v>N/A</v>
      </c>
      <c r="I144" s="8">
        <v>-29.1</v>
      </c>
      <c r="J144" s="8">
        <v>-68.7</v>
      </c>
      <c r="K144" s="28" t="s">
        <v>736</v>
      </c>
      <c r="L144" s="111" t="str">
        <f>IF(J144="Div by 0", "N/A", IF(K144="N/A","N/A", IF(J144&gt;VALUE(MID(K144,1,2)), "No", IF(J144&lt;-1*VALUE(MID(K144,1,2)), "No", "Yes"))))</f>
        <v>No</v>
      </c>
    </row>
    <row r="145" spans="1:12" x14ac:dyDescent="0.25">
      <c r="A145" s="134" t="s">
        <v>505</v>
      </c>
      <c r="B145" s="3" t="s">
        <v>213</v>
      </c>
      <c r="C145" s="40">
        <v>11.306906122999999</v>
      </c>
      <c r="D145" s="5" t="str">
        <f t="shared" ref="D145:D149" si="52">IF($B145="N/A","N/A",IF(C145&lt;0,"No","Yes"))</f>
        <v>N/A</v>
      </c>
      <c r="E145" s="40">
        <v>7.8951430294999998</v>
      </c>
      <c r="F145" s="5" t="str">
        <f t="shared" ref="F145:F149" si="53">IF($B145="N/A","N/A",IF(E145&lt;0,"No","Yes"))</f>
        <v>N/A</v>
      </c>
      <c r="G145" s="40">
        <v>2.4508585797000002</v>
      </c>
      <c r="H145" s="5" t="str">
        <f t="shared" ref="H145:H149" si="54">IF($B145="N/A","N/A",IF(G145&lt;0,"No","Yes"))</f>
        <v>N/A</v>
      </c>
      <c r="I145" s="8">
        <v>-30.2</v>
      </c>
      <c r="J145" s="8">
        <v>-69</v>
      </c>
      <c r="K145" s="30" t="s">
        <v>736</v>
      </c>
      <c r="L145" s="111" t="str">
        <f>IF(J145="Div by 0", "N/A", IF(OR(J145="N/A",K145="N/A"),"N/A", IF(J145&gt;VALUE(MID(K145,1,2)), "No", IF(J145&lt;-1*VALUE(MID(K145,1,2)), "No", "Yes"))))</f>
        <v>No</v>
      </c>
    </row>
    <row r="146" spans="1:12" x14ac:dyDescent="0.25">
      <c r="A146" s="134" t="s">
        <v>506</v>
      </c>
      <c r="B146" s="3" t="s">
        <v>213</v>
      </c>
      <c r="C146" s="40">
        <v>40.465526601999997</v>
      </c>
      <c r="D146" s="5" t="str">
        <f t="shared" si="52"/>
        <v>N/A</v>
      </c>
      <c r="E146" s="40">
        <v>34.813126895000003</v>
      </c>
      <c r="F146" s="5" t="str">
        <f t="shared" si="53"/>
        <v>N/A</v>
      </c>
      <c r="G146" s="40">
        <v>1.0243305040999999</v>
      </c>
      <c r="H146" s="5" t="str">
        <f t="shared" si="54"/>
        <v>N/A</v>
      </c>
      <c r="I146" s="8">
        <v>-14</v>
      </c>
      <c r="J146" s="8">
        <v>-97.1</v>
      </c>
      <c r="K146" s="3" t="s">
        <v>736</v>
      </c>
      <c r="L146" s="111" t="str">
        <f t="shared" ref="L146:L149" si="55">IF(J146="Div by 0", "N/A", IF(OR(J146="N/A",K146="N/A"),"N/A", IF(J146&gt;VALUE(MID(K146,1,2)), "No", IF(J146&lt;-1*VALUE(MID(K146,1,2)), "No", "Yes"))))</f>
        <v>No</v>
      </c>
    </row>
    <row r="147" spans="1:12" x14ac:dyDescent="0.25">
      <c r="A147" s="134" t="s">
        <v>507</v>
      </c>
      <c r="B147" s="3" t="s">
        <v>213</v>
      </c>
      <c r="C147" s="40">
        <v>23.271801077999999</v>
      </c>
      <c r="D147" s="5" t="str">
        <f t="shared" si="52"/>
        <v>N/A</v>
      </c>
      <c r="E147" s="40">
        <v>18.222887358000001</v>
      </c>
      <c r="F147" s="5" t="str">
        <f t="shared" si="53"/>
        <v>N/A</v>
      </c>
      <c r="G147" s="40">
        <v>0.52437174330000003</v>
      </c>
      <c r="H147" s="5" t="str">
        <f t="shared" si="54"/>
        <v>N/A</v>
      </c>
      <c r="I147" s="8">
        <v>-21.7</v>
      </c>
      <c r="J147" s="8">
        <v>-97.1</v>
      </c>
      <c r="K147" s="3" t="s">
        <v>736</v>
      </c>
      <c r="L147" s="111" t="str">
        <f t="shared" si="55"/>
        <v>No</v>
      </c>
    </row>
    <row r="148" spans="1:12" x14ac:dyDescent="0.25">
      <c r="A148" s="134" t="s">
        <v>508</v>
      </c>
      <c r="B148" s="3" t="s">
        <v>213</v>
      </c>
      <c r="C148" s="40">
        <v>5.9240278351000004</v>
      </c>
      <c r="D148" s="5" t="str">
        <f t="shared" si="52"/>
        <v>N/A</v>
      </c>
      <c r="E148" s="40">
        <v>2.9173575852</v>
      </c>
      <c r="F148" s="5" t="str">
        <f t="shared" si="53"/>
        <v>N/A</v>
      </c>
      <c r="G148" s="40">
        <v>3.789443635</v>
      </c>
      <c r="H148" s="5" t="str">
        <f t="shared" si="54"/>
        <v>N/A</v>
      </c>
      <c r="I148" s="8">
        <v>-50.8</v>
      </c>
      <c r="J148" s="8">
        <v>29.89</v>
      </c>
      <c r="K148" s="3" t="s">
        <v>736</v>
      </c>
      <c r="L148" s="111" t="str">
        <f t="shared" si="55"/>
        <v>Yes</v>
      </c>
    </row>
    <row r="149" spans="1:12" x14ac:dyDescent="0.25">
      <c r="A149" s="134" t="s">
        <v>509</v>
      </c>
      <c r="B149" s="3" t="s">
        <v>213</v>
      </c>
      <c r="C149" s="40">
        <v>4.1946451080999996</v>
      </c>
      <c r="D149" s="5" t="str">
        <f t="shared" si="52"/>
        <v>N/A</v>
      </c>
      <c r="E149" s="40">
        <v>2.1554836548999998</v>
      </c>
      <c r="F149" s="5" t="str">
        <f t="shared" si="53"/>
        <v>N/A</v>
      </c>
      <c r="G149" s="40">
        <v>0.36234942689999999</v>
      </c>
      <c r="H149" s="5" t="str">
        <f t="shared" si="54"/>
        <v>N/A</v>
      </c>
      <c r="I149" s="8">
        <v>-48.6</v>
      </c>
      <c r="J149" s="8">
        <v>-83.2</v>
      </c>
      <c r="K149" s="3" t="s">
        <v>736</v>
      </c>
      <c r="L149" s="111" t="str">
        <f t="shared" si="55"/>
        <v>No</v>
      </c>
    </row>
    <row r="150" spans="1:12" x14ac:dyDescent="0.25">
      <c r="A150" s="143" t="s">
        <v>735</v>
      </c>
      <c r="B150" s="30" t="s">
        <v>213</v>
      </c>
      <c r="C150" s="1">
        <v>294</v>
      </c>
      <c r="D150" s="7" t="str">
        <f t="shared" ref="D150:D172" si="56">IF($B150="N/A","N/A",IF(C150&gt;10,"No",IF(C150&lt;-10,"No","Yes")))</f>
        <v>N/A</v>
      </c>
      <c r="E150" s="1">
        <v>579</v>
      </c>
      <c r="F150" s="7" t="str">
        <f t="shared" ref="F150:F172" si="57">IF($B150="N/A","N/A",IF(E150&gt;10,"No",IF(E150&lt;-10,"No","Yes")))</f>
        <v>N/A</v>
      </c>
      <c r="G150" s="1">
        <v>919</v>
      </c>
      <c r="H150" s="7" t="str">
        <f t="shared" ref="H150:H172" si="58">IF($B150="N/A","N/A",IF(G150&gt;10,"No",IF(G150&lt;-10,"No","Yes")))</f>
        <v>N/A</v>
      </c>
      <c r="I150" s="8">
        <v>96.94</v>
      </c>
      <c r="J150" s="8">
        <v>58.72</v>
      </c>
      <c r="K150" s="30" t="s">
        <v>736</v>
      </c>
      <c r="L150" s="111" t="str">
        <f t="shared" ref="L150:L172" si="59">IF(J150="Div by 0", "N/A", IF(K150="N/A","N/A", IF(J150&gt;VALUE(MID(K150,1,2)), "No", IF(J150&lt;-1*VALUE(MID(K150,1,2)), "No", "Yes"))))</f>
        <v>No</v>
      </c>
    </row>
    <row r="151" spans="1:12" x14ac:dyDescent="0.25">
      <c r="A151" s="143" t="s">
        <v>532</v>
      </c>
      <c r="B151" s="30" t="s">
        <v>213</v>
      </c>
      <c r="C151" s="1">
        <v>252</v>
      </c>
      <c r="D151" s="7" t="str">
        <f t="shared" si="56"/>
        <v>N/A</v>
      </c>
      <c r="E151" s="1">
        <v>491</v>
      </c>
      <c r="F151" s="7" t="str">
        <f t="shared" si="57"/>
        <v>N/A</v>
      </c>
      <c r="G151" s="1">
        <v>737</v>
      </c>
      <c r="H151" s="7" t="str">
        <f t="shared" si="58"/>
        <v>N/A</v>
      </c>
      <c r="I151" s="8">
        <v>94.84</v>
      </c>
      <c r="J151" s="8">
        <v>50.1</v>
      </c>
      <c r="K151" s="30" t="s">
        <v>736</v>
      </c>
      <c r="L151" s="111" t="str">
        <f t="shared" si="59"/>
        <v>No</v>
      </c>
    </row>
    <row r="152" spans="1:12" x14ac:dyDescent="0.25">
      <c r="A152" s="143" t="s">
        <v>533</v>
      </c>
      <c r="B152" s="30" t="s">
        <v>213</v>
      </c>
      <c r="C152" s="1">
        <v>42</v>
      </c>
      <c r="D152" s="7" t="str">
        <f t="shared" si="56"/>
        <v>N/A</v>
      </c>
      <c r="E152" s="1">
        <v>88</v>
      </c>
      <c r="F152" s="7" t="str">
        <f t="shared" si="57"/>
        <v>N/A</v>
      </c>
      <c r="G152" s="1">
        <v>182</v>
      </c>
      <c r="H152" s="7" t="str">
        <f t="shared" si="58"/>
        <v>N/A</v>
      </c>
      <c r="I152" s="8">
        <v>109.5</v>
      </c>
      <c r="J152" s="8">
        <v>106.8</v>
      </c>
      <c r="K152" s="30" t="s">
        <v>736</v>
      </c>
      <c r="L152" s="111" t="str">
        <f t="shared" si="59"/>
        <v>No</v>
      </c>
    </row>
    <row r="153" spans="1:12" x14ac:dyDescent="0.25">
      <c r="A153" s="143" t="s">
        <v>534</v>
      </c>
      <c r="B153" s="30" t="s">
        <v>213</v>
      </c>
      <c r="C153" s="1">
        <v>0</v>
      </c>
      <c r="D153" s="7" t="str">
        <f t="shared" si="56"/>
        <v>N/A</v>
      </c>
      <c r="E153" s="1">
        <v>0</v>
      </c>
      <c r="F153" s="7" t="str">
        <f t="shared" si="57"/>
        <v>N/A</v>
      </c>
      <c r="G153" s="1">
        <v>0</v>
      </c>
      <c r="H153" s="7" t="str">
        <f t="shared" si="58"/>
        <v>N/A</v>
      </c>
      <c r="I153" s="8" t="s">
        <v>1748</v>
      </c>
      <c r="J153" s="8" t="s">
        <v>1748</v>
      </c>
      <c r="K153" s="30" t="s">
        <v>736</v>
      </c>
      <c r="L153" s="111" t="str">
        <f t="shared" si="59"/>
        <v>N/A</v>
      </c>
    </row>
    <row r="154" spans="1:12" x14ac:dyDescent="0.25">
      <c r="A154" s="143" t="s">
        <v>535</v>
      </c>
      <c r="B154" s="30" t="s">
        <v>213</v>
      </c>
      <c r="C154" s="1">
        <v>0</v>
      </c>
      <c r="D154" s="7" t="str">
        <f t="shared" si="56"/>
        <v>N/A</v>
      </c>
      <c r="E154" s="1">
        <v>0</v>
      </c>
      <c r="F154" s="7" t="str">
        <f t="shared" si="57"/>
        <v>N/A</v>
      </c>
      <c r="G154" s="1">
        <v>0</v>
      </c>
      <c r="H154" s="7" t="str">
        <f t="shared" si="58"/>
        <v>N/A</v>
      </c>
      <c r="I154" s="8" t="s">
        <v>1748</v>
      </c>
      <c r="J154" s="8" t="s">
        <v>1748</v>
      </c>
      <c r="K154" s="30" t="s">
        <v>736</v>
      </c>
      <c r="L154" s="111" t="str">
        <f t="shared" si="59"/>
        <v>N/A</v>
      </c>
    </row>
    <row r="155" spans="1:12" x14ac:dyDescent="0.25">
      <c r="A155" s="134" t="s">
        <v>536</v>
      </c>
      <c r="B155" s="3" t="s">
        <v>213</v>
      </c>
      <c r="C155" s="40">
        <v>1.5833061400000001E-2</v>
      </c>
      <c r="D155" s="5" t="str">
        <f t="shared" ref="D155:D159" si="60">IF($B155="N/A","N/A",IF(C155&lt;0,"No","Yes"))</f>
        <v>N/A</v>
      </c>
      <c r="E155" s="40">
        <v>3.07111134E-2</v>
      </c>
      <c r="F155" s="5" t="str">
        <f t="shared" ref="F155:F159" si="61">IF($B155="N/A","N/A",IF(E155&lt;0,"No","Yes"))</f>
        <v>N/A</v>
      </c>
      <c r="G155" s="40">
        <v>4.8383292500000001E-2</v>
      </c>
      <c r="H155" s="5" t="str">
        <f t="shared" ref="H155:H159" si="62">IF($B155="N/A","N/A",IF(G155&lt;0,"No","Yes"))</f>
        <v>N/A</v>
      </c>
      <c r="I155" s="8">
        <v>93.97</v>
      </c>
      <c r="J155" s="8">
        <v>57.54</v>
      </c>
      <c r="K155" s="30" t="s">
        <v>736</v>
      </c>
      <c r="L155" s="111" t="str">
        <f>IF(J155="Div by 0", "N/A", IF(OR(J155="N/A",K155="N/A"),"N/A", IF(J155&gt;VALUE(MID(K155,1,2)), "No", IF(J155&lt;-1*VALUE(MID(K155,1,2)), "No", "Yes"))))</f>
        <v>No</v>
      </c>
    </row>
    <row r="156" spans="1:12" x14ac:dyDescent="0.25">
      <c r="A156" s="134" t="s">
        <v>537</v>
      </c>
      <c r="B156" s="3" t="s">
        <v>213</v>
      </c>
      <c r="C156" s="40">
        <v>0.171009772</v>
      </c>
      <c r="D156" s="5" t="str">
        <f t="shared" si="60"/>
        <v>N/A</v>
      </c>
      <c r="E156" s="40">
        <v>0.33298746039999999</v>
      </c>
      <c r="F156" s="5" t="str">
        <f t="shared" si="61"/>
        <v>N/A</v>
      </c>
      <c r="G156" s="40">
        <v>0.52172189459999996</v>
      </c>
      <c r="H156" s="5" t="str">
        <f t="shared" si="62"/>
        <v>N/A</v>
      </c>
      <c r="I156" s="8">
        <v>94.72</v>
      </c>
      <c r="J156" s="8">
        <v>56.68</v>
      </c>
      <c r="K156" s="3" t="s">
        <v>736</v>
      </c>
      <c r="L156" s="111" t="str">
        <f t="shared" ref="L156:L159" si="63">IF(J156="Div by 0", "N/A", IF(OR(J156="N/A",K156="N/A"),"N/A", IF(J156&gt;VALUE(MID(K156,1,2)), "No", IF(J156&lt;-1*VALUE(MID(K156,1,2)), "No", "Yes"))))</f>
        <v>No</v>
      </c>
    </row>
    <row r="157" spans="1:12" ht="25" x14ac:dyDescent="0.25">
      <c r="A157" s="134" t="s">
        <v>538</v>
      </c>
      <c r="B157" s="3" t="s">
        <v>213</v>
      </c>
      <c r="C157" s="40">
        <v>1.33054131E-2</v>
      </c>
      <c r="D157" s="5" t="str">
        <f t="shared" si="60"/>
        <v>N/A</v>
      </c>
      <c r="E157" s="40">
        <v>2.73229982E-2</v>
      </c>
      <c r="F157" s="5" t="str">
        <f t="shared" si="61"/>
        <v>N/A</v>
      </c>
      <c r="G157" s="40">
        <v>5.4565841800000001E-2</v>
      </c>
      <c r="H157" s="5" t="str">
        <f t="shared" si="62"/>
        <v>N/A</v>
      </c>
      <c r="I157" s="8">
        <v>105.4</v>
      </c>
      <c r="J157" s="8">
        <v>99.71</v>
      </c>
      <c r="K157" s="3" t="s">
        <v>736</v>
      </c>
      <c r="L157" s="111" t="str">
        <f t="shared" si="63"/>
        <v>No</v>
      </c>
    </row>
    <row r="158" spans="1:12" x14ac:dyDescent="0.25">
      <c r="A158" s="134" t="s">
        <v>539</v>
      </c>
      <c r="B158" s="3" t="s">
        <v>213</v>
      </c>
      <c r="C158" s="40">
        <v>0</v>
      </c>
      <c r="D158" s="5" t="str">
        <f t="shared" si="60"/>
        <v>N/A</v>
      </c>
      <c r="E158" s="40">
        <v>0</v>
      </c>
      <c r="F158" s="5" t="str">
        <f t="shared" si="61"/>
        <v>N/A</v>
      </c>
      <c r="G158" s="40">
        <v>0</v>
      </c>
      <c r="H158" s="5" t="str">
        <f t="shared" si="62"/>
        <v>N/A</v>
      </c>
      <c r="I158" s="8" t="s">
        <v>1748</v>
      </c>
      <c r="J158" s="8" t="s">
        <v>1748</v>
      </c>
      <c r="K158" s="3" t="s">
        <v>736</v>
      </c>
      <c r="L158" s="111" t="str">
        <f t="shared" si="63"/>
        <v>N/A</v>
      </c>
    </row>
    <row r="159" spans="1:12" x14ac:dyDescent="0.25">
      <c r="A159" s="134" t="s">
        <v>540</v>
      </c>
      <c r="B159" s="3" t="s">
        <v>213</v>
      </c>
      <c r="C159" s="40">
        <v>0</v>
      </c>
      <c r="D159" s="5" t="str">
        <f t="shared" si="60"/>
        <v>N/A</v>
      </c>
      <c r="E159" s="40">
        <v>0</v>
      </c>
      <c r="F159" s="5" t="str">
        <f t="shared" si="61"/>
        <v>N/A</v>
      </c>
      <c r="G159" s="40">
        <v>0</v>
      </c>
      <c r="H159" s="5" t="str">
        <f t="shared" si="62"/>
        <v>N/A</v>
      </c>
      <c r="I159" s="8" t="s">
        <v>1748</v>
      </c>
      <c r="J159" s="8" t="s">
        <v>1748</v>
      </c>
      <c r="K159" s="3" t="s">
        <v>736</v>
      </c>
      <c r="L159" s="111" t="str">
        <f t="shared" si="63"/>
        <v>N/A</v>
      </c>
    </row>
    <row r="160" spans="1:12" ht="25" x14ac:dyDescent="0.25">
      <c r="A160" s="143" t="s">
        <v>541</v>
      </c>
      <c r="B160" s="30" t="s">
        <v>213</v>
      </c>
      <c r="C160" s="1">
        <v>186.95</v>
      </c>
      <c r="D160" s="7" t="str">
        <f t="shared" si="56"/>
        <v>N/A</v>
      </c>
      <c r="E160" s="1">
        <v>378.63</v>
      </c>
      <c r="F160" s="7" t="str">
        <f t="shared" si="57"/>
        <v>N/A</v>
      </c>
      <c r="G160" s="1">
        <v>637.91999999999996</v>
      </c>
      <c r="H160" s="7" t="str">
        <f t="shared" si="58"/>
        <v>N/A</v>
      </c>
      <c r="I160" s="8">
        <v>102.5</v>
      </c>
      <c r="J160" s="8">
        <v>68.48</v>
      </c>
      <c r="K160" s="30" t="s">
        <v>736</v>
      </c>
      <c r="L160" s="111" t="str">
        <f t="shared" si="59"/>
        <v>No</v>
      </c>
    </row>
    <row r="161" spans="1:12" x14ac:dyDescent="0.25">
      <c r="A161" s="143" t="s">
        <v>542</v>
      </c>
      <c r="B161" s="30" t="s">
        <v>213</v>
      </c>
      <c r="C161" s="10">
        <v>7233971</v>
      </c>
      <c r="D161" s="7" t="str">
        <f t="shared" si="56"/>
        <v>N/A</v>
      </c>
      <c r="E161" s="10">
        <v>14589417</v>
      </c>
      <c r="F161" s="7" t="str">
        <f t="shared" si="57"/>
        <v>N/A</v>
      </c>
      <c r="G161" s="10">
        <v>23301988</v>
      </c>
      <c r="H161" s="7" t="str">
        <f t="shared" si="58"/>
        <v>N/A</v>
      </c>
      <c r="I161" s="8">
        <v>101.7</v>
      </c>
      <c r="J161" s="8">
        <v>59.72</v>
      </c>
      <c r="K161" s="30" t="s">
        <v>736</v>
      </c>
      <c r="L161" s="111" t="str">
        <f t="shared" si="59"/>
        <v>No</v>
      </c>
    </row>
    <row r="162" spans="1:12" x14ac:dyDescent="0.25">
      <c r="A162" s="143" t="s">
        <v>1276</v>
      </c>
      <c r="B162" s="30" t="s">
        <v>213</v>
      </c>
      <c r="C162" s="10">
        <v>24605.343537000001</v>
      </c>
      <c r="D162" s="7" t="str">
        <f t="shared" si="56"/>
        <v>N/A</v>
      </c>
      <c r="E162" s="10">
        <v>25197.611399000001</v>
      </c>
      <c r="F162" s="7" t="str">
        <f t="shared" si="57"/>
        <v>N/A</v>
      </c>
      <c r="G162" s="10">
        <v>25355.808486999998</v>
      </c>
      <c r="H162" s="7" t="str">
        <f t="shared" si="58"/>
        <v>N/A</v>
      </c>
      <c r="I162" s="8">
        <v>2.407</v>
      </c>
      <c r="J162" s="8">
        <v>0.62780000000000002</v>
      </c>
      <c r="K162" s="30" t="s">
        <v>736</v>
      </c>
      <c r="L162" s="111" t="str">
        <f t="shared" si="59"/>
        <v>Yes</v>
      </c>
    </row>
    <row r="163" spans="1:12" ht="25" x14ac:dyDescent="0.25">
      <c r="A163" s="143" t="s">
        <v>1277</v>
      </c>
      <c r="B163" s="30" t="s">
        <v>213</v>
      </c>
      <c r="C163" s="10">
        <v>24470.25</v>
      </c>
      <c r="D163" s="7" t="str">
        <f t="shared" si="56"/>
        <v>N/A</v>
      </c>
      <c r="E163" s="10">
        <v>25026.348268999998</v>
      </c>
      <c r="F163" s="7" t="str">
        <f t="shared" si="57"/>
        <v>N/A</v>
      </c>
      <c r="G163" s="10">
        <v>25171.329715</v>
      </c>
      <c r="H163" s="7" t="str">
        <f t="shared" si="58"/>
        <v>N/A</v>
      </c>
      <c r="I163" s="8">
        <v>2.2730000000000001</v>
      </c>
      <c r="J163" s="8">
        <v>0.57930000000000004</v>
      </c>
      <c r="K163" s="30" t="s">
        <v>736</v>
      </c>
      <c r="L163" s="111" t="str">
        <f t="shared" si="59"/>
        <v>Yes</v>
      </c>
    </row>
    <row r="164" spans="1:12" ht="25" x14ac:dyDescent="0.25">
      <c r="A164" s="143" t="s">
        <v>1278</v>
      </c>
      <c r="B164" s="30" t="s">
        <v>213</v>
      </c>
      <c r="C164" s="10">
        <v>25415.904761999998</v>
      </c>
      <c r="D164" s="7" t="str">
        <f t="shared" si="56"/>
        <v>N/A</v>
      </c>
      <c r="E164" s="10">
        <v>26153.181818000001</v>
      </c>
      <c r="F164" s="7" t="str">
        <f t="shared" si="57"/>
        <v>N/A</v>
      </c>
      <c r="G164" s="10">
        <v>26102.846153999999</v>
      </c>
      <c r="H164" s="7" t="str">
        <f t="shared" si="58"/>
        <v>N/A</v>
      </c>
      <c r="I164" s="8">
        <v>2.9009999999999998</v>
      </c>
      <c r="J164" s="8">
        <v>-0.192</v>
      </c>
      <c r="K164" s="30" t="s">
        <v>736</v>
      </c>
      <c r="L164" s="111" t="str">
        <f t="shared" si="59"/>
        <v>Yes</v>
      </c>
    </row>
    <row r="165" spans="1:12" ht="25" x14ac:dyDescent="0.25">
      <c r="A165" s="143" t="s">
        <v>1279</v>
      </c>
      <c r="B165" s="30" t="s">
        <v>213</v>
      </c>
      <c r="C165" s="10" t="s">
        <v>1748</v>
      </c>
      <c r="D165" s="7" t="str">
        <f t="shared" si="56"/>
        <v>N/A</v>
      </c>
      <c r="E165" s="10" t="s">
        <v>1748</v>
      </c>
      <c r="F165" s="7" t="str">
        <f t="shared" si="57"/>
        <v>N/A</v>
      </c>
      <c r="G165" s="10" t="s">
        <v>1748</v>
      </c>
      <c r="H165" s="7" t="str">
        <f t="shared" si="58"/>
        <v>N/A</v>
      </c>
      <c r="I165" s="8" t="s">
        <v>1748</v>
      </c>
      <c r="J165" s="8" t="s">
        <v>1748</v>
      </c>
      <c r="K165" s="30" t="s">
        <v>736</v>
      </c>
      <c r="L165" s="111" t="str">
        <f t="shared" si="59"/>
        <v>N/A</v>
      </c>
    </row>
    <row r="166" spans="1:12" ht="25" x14ac:dyDescent="0.25">
      <c r="A166" s="143" t="s">
        <v>1280</v>
      </c>
      <c r="B166" s="30" t="s">
        <v>213</v>
      </c>
      <c r="C166" s="10" t="s">
        <v>1748</v>
      </c>
      <c r="D166" s="7" t="str">
        <f t="shared" si="56"/>
        <v>N/A</v>
      </c>
      <c r="E166" s="10" t="s">
        <v>1748</v>
      </c>
      <c r="F166" s="7" t="str">
        <f t="shared" si="57"/>
        <v>N/A</v>
      </c>
      <c r="G166" s="10" t="s">
        <v>1748</v>
      </c>
      <c r="H166" s="7" t="str">
        <f t="shared" si="58"/>
        <v>N/A</v>
      </c>
      <c r="I166" s="8" t="s">
        <v>1748</v>
      </c>
      <c r="J166" s="8" t="s">
        <v>1748</v>
      </c>
      <c r="K166" s="30" t="s">
        <v>736</v>
      </c>
      <c r="L166" s="111" t="str">
        <f t="shared" si="59"/>
        <v>N/A</v>
      </c>
    </row>
    <row r="167" spans="1:12" x14ac:dyDescent="0.25">
      <c r="A167" s="174" t="s">
        <v>543</v>
      </c>
      <c r="B167" s="22" t="s">
        <v>213</v>
      </c>
      <c r="C167" s="29">
        <v>636464</v>
      </c>
      <c r="D167" s="27" t="str">
        <f t="shared" si="56"/>
        <v>N/A</v>
      </c>
      <c r="E167" s="29">
        <v>813251</v>
      </c>
      <c r="F167" s="27" t="str">
        <f t="shared" si="57"/>
        <v>N/A</v>
      </c>
      <c r="G167" s="29">
        <v>1216105</v>
      </c>
      <c r="H167" s="27" t="str">
        <f t="shared" si="58"/>
        <v>N/A</v>
      </c>
      <c r="I167" s="8">
        <v>27.78</v>
      </c>
      <c r="J167" s="8">
        <v>49.54</v>
      </c>
      <c r="K167" s="28" t="s">
        <v>736</v>
      </c>
      <c r="L167" s="111" t="str">
        <f t="shared" si="59"/>
        <v>No</v>
      </c>
    </row>
    <row r="168" spans="1:12" x14ac:dyDescent="0.25">
      <c r="A168" s="174" t="s">
        <v>1281</v>
      </c>
      <c r="B168" s="22" t="s">
        <v>213</v>
      </c>
      <c r="C168" s="29">
        <v>2164.8435374000001</v>
      </c>
      <c r="D168" s="27" t="str">
        <f t="shared" si="56"/>
        <v>N/A</v>
      </c>
      <c r="E168" s="29">
        <v>1404.5785837999999</v>
      </c>
      <c r="F168" s="27" t="str">
        <f t="shared" si="57"/>
        <v>N/A</v>
      </c>
      <c r="G168" s="29">
        <v>1323.2916213000001</v>
      </c>
      <c r="H168" s="27" t="str">
        <f t="shared" si="58"/>
        <v>N/A</v>
      </c>
      <c r="I168" s="8">
        <v>-35.1</v>
      </c>
      <c r="J168" s="8">
        <v>-5.79</v>
      </c>
      <c r="K168" s="28" t="s">
        <v>736</v>
      </c>
      <c r="L168" s="111" t="str">
        <f t="shared" si="59"/>
        <v>Yes</v>
      </c>
    </row>
    <row r="169" spans="1:12" ht="25" x14ac:dyDescent="0.25">
      <c r="A169" s="174" t="s">
        <v>1282</v>
      </c>
      <c r="B169" s="30" t="s">
        <v>213</v>
      </c>
      <c r="C169" s="10">
        <v>1387.8452381</v>
      </c>
      <c r="D169" s="7" t="str">
        <f t="shared" si="56"/>
        <v>N/A</v>
      </c>
      <c r="E169" s="10">
        <v>878.18126272999996</v>
      </c>
      <c r="F169" s="7" t="str">
        <f t="shared" si="57"/>
        <v>N/A</v>
      </c>
      <c r="G169" s="10">
        <v>1044.5848033</v>
      </c>
      <c r="H169" s="7" t="str">
        <f t="shared" si="58"/>
        <v>N/A</v>
      </c>
      <c r="I169" s="8">
        <v>-36.700000000000003</v>
      </c>
      <c r="J169" s="8">
        <v>18.95</v>
      </c>
      <c r="K169" s="30" t="s">
        <v>736</v>
      </c>
      <c r="L169" s="111" t="str">
        <f t="shared" si="59"/>
        <v>Yes</v>
      </c>
    </row>
    <row r="170" spans="1:12" ht="25" x14ac:dyDescent="0.25">
      <c r="A170" s="174" t="s">
        <v>1283</v>
      </c>
      <c r="B170" s="30" t="s">
        <v>213</v>
      </c>
      <c r="C170" s="10">
        <v>6826.8333333</v>
      </c>
      <c r="D170" s="7" t="str">
        <f t="shared" si="56"/>
        <v>N/A</v>
      </c>
      <c r="E170" s="10">
        <v>4341.6363635999996</v>
      </c>
      <c r="F170" s="7" t="str">
        <f t="shared" si="57"/>
        <v>N/A</v>
      </c>
      <c r="G170" s="10">
        <v>2451.9010988999999</v>
      </c>
      <c r="H170" s="7" t="str">
        <f t="shared" si="58"/>
        <v>N/A</v>
      </c>
      <c r="I170" s="8">
        <v>-36.4</v>
      </c>
      <c r="J170" s="8">
        <v>-43.5</v>
      </c>
      <c r="K170" s="30" t="s">
        <v>736</v>
      </c>
      <c r="L170" s="111" t="str">
        <f t="shared" si="59"/>
        <v>No</v>
      </c>
    </row>
    <row r="171" spans="1:12" x14ac:dyDescent="0.25">
      <c r="A171" s="174" t="s">
        <v>1284</v>
      </c>
      <c r="B171" s="30" t="s">
        <v>213</v>
      </c>
      <c r="C171" s="10" t="s">
        <v>1748</v>
      </c>
      <c r="D171" s="7" t="str">
        <f t="shared" si="56"/>
        <v>N/A</v>
      </c>
      <c r="E171" s="10" t="s">
        <v>1748</v>
      </c>
      <c r="F171" s="7" t="str">
        <f t="shared" si="57"/>
        <v>N/A</v>
      </c>
      <c r="G171" s="10" t="s">
        <v>1748</v>
      </c>
      <c r="H171" s="7" t="str">
        <f t="shared" si="58"/>
        <v>N/A</v>
      </c>
      <c r="I171" s="8" t="s">
        <v>1748</v>
      </c>
      <c r="J171" s="8" t="s">
        <v>1748</v>
      </c>
      <c r="K171" s="30" t="s">
        <v>736</v>
      </c>
      <c r="L171" s="111" t="str">
        <f t="shared" si="59"/>
        <v>N/A</v>
      </c>
    </row>
    <row r="172" spans="1:12" ht="25" x14ac:dyDescent="0.25">
      <c r="A172" s="174" t="s">
        <v>1285</v>
      </c>
      <c r="B172" s="30" t="s">
        <v>213</v>
      </c>
      <c r="C172" s="10" t="s">
        <v>1748</v>
      </c>
      <c r="D172" s="7" t="str">
        <f t="shared" si="56"/>
        <v>N/A</v>
      </c>
      <c r="E172" s="10" t="s">
        <v>1748</v>
      </c>
      <c r="F172" s="7" t="str">
        <f t="shared" si="57"/>
        <v>N/A</v>
      </c>
      <c r="G172" s="10" t="s">
        <v>1748</v>
      </c>
      <c r="H172" s="7" t="str">
        <f t="shared" si="58"/>
        <v>N/A</v>
      </c>
      <c r="I172" s="8" t="s">
        <v>1748</v>
      </c>
      <c r="J172" s="8" t="s">
        <v>1748</v>
      </c>
      <c r="K172" s="30" t="s">
        <v>736</v>
      </c>
      <c r="L172" s="111" t="str">
        <f t="shared" si="59"/>
        <v>N/A</v>
      </c>
    </row>
    <row r="173" spans="1:12" ht="25" x14ac:dyDescent="0.25">
      <c r="A173" s="134" t="s">
        <v>544</v>
      </c>
      <c r="B173" s="98" t="s">
        <v>213</v>
      </c>
      <c r="C173" s="99">
        <v>75411</v>
      </c>
      <c r="D173" s="100" t="str">
        <f>IF($B173="N/A","N/A",IF(C173&gt;10,"No",IF(C173&lt;-10,"No","Yes")))</f>
        <v>N/A</v>
      </c>
      <c r="E173" s="99">
        <v>142017</v>
      </c>
      <c r="F173" s="100" t="str">
        <f>IF($B173="N/A","N/A",IF(E173&gt;10,"No",IF(E173&lt;-10,"No","Yes")))</f>
        <v>N/A</v>
      </c>
      <c r="G173" s="99">
        <v>147594</v>
      </c>
      <c r="H173" s="100" t="str">
        <f>IF($B173="N/A","N/A",IF(G173&gt;10,"No",IF(G173&lt;-10,"No","Yes")))</f>
        <v>N/A</v>
      </c>
      <c r="I173" s="95">
        <v>88.32</v>
      </c>
      <c r="J173" s="95">
        <v>3.927</v>
      </c>
      <c r="K173" s="96" t="s">
        <v>736</v>
      </c>
      <c r="L173" s="113" t="str">
        <f>IF(J173="Div by 0", "N/A", IF(K173="N/A","N/A", IF(J173&gt;VALUE(MID(K173,1,2)), "No", IF(J173&lt;-1*VALUE(MID(K173,1,2)), "No", "Yes"))))</f>
        <v>Yes</v>
      </c>
    </row>
    <row r="174" spans="1:12" ht="25" x14ac:dyDescent="0.25">
      <c r="A174" s="134" t="s">
        <v>1286</v>
      </c>
      <c r="B174" s="30" t="s">
        <v>213</v>
      </c>
      <c r="C174" s="10">
        <v>242955</v>
      </c>
      <c r="D174" s="7" t="str">
        <f t="shared" ref="D174:D181" si="64">IF($B174="N/A","N/A",IF(C174&gt;10,"No",IF(C174&lt;-10,"No","Yes")))</f>
        <v>N/A</v>
      </c>
      <c r="E174" s="10">
        <v>138432</v>
      </c>
      <c r="F174" s="7" t="str">
        <f t="shared" ref="F174:F181" si="65">IF($B174="N/A","N/A",IF(E174&gt;10,"No",IF(E174&lt;-10,"No","Yes")))</f>
        <v>N/A</v>
      </c>
      <c r="G174" s="10">
        <v>366379</v>
      </c>
      <c r="H174" s="7" t="str">
        <f t="shared" ref="H174:H181" si="66">IF($B174="N/A","N/A",IF(G174&gt;10,"No",IF(G174&lt;-10,"No","Yes")))</f>
        <v>N/A</v>
      </c>
      <c r="I174" s="8">
        <v>-43</v>
      </c>
      <c r="J174" s="8">
        <v>164.7</v>
      </c>
      <c r="K174" s="30" t="s">
        <v>736</v>
      </c>
      <c r="L174" s="111" t="str">
        <f t="shared" ref="L174:L181" si="67">IF(J174="Div by 0", "N/A", IF(K174="N/A","N/A", IF(J174&gt;VALUE(MID(K174,1,2)), "No", IF(J174&lt;-1*VALUE(MID(K174,1,2)), "No", "Yes"))))</f>
        <v>No</v>
      </c>
    </row>
    <row r="175" spans="1:12" ht="25" x14ac:dyDescent="0.25">
      <c r="A175" s="134" t="s">
        <v>545</v>
      </c>
      <c r="B175" s="30" t="s">
        <v>213</v>
      </c>
      <c r="C175" s="10">
        <v>23240</v>
      </c>
      <c r="D175" s="7" t="str">
        <f t="shared" si="64"/>
        <v>N/A</v>
      </c>
      <c r="E175" s="10">
        <v>49073</v>
      </c>
      <c r="F175" s="7" t="str">
        <f t="shared" si="65"/>
        <v>N/A</v>
      </c>
      <c r="G175" s="10">
        <v>47753</v>
      </c>
      <c r="H175" s="7" t="str">
        <f t="shared" si="66"/>
        <v>N/A</v>
      </c>
      <c r="I175" s="8">
        <v>111.2</v>
      </c>
      <c r="J175" s="8">
        <v>-2.69</v>
      </c>
      <c r="K175" s="30" t="s">
        <v>736</v>
      </c>
      <c r="L175" s="111" t="str">
        <f t="shared" si="67"/>
        <v>Yes</v>
      </c>
    </row>
    <row r="176" spans="1:12" ht="25" x14ac:dyDescent="0.25">
      <c r="A176" s="134" t="s">
        <v>510</v>
      </c>
      <c r="B176" s="30" t="s">
        <v>213</v>
      </c>
      <c r="C176" s="10">
        <v>294858</v>
      </c>
      <c r="D176" s="7" t="str">
        <f t="shared" si="64"/>
        <v>N/A</v>
      </c>
      <c r="E176" s="10">
        <v>483729</v>
      </c>
      <c r="F176" s="7" t="str">
        <f t="shared" si="65"/>
        <v>N/A</v>
      </c>
      <c r="G176" s="10">
        <v>654379</v>
      </c>
      <c r="H176" s="7" t="str">
        <f t="shared" si="66"/>
        <v>N/A</v>
      </c>
      <c r="I176" s="8">
        <v>64.05</v>
      </c>
      <c r="J176" s="8">
        <v>35.28</v>
      </c>
      <c r="K176" s="30" t="s">
        <v>736</v>
      </c>
      <c r="L176" s="111" t="str">
        <f t="shared" si="67"/>
        <v>No</v>
      </c>
    </row>
    <row r="177" spans="1:12" ht="25" x14ac:dyDescent="0.25">
      <c r="A177" s="134" t="s">
        <v>511</v>
      </c>
      <c r="B177" s="30" t="s">
        <v>213</v>
      </c>
      <c r="C177" s="10">
        <v>256.5</v>
      </c>
      <c r="D177" s="7" t="str">
        <f t="shared" si="64"/>
        <v>N/A</v>
      </c>
      <c r="E177" s="10">
        <v>245.27979275000001</v>
      </c>
      <c r="F177" s="7" t="str">
        <f t="shared" si="65"/>
        <v>N/A</v>
      </c>
      <c r="G177" s="10">
        <v>160.60282916</v>
      </c>
      <c r="H177" s="7" t="str">
        <f t="shared" si="66"/>
        <v>N/A</v>
      </c>
      <c r="I177" s="8">
        <v>-4.37</v>
      </c>
      <c r="J177" s="8">
        <v>-34.5</v>
      </c>
      <c r="K177" s="30" t="s">
        <v>736</v>
      </c>
      <c r="L177" s="111" t="str">
        <f t="shared" si="67"/>
        <v>No</v>
      </c>
    </row>
    <row r="178" spans="1:12" ht="25" x14ac:dyDescent="0.25">
      <c r="A178" s="134" t="s">
        <v>1287</v>
      </c>
      <c r="B178" s="22" t="s">
        <v>213</v>
      </c>
      <c r="C178" s="29">
        <v>826.37755102000006</v>
      </c>
      <c r="D178" s="27" t="str">
        <f t="shared" si="64"/>
        <v>N/A</v>
      </c>
      <c r="E178" s="29">
        <v>239.08808289999999</v>
      </c>
      <c r="F178" s="27" t="str">
        <f t="shared" si="65"/>
        <v>N/A</v>
      </c>
      <c r="G178" s="29">
        <v>398.67138194</v>
      </c>
      <c r="H178" s="27" t="str">
        <f t="shared" si="66"/>
        <v>N/A</v>
      </c>
      <c r="I178" s="8">
        <v>-71.099999999999994</v>
      </c>
      <c r="J178" s="8">
        <v>66.75</v>
      </c>
      <c r="K178" s="28" t="s">
        <v>736</v>
      </c>
      <c r="L178" s="111" t="str">
        <f t="shared" si="67"/>
        <v>No</v>
      </c>
    </row>
    <row r="179" spans="1:12" ht="25" x14ac:dyDescent="0.25">
      <c r="A179" s="134" t="s">
        <v>512</v>
      </c>
      <c r="B179" s="22" t="s">
        <v>213</v>
      </c>
      <c r="C179" s="29">
        <v>79.047619048000001</v>
      </c>
      <c r="D179" s="27" t="str">
        <f t="shared" si="64"/>
        <v>N/A</v>
      </c>
      <c r="E179" s="29">
        <v>84.754749567999994</v>
      </c>
      <c r="F179" s="27" t="str">
        <f t="shared" si="65"/>
        <v>N/A</v>
      </c>
      <c r="G179" s="29">
        <v>51.961915124999997</v>
      </c>
      <c r="H179" s="27" t="str">
        <f t="shared" si="66"/>
        <v>N/A</v>
      </c>
      <c r="I179" s="8">
        <v>7.22</v>
      </c>
      <c r="J179" s="8">
        <v>-38.700000000000003</v>
      </c>
      <c r="K179" s="28" t="s">
        <v>736</v>
      </c>
      <c r="L179" s="111" t="str">
        <f t="shared" si="67"/>
        <v>No</v>
      </c>
    </row>
    <row r="180" spans="1:12" ht="25" x14ac:dyDescent="0.25">
      <c r="A180" s="134" t="s">
        <v>513</v>
      </c>
      <c r="B180" s="22" t="s">
        <v>213</v>
      </c>
      <c r="C180" s="29">
        <v>1002.9183673</v>
      </c>
      <c r="D180" s="27" t="str">
        <f t="shared" si="64"/>
        <v>N/A</v>
      </c>
      <c r="E180" s="29">
        <v>835.45595854999999</v>
      </c>
      <c r="F180" s="27" t="str">
        <f t="shared" si="65"/>
        <v>N/A</v>
      </c>
      <c r="G180" s="29">
        <v>712.05549510000003</v>
      </c>
      <c r="H180" s="27" t="str">
        <f t="shared" si="66"/>
        <v>N/A</v>
      </c>
      <c r="I180" s="8">
        <v>-16.7</v>
      </c>
      <c r="J180" s="8">
        <v>-14.8</v>
      </c>
      <c r="K180" s="28" t="s">
        <v>736</v>
      </c>
      <c r="L180" s="111" t="str">
        <f t="shared" si="67"/>
        <v>Yes</v>
      </c>
    </row>
    <row r="181" spans="1:12" ht="25" x14ac:dyDescent="0.25">
      <c r="A181" s="134" t="s">
        <v>1639</v>
      </c>
      <c r="B181" s="30" t="s">
        <v>213</v>
      </c>
      <c r="C181" s="9">
        <v>1.3605442177</v>
      </c>
      <c r="D181" s="7" t="str">
        <f t="shared" si="64"/>
        <v>N/A</v>
      </c>
      <c r="E181" s="9">
        <v>0.86355785839999999</v>
      </c>
      <c r="F181" s="7" t="str">
        <f t="shared" si="65"/>
        <v>N/A</v>
      </c>
      <c r="G181" s="9">
        <v>0.43525571270000002</v>
      </c>
      <c r="H181" s="7" t="str">
        <f t="shared" si="66"/>
        <v>N/A</v>
      </c>
      <c r="I181" s="36">
        <v>-36.5</v>
      </c>
      <c r="J181" s="36">
        <v>-49.6</v>
      </c>
      <c r="K181" s="30" t="s">
        <v>736</v>
      </c>
      <c r="L181" s="111" t="str">
        <f t="shared" si="67"/>
        <v>No</v>
      </c>
    </row>
    <row r="182" spans="1:12" ht="25" x14ac:dyDescent="0.25">
      <c r="A182" s="134" t="s">
        <v>1640</v>
      </c>
      <c r="B182" s="101" t="s">
        <v>213</v>
      </c>
      <c r="C182" s="102">
        <v>0</v>
      </c>
      <c r="D182" s="97" t="str">
        <f t="shared" ref="D182" si="68">IF($B182="N/A","N/A",IF(C182&lt;0,"No","Yes"))</f>
        <v>N/A</v>
      </c>
      <c r="E182" s="102">
        <v>0</v>
      </c>
      <c r="F182" s="97" t="str">
        <f t="shared" ref="F182" si="69">IF($B182="N/A","N/A",IF(E182&lt;0,"No","Yes"))</f>
        <v>N/A</v>
      </c>
      <c r="G182" s="102">
        <v>0.1356852103</v>
      </c>
      <c r="H182" s="97" t="str">
        <f t="shared" ref="H182" si="70">IF($B182="N/A","N/A",IF(G182&lt;0,"No","Yes"))</f>
        <v>N/A</v>
      </c>
      <c r="I182" s="103" t="s">
        <v>1748</v>
      </c>
      <c r="J182" s="103" t="s">
        <v>1748</v>
      </c>
      <c r="K182" s="101" t="s">
        <v>736</v>
      </c>
      <c r="L182" s="113" t="str">
        <f t="shared" ref="L182" si="71">IF(J182="Div by 0", "N/A", IF(OR(J182="N/A",K182="N/A"),"N/A", IF(J182&gt;VALUE(MID(K182,1,2)), "No", IF(J182&lt;-1*VALUE(MID(K182,1,2)), "No", "Yes"))))</f>
        <v>N/A</v>
      </c>
    </row>
    <row r="183" spans="1:12" ht="25" x14ac:dyDescent="0.25">
      <c r="A183" s="134" t="s">
        <v>1641</v>
      </c>
      <c r="B183" s="3" t="s">
        <v>213</v>
      </c>
      <c r="C183" s="9">
        <v>9.5238095238000007</v>
      </c>
      <c r="D183" s="5" t="str">
        <f t="shared" ref="D183:D185" si="72">IF($B183="N/A","N/A",IF(C183&lt;0,"No","Yes"))</f>
        <v>N/A</v>
      </c>
      <c r="E183" s="9">
        <v>5.6818181817999998</v>
      </c>
      <c r="F183" s="5" t="str">
        <f t="shared" ref="F183:F185" si="73">IF($B183="N/A","N/A",IF(E183&lt;0,"No","Yes"))</f>
        <v>N/A</v>
      </c>
      <c r="G183" s="9">
        <v>1.6483516484</v>
      </c>
      <c r="H183" s="5" t="str">
        <f t="shared" ref="H183:H185" si="74">IF($B183="N/A","N/A",IF(G183&lt;0,"No","Yes"))</f>
        <v>N/A</v>
      </c>
      <c r="I183" s="36">
        <v>-40.299999999999997</v>
      </c>
      <c r="J183" s="36">
        <v>-71</v>
      </c>
      <c r="K183" s="3" t="s">
        <v>736</v>
      </c>
      <c r="L183" s="111" t="str">
        <f t="shared" ref="L183:L213" si="75">IF(J183="Div by 0", "N/A", IF(OR(J183="N/A",K183="N/A"),"N/A", IF(J183&gt;VALUE(MID(K183,1,2)), "No", IF(J183&lt;-1*VALUE(MID(K183,1,2)), "No", "Yes"))))</f>
        <v>No</v>
      </c>
    </row>
    <row r="184" spans="1:12" ht="25" x14ac:dyDescent="0.25">
      <c r="A184" s="134" t="s">
        <v>1642</v>
      </c>
      <c r="B184" s="3" t="s">
        <v>213</v>
      </c>
      <c r="C184" s="9" t="s">
        <v>1748</v>
      </c>
      <c r="D184" s="5" t="str">
        <f t="shared" si="72"/>
        <v>N/A</v>
      </c>
      <c r="E184" s="9" t="s">
        <v>1748</v>
      </c>
      <c r="F184" s="5" t="str">
        <f t="shared" si="73"/>
        <v>N/A</v>
      </c>
      <c r="G184" s="9" t="s">
        <v>1748</v>
      </c>
      <c r="H184" s="5" t="str">
        <f t="shared" si="74"/>
        <v>N/A</v>
      </c>
      <c r="I184" s="36" t="s">
        <v>1748</v>
      </c>
      <c r="J184" s="36" t="s">
        <v>1748</v>
      </c>
      <c r="K184" s="3" t="s">
        <v>736</v>
      </c>
      <c r="L184" s="111" t="str">
        <f t="shared" si="75"/>
        <v>N/A</v>
      </c>
    </row>
    <row r="185" spans="1:12" ht="25" x14ac:dyDescent="0.25">
      <c r="A185" s="134" t="s">
        <v>1643</v>
      </c>
      <c r="B185" s="3" t="s">
        <v>213</v>
      </c>
      <c r="C185" s="9" t="s">
        <v>1748</v>
      </c>
      <c r="D185" s="5" t="str">
        <f t="shared" si="72"/>
        <v>N/A</v>
      </c>
      <c r="E185" s="9" t="s">
        <v>1748</v>
      </c>
      <c r="F185" s="5" t="str">
        <f t="shared" si="73"/>
        <v>N/A</v>
      </c>
      <c r="G185" s="9" t="s">
        <v>1748</v>
      </c>
      <c r="H185" s="5" t="str">
        <f t="shared" si="74"/>
        <v>N/A</v>
      </c>
      <c r="I185" s="36" t="s">
        <v>1748</v>
      </c>
      <c r="J185" s="36" t="s">
        <v>1748</v>
      </c>
      <c r="K185" s="3" t="s">
        <v>736</v>
      </c>
      <c r="L185" s="111" t="str">
        <f t="shared" si="75"/>
        <v>N/A</v>
      </c>
    </row>
    <row r="186" spans="1:12" ht="25" x14ac:dyDescent="0.25">
      <c r="A186" s="134" t="s">
        <v>1645</v>
      </c>
      <c r="B186" s="104" t="s">
        <v>213</v>
      </c>
      <c r="C186" s="102">
        <v>0</v>
      </c>
      <c r="D186" s="94" t="str">
        <f>IF($B186="N/A","N/A",IF(C186&gt;10,"No",IF(C186&lt;-10,"No","Yes")))</f>
        <v>N/A</v>
      </c>
      <c r="E186" s="102">
        <v>0</v>
      </c>
      <c r="F186" s="94" t="str">
        <f>IF($B186="N/A","N/A",IF(E186&gt;10,"No",IF(E186&lt;-10,"No","Yes")))</f>
        <v>N/A</v>
      </c>
      <c r="G186" s="102">
        <v>0</v>
      </c>
      <c r="H186" s="94" t="str">
        <f>IF($B186="N/A","N/A",IF(G186&gt;10,"No",IF(G186&lt;-10,"No","Yes")))</f>
        <v>N/A</v>
      </c>
      <c r="I186" s="103" t="s">
        <v>1748</v>
      </c>
      <c r="J186" s="103" t="s">
        <v>1748</v>
      </c>
      <c r="K186" s="104" t="s">
        <v>736</v>
      </c>
      <c r="L186" s="111" t="str">
        <f t="shared" si="75"/>
        <v>N/A</v>
      </c>
    </row>
    <row r="187" spans="1:12" ht="25" x14ac:dyDescent="0.25">
      <c r="A187" s="134" t="s">
        <v>1646</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v>0</v>
      </c>
      <c r="D188" s="27" t="str">
        <f t="shared" si="76"/>
        <v>N/A</v>
      </c>
      <c r="E188" s="9">
        <v>0</v>
      </c>
      <c r="F188" s="27" t="str">
        <f t="shared" si="77"/>
        <v>N/A</v>
      </c>
      <c r="G188" s="9">
        <v>0</v>
      </c>
      <c r="H188" s="27" t="str">
        <f t="shared" si="78"/>
        <v>N/A</v>
      </c>
      <c r="I188" s="36" t="s">
        <v>1748</v>
      </c>
      <c r="J188" s="36" t="s">
        <v>1748</v>
      </c>
      <c r="K188" s="28" t="s">
        <v>736</v>
      </c>
      <c r="L188" s="111" t="str">
        <f t="shared" si="75"/>
        <v>N/A</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0</v>
      </c>
      <c r="D190" s="27" t="str">
        <f t="shared" si="76"/>
        <v>N/A</v>
      </c>
      <c r="E190" s="9">
        <v>0</v>
      </c>
      <c r="F190" s="27" t="str">
        <f t="shared" si="77"/>
        <v>N/A</v>
      </c>
      <c r="G190" s="9">
        <v>0</v>
      </c>
      <c r="H190" s="27" t="str">
        <f t="shared" si="78"/>
        <v>N/A</v>
      </c>
      <c r="I190" s="36" t="s">
        <v>1748</v>
      </c>
      <c r="J190" s="36" t="s">
        <v>1748</v>
      </c>
      <c r="K190" s="28" t="s">
        <v>736</v>
      </c>
      <c r="L190" s="111" t="str">
        <f t="shared" si="75"/>
        <v>N/A</v>
      </c>
    </row>
    <row r="191" spans="1:12" ht="25" x14ac:dyDescent="0.25">
      <c r="A191" s="134" t="s">
        <v>1650</v>
      </c>
      <c r="B191" s="22" t="s">
        <v>213</v>
      </c>
      <c r="C191" s="9">
        <v>0.6802721088</v>
      </c>
      <c r="D191" s="27" t="str">
        <f t="shared" si="76"/>
        <v>N/A</v>
      </c>
      <c r="E191" s="9">
        <v>0</v>
      </c>
      <c r="F191" s="27" t="str">
        <f t="shared" si="77"/>
        <v>N/A</v>
      </c>
      <c r="G191" s="9">
        <v>0.21762785640000001</v>
      </c>
      <c r="H191" s="27" t="str">
        <f t="shared" si="78"/>
        <v>N/A</v>
      </c>
      <c r="I191" s="36">
        <v>-100</v>
      </c>
      <c r="J191" s="36" t="s">
        <v>1748</v>
      </c>
      <c r="K191" s="28" t="s">
        <v>736</v>
      </c>
      <c r="L191" s="111" t="str">
        <f t="shared" si="75"/>
        <v>N/A</v>
      </c>
    </row>
    <row r="192" spans="1:12" ht="25" x14ac:dyDescent="0.25">
      <c r="A192" s="134" t="s">
        <v>1651</v>
      </c>
      <c r="B192" s="22" t="s">
        <v>213</v>
      </c>
      <c r="C192" s="9">
        <v>0</v>
      </c>
      <c r="D192" s="27" t="str">
        <f t="shared" si="76"/>
        <v>N/A</v>
      </c>
      <c r="E192" s="9">
        <v>0</v>
      </c>
      <c r="F192" s="27" t="str">
        <f t="shared" si="77"/>
        <v>N/A</v>
      </c>
      <c r="G192" s="9">
        <v>0</v>
      </c>
      <c r="H192" s="27" t="str">
        <f t="shared" si="78"/>
        <v>N/A</v>
      </c>
      <c r="I192" s="36" t="s">
        <v>1748</v>
      </c>
      <c r="J192" s="36" t="s">
        <v>1748</v>
      </c>
      <c r="K192" s="28" t="s">
        <v>736</v>
      </c>
      <c r="L192" s="111" t="str">
        <f t="shared" si="75"/>
        <v>N/A</v>
      </c>
    </row>
    <row r="193" spans="1:12" ht="25" x14ac:dyDescent="0.25">
      <c r="A193" s="134" t="s">
        <v>1652</v>
      </c>
      <c r="B193" s="22" t="s">
        <v>213</v>
      </c>
      <c r="C193" s="9">
        <v>0</v>
      </c>
      <c r="D193" s="27" t="str">
        <f t="shared" si="76"/>
        <v>N/A</v>
      </c>
      <c r="E193" s="9">
        <v>0</v>
      </c>
      <c r="F193" s="27" t="str">
        <f t="shared" si="77"/>
        <v>N/A</v>
      </c>
      <c r="G193" s="9">
        <v>0</v>
      </c>
      <c r="H193" s="27" t="str">
        <f t="shared" si="78"/>
        <v>N/A</v>
      </c>
      <c r="I193" s="36" t="s">
        <v>1748</v>
      </c>
      <c r="J193" s="36" t="s">
        <v>1748</v>
      </c>
      <c r="K193" s="28" t="s">
        <v>736</v>
      </c>
      <c r="L193" s="111" t="str">
        <f t="shared" si="75"/>
        <v>N/A</v>
      </c>
    </row>
    <row r="194" spans="1:12" ht="25" x14ac:dyDescent="0.25">
      <c r="A194" s="134" t="s">
        <v>1653</v>
      </c>
      <c r="B194" s="22" t="s">
        <v>213</v>
      </c>
      <c r="C194" s="9">
        <v>0</v>
      </c>
      <c r="D194" s="27" t="str">
        <f t="shared" si="76"/>
        <v>N/A</v>
      </c>
      <c r="E194" s="9">
        <v>0</v>
      </c>
      <c r="F194" s="27" t="str">
        <f t="shared" si="77"/>
        <v>N/A</v>
      </c>
      <c r="G194" s="9">
        <v>0.10881392820000001</v>
      </c>
      <c r="H194" s="27" t="str">
        <f t="shared" si="78"/>
        <v>N/A</v>
      </c>
      <c r="I194" s="36" t="s">
        <v>1748</v>
      </c>
      <c r="J194" s="36" t="s">
        <v>1748</v>
      </c>
      <c r="K194" s="28" t="s">
        <v>736</v>
      </c>
      <c r="L194" s="111" t="str">
        <f t="shared" si="75"/>
        <v>N/A</v>
      </c>
    </row>
    <row r="195" spans="1:12" ht="25" x14ac:dyDescent="0.25">
      <c r="A195" s="134" t="s">
        <v>1654</v>
      </c>
      <c r="B195" s="22" t="s">
        <v>213</v>
      </c>
      <c r="C195" s="9">
        <v>0</v>
      </c>
      <c r="D195" s="27" t="str">
        <f t="shared" si="76"/>
        <v>N/A</v>
      </c>
      <c r="E195" s="9">
        <v>0</v>
      </c>
      <c r="F195" s="27" t="str">
        <f t="shared" si="77"/>
        <v>N/A</v>
      </c>
      <c r="G195" s="9">
        <v>0</v>
      </c>
      <c r="H195" s="27" t="str">
        <f t="shared" si="78"/>
        <v>N/A</v>
      </c>
      <c r="I195" s="36" t="s">
        <v>1748</v>
      </c>
      <c r="J195" s="36" t="s">
        <v>1748</v>
      </c>
      <c r="K195" s="28" t="s">
        <v>736</v>
      </c>
      <c r="L195" s="111" t="str">
        <f t="shared" si="75"/>
        <v>N/A</v>
      </c>
    </row>
    <row r="196" spans="1:12" ht="25" x14ac:dyDescent="0.25">
      <c r="A196" s="134" t="s">
        <v>1655</v>
      </c>
      <c r="B196" s="22" t="s">
        <v>213</v>
      </c>
      <c r="C196" s="9">
        <v>0</v>
      </c>
      <c r="D196" s="27" t="str">
        <f t="shared" si="76"/>
        <v>N/A</v>
      </c>
      <c r="E196" s="9">
        <v>0</v>
      </c>
      <c r="F196" s="27" t="str">
        <f t="shared" si="77"/>
        <v>N/A</v>
      </c>
      <c r="G196" s="9">
        <v>0</v>
      </c>
      <c r="H196" s="27" t="str">
        <f t="shared" si="78"/>
        <v>N/A</v>
      </c>
      <c r="I196" s="36" t="s">
        <v>1748</v>
      </c>
      <c r="J196" s="36" t="s">
        <v>1748</v>
      </c>
      <c r="K196" s="28" t="s">
        <v>736</v>
      </c>
      <c r="L196" s="111" t="str">
        <f t="shared" si="75"/>
        <v>N/A</v>
      </c>
    </row>
    <row r="197" spans="1:12" ht="25" x14ac:dyDescent="0.25">
      <c r="A197" s="134" t="s">
        <v>1656</v>
      </c>
      <c r="B197" s="22" t="s">
        <v>213</v>
      </c>
      <c r="C197" s="9">
        <v>0.6802721088</v>
      </c>
      <c r="D197" s="27" t="str">
        <f t="shared" si="76"/>
        <v>N/A</v>
      </c>
      <c r="E197" s="9">
        <v>0.86355785839999999</v>
      </c>
      <c r="F197" s="27" t="str">
        <f t="shared" si="77"/>
        <v>N/A</v>
      </c>
      <c r="G197" s="9">
        <v>0.21762785640000001</v>
      </c>
      <c r="H197" s="27" t="str">
        <f t="shared" si="78"/>
        <v>N/A</v>
      </c>
      <c r="I197" s="36">
        <v>26.94</v>
      </c>
      <c r="J197" s="36">
        <v>-74.8</v>
      </c>
      <c r="K197" s="28" t="s">
        <v>736</v>
      </c>
      <c r="L197" s="111" t="str">
        <f t="shared" si="75"/>
        <v>No</v>
      </c>
    </row>
    <row r="198" spans="1:12" ht="25" x14ac:dyDescent="0.25">
      <c r="A198" s="134" t="s">
        <v>1657</v>
      </c>
      <c r="B198" s="22" t="s">
        <v>213</v>
      </c>
      <c r="C198" s="9">
        <v>0</v>
      </c>
      <c r="D198" s="27" t="str">
        <f t="shared" si="76"/>
        <v>N/A</v>
      </c>
      <c r="E198" s="9">
        <v>0</v>
      </c>
      <c r="F198" s="27" t="str">
        <f t="shared" si="77"/>
        <v>N/A</v>
      </c>
      <c r="G198" s="9">
        <v>0</v>
      </c>
      <c r="H198" s="27" t="str">
        <f t="shared" si="78"/>
        <v>N/A</v>
      </c>
      <c r="I198" s="36" t="s">
        <v>1748</v>
      </c>
      <c r="J198" s="36" t="s">
        <v>1748</v>
      </c>
      <c r="K198" s="28" t="s">
        <v>736</v>
      </c>
      <c r="L198" s="111" t="str">
        <f t="shared" si="75"/>
        <v>N/A</v>
      </c>
    </row>
    <row r="199" spans="1:12" ht="25" x14ac:dyDescent="0.25">
      <c r="A199" s="134" t="s">
        <v>1658</v>
      </c>
      <c r="B199" s="22" t="s">
        <v>213</v>
      </c>
      <c r="C199" s="9">
        <v>0</v>
      </c>
      <c r="D199" s="27" t="str">
        <f t="shared" si="76"/>
        <v>N/A</v>
      </c>
      <c r="E199" s="9">
        <v>0</v>
      </c>
      <c r="F199" s="27" t="str">
        <f t="shared" si="77"/>
        <v>N/A</v>
      </c>
      <c r="G199" s="9">
        <v>0</v>
      </c>
      <c r="H199" s="27" t="str">
        <f t="shared" si="78"/>
        <v>N/A</v>
      </c>
      <c r="I199" s="36" t="s">
        <v>1748</v>
      </c>
      <c r="J199" s="36" t="s">
        <v>1748</v>
      </c>
      <c r="K199" s="28" t="s">
        <v>736</v>
      </c>
      <c r="L199" s="111" t="str">
        <f t="shared" si="75"/>
        <v>N/A</v>
      </c>
    </row>
    <row r="200" spans="1:12" ht="25" x14ac:dyDescent="0.25">
      <c r="A200" s="134" t="s">
        <v>1659</v>
      </c>
      <c r="B200" s="22" t="s">
        <v>213</v>
      </c>
      <c r="C200" s="9">
        <v>0</v>
      </c>
      <c r="D200" s="27" t="str">
        <f t="shared" si="76"/>
        <v>N/A</v>
      </c>
      <c r="E200" s="9">
        <v>0</v>
      </c>
      <c r="F200" s="27" t="str">
        <f t="shared" si="77"/>
        <v>N/A</v>
      </c>
      <c r="G200" s="9">
        <v>0</v>
      </c>
      <c r="H200" s="27" t="str">
        <f t="shared" si="78"/>
        <v>N/A</v>
      </c>
      <c r="I200" s="36" t="s">
        <v>1748</v>
      </c>
      <c r="J200" s="36" t="s">
        <v>1748</v>
      </c>
      <c r="K200" s="28" t="s">
        <v>736</v>
      </c>
      <c r="L200" s="111" t="str">
        <f t="shared" si="75"/>
        <v>N/A</v>
      </c>
    </row>
    <row r="201" spans="1:12" ht="25" x14ac:dyDescent="0.25">
      <c r="A201" s="134" t="s">
        <v>1660</v>
      </c>
      <c r="B201" s="22" t="s">
        <v>213</v>
      </c>
      <c r="C201" s="9">
        <v>0</v>
      </c>
      <c r="D201" s="27" t="str">
        <f t="shared" si="76"/>
        <v>N/A</v>
      </c>
      <c r="E201" s="9">
        <v>0</v>
      </c>
      <c r="F201" s="27" t="str">
        <f t="shared" si="77"/>
        <v>N/A</v>
      </c>
      <c r="G201" s="9">
        <v>0</v>
      </c>
      <c r="H201" s="27" t="str">
        <f t="shared" si="78"/>
        <v>N/A</v>
      </c>
      <c r="I201" s="36" t="s">
        <v>1748</v>
      </c>
      <c r="J201" s="36" t="s">
        <v>1748</v>
      </c>
      <c r="K201" s="28" t="s">
        <v>736</v>
      </c>
      <c r="L201" s="111" t="str">
        <f t="shared" si="75"/>
        <v>N/A</v>
      </c>
    </row>
    <row r="202" spans="1:12" ht="25" x14ac:dyDescent="0.25">
      <c r="A202" s="134" t="s">
        <v>1661</v>
      </c>
      <c r="B202" s="22" t="s">
        <v>213</v>
      </c>
      <c r="C202" s="9">
        <v>0</v>
      </c>
      <c r="D202" s="27" t="str">
        <f t="shared" si="76"/>
        <v>N/A</v>
      </c>
      <c r="E202" s="9">
        <v>0</v>
      </c>
      <c r="F202" s="27" t="str">
        <f t="shared" si="77"/>
        <v>N/A</v>
      </c>
      <c r="G202" s="9">
        <v>0</v>
      </c>
      <c r="H202" s="27" t="str">
        <f t="shared" si="78"/>
        <v>N/A</v>
      </c>
      <c r="I202" s="36" t="s">
        <v>1748</v>
      </c>
      <c r="J202" s="36" t="s">
        <v>1748</v>
      </c>
      <c r="K202" s="28" t="s">
        <v>736</v>
      </c>
      <c r="L202" s="111" t="str">
        <f t="shared" si="75"/>
        <v>N/A</v>
      </c>
    </row>
    <row r="203" spans="1:12" ht="25" x14ac:dyDescent="0.25">
      <c r="A203" s="134" t="s">
        <v>1662</v>
      </c>
      <c r="B203" s="22" t="s">
        <v>213</v>
      </c>
      <c r="C203" s="9">
        <v>0</v>
      </c>
      <c r="D203" s="27" t="str">
        <f t="shared" si="76"/>
        <v>N/A</v>
      </c>
      <c r="E203" s="9">
        <v>0</v>
      </c>
      <c r="F203" s="27" t="str">
        <f t="shared" si="77"/>
        <v>N/A</v>
      </c>
      <c r="G203" s="9">
        <v>0</v>
      </c>
      <c r="H203" s="27" t="str">
        <f t="shared" si="78"/>
        <v>N/A</v>
      </c>
      <c r="I203" s="36" t="s">
        <v>1748</v>
      </c>
      <c r="J203" s="36" t="s">
        <v>1748</v>
      </c>
      <c r="K203" s="28" t="s">
        <v>736</v>
      </c>
      <c r="L203" s="111" t="str">
        <f t="shared" si="75"/>
        <v>N/A</v>
      </c>
    </row>
    <row r="204" spans="1:12" ht="25" x14ac:dyDescent="0.25">
      <c r="A204" s="134" t="s">
        <v>1663</v>
      </c>
      <c r="B204" s="22" t="s">
        <v>213</v>
      </c>
      <c r="C204" s="9">
        <v>0</v>
      </c>
      <c r="D204" s="27" t="str">
        <f t="shared" si="76"/>
        <v>N/A</v>
      </c>
      <c r="E204" s="9">
        <v>0</v>
      </c>
      <c r="F204" s="27" t="str">
        <f t="shared" si="77"/>
        <v>N/A</v>
      </c>
      <c r="G204" s="9">
        <v>0</v>
      </c>
      <c r="H204" s="27" t="str">
        <f t="shared" si="78"/>
        <v>N/A</v>
      </c>
      <c r="I204" s="36" t="s">
        <v>1748</v>
      </c>
      <c r="J204" s="36" t="s">
        <v>1748</v>
      </c>
      <c r="K204" s="28" t="s">
        <v>736</v>
      </c>
      <c r="L204" s="111" t="str">
        <f t="shared" si="75"/>
        <v>N/A</v>
      </c>
    </row>
    <row r="205" spans="1:12" ht="25" x14ac:dyDescent="0.25">
      <c r="A205" s="134" t="s">
        <v>1664</v>
      </c>
      <c r="B205" s="22" t="s">
        <v>213</v>
      </c>
      <c r="C205" s="9">
        <v>0</v>
      </c>
      <c r="D205" s="27" t="str">
        <f t="shared" si="76"/>
        <v>N/A</v>
      </c>
      <c r="E205" s="9">
        <v>0</v>
      </c>
      <c r="F205" s="27" t="str">
        <f t="shared" si="77"/>
        <v>N/A</v>
      </c>
      <c r="G205" s="9">
        <v>0</v>
      </c>
      <c r="H205" s="27" t="str">
        <f t="shared" si="78"/>
        <v>N/A</v>
      </c>
      <c r="I205" s="36" t="s">
        <v>1748</v>
      </c>
      <c r="J205" s="36" t="s">
        <v>1748</v>
      </c>
      <c r="K205" s="28" t="s">
        <v>736</v>
      </c>
      <c r="L205" s="111" t="str">
        <f t="shared" si="75"/>
        <v>N/A</v>
      </c>
    </row>
    <row r="206" spans="1:12" ht="25" x14ac:dyDescent="0.25">
      <c r="A206" s="134" t="s">
        <v>1665</v>
      </c>
      <c r="B206" s="22" t="s">
        <v>213</v>
      </c>
      <c r="C206" s="9">
        <v>0</v>
      </c>
      <c r="D206" s="27" t="str">
        <f t="shared" si="76"/>
        <v>N/A</v>
      </c>
      <c r="E206" s="9">
        <v>0</v>
      </c>
      <c r="F206" s="27" t="str">
        <f t="shared" si="77"/>
        <v>N/A</v>
      </c>
      <c r="G206" s="9">
        <v>0</v>
      </c>
      <c r="H206" s="27" t="str">
        <f t="shared" si="78"/>
        <v>N/A</v>
      </c>
      <c r="I206" s="36" t="s">
        <v>1748</v>
      </c>
      <c r="J206" s="36" t="s">
        <v>1748</v>
      </c>
      <c r="K206" s="28" t="s">
        <v>736</v>
      </c>
      <c r="L206" s="111" t="str">
        <f t="shared" si="75"/>
        <v>N/A</v>
      </c>
    </row>
    <row r="207" spans="1:12" ht="25" x14ac:dyDescent="0.25">
      <c r="A207" s="134" t="s">
        <v>1666</v>
      </c>
      <c r="B207" s="22" t="s">
        <v>213</v>
      </c>
      <c r="C207" s="9">
        <v>0</v>
      </c>
      <c r="D207" s="27" t="str">
        <f t="shared" si="76"/>
        <v>N/A</v>
      </c>
      <c r="E207" s="9">
        <v>0</v>
      </c>
      <c r="F207" s="27" t="str">
        <f t="shared" si="77"/>
        <v>N/A</v>
      </c>
      <c r="G207" s="9">
        <v>0</v>
      </c>
      <c r="H207" s="27" t="str">
        <f t="shared" si="78"/>
        <v>N/A</v>
      </c>
      <c r="I207" s="36" t="s">
        <v>1748</v>
      </c>
      <c r="J207" s="36" t="s">
        <v>1748</v>
      </c>
      <c r="K207" s="28" t="s">
        <v>736</v>
      </c>
      <c r="L207" s="111" t="str">
        <f t="shared" si="75"/>
        <v>N/A</v>
      </c>
    </row>
    <row r="208" spans="1:12" ht="25" x14ac:dyDescent="0.25">
      <c r="A208" s="134" t="s">
        <v>1667</v>
      </c>
      <c r="B208" s="22" t="s">
        <v>213</v>
      </c>
      <c r="C208" s="9">
        <v>0</v>
      </c>
      <c r="D208" s="27" t="str">
        <f t="shared" si="76"/>
        <v>N/A</v>
      </c>
      <c r="E208" s="9">
        <v>0</v>
      </c>
      <c r="F208" s="27" t="str">
        <f t="shared" si="77"/>
        <v>N/A</v>
      </c>
      <c r="G208" s="9">
        <v>0</v>
      </c>
      <c r="H208" s="27" t="str">
        <f t="shared" si="78"/>
        <v>N/A</v>
      </c>
      <c r="I208" s="36" t="s">
        <v>1748</v>
      </c>
      <c r="J208" s="36" t="s">
        <v>1748</v>
      </c>
      <c r="K208" s="28" t="s">
        <v>736</v>
      </c>
      <c r="L208" s="111" t="str">
        <f t="shared" si="75"/>
        <v>N/A</v>
      </c>
    </row>
    <row r="209" spans="1:12" ht="25" x14ac:dyDescent="0.25">
      <c r="A209" s="134" t="s">
        <v>1668</v>
      </c>
      <c r="B209" s="22" t="s">
        <v>213</v>
      </c>
      <c r="C209" s="9">
        <v>0</v>
      </c>
      <c r="D209" s="27" t="str">
        <f t="shared" si="76"/>
        <v>N/A</v>
      </c>
      <c r="E209" s="9">
        <v>0</v>
      </c>
      <c r="F209" s="27" t="str">
        <f t="shared" si="77"/>
        <v>N/A</v>
      </c>
      <c r="G209" s="9">
        <v>0</v>
      </c>
      <c r="H209" s="27" t="str">
        <f t="shared" si="78"/>
        <v>N/A</v>
      </c>
      <c r="I209" s="36" t="s">
        <v>1748</v>
      </c>
      <c r="J209" s="36" t="s">
        <v>1748</v>
      </c>
      <c r="K209" s="28" t="s">
        <v>736</v>
      </c>
      <c r="L209" s="111" t="str">
        <f t="shared" si="75"/>
        <v>N/A</v>
      </c>
    </row>
    <row r="210" spans="1:12" ht="25" x14ac:dyDescent="0.25">
      <c r="A210" s="134" t="s">
        <v>1669</v>
      </c>
      <c r="B210" s="22" t="s">
        <v>213</v>
      </c>
      <c r="C210" s="9">
        <v>0</v>
      </c>
      <c r="D210" s="27" t="str">
        <f t="shared" si="76"/>
        <v>N/A</v>
      </c>
      <c r="E210" s="9">
        <v>0</v>
      </c>
      <c r="F210" s="27" t="str">
        <f t="shared" si="77"/>
        <v>N/A</v>
      </c>
      <c r="G210" s="9">
        <v>0</v>
      </c>
      <c r="H210" s="27" t="str">
        <f t="shared" si="78"/>
        <v>N/A</v>
      </c>
      <c r="I210" s="36" t="s">
        <v>1748</v>
      </c>
      <c r="J210" s="36" t="s">
        <v>1748</v>
      </c>
      <c r="K210" s="28" t="s">
        <v>736</v>
      </c>
      <c r="L210" s="111" t="str">
        <f t="shared" si="75"/>
        <v>N/A</v>
      </c>
    </row>
    <row r="211" spans="1:12" ht="25" x14ac:dyDescent="0.25">
      <c r="A211" s="134" t="s">
        <v>1670</v>
      </c>
      <c r="B211" s="22" t="s">
        <v>213</v>
      </c>
      <c r="C211" s="9">
        <v>0</v>
      </c>
      <c r="D211" s="27" t="str">
        <f t="shared" si="76"/>
        <v>N/A</v>
      </c>
      <c r="E211" s="9">
        <v>0</v>
      </c>
      <c r="F211" s="27" t="str">
        <f t="shared" si="77"/>
        <v>N/A</v>
      </c>
      <c r="G211" s="9">
        <v>0</v>
      </c>
      <c r="H211" s="27" t="str">
        <f t="shared" si="78"/>
        <v>N/A</v>
      </c>
      <c r="I211" s="36" t="s">
        <v>1748</v>
      </c>
      <c r="J211" s="36" t="s">
        <v>1748</v>
      </c>
      <c r="K211" s="28" t="s">
        <v>736</v>
      </c>
      <c r="L211" s="111" t="str">
        <f t="shared" si="75"/>
        <v>N/A</v>
      </c>
    </row>
    <row r="212" spans="1:12" ht="25" x14ac:dyDescent="0.25">
      <c r="A212" s="134" t="s">
        <v>1671</v>
      </c>
      <c r="B212" s="22" t="s">
        <v>213</v>
      </c>
      <c r="C212" s="9">
        <v>0</v>
      </c>
      <c r="D212" s="27" t="str">
        <f t="shared" si="76"/>
        <v>N/A</v>
      </c>
      <c r="E212" s="9">
        <v>0</v>
      </c>
      <c r="F212" s="27" t="str">
        <f t="shared" si="77"/>
        <v>N/A</v>
      </c>
      <c r="G212" s="9">
        <v>0</v>
      </c>
      <c r="H212" s="27" t="str">
        <f t="shared" si="78"/>
        <v>N/A</v>
      </c>
      <c r="I212" s="36" t="s">
        <v>1748</v>
      </c>
      <c r="J212" s="36" t="s">
        <v>1748</v>
      </c>
      <c r="K212" s="28" t="s">
        <v>736</v>
      </c>
      <c r="L212" s="111" t="str">
        <f t="shared" si="75"/>
        <v>N/A</v>
      </c>
    </row>
    <row r="213" spans="1:12" ht="25" x14ac:dyDescent="0.25">
      <c r="A213" s="135" t="s">
        <v>1644</v>
      </c>
      <c r="B213" s="119" t="s">
        <v>213</v>
      </c>
      <c r="C213" s="175">
        <v>0</v>
      </c>
      <c r="D213" s="151" t="str">
        <f t="shared" si="76"/>
        <v>N/A</v>
      </c>
      <c r="E213" s="175">
        <v>0</v>
      </c>
      <c r="F213" s="151" t="str">
        <f t="shared" si="77"/>
        <v>N/A</v>
      </c>
      <c r="G213" s="175">
        <v>0</v>
      </c>
      <c r="H213" s="151" t="str">
        <f t="shared" si="78"/>
        <v>N/A</v>
      </c>
      <c r="I213" s="176" t="s">
        <v>1748</v>
      </c>
      <c r="J213" s="176" t="s">
        <v>1748</v>
      </c>
      <c r="K213" s="167" t="s">
        <v>736</v>
      </c>
      <c r="L213" s="122" t="str">
        <f t="shared" si="75"/>
        <v>N/A</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1585860</v>
      </c>
      <c r="D6" s="7" t="str">
        <f t="shared" ref="D6:D39" si="0">IF($B6="N/A","N/A",IF(C6&gt;10,"No",IF(C6&lt;-10,"No","Yes")))</f>
        <v>N/A</v>
      </c>
      <c r="E6" s="1">
        <v>1612131</v>
      </c>
      <c r="F6" s="7" t="str">
        <f t="shared" ref="F6:F39" si="1">IF($B6="N/A","N/A",IF(E6&gt;10,"No",IF(E6&lt;-10,"No","Yes")))</f>
        <v>N/A</v>
      </c>
      <c r="G6" s="1">
        <v>1633448</v>
      </c>
      <c r="H6" s="7" t="str">
        <f t="shared" ref="H6:H39" si="2">IF($B6="N/A","N/A",IF(G6&gt;10,"No",IF(G6&lt;-10,"No","Yes")))</f>
        <v>N/A</v>
      </c>
      <c r="I6" s="36">
        <v>1.657</v>
      </c>
      <c r="J6" s="36">
        <v>1.3220000000000001</v>
      </c>
      <c r="K6" s="30" t="s">
        <v>736</v>
      </c>
      <c r="L6" s="111" t="str">
        <f t="shared" ref="L6:L39" si="3">IF(J6="Div by 0", "N/A", IF(K6="N/A","N/A", IF(J6&gt;VALUE(MID(K6,1,2)), "No", IF(J6&lt;-1*VALUE(MID(K6,1,2)), "No", "Yes"))))</f>
        <v>Yes</v>
      </c>
    </row>
    <row r="7" spans="1:12" x14ac:dyDescent="0.25">
      <c r="A7" s="144" t="s">
        <v>4</v>
      </c>
      <c r="B7" s="22" t="s">
        <v>213</v>
      </c>
      <c r="C7" s="23">
        <v>1419811</v>
      </c>
      <c r="D7" s="27" t="str">
        <f t="shared" si="0"/>
        <v>N/A</v>
      </c>
      <c r="E7" s="23">
        <v>1446723</v>
      </c>
      <c r="F7" s="27" t="str">
        <f t="shared" si="1"/>
        <v>N/A</v>
      </c>
      <c r="G7" s="23">
        <v>1435646</v>
      </c>
      <c r="H7" s="27" t="str">
        <f t="shared" si="2"/>
        <v>N/A</v>
      </c>
      <c r="I7" s="8">
        <v>1.895</v>
      </c>
      <c r="J7" s="8">
        <v>-0.76600000000000001</v>
      </c>
      <c r="K7" s="28" t="s">
        <v>736</v>
      </c>
      <c r="L7" s="111" t="str">
        <f t="shared" si="3"/>
        <v>Yes</v>
      </c>
    </row>
    <row r="8" spans="1:12" x14ac:dyDescent="0.25">
      <c r="A8" s="144" t="s">
        <v>359</v>
      </c>
      <c r="B8" s="22" t="s">
        <v>213</v>
      </c>
      <c r="C8" s="4">
        <v>89.529403603999995</v>
      </c>
      <c r="D8" s="27" t="str">
        <f>IF($B8="N/A","N/A",IF(C8&gt;10,"No",IF(C8&lt;-10,"No","Yes")))</f>
        <v>N/A</v>
      </c>
      <c r="E8" s="4">
        <v>89.739791616999995</v>
      </c>
      <c r="F8" s="27" t="str">
        <f t="shared" si="1"/>
        <v>N/A</v>
      </c>
      <c r="G8" s="4">
        <v>87.890523603999995</v>
      </c>
      <c r="H8" s="27" t="str">
        <f t="shared" si="2"/>
        <v>N/A</v>
      </c>
      <c r="I8" s="8">
        <v>0.23499999999999999</v>
      </c>
      <c r="J8" s="8">
        <v>-2.06</v>
      </c>
      <c r="K8" s="28" t="s">
        <v>736</v>
      </c>
      <c r="L8" s="111" t="str">
        <f t="shared" si="3"/>
        <v>Yes</v>
      </c>
    </row>
    <row r="9" spans="1:12" x14ac:dyDescent="0.25">
      <c r="A9" s="144" t="s">
        <v>83</v>
      </c>
      <c r="B9" s="22" t="s">
        <v>213</v>
      </c>
      <c r="C9" s="23">
        <v>1265388.3999999999</v>
      </c>
      <c r="D9" s="27" t="str">
        <f t="shared" si="0"/>
        <v>N/A</v>
      </c>
      <c r="E9" s="23">
        <v>1315354.07</v>
      </c>
      <c r="F9" s="27" t="str">
        <f t="shared" si="1"/>
        <v>N/A</v>
      </c>
      <c r="G9" s="23">
        <v>1319939.95</v>
      </c>
      <c r="H9" s="27" t="str">
        <f t="shared" si="2"/>
        <v>N/A</v>
      </c>
      <c r="I9" s="8">
        <v>3.9489999999999998</v>
      </c>
      <c r="J9" s="8">
        <v>0.34860000000000002</v>
      </c>
      <c r="K9" s="28" t="s">
        <v>736</v>
      </c>
      <c r="L9" s="111" t="str">
        <f t="shared" si="3"/>
        <v>Yes</v>
      </c>
    </row>
    <row r="10" spans="1:12" x14ac:dyDescent="0.25">
      <c r="A10" s="144" t="s">
        <v>100</v>
      </c>
      <c r="B10" s="22" t="s">
        <v>213</v>
      </c>
      <c r="C10" s="23">
        <v>3444</v>
      </c>
      <c r="D10" s="27" t="str">
        <f t="shared" si="0"/>
        <v>N/A</v>
      </c>
      <c r="E10" s="23">
        <v>3356</v>
      </c>
      <c r="F10" s="27" t="str">
        <f t="shared" si="1"/>
        <v>N/A</v>
      </c>
      <c r="G10" s="23">
        <v>5661</v>
      </c>
      <c r="H10" s="27" t="str">
        <f t="shared" si="2"/>
        <v>N/A</v>
      </c>
      <c r="I10" s="8">
        <v>-2.56</v>
      </c>
      <c r="J10" s="8">
        <v>68.680000000000007</v>
      </c>
      <c r="K10" s="28" t="s">
        <v>736</v>
      </c>
      <c r="L10" s="111" t="str">
        <f t="shared" si="3"/>
        <v>No</v>
      </c>
    </row>
    <row r="11" spans="1:12" x14ac:dyDescent="0.25">
      <c r="A11" s="144" t="s">
        <v>977</v>
      </c>
      <c r="B11" s="22" t="s">
        <v>213</v>
      </c>
      <c r="C11" s="23">
        <v>1305</v>
      </c>
      <c r="D11" s="27" t="str">
        <f t="shared" si="0"/>
        <v>N/A</v>
      </c>
      <c r="E11" s="23">
        <v>1329</v>
      </c>
      <c r="F11" s="27" t="str">
        <f t="shared" si="1"/>
        <v>N/A</v>
      </c>
      <c r="G11" s="23">
        <v>1853</v>
      </c>
      <c r="H11" s="27" t="str">
        <f t="shared" si="2"/>
        <v>N/A</v>
      </c>
      <c r="I11" s="8">
        <v>1.839</v>
      </c>
      <c r="J11" s="8">
        <v>39.43</v>
      </c>
      <c r="K11" s="28" t="s">
        <v>736</v>
      </c>
      <c r="L11" s="111" t="str">
        <f t="shared" si="3"/>
        <v>No</v>
      </c>
    </row>
    <row r="12" spans="1:12" x14ac:dyDescent="0.25">
      <c r="A12" s="144" t="s">
        <v>978</v>
      </c>
      <c r="B12" s="22" t="s">
        <v>213</v>
      </c>
      <c r="C12" s="23">
        <v>594</v>
      </c>
      <c r="D12" s="27" t="str">
        <f t="shared" si="0"/>
        <v>N/A</v>
      </c>
      <c r="E12" s="23">
        <v>515</v>
      </c>
      <c r="F12" s="27" t="str">
        <f t="shared" si="1"/>
        <v>N/A</v>
      </c>
      <c r="G12" s="23">
        <v>1183</v>
      </c>
      <c r="H12" s="27" t="str">
        <f t="shared" si="2"/>
        <v>N/A</v>
      </c>
      <c r="I12" s="8">
        <v>-13.3</v>
      </c>
      <c r="J12" s="8">
        <v>129.69999999999999</v>
      </c>
      <c r="K12" s="28" t="s">
        <v>736</v>
      </c>
      <c r="L12" s="111" t="str">
        <f t="shared" si="3"/>
        <v>No</v>
      </c>
    </row>
    <row r="13" spans="1:12" x14ac:dyDescent="0.25">
      <c r="A13" s="144" t="s">
        <v>979</v>
      </c>
      <c r="B13" s="22" t="s">
        <v>213</v>
      </c>
      <c r="C13" s="23">
        <v>1541</v>
      </c>
      <c r="D13" s="27" t="str">
        <f t="shared" si="0"/>
        <v>N/A</v>
      </c>
      <c r="E13" s="23">
        <v>1508</v>
      </c>
      <c r="F13" s="27" t="str">
        <f t="shared" si="1"/>
        <v>N/A</v>
      </c>
      <c r="G13" s="23">
        <v>2622</v>
      </c>
      <c r="H13" s="27" t="str">
        <f t="shared" si="2"/>
        <v>N/A</v>
      </c>
      <c r="I13" s="8">
        <v>-2.14</v>
      </c>
      <c r="J13" s="8">
        <v>73.87</v>
      </c>
      <c r="K13" s="28" t="s">
        <v>736</v>
      </c>
      <c r="L13" s="111" t="str">
        <f t="shared" si="3"/>
        <v>No</v>
      </c>
    </row>
    <row r="14" spans="1:12" x14ac:dyDescent="0.25">
      <c r="A14" s="144" t="s">
        <v>980</v>
      </c>
      <c r="B14" s="22" t="s">
        <v>213</v>
      </c>
      <c r="C14" s="23">
        <v>11</v>
      </c>
      <c r="D14" s="27" t="str">
        <f t="shared" si="0"/>
        <v>N/A</v>
      </c>
      <c r="E14" s="23">
        <v>11</v>
      </c>
      <c r="F14" s="27" t="str">
        <f t="shared" si="1"/>
        <v>N/A</v>
      </c>
      <c r="G14" s="23">
        <v>11</v>
      </c>
      <c r="H14" s="27" t="str">
        <f t="shared" si="2"/>
        <v>N/A</v>
      </c>
      <c r="I14" s="8">
        <v>0</v>
      </c>
      <c r="J14" s="8">
        <v>-25</v>
      </c>
      <c r="K14" s="28" t="s">
        <v>736</v>
      </c>
      <c r="L14" s="111" t="str">
        <f t="shared" si="3"/>
        <v>Yes</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190718</v>
      </c>
      <c r="D16" s="27" t="str">
        <f t="shared" si="0"/>
        <v>N/A</v>
      </c>
      <c r="E16" s="23">
        <v>195061</v>
      </c>
      <c r="F16" s="27" t="str">
        <f t="shared" si="1"/>
        <v>N/A</v>
      </c>
      <c r="G16" s="23">
        <v>204895</v>
      </c>
      <c r="H16" s="27" t="str">
        <f t="shared" si="2"/>
        <v>N/A</v>
      </c>
      <c r="I16" s="8">
        <v>2.2770000000000001</v>
      </c>
      <c r="J16" s="8">
        <v>5.0410000000000004</v>
      </c>
      <c r="K16" s="28" t="s">
        <v>736</v>
      </c>
      <c r="L16" s="111" t="str">
        <f t="shared" si="3"/>
        <v>Yes</v>
      </c>
    </row>
    <row r="17" spans="1:12" x14ac:dyDescent="0.25">
      <c r="A17" s="143" t="s">
        <v>982</v>
      </c>
      <c r="B17" s="22" t="s">
        <v>213</v>
      </c>
      <c r="C17" s="23">
        <v>148244</v>
      </c>
      <c r="D17" s="27" t="str">
        <f t="shared" si="0"/>
        <v>N/A</v>
      </c>
      <c r="E17" s="23">
        <v>153870</v>
      </c>
      <c r="F17" s="27" t="str">
        <f t="shared" si="1"/>
        <v>N/A</v>
      </c>
      <c r="G17" s="23">
        <v>166098</v>
      </c>
      <c r="H17" s="27" t="str">
        <f t="shared" si="2"/>
        <v>N/A</v>
      </c>
      <c r="I17" s="8">
        <v>3.7949999999999999</v>
      </c>
      <c r="J17" s="8">
        <v>7.9470000000000001</v>
      </c>
      <c r="K17" s="28" t="s">
        <v>736</v>
      </c>
      <c r="L17" s="111" t="str">
        <f t="shared" si="3"/>
        <v>Yes</v>
      </c>
    </row>
    <row r="18" spans="1:12" x14ac:dyDescent="0.25">
      <c r="A18" s="143" t="s">
        <v>983</v>
      </c>
      <c r="B18" s="22" t="s">
        <v>213</v>
      </c>
      <c r="C18" s="23">
        <v>6291</v>
      </c>
      <c r="D18" s="27" t="str">
        <f t="shared" si="0"/>
        <v>N/A</v>
      </c>
      <c r="E18" s="23">
        <v>6179</v>
      </c>
      <c r="F18" s="27" t="str">
        <f t="shared" si="1"/>
        <v>N/A</v>
      </c>
      <c r="G18" s="23">
        <v>5087</v>
      </c>
      <c r="H18" s="27" t="str">
        <f t="shared" si="2"/>
        <v>N/A</v>
      </c>
      <c r="I18" s="8">
        <v>-1.78</v>
      </c>
      <c r="J18" s="8">
        <v>-17.7</v>
      </c>
      <c r="K18" s="28" t="s">
        <v>736</v>
      </c>
      <c r="L18" s="111" t="str">
        <f t="shared" si="3"/>
        <v>Yes</v>
      </c>
    </row>
    <row r="19" spans="1:12" x14ac:dyDescent="0.25">
      <c r="A19" s="143" t="s">
        <v>984</v>
      </c>
      <c r="B19" s="22" t="s">
        <v>213</v>
      </c>
      <c r="C19" s="23">
        <v>35868</v>
      </c>
      <c r="D19" s="27" t="str">
        <f t="shared" si="0"/>
        <v>N/A</v>
      </c>
      <c r="E19" s="23">
        <v>34671</v>
      </c>
      <c r="F19" s="27" t="str">
        <f t="shared" si="1"/>
        <v>N/A</v>
      </c>
      <c r="G19" s="23">
        <v>33660</v>
      </c>
      <c r="H19" s="27" t="str">
        <f t="shared" si="2"/>
        <v>N/A</v>
      </c>
      <c r="I19" s="8">
        <v>-3.34</v>
      </c>
      <c r="J19" s="8">
        <v>-2.92</v>
      </c>
      <c r="K19" s="28" t="s">
        <v>736</v>
      </c>
      <c r="L19" s="111" t="str">
        <f t="shared" si="3"/>
        <v>Yes</v>
      </c>
    </row>
    <row r="20" spans="1:12" x14ac:dyDescent="0.25">
      <c r="A20" s="143" t="s">
        <v>985</v>
      </c>
      <c r="B20" s="22" t="s">
        <v>213</v>
      </c>
      <c r="C20" s="23">
        <v>315</v>
      </c>
      <c r="D20" s="27" t="str">
        <f t="shared" si="0"/>
        <v>N/A</v>
      </c>
      <c r="E20" s="23">
        <v>341</v>
      </c>
      <c r="F20" s="27" t="str">
        <f t="shared" si="1"/>
        <v>N/A</v>
      </c>
      <c r="G20" s="23">
        <v>50</v>
      </c>
      <c r="H20" s="27" t="str">
        <f t="shared" si="2"/>
        <v>N/A</v>
      </c>
      <c r="I20" s="8">
        <v>8.2539999999999996</v>
      </c>
      <c r="J20" s="8">
        <v>-85.3</v>
      </c>
      <c r="K20" s="28" t="s">
        <v>736</v>
      </c>
      <c r="L20" s="111" t="str">
        <f t="shared" si="3"/>
        <v>No</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1063808</v>
      </c>
      <c r="D22" s="27" t="str">
        <f t="shared" si="0"/>
        <v>N/A</v>
      </c>
      <c r="E22" s="23">
        <v>1090310</v>
      </c>
      <c r="F22" s="27" t="str">
        <f t="shared" si="1"/>
        <v>N/A</v>
      </c>
      <c r="G22" s="23">
        <v>1113938</v>
      </c>
      <c r="H22" s="27" t="str">
        <f t="shared" si="2"/>
        <v>N/A</v>
      </c>
      <c r="I22" s="8">
        <v>2.4910000000000001</v>
      </c>
      <c r="J22" s="8">
        <v>2.1669999999999998</v>
      </c>
      <c r="K22" s="28" t="s">
        <v>736</v>
      </c>
      <c r="L22" s="111" t="str">
        <f t="shared" si="3"/>
        <v>Yes</v>
      </c>
    </row>
    <row r="23" spans="1:12" x14ac:dyDescent="0.25">
      <c r="A23" s="143" t="s">
        <v>987</v>
      </c>
      <c r="B23" s="22" t="s">
        <v>213</v>
      </c>
      <c r="C23" s="23">
        <v>142858</v>
      </c>
      <c r="D23" s="27" t="str">
        <f t="shared" si="0"/>
        <v>N/A</v>
      </c>
      <c r="E23" s="23">
        <v>128754</v>
      </c>
      <c r="F23" s="27" t="str">
        <f t="shared" si="1"/>
        <v>N/A</v>
      </c>
      <c r="G23" s="23">
        <v>149770</v>
      </c>
      <c r="H23" s="27" t="str">
        <f t="shared" si="2"/>
        <v>N/A</v>
      </c>
      <c r="I23" s="8">
        <v>-9.8699999999999992</v>
      </c>
      <c r="J23" s="8">
        <v>16.32</v>
      </c>
      <c r="K23" s="28" t="s">
        <v>736</v>
      </c>
      <c r="L23" s="111" t="str">
        <f t="shared" si="3"/>
        <v>Yes</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4116</v>
      </c>
      <c r="D25" s="27" t="str">
        <f t="shared" si="0"/>
        <v>N/A</v>
      </c>
      <c r="E25" s="23">
        <v>3731</v>
      </c>
      <c r="F25" s="27" t="str">
        <f t="shared" si="1"/>
        <v>N/A</v>
      </c>
      <c r="G25" s="23">
        <v>2654</v>
      </c>
      <c r="H25" s="27" t="str">
        <f t="shared" si="2"/>
        <v>N/A</v>
      </c>
      <c r="I25" s="8">
        <v>-9.35</v>
      </c>
      <c r="J25" s="8">
        <v>-28.9</v>
      </c>
      <c r="K25" s="28" t="s">
        <v>736</v>
      </c>
      <c r="L25" s="111" t="str">
        <f t="shared" si="3"/>
        <v>Yes</v>
      </c>
    </row>
    <row r="26" spans="1:12" x14ac:dyDescent="0.25">
      <c r="A26" s="143" t="s">
        <v>990</v>
      </c>
      <c r="B26" s="22" t="s">
        <v>213</v>
      </c>
      <c r="C26" s="23">
        <v>854575</v>
      </c>
      <c r="D26" s="27" t="str">
        <f t="shared" si="0"/>
        <v>N/A</v>
      </c>
      <c r="E26" s="23">
        <v>896499</v>
      </c>
      <c r="F26" s="27" t="str">
        <f t="shared" si="1"/>
        <v>N/A</v>
      </c>
      <c r="G26" s="23">
        <v>915208</v>
      </c>
      <c r="H26" s="27" t="str">
        <f t="shared" si="2"/>
        <v>N/A</v>
      </c>
      <c r="I26" s="8">
        <v>4.9059999999999997</v>
      </c>
      <c r="J26" s="8">
        <v>2.0870000000000002</v>
      </c>
      <c r="K26" s="28" t="s">
        <v>736</v>
      </c>
      <c r="L26" s="111" t="str">
        <f t="shared" si="3"/>
        <v>Yes</v>
      </c>
    </row>
    <row r="27" spans="1:12" x14ac:dyDescent="0.25">
      <c r="A27" s="143" t="s">
        <v>991</v>
      </c>
      <c r="B27" s="22" t="s">
        <v>213</v>
      </c>
      <c r="C27" s="23">
        <v>41799</v>
      </c>
      <c r="D27" s="27" t="str">
        <f t="shared" si="0"/>
        <v>N/A</v>
      </c>
      <c r="E27" s="23">
        <v>40912</v>
      </c>
      <c r="F27" s="27" t="str">
        <f t="shared" si="1"/>
        <v>N/A</v>
      </c>
      <c r="G27" s="23">
        <v>25356</v>
      </c>
      <c r="H27" s="27" t="str">
        <f t="shared" si="2"/>
        <v>N/A</v>
      </c>
      <c r="I27" s="8">
        <v>-2.12</v>
      </c>
      <c r="J27" s="8">
        <v>-38</v>
      </c>
      <c r="K27" s="28" t="s">
        <v>736</v>
      </c>
      <c r="L27" s="111" t="str">
        <f t="shared" si="3"/>
        <v>No</v>
      </c>
    </row>
    <row r="28" spans="1:12" x14ac:dyDescent="0.25">
      <c r="A28" s="162" t="s">
        <v>992</v>
      </c>
      <c r="B28" s="22" t="s">
        <v>213</v>
      </c>
      <c r="C28" s="23">
        <v>20460</v>
      </c>
      <c r="D28" s="27" t="str">
        <f t="shared" si="0"/>
        <v>N/A</v>
      </c>
      <c r="E28" s="23">
        <v>20414</v>
      </c>
      <c r="F28" s="27" t="str">
        <f t="shared" si="1"/>
        <v>N/A</v>
      </c>
      <c r="G28" s="23">
        <v>20950</v>
      </c>
      <c r="H28" s="27" t="str">
        <f t="shared" si="2"/>
        <v>N/A</v>
      </c>
      <c r="I28" s="8">
        <v>-0.22500000000000001</v>
      </c>
      <c r="J28" s="8">
        <v>2.6259999999999999</v>
      </c>
      <c r="K28" s="28" t="s">
        <v>736</v>
      </c>
      <c r="L28" s="111" t="str">
        <f t="shared" si="3"/>
        <v>Yes</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327890</v>
      </c>
      <c r="D30" s="27" t="str">
        <f t="shared" si="0"/>
        <v>N/A</v>
      </c>
      <c r="E30" s="23">
        <v>323404</v>
      </c>
      <c r="F30" s="27" t="str">
        <f t="shared" si="1"/>
        <v>N/A</v>
      </c>
      <c r="G30" s="23">
        <v>306296</v>
      </c>
      <c r="H30" s="27" t="str">
        <f t="shared" si="2"/>
        <v>N/A</v>
      </c>
      <c r="I30" s="8">
        <v>-1.37</v>
      </c>
      <c r="J30" s="8">
        <v>-5.29</v>
      </c>
      <c r="K30" s="28" t="s">
        <v>736</v>
      </c>
      <c r="L30" s="111" t="str">
        <f t="shared" si="3"/>
        <v>Yes</v>
      </c>
    </row>
    <row r="31" spans="1:12" x14ac:dyDescent="0.25">
      <c r="A31" s="174" t="s">
        <v>994</v>
      </c>
      <c r="B31" s="22" t="s">
        <v>213</v>
      </c>
      <c r="C31" s="23">
        <v>197117</v>
      </c>
      <c r="D31" s="27" t="str">
        <f t="shared" si="0"/>
        <v>N/A</v>
      </c>
      <c r="E31" s="23">
        <v>192515</v>
      </c>
      <c r="F31" s="27" t="str">
        <f t="shared" si="1"/>
        <v>N/A</v>
      </c>
      <c r="G31" s="23">
        <v>201277</v>
      </c>
      <c r="H31" s="27" t="str">
        <f t="shared" si="2"/>
        <v>N/A</v>
      </c>
      <c r="I31" s="8">
        <v>-2.33</v>
      </c>
      <c r="J31" s="8">
        <v>4.5510000000000002</v>
      </c>
      <c r="K31" s="28" t="s">
        <v>736</v>
      </c>
      <c r="L31" s="111" t="str">
        <f t="shared" si="3"/>
        <v>Yes</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23523</v>
      </c>
      <c r="D33" s="27" t="str">
        <f t="shared" si="0"/>
        <v>N/A</v>
      </c>
      <c r="E33" s="23">
        <v>22797</v>
      </c>
      <c r="F33" s="27" t="str">
        <f t="shared" si="1"/>
        <v>N/A</v>
      </c>
      <c r="G33" s="23">
        <v>16877</v>
      </c>
      <c r="H33" s="27" t="str">
        <f t="shared" si="2"/>
        <v>N/A</v>
      </c>
      <c r="I33" s="8">
        <v>-3.09</v>
      </c>
      <c r="J33" s="8">
        <v>-26</v>
      </c>
      <c r="K33" s="28" t="s">
        <v>736</v>
      </c>
      <c r="L33" s="111" t="str">
        <f t="shared" si="3"/>
        <v>Yes</v>
      </c>
    </row>
    <row r="34" spans="1:12" x14ac:dyDescent="0.25">
      <c r="A34" s="174" t="s">
        <v>997</v>
      </c>
      <c r="B34" s="22" t="s">
        <v>213</v>
      </c>
      <c r="C34" s="23">
        <v>62853</v>
      </c>
      <c r="D34" s="27" t="str">
        <f t="shared" si="0"/>
        <v>N/A</v>
      </c>
      <c r="E34" s="23">
        <v>64863</v>
      </c>
      <c r="F34" s="27" t="str">
        <f t="shared" si="1"/>
        <v>N/A</v>
      </c>
      <c r="G34" s="23">
        <v>65147</v>
      </c>
      <c r="H34" s="27" t="str">
        <f t="shared" si="2"/>
        <v>N/A</v>
      </c>
      <c r="I34" s="8">
        <v>3.198</v>
      </c>
      <c r="J34" s="8">
        <v>0.43780000000000002</v>
      </c>
      <c r="K34" s="28" t="s">
        <v>736</v>
      </c>
      <c r="L34" s="111" t="str">
        <f t="shared" si="3"/>
        <v>Yes</v>
      </c>
    </row>
    <row r="35" spans="1:12" x14ac:dyDescent="0.25">
      <c r="A35" s="174" t="s">
        <v>998</v>
      </c>
      <c r="B35" s="22" t="s">
        <v>213</v>
      </c>
      <c r="C35" s="23">
        <v>25743</v>
      </c>
      <c r="D35" s="27" t="str">
        <f t="shared" si="0"/>
        <v>N/A</v>
      </c>
      <c r="E35" s="23">
        <v>25087</v>
      </c>
      <c r="F35" s="27" t="str">
        <f t="shared" si="1"/>
        <v>N/A</v>
      </c>
      <c r="G35" s="23">
        <v>7765</v>
      </c>
      <c r="H35" s="27" t="str">
        <f t="shared" si="2"/>
        <v>N/A</v>
      </c>
      <c r="I35" s="8">
        <v>-2.5499999999999998</v>
      </c>
      <c r="J35" s="8">
        <v>-69</v>
      </c>
      <c r="K35" s="28" t="s">
        <v>736</v>
      </c>
      <c r="L35" s="111" t="str">
        <f t="shared" si="3"/>
        <v>No</v>
      </c>
    </row>
    <row r="36" spans="1:12" x14ac:dyDescent="0.25">
      <c r="A36" s="174" t="s">
        <v>999</v>
      </c>
      <c r="B36" s="22" t="s">
        <v>213</v>
      </c>
      <c r="C36" s="23">
        <v>18654</v>
      </c>
      <c r="D36" s="27" t="str">
        <f t="shared" si="0"/>
        <v>N/A</v>
      </c>
      <c r="E36" s="23">
        <v>18142</v>
      </c>
      <c r="F36" s="27" t="str">
        <f t="shared" si="1"/>
        <v>N/A</v>
      </c>
      <c r="G36" s="23">
        <v>15230</v>
      </c>
      <c r="H36" s="27" t="str">
        <f t="shared" si="2"/>
        <v>N/A</v>
      </c>
      <c r="I36" s="8">
        <v>-2.74</v>
      </c>
      <c r="J36" s="8">
        <v>-16.100000000000001</v>
      </c>
      <c r="K36" s="28" t="s">
        <v>736</v>
      </c>
      <c r="L36" s="111" t="str">
        <f t="shared" si="3"/>
        <v>Yes</v>
      </c>
    </row>
    <row r="37" spans="1:12" x14ac:dyDescent="0.25">
      <c r="A37" s="174" t="s">
        <v>122</v>
      </c>
      <c r="B37" s="22" t="s">
        <v>213</v>
      </c>
      <c r="C37" s="23">
        <v>4785</v>
      </c>
      <c r="D37" s="27" t="str">
        <f t="shared" si="0"/>
        <v>N/A</v>
      </c>
      <c r="E37" s="23">
        <v>4133</v>
      </c>
      <c r="F37" s="27" t="str">
        <f t="shared" si="1"/>
        <v>N/A</v>
      </c>
      <c r="G37" s="23">
        <v>16477</v>
      </c>
      <c r="H37" s="27" t="str">
        <f t="shared" si="2"/>
        <v>N/A</v>
      </c>
      <c r="I37" s="8">
        <v>-13.6</v>
      </c>
      <c r="J37" s="8">
        <v>298.7</v>
      </c>
      <c r="K37" s="28" t="s">
        <v>736</v>
      </c>
      <c r="L37" s="111" t="str">
        <f t="shared" si="3"/>
        <v>No</v>
      </c>
    </row>
    <row r="38" spans="1:12" x14ac:dyDescent="0.25">
      <c r="A38" s="174" t="s">
        <v>84</v>
      </c>
      <c r="B38" s="22" t="s">
        <v>213</v>
      </c>
      <c r="C38" s="29">
        <v>6227357282</v>
      </c>
      <c r="D38" s="27" t="str">
        <f t="shared" si="0"/>
        <v>N/A</v>
      </c>
      <c r="E38" s="29">
        <v>6012265886</v>
      </c>
      <c r="F38" s="27" t="str">
        <f t="shared" si="1"/>
        <v>N/A</v>
      </c>
      <c r="G38" s="29">
        <v>4759827265</v>
      </c>
      <c r="H38" s="27" t="str">
        <f t="shared" si="2"/>
        <v>N/A</v>
      </c>
      <c r="I38" s="8">
        <v>-3.45</v>
      </c>
      <c r="J38" s="8">
        <v>-20.8</v>
      </c>
      <c r="K38" s="28" t="s">
        <v>736</v>
      </c>
      <c r="L38" s="111" t="str">
        <f t="shared" si="3"/>
        <v>Yes</v>
      </c>
    </row>
    <row r="39" spans="1:12" x14ac:dyDescent="0.25">
      <c r="A39" s="174" t="s">
        <v>1288</v>
      </c>
      <c r="B39" s="22" t="s">
        <v>213</v>
      </c>
      <c r="C39" s="29">
        <v>3926.8014087000001</v>
      </c>
      <c r="D39" s="27" t="str">
        <f t="shared" si="0"/>
        <v>N/A</v>
      </c>
      <c r="E39" s="29">
        <v>3729.3904069</v>
      </c>
      <c r="F39" s="27" t="str">
        <f t="shared" si="1"/>
        <v>N/A</v>
      </c>
      <c r="G39" s="29">
        <v>2913.9753851999999</v>
      </c>
      <c r="H39" s="27" t="str">
        <f t="shared" si="2"/>
        <v>N/A</v>
      </c>
      <c r="I39" s="8">
        <v>-5.03</v>
      </c>
      <c r="J39" s="8">
        <v>-21.9</v>
      </c>
      <c r="K39" s="28" t="s">
        <v>736</v>
      </c>
      <c r="L39" s="111" t="str">
        <f t="shared" si="3"/>
        <v>Yes</v>
      </c>
    </row>
    <row r="40" spans="1:12" x14ac:dyDescent="0.25">
      <c r="A40" s="174" t="s">
        <v>1289</v>
      </c>
      <c r="B40" s="22" t="s">
        <v>213</v>
      </c>
      <c r="C40" s="29">
        <v>4386.0466513000001</v>
      </c>
      <c r="D40" s="27" t="str">
        <f>IF($B40="N/A","N/A",IF(C40&gt;10,"No",IF(C40&lt;-10,"No","Yes")))</f>
        <v>N/A</v>
      </c>
      <c r="E40" s="29">
        <v>4155.7823343</v>
      </c>
      <c r="F40" s="27" t="str">
        <f>IF($B40="N/A","N/A",IF(E40&gt;10,"No",IF(E40&lt;-10,"No","Yes")))</f>
        <v>N/A</v>
      </c>
      <c r="G40" s="29">
        <v>3315.4602632000001</v>
      </c>
      <c r="H40" s="27" t="str">
        <f>IF($B40="N/A","N/A",IF(G40&gt;10,"No",IF(G40&lt;-10,"No","Yes")))</f>
        <v>N/A</v>
      </c>
      <c r="I40" s="8">
        <v>-5.25</v>
      </c>
      <c r="J40" s="8">
        <v>-20.2</v>
      </c>
      <c r="K40" s="28" t="s">
        <v>736</v>
      </c>
      <c r="L40" s="111" t="str">
        <f>IF(J40="Div by 0", "N/A", IF(K40="N/A","N/A", IF(J40&gt;VALUE(MID(K40,1,2)), "No", IF(J40&lt;-1*VALUE(MID(K40,1,2)), "No", "Yes"))))</f>
        <v>Yes</v>
      </c>
    </row>
    <row r="41" spans="1:12" x14ac:dyDescent="0.25">
      <c r="A41" s="174" t="s">
        <v>107</v>
      </c>
      <c r="B41" s="22" t="s">
        <v>213</v>
      </c>
      <c r="C41" s="29">
        <v>349034368</v>
      </c>
      <c r="D41" s="27" t="str">
        <f t="shared" ref="D41:D44" si="4">IF($B41="N/A","N/A",IF(C41&gt;10,"No",IF(C41&lt;-10,"No","Yes")))</f>
        <v>N/A</v>
      </c>
      <c r="E41" s="29">
        <v>685924711</v>
      </c>
      <c r="F41" s="27" t="str">
        <f t="shared" ref="F41:F44" si="5">IF($B41="N/A","N/A",IF(E41&gt;10,"No",IF(E41&lt;-10,"No","Yes")))</f>
        <v>N/A</v>
      </c>
      <c r="G41" s="29">
        <v>1851807389</v>
      </c>
      <c r="H41" s="27" t="str">
        <f t="shared" ref="H41:H44" si="6">IF($B41="N/A","N/A",IF(G41&gt;10,"No",IF(G41&lt;-10,"No","Yes")))</f>
        <v>N/A</v>
      </c>
      <c r="I41" s="8">
        <v>96.52</v>
      </c>
      <c r="J41" s="8">
        <v>170</v>
      </c>
      <c r="K41" s="28" t="s">
        <v>736</v>
      </c>
      <c r="L41" s="111" t="str">
        <f t="shared" ref="L41:L43" si="7">IF(J41="Div by 0", "N/A", IF(K41="N/A","N/A", IF(J41&gt;VALUE(MID(K41,1,2)), "No", IF(J41&lt;-1*VALUE(MID(K41,1,2)), "No", "Yes"))))</f>
        <v>No</v>
      </c>
    </row>
    <row r="42" spans="1:12" x14ac:dyDescent="0.25">
      <c r="A42" s="174" t="s">
        <v>158</v>
      </c>
      <c r="B42" s="30" t="s">
        <v>217</v>
      </c>
      <c r="C42" s="1">
        <v>11</v>
      </c>
      <c r="D42" s="27" t="str">
        <f>IF($B42="N/A","N/A",IF(C42&gt;0,"No",IF(C42&lt;0,"No","Yes")))</f>
        <v>No</v>
      </c>
      <c r="E42" s="1">
        <v>0</v>
      </c>
      <c r="F42" s="27" t="str">
        <f>IF($B42="N/A","N/A",IF(E42&gt;0,"No",IF(E42&lt;0,"No","Yes")))</f>
        <v>Yes</v>
      </c>
      <c r="G42" s="1">
        <v>0</v>
      </c>
      <c r="H42" s="27" t="str">
        <f>IF($B42="N/A","N/A",IF(G42&gt;0,"No",IF(G42&lt;0,"No","Yes")))</f>
        <v>Yes</v>
      </c>
      <c r="I42" s="8">
        <v>-100</v>
      </c>
      <c r="J42" s="8" t="s">
        <v>1748</v>
      </c>
      <c r="K42" s="28" t="s">
        <v>736</v>
      </c>
      <c r="L42" s="111" t="str">
        <f t="shared" si="7"/>
        <v>N/A</v>
      </c>
    </row>
    <row r="43" spans="1:12" x14ac:dyDescent="0.25">
      <c r="A43" s="174" t="s">
        <v>156</v>
      </c>
      <c r="B43" s="22" t="s">
        <v>213</v>
      </c>
      <c r="C43" s="29">
        <v>3562</v>
      </c>
      <c r="D43" s="27" t="str">
        <f t="shared" si="4"/>
        <v>N/A</v>
      </c>
      <c r="E43" s="29">
        <v>0</v>
      </c>
      <c r="F43" s="27" t="str">
        <f t="shared" si="5"/>
        <v>N/A</v>
      </c>
      <c r="G43" s="29">
        <v>0</v>
      </c>
      <c r="H43" s="27" t="str">
        <f t="shared" si="6"/>
        <v>N/A</v>
      </c>
      <c r="I43" s="8">
        <v>-100</v>
      </c>
      <c r="J43" s="8" t="s">
        <v>1748</v>
      </c>
      <c r="K43" s="28" t="s">
        <v>736</v>
      </c>
      <c r="L43" s="111" t="str">
        <f t="shared" si="7"/>
        <v>N/A</v>
      </c>
    </row>
    <row r="44" spans="1:12" x14ac:dyDescent="0.25">
      <c r="A44" s="174" t="s">
        <v>1290</v>
      </c>
      <c r="B44" s="22" t="s">
        <v>213</v>
      </c>
      <c r="C44" s="29">
        <v>3562</v>
      </c>
      <c r="D44" s="27" t="str">
        <f t="shared" si="4"/>
        <v>N/A</v>
      </c>
      <c r="E44" s="29" t="s">
        <v>1748</v>
      </c>
      <c r="F44" s="27" t="str">
        <f t="shared" si="5"/>
        <v>N/A</v>
      </c>
      <c r="G44" s="29" t="s">
        <v>1748</v>
      </c>
      <c r="H44" s="27" t="str">
        <f t="shared" si="6"/>
        <v>N/A</v>
      </c>
      <c r="I44" s="8" t="s">
        <v>1748</v>
      </c>
      <c r="J44" s="8" t="s">
        <v>1748</v>
      </c>
      <c r="K44" s="28" t="s">
        <v>736</v>
      </c>
      <c r="L44" s="111" t="str">
        <f>IF(J44="Div by 0", "N/A", IF(OR(J44="N/A",K44="N/A"),"N/A", IF(J44&gt;VALUE(MID(K44,1,2)), "No", IF(J44&lt;-1*VALUE(MID(K44,1,2)), "No", "Yes"))))</f>
        <v>N/A</v>
      </c>
    </row>
    <row r="45" spans="1:12" x14ac:dyDescent="0.25">
      <c r="A45" s="174" t="s">
        <v>1291</v>
      </c>
      <c r="B45" s="22" t="s">
        <v>213</v>
      </c>
      <c r="C45" s="29">
        <v>4160.4660279</v>
      </c>
      <c r="D45" s="27" t="str">
        <f t="shared" ref="D45:D71" si="8">IF($B45="N/A","N/A",IF(C45&gt;10,"No",IF(C45&lt;-10,"No","Yes")))</f>
        <v>N/A</v>
      </c>
      <c r="E45" s="29">
        <v>4192.4922526999999</v>
      </c>
      <c r="F45" s="27" t="str">
        <f t="shared" ref="F45:F71" si="9">IF($B45="N/A","N/A",IF(E45&gt;10,"No",IF(E45&lt;-10,"No","Yes")))</f>
        <v>N/A</v>
      </c>
      <c r="G45" s="29">
        <v>7043.5007949000001</v>
      </c>
      <c r="H45" s="27" t="str">
        <f t="shared" ref="H45:H71" si="10">IF($B45="N/A","N/A",IF(G45&gt;10,"No",IF(G45&lt;-10,"No","Yes")))</f>
        <v>N/A</v>
      </c>
      <c r="I45" s="8">
        <v>0.76980000000000004</v>
      </c>
      <c r="J45" s="8">
        <v>68</v>
      </c>
      <c r="K45" s="28" t="s">
        <v>736</v>
      </c>
      <c r="L45" s="111" t="str">
        <f t="shared" ref="L45:L71" si="11">IF(J45="Div by 0", "N/A", IF(K45="N/A","N/A", IF(J45&gt;VALUE(MID(K45,1,2)), "No", IF(J45&lt;-1*VALUE(MID(K45,1,2)), "No", "Yes"))))</f>
        <v>No</v>
      </c>
    </row>
    <row r="46" spans="1:12" x14ac:dyDescent="0.25">
      <c r="A46" s="174" t="s">
        <v>1292</v>
      </c>
      <c r="B46" s="22" t="s">
        <v>213</v>
      </c>
      <c r="C46" s="29">
        <v>5232.8222222000004</v>
      </c>
      <c r="D46" s="27" t="str">
        <f t="shared" si="8"/>
        <v>N/A</v>
      </c>
      <c r="E46" s="29">
        <v>5369.3739654000001</v>
      </c>
      <c r="F46" s="27" t="str">
        <f t="shared" si="9"/>
        <v>N/A</v>
      </c>
      <c r="G46" s="29">
        <v>6385.1635186000003</v>
      </c>
      <c r="H46" s="27" t="str">
        <f t="shared" si="10"/>
        <v>N/A</v>
      </c>
      <c r="I46" s="8">
        <v>2.61</v>
      </c>
      <c r="J46" s="8">
        <v>18.920000000000002</v>
      </c>
      <c r="K46" s="28" t="s">
        <v>736</v>
      </c>
      <c r="L46" s="111" t="str">
        <f t="shared" si="11"/>
        <v>Yes</v>
      </c>
    </row>
    <row r="47" spans="1:12" x14ac:dyDescent="0.25">
      <c r="A47" s="174" t="s">
        <v>1293</v>
      </c>
      <c r="B47" s="22" t="s">
        <v>213</v>
      </c>
      <c r="C47" s="29">
        <v>2562.1245791000001</v>
      </c>
      <c r="D47" s="27" t="str">
        <f t="shared" si="8"/>
        <v>N/A</v>
      </c>
      <c r="E47" s="29">
        <v>2855.9398058000002</v>
      </c>
      <c r="F47" s="27" t="str">
        <f t="shared" si="9"/>
        <v>N/A</v>
      </c>
      <c r="G47" s="29">
        <v>9798.4530854000004</v>
      </c>
      <c r="H47" s="27" t="str">
        <f t="shared" si="10"/>
        <v>N/A</v>
      </c>
      <c r="I47" s="8">
        <v>11.47</v>
      </c>
      <c r="J47" s="8">
        <v>243.1</v>
      </c>
      <c r="K47" s="28" t="s">
        <v>736</v>
      </c>
      <c r="L47" s="111" t="str">
        <f t="shared" si="11"/>
        <v>No</v>
      </c>
    </row>
    <row r="48" spans="1:12" x14ac:dyDescent="0.25">
      <c r="A48" s="174" t="s">
        <v>1294</v>
      </c>
      <c r="B48" s="22" t="s">
        <v>213</v>
      </c>
      <c r="C48" s="29">
        <v>3831.1992212999999</v>
      </c>
      <c r="D48" s="27" t="str">
        <f t="shared" si="8"/>
        <v>N/A</v>
      </c>
      <c r="E48" s="29">
        <v>3564.1797081999998</v>
      </c>
      <c r="F48" s="27" t="str">
        <f t="shared" si="9"/>
        <v>N/A</v>
      </c>
      <c r="G48" s="29">
        <v>6258.4366895000003</v>
      </c>
      <c r="H48" s="27" t="str">
        <f t="shared" si="10"/>
        <v>N/A</v>
      </c>
      <c r="I48" s="8">
        <v>-6.97</v>
      </c>
      <c r="J48" s="8">
        <v>75.59</v>
      </c>
      <c r="K48" s="28" t="s">
        <v>736</v>
      </c>
      <c r="L48" s="111" t="str">
        <f t="shared" si="11"/>
        <v>No</v>
      </c>
    </row>
    <row r="49" spans="1:12" x14ac:dyDescent="0.25">
      <c r="A49" s="174" t="s">
        <v>1295</v>
      </c>
      <c r="B49" s="22" t="s">
        <v>213</v>
      </c>
      <c r="C49" s="29">
        <v>18508</v>
      </c>
      <c r="D49" s="27" t="str">
        <f t="shared" si="8"/>
        <v>N/A</v>
      </c>
      <c r="E49" s="29">
        <v>22128.5</v>
      </c>
      <c r="F49" s="27" t="str">
        <f t="shared" si="9"/>
        <v>N/A</v>
      </c>
      <c r="G49" s="29">
        <v>13453</v>
      </c>
      <c r="H49" s="27" t="str">
        <f t="shared" si="10"/>
        <v>N/A</v>
      </c>
      <c r="I49" s="8">
        <v>19.559999999999999</v>
      </c>
      <c r="J49" s="8">
        <v>-39.200000000000003</v>
      </c>
      <c r="K49" s="28" t="s">
        <v>736</v>
      </c>
      <c r="L49" s="111" t="str">
        <f t="shared" si="11"/>
        <v>No</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15795.268050000001</v>
      </c>
      <c r="D51" s="27" t="str">
        <f t="shared" si="8"/>
        <v>N/A</v>
      </c>
      <c r="E51" s="29">
        <v>14555.446947</v>
      </c>
      <c r="F51" s="27" t="str">
        <f t="shared" si="9"/>
        <v>N/A</v>
      </c>
      <c r="G51" s="29">
        <v>10643.050582</v>
      </c>
      <c r="H51" s="27" t="str">
        <f t="shared" si="10"/>
        <v>N/A</v>
      </c>
      <c r="I51" s="8">
        <v>-7.85</v>
      </c>
      <c r="J51" s="8">
        <v>-26.9</v>
      </c>
      <c r="K51" s="28" t="s">
        <v>736</v>
      </c>
      <c r="L51" s="111" t="str">
        <f t="shared" si="11"/>
        <v>Yes</v>
      </c>
    </row>
    <row r="52" spans="1:12" x14ac:dyDescent="0.25">
      <c r="A52" s="174" t="s">
        <v>1298</v>
      </c>
      <c r="B52" s="22" t="s">
        <v>213</v>
      </c>
      <c r="C52" s="29">
        <v>16081.351447999999</v>
      </c>
      <c r="D52" s="27" t="str">
        <f t="shared" si="8"/>
        <v>N/A</v>
      </c>
      <c r="E52" s="29">
        <v>14693.767836000001</v>
      </c>
      <c r="F52" s="27" t="str">
        <f t="shared" si="9"/>
        <v>N/A</v>
      </c>
      <c r="G52" s="29">
        <v>10175.317325</v>
      </c>
      <c r="H52" s="27" t="str">
        <f t="shared" si="10"/>
        <v>N/A</v>
      </c>
      <c r="I52" s="8">
        <v>-8.6300000000000008</v>
      </c>
      <c r="J52" s="8">
        <v>-30.8</v>
      </c>
      <c r="K52" s="28" t="s">
        <v>736</v>
      </c>
      <c r="L52" s="111" t="str">
        <f t="shared" si="11"/>
        <v>No</v>
      </c>
    </row>
    <row r="53" spans="1:12" x14ac:dyDescent="0.25">
      <c r="A53" s="174" t="s">
        <v>1299</v>
      </c>
      <c r="B53" s="22" t="s">
        <v>213</v>
      </c>
      <c r="C53" s="29">
        <v>18839.609918999999</v>
      </c>
      <c r="D53" s="27" t="str">
        <f t="shared" si="8"/>
        <v>N/A</v>
      </c>
      <c r="E53" s="29">
        <v>18532.462049000002</v>
      </c>
      <c r="F53" s="27" t="str">
        <f t="shared" si="9"/>
        <v>N/A</v>
      </c>
      <c r="G53" s="29">
        <v>19336.480439999999</v>
      </c>
      <c r="H53" s="27" t="str">
        <f t="shared" si="10"/>
        <v>N/A</v>
      </c>
      <c r="I53" s="8">
        <v>-1.63</v>
      </c>
      <c r="J53" s="8">
        <v>4.3380000000000001</v>
      </c>
      <c r="K53" s="28" t="s">
        <v>736</v>
      </c>
      <c r="L53" s="111" t="str">
        <f t="shared" si="11"/>
        <v>Yes</v>
      </c>
    </row>
    <row r="54" spans="1:12" x14ac:dyDescent="0.25">
      <c r="A54" s="174" t="s">
        <v>1300</v>
      </c>
      <c r="B54" s="22" t="s">
        <v>213</v>
      </c>
      <c r="C54" s="29">
        <v>14084.418868999999</v>
      </c>
      <c r="D54" s="27" t="str">
        <f t="shared" si="8"/>
        <v>N/A</v>
      </c>
      <c r="E54" s="29">
        <v>13252.370136</v>
      </c>
      <c r="F54" s="27" t="str">
        <f t="shared" si="9"/>
        <v>N/A</v>
      </c>
      <c r="G54" s="29">
        <v>11640.324955</v>
      </c>
      <c r="H54" s="27" t="str">
        <f t="shared" si="10"/>
        <v>N/A</v>
      </c>
      <c r="I54" s="8">
        <v>-5.91</v>
      </c>
      <c r="J54" s="8">
        <v>-12.2</v>
      </c>
      <c r="K54" s="28" t="s">
        <v>736</v>
      </c>
      <c r="L54" s="111" t="str">
        <f t="shared" si="11"/>
        <v>Yes</v>
      </c>
    </row>
    <row r="55" spans="1:12" x14ac:dyDescent="0.25">
      <c r="A55" s="174" t="s">
        <v>1677</v>
      </c>
      <c r="B55" s="22" t="s">
        <v>213</v>
      </c>
      <c r="C55" s="29">
        <v>15168.71746</v>
      </c>
      <c r="D55" s="27" t="str">
        <f t="shared" si="8"/>
        <v>N/A</v>
      </c>
      <c r="E55" s="29">
        <v>12565.900293000001</v>
      </c>
      <c r="F55" s="27" t="str">
        <f t="shared" si="9"/>
        <v>N/A</v>
      </c>
      <c r="G55" s="29">
        <v>8599.56</v>
      </c>
      <c r="H55" s="27" t="str">
        <f t="shared" si="10"/>
        <v>N/A</v>
      </c>
      <c r="I55" s="8">
        <v>-17.2</v>
      </c>
      <c r="J55" s="8">
        <v>-31.6</v>
      </c>
      <c r="K55" s="28" t="s">
        <v>736</v>
      </c>
      <c r="L55" s="111" t="str">
        <f t="shared" si="11"/>
        <v>No</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1946.0945790999999</v>
      </c>
      <c r="D57" s="27" t="str">
        <f t="shared" si="8"/>
        <v>N/A</v>
      </c>
      <c r="E57" s="29">
        <v>1899.2415312999999</v>
      </c>
      <c r="F57" s="27" t="str">
        <f t="shared" si="9"/>
        <v>N/A</v>
      </c>
      <c r="G57" s="29">
        <v>1413.4172037000001</v>
      </c>
      <c r="H57" s="27" t="str">
        <f t="shared" si="10"/>
        <v>N/A</v>
      </c>
      <c r="I57" s="8">
        <v>-2.41</v>
      </c>
      <c r="J57" s="8">
        <v>-25.6</v>
      </c>
      <c r="K57" s="28" t="s">
        <v>736</v>
      </c>
      <c r="L57" s="111" t="str">
        <f t="shared" si="11"/>
        <v>Yes</v>
      </c>
    </row>
    <row r="58" spans="1:12" x14ac:dyDescent="0.25">
      <c r="A58" s="174" t="s">
        <v>1302</v>
      </c>
      <c r="B58" s="22" t="s">
        <v>213</v>
      </c>
      <c r="C58" s="29">
        <v>2071.8195691000001</v>
      </c>
      <c r="D58" s="27" t="str">
        <f t="shared" si="8"/>
        <v>N/A</v>
      </c>
      <c r="E58" s="29">
        <v>2081.0347717</v>
      </c>
      <c r="F58" s="27" t="str">
        <f t="shared" si="9"/>
        <v>N/A</v>
      </c>
      <c r="G58" s="29">
        <v>1490.8541964000001</v>
      </c>
      <c r="H58" s="27" t="str">
        <f t="shared" si="10"/>
        <v>N/A</v>
      </c>
      <c r="I58" s="8">
        <v>0.44479999999999997</v>
      </c>
      <c r="J58" s="8">
        <v>-28.4</v>
      </c>
      <c r="K58" s="28" t="s">
        <v>736</v>
      </c>
      <c r="L58" s="111" t="str">
        <f t="shared" si="11"/>
        <v>Yes</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v>2306.0298834</v>
      </c>
      <c r="D60" s="27" t="str">
        <f t="shared" si="8"/>
        <v>N/A</v>
      </c>
      <c r="E60" s="29">
        <v>2194.6711337000002</v>
      </c>
      <c r="F60" s="27" t="str">
        <f t="shared" si="9"/>
        <v>N/A</v>
      </c>
      <c r="G60" s="29">
        <v>2473.1273548999998</v>
      </c>
      <c r="H60" s="27" t="str">
        <f t="shared" si="10"/>
        <v>N/A</v>
      </c>
      <c r="I60" s="8">
        <v>-4.83</v>
      </c>
      <c r="J60" s="8">
        <v>12.69</v>
      </c>
      <c r="K60" s="28" t="s">
        <v>736</v>
      </c>
      <c r="L60" s="111" t="str">
        <f t="shared" si="11"/>
        <v>Yes</v>
      </c>
    </row>
    <row r="61" spans="1:12" x14ac:dyDescent="0.25">
      <c r="A61" s="110" t="s">
        <v>1681</v>
      </c>
      <c r="B61" s="22" t="s">
        <v>213</v>
      </c>
      <c r="C61" s="29">
        <v>1739.6551128000001</v>
      </c>
      <c r="D61" s="27" t="str">
        <f t="shared" si="8"/>
        <v>N/A</v>
      </c>
      <c r="E61" s="29">
        <v>1727.6425819000001</v>
      </c>
      <c r="F61" s="27" t="str">
        <f t="shared" si="9"/>
        <v>N/A</v>
      </c>
      <c r="G61" s="29">
        <v>1353.2643955999999</v>
      </c>
      <c r="H61" s="27" t="str">
        <f t="shared" si="10"/>
        <v>N/A</v>
      </c>
      <c r="I61" s="8">
        <v>-0.69099999999999995</v>
      </c>
      <c r="J61" s="8">
        <v>-21.7</v>
      </c>
      <c r="K61" s="28" t="s">
        <v>736</v>
      </c>
      <c r="L61" s="111" t="str">
        <f t="shared" si="11"/>
        <v>Yes</v>
      </c>
    </row>
    <row r="62" spans="1:12" x14ac:dyDescent="0.25">
      <c r="A62" s="110" t="s">
        <v>1682</v>
      </c>
      <c r="B62" s="22" t="s">
        <v>213</v>
      </c>
      <c r="C62" s="29">
        <v>2397.7870045</v>
      </c>
      <c r="D62" s="27" t="str">
        <f t="shared" si="8"/>
        <v>N/A</v>
      </c>
      <c r="E62" s="29">
        <v>2287.3354516999998</v>
      </c>
      <c r="F62" s="27" t="str">
        <f t="shared" si="9"/>
        <v>N/A</v>
      </c>
      <c r="G62" s="29">
        <v>1751.0546222</v>
      </c>
      <c r="H62" s="27" t="str">
        <f t="shared" si="10"/>
        <v>N/A</v>
      </c>
      <c r="I62" s="8">
        <v>-4.6100000000000003</v>
      </c>
      <c r="J62" s="8">
        <v>-23.4</v>
      </c>
      <c r="K62" s="28" t="s">
        <v>736</v>
      </c>
      <c r="L62" s="111" t="str">
        <f t="shared" si="11"/>
        <v>Yes</v>
      </c>
    </row>
    <row r="63" spans="1:12" x14ac:dyDescent="0.25">
      <c r="A63" s="110" t="s">
        <v>1683</v>
      </c>
      <c r="B63" s="22" t="s">
        <v>213</v>
      </c>
      <c r="C63" s="29">
        <v>8695.6254153999998</v>
      </c>
      <c r="D63" s="27" t="str">
        <f t="shared" si="8"/>
        <v>N/A</v>
      </c>
      <c r="E63" s="29">
        <v>7456.7870088999998</v>
      </c>
      <c r="F63" s="27" t="str">
        <f t="shared" si="9"/>
        <v>N/A</v>
      </c>
      <c r="G63" s="29">
        <v>2944.7292600999999</v>
      </c>
      <c r="H63" s="27" t="str">
        <f t="shared" si="10"/>
        <v>N/A</v>
      </c>
      <c r="I63" s="8">
        <v>-14.2</v>
      </c>
      <c r="J63" s="8">
        <v>-60.5</v>
      </c>
      <c r="K63" s="28" t="s">
        <v>736</v>
      </c>
      <c r="L63" s="111" t="str">
        <f t="shared" si="11"/>
        <v>No</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3447.2406080999999</v>
      </c>
      <c r="D65" s="27" t="str">
        <f t="shared" si="8"/>
        <v>N/A</v>
      </c>
      <c r="E65" s="29">
        <v>3364.9361511000002</v>
      </c>
      <c r="F65" s="27" t="str">
        <f t="shared" si="9"/>
        <v>N/A</v>
      </c>
      <c r="G65" s="29">
        <v>3149.7416649000002</v>
      </c>
      <c r="H65" s="27" t="str">
        <f t="shared" si="10"/>
        <v>N/A</v>
      </c>
      <c r="I65" s="8">
        <v>-2.39</v>
      </c>
      <c r="J65" s="8">
        <v>-6.4</v>
      </c>
      <c r="K65" s="28" t="s">
        <v>736</v>
      </c>
      <c r="L65" s="111" t="str">
        <f t="shared" si="11"/>
        <v>Yes</v>
      </c>
    </row>
    <row r="66" spans="1:12" x14ac:dyDescent="0.25">
      <c r="A66" s="110" t="s">
        <v>1686</v>
      </c>
      <c r="B66" s="22" t="s">
        <v>213</v>
      </c>
      <c r="C66" s="29">
        <v>3696.1868890000001</v>
      </c>
      <c r="D66" s="27" t="str">
        <f t="shared" si="8"/>
        <v>N/A</v>
      </c>
      <c r="E66" s="29">
        <v>3622.9929096000001</v>
      </c>
      <c r="F66" s="27" t="str">
        <f t="shared" si="9"/>
        <v>N/A</v>
      </c>
      <c r="G66" s="29">
        <v>3182.5225882999998</v>
      </c>
      <c r="H66" s="27" t="str">
        <f t="shared" si="10"/>
        <v>N/A</v>
      </c>
      <c r="I66" s="8">
        <v>-1.98</v>
      </c>
      <c r="J66" s="8">
        <v>-12.2</v>
      </c>
      <c r="K66" s="28" t="s">
        <v>736</v>
      </c>
      <c r="L66" s="111" t="str">
        <f t="shared" si="11"/>
        <v>Yes</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v>4256.4283466999996</v>
      </c>
      <c r="D68" s="27" t="str">
        <f t="shared" si="8"/>
        <v>N/A</v>
      </c>
      <c r="E68" s="29">
        <v>4093.8290565000002</v>
      </c>
      <c r="F68" s="27" t="str">
        <f t="shared" si="9"/>
        <v>N/A</v>
      </c>
      <c r="G68" s="29">
        <v>4238.0905374000004</v>
      </c>
      <c r="H68" s="27" t="str">
        <f t="shared" si="10"/>
        <v>N/A</v>
      </c>
      <c r="I68" s="8">
        <v>-3.82</v>
      </c>
      <c r="J68" s="8">
        <v>3.524</v>
      </c>
      <c r="K68" s="28" t="s">
        <v>736</v>
      </c>
      <c r="L68" s="111" t="str">
        <f t="shared" si="11"/>
        <v>Yes</v>
      </c>
    </row>
    <row r="69" spans="1:12" x14ac:dyDescent="0.25">
      <c r="A69" s="134" t="s">
        <v>1689</v>
      </c>
      <c r="B69" s="22" t="s">
        <v>213</v>
      </c>
      <c r="C69" s="29">
        <v>2861.4624441000001</v>
      </c>
      <c r="D69" s="27" t="str">
        <f t="shared" si="8"/>
        <v>N/A</v>
      </c>
      <c r="E69" s="29">
        <v>2803.1090144</v>
      </c>
      <c r="F69" s="27" t="str">
        <f t="shared" si="9"/>
        <v>N/A</v>
      </c>
      <c r="G69" s="29">
        <v>3020.0451287000001</v>
      </c>
      <c r="H69" s="27" t="str">
        <f t="shared" si="10"/>
        <v>N/A</v>
      </c>
      <c r="I69" s="8">
        <v>-2.04</v>
      </c>
      <c r="J69" s="8">
        <v>7.7389999999999999</v>
      </c>
      <c r="K69" s="28" t="s">
        <v>736</v>
      </c>
      <c r="L69" s="111" t="str">
        <f t="shared" si="11"/>
        <v>Yes</v>
      </c>
    </row>
    <row r="70" spans="1:12" x14ac:dyDescent="0.25">
      <c r="A70" s="174" t="s">
        <v>1690</v>
      </c>
      <c r="B70" s="22" t="s">
        <v>213</v>
      </c>
      <c r="C70" s="29">
        <v>3119.3913296999999</v>
      </c>
      <c r="D70" s="27" t="str">
        <f t="shared" si="8"/>
        <v>N/A</v>
      </c>
      <c r="E70" s="29">
        <v>3068.7817196000001</v>
      </c>
      <c r="F70" s="27" t="str">
        <f t="shared" si="9"/>
        <v>N/A</v>
      </c>
      <c r="G70" s="29">
        <v>2723.5887959000002</v>
      </c>
      <c r="H70" s="27" t="str">
        <f t="shared" si="10"/>
        <v>N/A</v>
      </c>
      <c r="I70" s="8">
        <v>-1.62</v>
      </c>
      <c r="J70" s="8">
        <v>-11.2</v>
      </c>
      <c r="K70" s="28" t="s">
        <v>736</v>
      </c>
      <c r="L70" s="111" t="str">
        <f t="shared" si="11"/>
        <v>Yes</v>
      </c>
    </row>
    <row r="71" spans="1:12" x14ac:dyDescent="0.25">
      <c r="A71" s="174" t="s">
        <v>1691</v>
      </c>
      <c r="B71" s="22" t="s">
        <v>213</v>
      </c>
      <c r="C71" s="29">
        <v>2222.3918730999999</v>
      </c>
      <c r="D71" s="27" t="str">
        <f t="shared" si="8"/>
        <v>N/A</v>
      </c>
      <c r="E71" s="29">
        <v>2128.8569616999998</v>
      </c>
      <c r="F71" s="27" t="str">
        <f t="shared" si="9"/>
        <v>N/A</v>
      </c>
      <c r="G71" s="29">
        <v>2282.5261326</v>
      </c>
      <c r="H71" s="27" t="str">
        <f t="shared" si="10"/>
        <v>N/A</v>
      </c>
      <c r="I71" s="8">
        <v>-4.21</v>
      </c>
      <c r="J71" s="8">
        <v>7.218</v>
      </c>
      <c r="K71" s="28" t="s">
        <v>736</v>
      </c>
      <c r="L71" s="111" t="str">
        <f t="shared" si="11"/>
        <v>Yes</v>
      </c>
    </row>
    <row r="72" spans="1:12" x14ac:dyDescent="0.25">
      <c r="A72" s="174" t="s">
        <v>1609</v>
      </c>
      <c r="B72" s="22" t="s">
        <v>213</v>
      </c>
      <c r="C72" s="29">
        <v>973298925</v>
      </c>
      <c r="D72" s="27" t="str">
        <f t="shared" ref="D72:D135" si="12">IF($B72="N/A","N/A",IF(C72&gt;10,"No",IF(C72&lt;-10,"No","Yes")))</f>
        <v>N/A</v>
      </c>
      <c r="E72" s="29">
        <v>934405493</v>
      </c>
      <c r="F72" s="27" t="str">
        <f t="shared" ref="F72:F135" si="13">IF($B72="N/A","N/A",IF(E72&gt;10,"No",IF(E72&lt;-10,"No","Yes")))</f>
        <v>N/A</v>
      </c>
      <c r="G72" s="29">
        <v>1202576892</v>
      </c>
      <c r="H72" s="27" t="str">
        <f t="shared" ref="H72:H135" si="14">IF($B72="N/A","N/A",IF(G72&gt;10,"No",IF(G72&lt;-10,"No","Yes")))</f>
        <v>N/A</v>
      </c>
      <c r="I72" s="8">
        <v>-4</v>
      </c>
      <c r="J72" s="8">
        <v>28.7</v>
      </c>
      <c r="K72" s="28" t="s">
        <v>736</v>
      </c>
      <c r="L72" s="111" t="str">
        <f t="shared" ref="L72:L132" si="15">IF(J72="Div by 0", "N/A", IF(K72="N/A","N/A", IF(J72&gt;VALUE(MID(K72,1,2)), "No", IF(J72&lt;-1*VALUE(MID(K72,1,2)), "No", "Yes"))))</f>
        <v>Yes</v>
      </c>
    </row>
    <row r="73" spans="1:12" x14ac:dyDescent="0.25">
      <c r="A73" s="174" t="s">
        <v>1610</v>
      </c>
      <c r="B73" s="22" t="s">
        <v>213</v>
      </c>
      <c r="C73" s="23">
        <v>183124</v>
      </c>
      <c r="D73" s="27" t="str">
        <f t="shared" si="12"/>
        <v>N/A</v>
      </c>
      <c r="E73" s="23">
        <v>180959</v>
      </c>
      <c r="F73" s="27" t="str">
        <f t="shared" si="13"/>
        <v>N/A</v>
      </c>
      <c r="G73" s="23">
        <v>160670</v>
      </c>
      <c r="H73" s="27" t="str">
        <f t="shared" si="14"/>
        <v>N/A</v>
      </c>
      <c r="I73" s="8">
        <v>-1.18</v>
      </c>
      <c r="J73" s="8">
        <v>-11.2</v>
      </c>
      <c r="K73" s="28" t="s">
        <v>736</v>
      </c>
      <c r="L73" s="111" t="str">
        <f t="shared" si="15"/>
        <v>Yes</v>
      </c>
    </row>
    <row r="74" spans="1:12" x14ac:dyDescent="0.25">
      <c r="A74" s="174" t="s">
        <v>1303</v>
      </c>
      <c r="B74" s="22" t="s">
        <v>213</v>
      </c>
      <c r="C74" s="29">
        <v>5314.9719588999997</v>
      </c>
      <c r="D74" s="27" t="str">
        <f t="shared" si="12"/>
        <v>N/A</v>
      </c>
      <c r="E74" s="29">
        <v>5163.6309496000003</v>
      </c>
      <c r="F74" s="27" t="str">
        <f t="shared" si="13"/>
        <v>N/A</v>
      </c>
      <c r="G74" s="29">
        <v>7484.7631294000003</v>
      </c>
      <c r="H74" s="27" t="str">
        <f t="shared" si="14"/>
        <v>N/A</v>
      </c>
      <c r="I74" s="8">
        <v>-2.85</v>
      </c>
      <c r="J74" s="8">
        <v>44.95</v>
      </c>
      <c r="K74" s="28" t="s">
        <v>736</v>
      </c>
      <c r="L74" s="111" t="str">
        <f t="shared" si="15"/>
        <v>No</v>
      </c>
    </row>
    <row r="75" spans="1:12" x14ac:dyDescent="0.25">
      <c r="A75" s="174" t="s">
        <v>1304</v>
      </c>
      <c r="B75" s="22" t="s">
        <v>213</v>
      </c>
      <c r="C75" s="23">
        <v>5.6682411918</v>
      </c>
      <c r="D75" s="27" t="str">
        <f t="shared" si="12"/>
        <v>N/A</v>
      </c>
      <c r="E75" s="23">
        <v>5.6819887378000002</v>
      </c>
      <c r="F75" s="27" t="str">
        <f t="shared" si="13"/>
        <v>N/A</v>
      </c>
      <c r="G75" s="23">
        <v>8.3363477935999999</v>
      </c>
      <c r="H75" s="27" t="str">
        <f t="shared" si="14"/>
        <v>N/A</v>
      </c>
      <c r="I75" s="8">
        <v>0.24249999999999999</v>
      </c>
      <c r="J75" s="8">
        <v>46.72</v>
      </c>
      <c r="K75" s="28" t="s">
        <v>736</v>
      </c>
      <c r="L75" s="111" t="str">
        <f t="shared" si="15"/>
        <v>No</v>
      </c>
    </row>
    <row r="76" spans="1:12" x14ac:dyDescent="0.25">
      <c r="A76" s="174" t="s">
        <v>546</v>
      </c>
      <c r="B76" s="22" t="s">
        <v>213</v>
      </c>
      <c r="C76" s="29">
        <v>0</v>
      </c>
      <c r="D76" s="27" t="str">
        <f t="shared" si="12"/>
        <v>N/A</v>
      </c>
      <c r="E76" s="29">
        <v>0</v>
      </c>
      <c r="F76" s="27" t="str">
        <f t="shared" si="13"/>
        <v>N/A</v>
      </c>
      <c r="G76" s="29">
        <v>0</v>
      </c>
      <c r="H76" s="27" t="str">
        <f t="shared" si="14"/>
        <v>N/A</v>
      </c>
      <c r="I76" s="8" t="s">
        <v>1748</v>
      </c>
      <c r="J76" s="8" t="s">
        <v>1748</v>
      </c>
      <c r="K76" s="28" t="s">
        <v>736</v>
      </c>
      <c r="L76" s="111" t="str">
        <f t="shared" si="15"/>
        <v>N/A</v>
      </c>
    </row>
    <row r="77" spans="1:12" x14ac:dyDescent="0.25">
      <c r="A77" s="174" t="s">
        <v>547</v>
      </c>
      <c r="B77" s="22" t="s">
        <v>213</v>
      </c>
      <c r="C77" s="23">
        <v>0</v>
      </c>
      <c r="D77" s="27" t="str">
        <f t="shared" si="12"/>
        <v>N/A</v>
      </c>
      <c r="E77" s="23">
        <v>0</v>
      </c>
      <c r="F77" s="27" t="str">
        <f t="shared" si="13"/>
        <v>N/A</v>
      </c>
      <c r="G77" s="23">
        <v>0</v>
      </c>
      <c r="H77" s="27" t="str">
        <f t="shared" si="14"/>
        <v>N/A</v>
      </c>
      <c r="I77" s="8" t="s">
        <v>1748</v>
      </c>
      <c r="J77" s="8" t="s">
        <v>1748</v>
      </c>
      <c r="K77" s="28" t="s">
        <v>736</v>
      </c>
      <c r="L77" s="111" t="str">
        <f t="shared" si="15"/>
        <v>N/A</v>
      </c>
    </row>
    <row r="78" spans="1:12" x14ac:dyDescent="0.25">
      <c r="A78" s="174" t="s">
        <v>1305</v>
      </c>
      <c r="B78" s="22" t="s">
        <v>213</v>
      </c>
      <c r="C78" s="29" t="s">
        <v>1748</v>
      </c>
      <c r="D78" s="27" t="str">
        <f t="shared" si="12"/>
        <v>N/A</v>
      </c>
      <c r="E78" s="29" t="s">
        <v>1748</v>
      </c>
      <c r="F78" s="27" t="str">
        <f t="shared" si="13"/>
        <v>N/A</v>
      </c>
      <c r="G78" s="29" t="s">
        <v>1748</v>
      </c>
      <c r="H78" s="27" t="str">
        <f t="shared" si="14"/>
        <v>N/A</v>
      </c>
      <c r="I78" s="8" t="s">
        <v>1748</v>
      </c>
      <c r="J78" s="8" t="s">
        <v>1748</v>
      </c>
      <c r="K78" s="28" t="s">
        <v>736</v>
      </c>
      <c r="L78" s="111" t="str">
        <f t="shared" si="15"/>
        <v>N/A</v>
      </c>
    </row>
    <row r="79" spans="1:12" ht="25" x14ac:dyDescent="0.25">
      <c r="A79" s="174" t="s">
        <v>548</v>
      </c>
      <c r="B79" s="22" t="s">
        <v>213</v>
      </c>
      <c r="C79" s="29">
        <v>131742530</v>
      </c>
      <c r="D79" s="27" t="str">
        <f t="shared" si="12"/>
        <v>N/A</v>
      </c>
      <c r="E79" s="29">
        <v>107880841</v>
      </c>
      <c r="F79" s="27" t="str">
        <f t="shared" si="13"/>
        <v>N/A</v>
      </c>
      <c r="G79" s="29">
        <v>11594107</v>
      </c>
      <c r="H79" s="27" t="str">
        <f t="shared" si="14"/>
        <v>N/A</v>
      </c>
      <c r="I79" s="8">
        <v>-18.100000000000001</v>
      </c>
      <c r="J79" s="8">
        <v>-89.3</v>
      </c>
      <c r="K79" s="28" t="s">
        <v>736</v>
      </c>
      <c r="L79" s="111" t="str">
        <f t="shared" si="15"/>
        <v>No</v>
      </c>
    </row>
    <row r="80" spans="1:12" x14ac:dyDescent="0.25">
      <c r="A80" s="174" t="s">
        <v>549</v>
      </c>
      <c r="B80" s="22" t="s">
        <v>213</v>
      </c>
      <c r="C80" s="23">
        <v>3251</v>
      </c>
      <c r="D80" s="27" t="str">
        <f t="shared" si="12"/>
        <v>N/A</v>
      </c>
      <c r="E80" s="23">
        <v>2982</v>
      </c>
      <c r="F80" s="27" t="str">
        <f t="shared" si="13"/>
        <v>N/A</v>
      </c>
      <c r="G80" s="23">
        <v>703</v>
      </c>
      <c r="H80" s="27" t="str">
        <f t="shared" si="14"/>
        <v>N/A</v>
      </c>
      <c r="I80" s="8">
        <v>-8.27</v>
      </c>
      <c r="J80" s="8">
        <v>-76.400000000000006</v>
      </c>
      <c r="K80" s="28" t="s">
        <v>736</v>
      </c>
      <c r="L80" s="111" t="str">
        <f t="shared" si="15"/>
        <v>No</v>
      </c>
    </row>
    <row r="81" spans="1:12" ht="25" x14ac:dyDescent="0.25">
      <c r="A81" s="174" t="s">
        <v>1306</v>
      </c>
      <c r="B81" s="22" t="s">
        <v>213</v>
      </c>
      <c r="C81" s="29">
        <v>40523.694248</v>
      </c>
      <c r="D81" s="27" t="str">
        <f t="shared" si="12"/>
        <v>N/A</v>
      </c>
      <c r="E81" s="29">
        <v>36177.344400000002</v>
      </c>
      <c r="F81" s="27" t="str">
        <f t="shared" si="13"/>
        <v>N/A</v>
      </c>
      <c r="G81" s="29">
        <v>16492.328592000002</v>
      </c>
      <c r="H81" s="27" t="str">
        <f t="shared" si="14"/>
        <v>N/A</v>
      </c>
      <c r="I81" s="8">
        <v>-10.7</v>
      </c>
      <c r="J81" s="8">
        <v>-54.4</v>
      </c>
      <c r="K81" s="28" t="s">
        <v>736</v>
      </c>
      <c r="L81" s="111" t="str">
        <f t="shared" si="15"/>
        <v>No</v>
      </c>
    </row>
    <row r="82" spans="1:12" x14ac:dyDescent="0.25">
      <c r="A82" s="174" t="s">
        <v>550</v>
      </c>
      <c r="B82" s="22" t="s">
        <v>213</v>
      </c>
      <c r="C82" s="29">
        <v>179286183</v>
      </c>
      <c r="D82" s="27" t="str">
        <f t="shared" si="12"/>
        <v>N/A</v>
      </c>
      <c r="E82" s="29">
        <v>128176272</v>
      </c>
      <c r="F82" s="27" t="str">
        <f t="shared" si="13"/>
        <v>N/A</v>
      </c>
      <c r="G82" s="29">
        <v>12571611</v>
      </c>
      <c r="H82" s="27" t="str">
        <f t="shared" si="14"/>
        <v>N/A</v>
      </c>
      <c r="I82" s="8">
        <v>-28.5</v>
      </c>
      <c r="J82" s="8">
        <v>-90.2</v>
      </c>
      <c r="K82" s="28" t="s">
        <v>736</v>
      </c>
      <c r="L82" s="111" t="str">
        <f t="shared" si="15"/>
        <v>No</v>
      </c>
    </row>
    <row r="83" spans="1:12" x14ac:dyDescent="0.25">
      <c r="A83" s="174" t="s">
        <v>551</v>
      </c>
      <c r="B83" s="22" t="s">
        <v>213</v>
      </c>
      <c r="C83" s="23">
        <v>1558</v>
      </c>
      <c r="D83" s="27" t="str">
        <f t="shared" si="12"/>
        <v>N/A</v>
      </c>
      <c r="E83" s="23">
        <v>1402</v>
      </c>
      <c r="F83" s="27" t="str">
        <f t="shared" si="13"/>
        <v>N/A</v>
      </c>
      <c r="G83" s="23">
        <v>716</v>
      </c>
      <c r="H83" s="27" t="str">
        <f t="shared" si="14"/>
        <v>N/A</v>
      </c>
      <c r="I83" s="8">
        <v>-10</v>
      </c>
      <c r="J83" s="8">
        <v>-48.9</v>
      </c>
      <c r="K83" s="28" t="s">
        <v>736</v>
      </c>
      <c r="L83" s="111" t="str">
        <f t="shared" si="15"/>
        <v>No</v>
      </c>
    </row>
    <row r="84" spans="1:12" x14ac:dyDescent="0.25">
      <c r="A84" s="174" t="s">
        <v>1307</v>
      </c>
      <c r="B84" s="22" t="s">
        <v>213</v>
      </c>
      <c r="C84" s="29">
        <v>115074.57189000001</v>
      </c>
      <c r="D84" s="27" t="str">
        <f t="shared" si="12"/>
        <v>N/A</v>
      </c>
      <c r="E84" s="29">
        <v>91423.874465000001</v>
      </c>
      <c r="F84" s="27" t="str">
        <f t="shared" si="13"/>
        <v>N/A</v>
      </c>
      <c r="G84" s="29">
        <v>17558.115922000001</v>
      </c>
      <c r="H84" s="27" t="str">
        <f t="shared" si="14"/>
        <v>N/A</v>
      </c>
      <c r="I84" s="8">
        <v>-20.6</v>
      </c>
      <c r="J84" s="8">
        <v>-80.8</v>
      </c>
      <c r="K84" s="28" t="s">
        <v>736</v>
      </c>
      <c r="L84" s="111" t="str">
        <f t="shared" si="15"/>
        <v>No</v>
      </c>
    </row>
    <row r="85" spans="1:12" x14ac:dyDescent="0.25">
      <c r="A85" s="174" t="s">
        <v>552</v>
      </c>
      <c r="B85" s="22" t="s">
        <v>213</v>
      </c>
      <c r="C85" s="29">
        <v>85749557</v>
      </c>
      <c r="D85" s="27" t="str">
        <f t="shared" si="12"/>
        <v>N/A</v>
      </c>
      <c r="E85" s="29">
        <v>83806186</v>
      </c>
      <c r="F85" s="27" t="str">
        <f t="shared" si="13"/>
        <v>N/A</v>
      </c>
      <c r="G85" s="29">
        <v>106902680</v>
      </c>
      <c r="H85" s="27" t="str">
        <f t="shared" si="14"/>
        <v>N/A</v>
      </c>
      <c r="I85" s="8">
        <v>-2.27</v>
      </c>
      <c r="J85" s="8">
        <v>27.56</v>
      </c>
      <c r="K85" s="28" t="s">
        <v>736</v>
      </c>
      <c r="L85" s="111" t="str">
        <f t="shared" si="15"/>
        <v>Yes</v>
      </c>
    </row>
    <row r="86" spans="1:12" x14ac:dyDescent="0.25">
      <c r="A86" s="174" t="s">
        <v>553</v>
      </c>
      <c r="B86" s="22" t="s">
        <v>213</v>
      </c>
      <c r="C86" s="23">
        <v>2968</v>
      </c>
      <c r="D86" s="27" t="str">
        <f t="shared" si="12"/>
        <v>N/A</v>
      </c>
      <c r="E86" s="23">
        <v>2934</v>
      </c>
      <c r="F86" s="27" t="str">
        <f t="shared" si="13"/>
        <v>N/A</v>
      </c>
      <c r="G86" s="23">
        <v>4025</v>
      </c>
      <c r="H86" s="27" t="str">
        <f t="shared" si="14"/>
        <v>N/A</v>
      </c>
      <c r="I86" s="8">
        <v>-1.1499999999999999</v>
      </c>
      <c r="J86" s="8">
        <v>37.18</v>
      </c>
      <c r="K86" s="28" t="s">
        <v>736</v>
      </c>
      <c r="L86" s="111" t="str">
        <f t="shared" si="15"/>
        <v>No</v>
      </c>
    </row>
    <row r="87" spans="1:12" x14ac:dyDescent="0.25">
      <c r="A87" s="174" t="s">
        <v>1308</v>
      </c>
      <c r="B87" s="22" t="s">
        <v>213</v>
      </c>
      <c r="C87" s="29">
        <v>28891.360175000002</v>
      </c>
      <c r="D87" s="27" t="str">
        <f t="shared" si="12"/>
        <v>N/A</v>
      </c>
      <c r="E87" s="29">
        <v>28563.798909000001</v>
      </c>
      <c r="F87" s="27" t="str">
        <f t="shared" si="13"/>
        <v>N/A</v>
      </c>
      <c r="G87" s="29">
        <v>26559.672050000001</v>
      </c>
      <c r="H87" s="27" t="str">
        <f t="shared" si="14"/>
        <v>N/A</v>
      </c>
      <c r="I87" s="8">
        <v>-1.1299999999999999</v>
      </c>
      <c r="J87" s="8">
        <v>-7.02</v>
      </c>
      <c r="K87" s="28" t="s">
        <v>736</v>
      </c>
      <c r="L87" s="111" t="str">
        <f t="shared" si="15"/>
        <v>Yes</v>
      </c>
    </row>
    <row r="88" spans="1:12" x14ac:dyDescent="0.25">
      <c r="A88" s="174" t="s">
        <v>554</v>
      </c>
      <c r="B88" s="22" t="s">
        <v>213</v>
      </c>
      <c r="C88" s="29">
        <v>821411270</v>
      </c>
      <c r="D88" s="27" t="str">
        <f t="shared" si="12"/>
        <v>N/A</v>
      </c>
      <c r="E88" s="29">
        <v>828581546</v>
      </c>
      <c r="F88" s="27" t="str">
        <f t="shared" si="13"/>
        <v>N/A</v>
      </c>
      <c r="G88" s="29">
        <v>730140028</v>
      </c>
      <c r="H88" s="27" t="str">
        <f t="shared" si="14"/>
        <v>N/A</v>
      </c>
      <c r="I88" s="8">
        <v>0.87290000000000001</v>
      </c>
      <c r="J88" s="8">
        <v>-11.9</v>
      </c>
      <c r="K88" s="28" t="s">
        <v>736</v>
      </c>
      <c r="L88" s="111" t="str">
        <f t="shared" si="15"/>
        <v>Yes</v>
      </c>
    </row>
    <row r="89" spans="1:12" x14ac:dyDescent="0.25">
      <c r="A89" s="174" t="s">
        <v>555</v>
      </c>
      <c r="B89" s="22" t="s">
        <v>213</v>
      </c>
      <c r="C89" s="23">
        <v>1226022</v>
      </c>
      <c r="D89" s="27" t="str">
        <f t="shared" si="12"/>
        <v>N/A</v>
      </c>
      <c r="E89" s="23">
        <v>1247813</v>
      </c>
      <c r="F89" s="27" t="str">
        <f t="shared" si="13"/>
        <v>N/A</v>
      </c>
      <c r="G89" s="23">
        <v>1174201</v>
      </c>
      <c r="H89" s="27" t="str">
        <f t="shared" si="14"/>
        <v>N/A</v>
      </c>
      <c r="I89" s="8">
        <v>1.7769999999999999</v>
      </c>
      <c r="J89" s="8">
        <v>-5.9</v>
      </c>
      <c r="K89" s="28" t="s">
        <v>736</v>
      </c>
      <c r="L89" s="111" t="str">
        <f t="shared" si="15"/>
        <v>Yes</v>
      </c>
    </row>
    <row r="90" spans="1:12" x14ac:dyDescent="0.25">
      <c r="A90" s="174" t="s">
        <v>1309</v>
      </c>
      <c r="B90" s="22" t="s">
        <v>213</v>
      </c>
      <c r="C90" s="29">
        <v>669.98085678999996</v>
      </c>
      <c r="D90" s="27" t="str">
        <f t="shared" si="12"/>
        <v>N/A</v>
      </c>
      <c r="E90" s="29">
        <v>664.02701847000003</v>
      </c>
      <c r="F90" s="27" t="str">
        <f t="shared" si="13"/>
        <v>N/A</v>
      </c>
      <c r="G90" s="29">
        <v>621.81860515999995</v>
      </c>
      <c r="H90" s="27" t="str">
        <f t="shared" si="14"/>
        <v>N/A</v>
      </c>
      <c r="I90" s="8">
        <v>-0.88900000000000001</v>
      </c>
      <c r="J90" s="8">
        <v>-6.36</v>
      </c>
      <c r="K90" s="28" t="s">
        <v>736</v>
      </c>
      <c r="L90" s="111" t="str">
        <f t="shared" si="15"/>
        <v>Yes</v>
      </c>
    </row>
    <row r="91" spans="1:12" x14ac:dyDescent="0.25">
      <c r="A91" s="174" t="s">
        <v>556</v>
      </c>
      <c r="B91" s="22" t="s">
        <v>213</v>
      </c>
      <c r="C91" s="29">
        <v>311621693</v>
      </c>
      <c r="D91" s="27" t="str">
        <f t="shared" si="12"/>
        <v>N/A</v>
      </c>
      <c r="E91" s="29">
        <v>299276549</v>
      </c>
      <c r="F91" s="27" t="str">
        <f t="shared" si="13"/>
        <v>N/A</v>
      </c>
      <c r="G91" s="29">
        <v>289008794</v>
      </c>
      <c r="H91" s="27" t="str">
        <f t="shared" si="14"/>
        <v>N/A</v>
      </c>
      <c r="I91" s="8">
        <v>-3.96</v>
      </c>
      <c r="J91" s="8">
        <v>-3.43</v>
      </c>
      <c r="K91" s="28" t="s">
        <v>736</v>
      </c>
      <c r="L91" s="111" t="str">
        <f t="shared" si="15"/>
        <v>Yes</v>
      </c>
    </row>
    <row r="92" spans="1:12" x14ac:dyDescent="0.25">
      <c r="A92" s="174" t="s">
        <v>557</v>
      </c>
      <c r="B92" s="22" t="s">
        <v>213</v>
      </c>
      <c r="C92" s="23">
        <v>631274</v>
      </c>
      <c r="D92" s="27" t="str">
        <f t="shared" si="12"/>
        <v>N/A</v>
      </c>
      <c r="E92" s="23">
        <v>660032</v>
      </c>
      <c r="F92" s="27" t="str">
        <f t="shared" si="13"/>
        <v>N/A</v>
      </c>
      <c r="G92" s="23">
        <v>668725</v>
      </c>
      <c r="H92" s="27" t="str">
        <f t="shared" si="14"/>
        <v>N/A</v>
      </c>
      <c r="I92" s="8">
        <v>4.556</v>
      </c>
      <c r="J92" s="8">
        <v>1.3169999999999999</v>
      </c>
      <c r="K92" s="28" t="s">
        <v>736</v>
      </c>
      <c r="L92" s="111" t="str">
        <f t="shared" si="15"/>
        <v>Yes</v>
      </c>
    </row>
    <row r="93" spans="1:12" x14ac:dyDescent="0.25">
      <c r="A93" s="174" t="s">
        <v>1310</v>
      </c>
      <c r="B93" s="22" t="s">
        <v>213</v>
      </c>
      <c r="C93" s="29">
        <v>493.63935944999997</v>
      </c>
      <c r="D93" s="27" t="str">
        <f t="shared" si="12"/>
        <v>N/A</v>
      </c>
      <c r="E93" s="29">
        <v>453.42733231</v>
      </c>
      <c r="F93" s="27" t="str">
        <f t="shared" si="13"/>
        <v>N/A</v>
      </c>
      <c r="G93" s="29">
        <v>432.17883884000003</v>
      </c>
      <c r="H93" s="27" t="str">
        <f t="shared" si="14"/>
        <v>N/A</v>
      </c>
      <c r="I93" s="8">
        <v>-8.15</v>
      </c>
      <c r="J93" s="8">
        <v>-4.6900000000000004</v>
      </c>
      <c r="K93" s="28" t="s">
        <v>736</v>
      </c>
      <c r="L93" s="111" t="str">
        <f t="shared" si="15"/>
        <v>Yes</v>
      </c>
    </row>
    <row r="94" spans="1:12" ht="25" x14ac:dyDescent="0.25">
      <c r="A94" s="174" t="s">
        <v>558</v>
      </c>
      <c r="B94" s="22" t="s">
        <v>213</v>
      </c>
      <c r="C94" s="29">
        <v>22440957</v>
      </c>
      <c r="D94" s="27" t="str">
        <f t="shared" si="12"/>
        <v>N/A</v>
      </c>
      <c r="E94" s="29">
        <v>17922316</v>
      </c>
      <c r="F94" s="27" t="str">
        <f t="shared" si="13"/>
        <v>N/A</v>
      </c>
      <c r="G94" s="29">
        <v>29067843</v>
      </c>
      <c r="H94" s="27" t="str">
        <f t="shared" si="14"/>
        <v>N/A</v>
      </c>
      <c r="I94" s="8">
        <v>-20.100000000000001</v>
      </c>
      <c r="J94" s="8">
        <v>62.19</v>
      </c>
      <c r="K94" s="28" t="s">
        <v>736</v>
      </c>
      <c r="L94" s="111" t="str">
        <f t="shared" si="15"/>
        <v>No</v>
      </c>
    </row>
    <row r="95" spans="1:12" x14ac:dyDescent="0.25">
      <c r="A95" s="174" t="s">
        <v>559</v>
      </c>
      <c r="B95" s="22" t="s">
        <v>213</v>
      </c>
      <c r="C95" s="23">
        <v>175805</v>
      </c>
      <c r="D95" s="27" t="str">
        <f t="shared" si="12"/>
        <v>N/A</v>
      </c>
      <c r="E95" s="23">
        <v>143583</v>
      </c>
      <c r="F95" s="27" t="str">
        <f t="shared" si="13"/>
        <v>N/A</v>
      </c>
      <c r="G95" s="23">
        <v>153781</v>
      </c>
      <c r="H95" s="27" t="str">
        <f t="shared" si="14"/>
        <v>N/A</v>
      </c>
      <c r="I95" s="8">
        <v>-18.3</v>
      </c>
      <c r="J95" s="8">
        <v>7.1029999999999998</v>
      </c>
      <c r="K95" s="28" t="s">
        <v>736</v>
      </c>
      <c r="L95" s="111" t="str">
        <f t="shared" si="15"/>
        <v>Yes</v>
      </c>
    </row>
    <row r="96" spans="1:12" ht="25" x14ac:dyDescent="0.25">
      <c r="A96" s="174" t="s">
        <v>1311</v>
      </c>
      <c r="B96" s="22" t="s">
        <v>213</v>
      </c>
      <c r="C96" s="29">
        <v>127.64686442</v>
      </c>
      <c r="D96" s="27" t="str">
        <f t="shared" si="12"/>
        <v>N/A</v>
      </c>
      <c r="E96" s="29">
        <v>124.82199146000001</v>
      </c>
      <c r="F96" s="27" t="str">
        <f t="shared" si="13"/>
        <v>N/A</v>
      </c>
      <c r="G96" s="29">
        <v>189.02102991000001</v>
      </c>
      <c r="H96" s="27" t="str">
        <f t="shared" si="14"/>
        <v>N/A</v>
      </c>
      <c r="I96" s="8">
        <v>-2.21</v>
      </c>
      <c r="J96" s="8">
        <v>51.43</v>
      </c>
      <c r="K96" s="28" t="s">
        <v>736</v>
      </c>
      <c r="L96" s="111" t="str">
        <f t="shared" si="15"/>
        <v>No</v>
      </c>
    </row>
    <row r="97" spans="1:12" x14ac:dyDescent="0.25">
      <c r="A97" s="174" t="s">
        <v>560</v>
      </c>
      <c r="B97" s="22" t="s">
        <v>213</v>
      </c>
      <c r="C97" s="29">
        <v>483222981</v>
      </c>
      <c r="D97" s="27" t="str">
        <f t="shared" si="12"/>
        <v>N/A</v>
      </c>
      <c r="E97" s="29">
        <v>500537770</v>
      </c>
      <c r="F97" s="27" t="str">
        <f t="shared" si="13"/>
        <v>N/A</v>
      </c>
      <c r="G97" s="29">
        <v>444533897</v>
      </c>
      <c r="H97" s="27" t="str">
        <f t="shared" si="14"/>
        <v>N/A</v>
      </c>
      <c r="I97" s="8">
        <v>3.5830000000000002</v>
      </c>
      <c r="J97" s="8">
        <v>-11.2</v>
      </c>
      <c r="K97" s="28" t="s">
        <v>736</v>
      </c>
      <c r="L97" s="111" t="str">
        <f t="shared" si="15"/>
        <v>Yes</v>
      </c>
    </row>
    <row r="98" spans="1:12" x14ac:dyDescent="0.25">
      <c r="A98" s="174" t="s">
        <v>561</v>
      </c>
      <c r="B98" s="22" t="s">
        <v>213</v>
      </c>
      <c r="C98" s="23">
        <v>676391</v>
      </c>
      <c r="D98" s="27" t="str">
        <f t="shared" si="12"/>
        <v>N/A</v>
      </c>
      <c r="E98" s="23">
        <v>701606</v>
      </c>
      <c r="F98" s="27" t="str">
        <f t="shared" si="13"/>
        <v>N/A</v>
      </c>
      <c r="G98" s="23">
        <v>667526</v>
      </c>
      <c r="H98" s="27" t="str">
        <f t="shared" si="14"/>
        <v>N/A</v>
      </c>
      <c r="I98" s="8">
        <v>3.7280000000000002</v>
      </c>
      <c r="J98" s="8">
        <v>-4.8600000000000003</v>
      </c>
      <c r="K98" s="28" t="s">
        <v>736</v>
      </c>
      <c r="L98" s="111" t="str">
        <f t="shared" si="15"/>
        <v>Yes</v>
      </c>
    </row>
    <row r="99" spans="1:12" x14ac:dyDescent="0.25">
      <c r="A99" s="174" t="s">
        <v>1312</v>
      </c>
      <c r="B99" s="22" t="s">
        <v>213</v>
      </c>
      <c r="C99" s="29">
        <v>714.41367640999999</v>
      </c>
      <c r="D99" s="27" t="str">
        <f t="shared" si="12"/>
        <v>N/A</v>
      </c>
      <c r="E99" s="29">
        <v>713.41717430999995</v>
      </c>
      <c r="F99" s="27" t="str">
        <f t="shared" si="13"/>
        <v>N/A</v>
      </c>
      <c r="G99" s="29">
        <v>665.94244569</v>
      </c>
      <c r="H99" s="27" t="str">
        <f t="shared" si="14"/>
        <v>N/A</v>
      </c>
      <c r="I99" s="8">
        <v>-0.13900000000000001</v>
      </c>
      <c r="J99" s="8">
        <v>-6.65</v>
      </c>
      <c r="K99" s="28" t="s">
        <v>736</v>
      </c>
      <c r="L99" s="111" t="str">
        <f t="shared" si="15"/>
        <v>Yes</v>
      </c>
    </row>
    <row r="100" spans="1:12" x14ac:dyDescent="0.25">
      <c r="A100" s="174" t="s">
        <v>562</v>
      </c>
      <c r="B100" s="22" t="s">
        <v>213</v>
      </c>
      <c r="C100" s="29">
        <v>100712000</v>
      </c>
      <c r="D100" s="27" t="str">
        <f t="shared" si="12"/>
        <v>N/A</v>
      </c>
      <c r="E100" s="29">
        <v>105165688</v>
      </c>
      <c r="F100" s="27" t="str">
        <f t="shared" si="13"/>
        <v>N/A</v>
      </c>
      <c r="G100" s="29">
        <v>163632651</v>
      </c>
      <c r="H100" s="27" t="str">
        <f t="shared" si="14"/>
        <v>N/A</v>
      </c>
      <c r="I100" s="8">
        <v>4.4219999999999997</v>
      </c>
      <c r="J100" s="8">
        <v>55.6</v>
      </c>
      <c r="K100" s="28" t="s">
        <v>736</v>
      </c>
      <c r="L100" s="111" t="str">
        <f t="shared" si="15"/>
        <v>No</v>
      </c>
    </row>
    <row r="101" spans="1:12" x14ac:dyDescent="0.25">
      <c r="A101" s="174" t="s">
        <v>563</v>
      </c>
      <c r="B101" s="22" t="s">
        <v>213</v>
      </c>
      <c r="C101" s="23">
        <v>288718</v>
      </c>
      <c r="D101" s="27" t="str">
        <f t="shared" si="12"/>
        <v>N/A</v>
      </c>
      <c r="E101" s="23">
        <v>303175</v>
      </c>
      <c r="F101" s="27" t="str">
        <f t="shared" si="13"/>
        <v>N/A</v>
      </c>
      <c r="G101" s="23">
        <v>765189</v>
      </c>
      <c r="H101" s="27" t="str">
        <f t="shared" si="14"/>
        <v>N/A</v>
      </c>
      <c r="I101" s="8">
        <v>5.0069999999999997</v>
      </c>
      <c r="J101" s="8">
        <v>152.4</v>
      </c>
      <c r="K101" s="28" t="s">
        <v>736</v>
      </c>
      <c r="L101" s="111" t="str">
        <f t="shared" si="15"/>
        <v>No</v>
      </c>
    </row>
    <row r="102" spans="1:12" x14ac:dyDescent="0.25">
      <c r="A102" s="174" t="s">
        <v>1313</v>
      </c>
      <c r="B102" s="22" t="s">
        <v>213</v>
      </c>
      <c r="C102" s="29">
        <v>348.82480483000001</v>
      </c>
      <c r="D102" s="27" t="str">
        <f t="shared" si="12"/>
        <v>N/A</v>
      </c>
      <c r="E102" s="29">
        <v>346.88113465999999</v>
      </c>
      <c r="F102" s="27" t="str">
        <f t="shared" si="13"/>
        <v>N/A</v>
      </c>
      <c r="G102" s="29">
        <v>213.84605764</v>
      </c>
      <c r="H102" s="27" t="str">
        <f t="shared" si="14"/>
        <v>N/A</v>
      </c>
      <c r="I102" s="8">
        <v>-0.55700000000000005</v>
      </c>
      <c r="J102" s="8">
        <v>-38.4</v>
      </c>
      <c r="K102" s="28" t="s">
        <v>736</v>
      </c>
      <c r="L102" s="111" t="str">
        <f t="shared" si="15"/>
        <v>No</v>
      </c>
    </row>
    <row r="103" spans="1:12" ht="25" x14ac:dyDescent="0.25">
      <c r="A103" s="174" t="s">
        <v>564</v>
      </c>
      <c r="B103" s="22" t="s">
        <v>213</v>
      </c>
      <c r="C103" s="29">
        <v>76263863</v>
      </c>
      <c r="D103" s="27" t="str">
        <f t="shared" si="12"/>
        <v>N/A</v>
      </c>
      <c r="E103" s="29">
        <v>68891950</v>
      </c>
      <c r="F103" s="27" t="str">
        <f t="shared" si="13"/>
        <v>N/A</v>
      </c>
      <c r="G103" s="29">
        <v>109495531</v>
      </c>
      <c r="H103" s="27" t="str">
        <f t="shared" si="14"/>
        <v>N/A</v>
      </c>
      <c r="I103" s="8">
        <v>-9.67</v>
      </c>
      <c r="J103" s="8">
        <v>58.94</v>
      </c>
      <c r="K103" s="28" t="s">
        <v>736</v>
      </c>
      <c r="L103" s="111" t="str">
        <f t="shared" si="15"/>
        <v>No</v>
      </c>
    </row>
    <row r="104" spans="1:12" x14ac:dyDescent="0.25">
      <c r="A104" s="174" t="s">
        <v>565</v>
      </c>
      <c r="B104" s="22" t="s">
        <v>213</v>
      </c>
      <c r="C104" s="23">
        <v>17972</v>
      </c>
      <c r="D104" s="27" t="str">
        <f t="shared" si="12"/>
        <v>N/A</v>
      </c>
      <c r="E104" s="23">
        <v>16551</v>
      </c>
      <c r="F104" s="27" t="str">
        <f t="shared" si="13"/>
        <v>N/A</v>
      </c>
      <c r="G104" s="23">
        <v>16894</v>
      </c>
      <c r="H104" s="27" t="str">
        <f t="shared" si="14"/>
        <v>N/A</v>
      </c>
      <c r="I104" s="8">
        <v>-7.91</v>
      </c>
      <c r="J104" s="8">
        <v>2.0720000000000001</v>
      </c>
      <c r="K104" s="28" t="s">
        <v>736</v>
      </c>
      <c r="L104" s="111" t="str">
        <f t="shared" si="15"/>
        <v>Yes</v>
      </c>
    </row>
    <row r="105" spans="1:12" x14ac:dyDescent="0.25">
      <c r="A105" s="174" t="s">
        <v>1314</v>
      </c>
      <c r="B105" s="22" t="s">
        <v>213</v>
      </c>
      <c r="C105" s="29">
        <v>4243.4822501999997</v>
      </c>
      <c r="D105" s="27" t="str">
        <f t="shared" si="12"/>
        <v>N/A</v>
      </c>
      <c r="E105" s="29">
        <v>4162.4040843000002</v>
      </c>
      <c r="F105" s="27" t="str">
        <f t="shared" si="13"/>
        <v>N/A</v>
      </c>
      <c r="G105" s="29">
        <v>6481.3265656000003</v>
      </c>
      <c r="H105" s="27" t="str">
        <f t="shared" si="14"/>
        <v>N/A</v>
      </c>
      <c r="I105" s="8">
        <v>-1.91</v>
      </c>
      <c r="J105" s="8">
        <v>55.71</v>
      </c>
      <c r="K105" s="28" t="s">
        <v>736</v>
      </c>
      <c r="L105" s="111" t="str">
        <f t="shared" si="15"/>
        <v>No</v>
      </c>
    </row>
    <row r="106" spans="1:12" x14ac:dyDescent="0.25">
      <c r="A106" s="174" t="s">
        <v>566</v>
      </c>
      <c r="B106" s="22" t="s">
        <v>213</v>
      </c>
      <c r="C106" s="29">
        <v>345628875</v>
      </c>
      <c r="D106" s="27" t="str">
        <f t="shared" si="12"/>
        <v>N/A</v>
      </c>
      <c r="E106" s="29">
        <v>357709079</v>
      </c>
      <c r="F106" s="27" t="str">
        <f t="shared" si="13"/>
        <v>N/A</v>
      </c>
      <c r="G106" s="29">
        <v>348619810</v>
      </c>
      <c r="H106" s="27" t="str">
        <f t="shared" si="14"/>
        <v>N/A</v>
      </c>
      <c r="I106" s="8">
        <v>3.4950000000000001</v>
      </c>
      <c r="J106" s="8">
        <v>-2.54</v>
      </c>
      <c r="K106" s="28" t="s">
        <v>736</v>
      </c>
      <c r="L106" s="111" t="str">
        <f t="shared" si="15"/>
        <v>Yes</v>
      </c>
    </row>
    <row r="107" spans="1:12" x14ac:dyDescent="0.25">
      <c r="A107" s="174" t="s">
        <v>567</v>
      </c>
      <c r="B107" s="22" t="s">
        <v>213</v>
      </c>
      <c r="C107" s="23">
        <v>956133</v>
      </c>
      <c r="D107" s="27" t="str">
        <f t="shared" si="12"/>
        <v>N/A</v>
      </c>
      <c r="E107" s="23">
        <v>963570</v>
      </c>
      <c r="F107" s="27" t="str">
        <f t="shared" si="13"/>
        <v>N/A</v>
      </c>
      <c r="G107" s="23">
        <v>924713</v>
      </c>
      <c r="H107" s="27" t="str">
        <f t="shared" si="14"/>
        <v>N/A</v>
      </c>
      <c r="I107" s="8">
        <v>0.77780000000000005</v>
      </c>
      <c r="J107" s="8">
        <v>-4.03</v>
      </c>
      <c r="K107" s="28" t="s">
        <v>736</v>
      </c>
      <c r="L107" s="111" t="str">
        <f t="shared" si="15"/>
        <v>Yes</v>
      </c>
    </row>
    <row r="108" spans="1:12" x14ac:dyDescent="0.25">
      <c r="A108" s="174" t="s">
        <v>1315</v>
      </c>
      <c r="B108" s="22" t="s">
        <v>213</v>
      </c>
      <c r="C108" s="29">
        <v>361.48618968</v>
      </c>
      <c r="D108" s="27" t="str">
        <f t="shared" si="12"/>
        <v>N/A</v>
      </c>
      <c r="E108" s="29">
        <v>371.23310085999998</v>
      </c>
      <c r="F108" s="27" t="str">
        <f t="shared" si="13"/>
        <v>N/A</v>
      </c>
      <c r="G108" s="29">
        <v>377.00325398000001</v>
      </c>
      <c r="H108" s="27" t="str">
        <f t="shared" si="14"/>
        <v>N/A</v>
      </c>
      <c r="I108" s="8">
        <v>2.6960000000000002</v>
      </c>
      <c r="J108" s="8">
        <v>1.554</v>
      </c>
      <c r="K108" s="28" t="s">
        <v>736</v>
      </c>
      <c r="L108" s="111" t="str">
        <f t="shared" si="15"/>
        <v>Yes</v>
      </c>
    </row>
    <row r="109" spans="1:12" x14ac:dyDescent="0.25">
      <c r="A109" s="174" t="s">
        <v>568</v>
      </c>
      <c r="B109" s="22" t="s">
        <v>213</v>
      </c>
      <c r="C109" s="29">
        <v>1160147679</v>
      </c>
      <c r="D109" s="27" t="str">
        <f t="shared" si="12"/>
        <v>N/A</v>
      </c>
      <c r="E109" s="29">
        <v>1176526653</v>
      </c>
      <c r="F109" s="27" t="str">
        <f t="shared" si="13"/>
        <v>N/A</v>
      </c>
      <c r="G109" s="29">
        <v>670194329</v>
      </c>
      <c r="H109" s="27" t="str">
        <f t="shared" si="14"/>
        <v>N/A</v>
      </c>
      <c r="I109" s="8">
        <v>1.4119999999999999</v>
      </c>
      <c r="J109" s="8">
        <v>-43</v>
      </c>
      <c r="K109" s="28" t="s">
        <v>736</v>
      </c>
      <c r="L109" s="111" t="str">
        <f t="shared" si="15"/>
        <v>No</v>
      </c>
    </row>
    <row r="110" spans="1:12" x14ac:dyDescent="0.25">
      <c r="A110" s="174" t="s">
        <v>569</v>
      </c>
      <c r="B110" s="22" t="s">
        <v>213</v>
      </c>
      <c r="C110" s="23">
        <v>1071861</v>
      </c>
      <c r="D110" s="27" t="str">
        <f t="shared" si="12"/>
        <v>N/A</v>
      </c>
      <c r="E110" s="23">
        <v>1096366</v>
      </c>
      <c r="F110" s="27" t="str">
        <f t="shared" si="13"/>
        <v>N/A</v>
      </c>
      <c r="G110" s="23">
        <v>921854</v>
      </c>
      <c r="H110" s="27" t="str">
        <f t="shared" si="14"/>
        <v>N/A</v>
      </c>
      <c r="I110" s="8">
        <v>2.286</v>
      </c>
      <c r="J110" s="8">
        <v>-15.9</v>
      </c>
      <c r="K110" s="28" t="s">
        <v>736</v>
      </c>
      <c r="L110" s="111" t="str">
        <f t="shared" si="15"/>
        <v>Yes</v>
      </c>
    </row>
    <row r="111" spans="1:12" x14ac:dyDescent="0.25">
      <c r="A111" s="174" t="s">
        <v>1316</v>
      </c>
      <c r="B111" s="22" t="s">
        <v>213</v>
      </c>
      <c r="C111" s="29">
        <v>1082.3676568000001</v>
      </c>
      <c r="D111" s="27" t="str">
        <f t="shared" si="12"/>
        <v>N/A</v>
      </c>
      <c r="E111" s="29">
        <v>1073.1148658</v>
      </c>
      <c r="F111" s="27" t="str">
        <f t="shared" si="13"/>
        <v>N/A</v>
      </c>
      <c r="G111" s="29">
        <v>727.00701955</v>
      </c>
      <c r="H111" s="27" t="str">
        <f t="shared" si="14"/>
        <v>N/A</v>
      </c>
      <c r="I111" s="8">
        <v>-0.85499999999999998</v>
      </c>
      <c r="J111" s="8">
        <v>-32.299999999999997</v>
      </c>
      <c r="K111" s="28" t="s">
        <v>736</v>
      </c>
      <c r="L111" s="111" t="str">
        <f t="shared" si="15"/>
        <v>No</v>
      </c>
    </row>
    <row r="112" spans="1:12" ht="25" x14ac:dyDescent="0.25">
      <c r="A112" s="174" t="s">
        <v>570</v>
      </c>
      <c r="B112" s="22" t="s">
        <v>213</v>
      </c>
      <c r="C112" s="29">
        <v>314759592</v>
      </c>
      <c r="D112" s="27" t="str">
        <f t="shared" si="12"/>
        <v>N/A</v>
      </c>
      <c r="E112" s="29">
        <v>268366539</v>
      </c>
      <c r="F112" s="27" t="str">
        <f t="shared" si="13"/>
        <v>N/A</v>
      </c>
      <c r="G112" s="29">
        <v>107079750</v>
      </c>
      <c r="H112" s="27" t="str">
        <f t="shared" si="14"/>
        <v>N/A</v>
      </c>
      <c r="I112" s="8">
        <v>-14.7</v>
      </c>
      <c r="J112" s="8">
        <v>-60.1</v>
      </c>
      <c r="K112" s="28" t="s">
        <v>736</v>
      </c>
      <c r="L112" s="111" t="str">
        <f t="shared" si="15"/>
        <v>No</v>
      </c>
    </row>
    <row r="113" spans="1:12" x14ac:dyDescent="0.25">
      <c r="A113" s="174" t="s">
        <v>571</v>
      </c>
      <c r="B113" s="22" t="s">
        <v>213</v>
      </c>
      <c r="C113" s="23">
        <v>120850</v>
      </c>
      <c r="D113" s="27" t="str">
        <f t="shared" si="12"/>
        <v>N/A</v>
      </c>
      <c r="E113" s="23">
        <v>121886</v>
      </c>
      <c r="F113" s="27" t="str">
        <f t="shared" si="13"/>
        <v>N/A</v>
      </c>
      <c r="G113" s="23">
        <v>139164</v>
      </c>
      <c r="H113" s="27" t="str">
        <f t="shared" si="14"/>
        <v>N/A</v>
      </c>
      <c r="I113" s="8">
        <v>0.85729999999999995</v>
      </c>
      <c r="J113" s="8">
        <v>14.18</v>
      </c>
      <c r="K113" s="28" t="s">
        <v>736</v>
      </c>
      <c r="L113" s="111" t="str">
        <f t="shared" si="15"/>
        <v>Yes</v>
      </c>
    </row>
    <row r="114" spans="1:12" x14ac:dyDescent="0.25">
      <c r="A114" s="174" t="s">
        <v>1317</v>
      </c>
      <c r="B114" s="22" t="s">
        <v>213</v>
      </c>
      <c r="C114" s="29">
        <v>2604.5477203</v>
      </c>
      <c r="D114" s="27" t="str">
        <f t="shared" si="12"/>
        <v>N/A</v>
      </c>
      <c r="E114" s="29">
        <v>2201.7831334000002</v>
      </c>
      <c r="F114" s="27" t="str">
        <f t="shared" si="13"/>
        <v>N/A</v>
      </c>
      <c r="G114" s="29">
        <v>769.45007328999998</v>
      </c>
      <c r="H114" s="27" t="str">
        <f t="shared" si="14"/>
        <v>N/A</v>
      </c>
      <c r="I114" s="8">
        <v>-15.5</v>
      </c>
      <c r="J114" s="8">
        <v>-65.099999999999994</v>
      </c>
      <c r="K114" s="28" t="s">
        <v>736</v>
      </c>
      <c r="L114" s="111" t="str">
        <f t="shared" si="15"/>
        <v>No</v>
      </c>
    </row>
    <row r="115" spans="1:12" ht="25" x14ac:dyDescent="0.25">
      <c r="A115" s="174" t="s">
        <v>572</v>
      </c>
      <c r="B115" s="22" t="s">
        <v>213</v>
      </c>
      <c r="C115" s="29">
        <v>22392496</v>
      </c>
      <c r="D115" s="27" t="str">
        <f t="shared" si="12"/>
        <v>N/A</v>
      </c>
      <c r="E115" s="29">
        <v>23396527</v>
      </c>
      <c r="F115" s="27" t="str">
        <f t="shared" si="13"/>
        <v>N/A</v>
      </c>
      <c r="G115" s="29">
        <v>27198713</v>
      </c>
      <c r="H115" s="27" t="str">
        <f t="shared" si="14"/>
        <v>N/A</v>
      </c>
      <c r="I115" s="8">
        <v>4.484</v>
      </c>
      <c r="J115" s="8">
        <v>16.25</v>
      </c>
      <c r="K115" s="28" t="s">
        <v>736</v>
      </c>
      <c r="L115" s="111" t="str">
        <f t="shared" si="15"/>
        <v>Yes</v>
      </c>
    </row>
    <row r="116" spans="1:12" x14ac:dyDescent="0.25">
      <c r="A116" s="110" t="s">
        <v>573</v>
      </c>
      <c r="B116" s="22" t="s">
        <v>213</v>
      </c>
      <c r="C116" s="23">
        <v>84562</v>
      </c>
      <c r="D116" s="27" t="str">
        <f t="shared" si="12"/>
        <v>N/A</v>
      </c>
      <c r="E116" s="23">
        <v>85668</v>
      </c>
      <c r="F116" s="27" t="str">
        <f t="shared" si="13"/>
        <v>N/A</v>
      </c>
      <c r="G116" s="23">
        <v>88216</v>
      </c>
      <c r="H116" s="27" t="str">
        <f t="shared" si="14"/>
        <v>N/A</v>
      </c>
      <c r="I116" s="8">
        <v>1.3080000000000001</v>
      </c>
      <c r="J116" s="8">
        <v>2.9740000000000002</v>
      </c>
      <c r="K116" s="28" t="s">
        <v>736</v>
      </c>
      <c r="L116" s="111" t="str">
        <f t="shared" si="15"/>
        <v>Yes</v>
      </c>
    </row>
    <row r="117" spans="1:12" x14ac:dyDescent="0.25">
      <c r="A117" s="110" t="s">
        <v>1318</v>
      </c>
      <c r="B117" s="22" t="s">
        <v>213</v>
      </c>
      <c r="C117" s="29">
        <v>264.80565739000002</v>
      </c>
      <c r="D117" s="27" t="str">
        <f t="shared" si="12"/>
        <v>N/A</v>
      </c>
      <c r="E117" s="29">
        <v>273.10695942000001</v>
      </c>
      <c r="F117" s="27" t="str">
        <f t="shared" si="13"/>
        <v>N/A</v>
      </c>
      <c r="G117" s="29">
        <v>308.31949986000001</v>
      </c>
      <c r="H117" s="27" t="str">
        <f t="shared" si="14"/>
        <v>N/A</v>
      </c>
      <c r="I117" s="8">
        <v>3.1349999999999998</v>
      </c>
      <c r="J117" s="8">
        <v>12.89</v>
      </c>
      <c r="K117" s="28" t="s">
        <v>736</v>
      </c>
      <c r="L117" s="111" t="str">
        <f t="shared" si="15"/>
        <v>Yes</v>
      </c>
    </row>
    <row r="118" spans="1:12" ht="25" x14ac:dyDescent="0.25">
      <c r="A118" s="143" t="s">
        <v>574</v>
      </c>
      <c r="B118" s="22" t="s">
        <v>213</v>
      </c>
      <c r="C118" s="29">
        <v>86457787</v>
      </c>
      <c r="D118" s="27" t="str">
        <f t="shared" si="12"/>
        <v>N/A</v>
      </c>
      <c r="E118" s="29">
        <v>88686179</v>
      </c>
      <c r="F118" s="27" t="str">
        <f t="shared" si="13"/>
        <v>N/A</v>
      </c>
      <c r="G118" s="29">
        <v>124292183</v>
      </c>
      <c r="H118" s="27" t="str">
        <f t="shared" si="14"/>
        <v>N/A</v>
      </c>
      <c r="I118" s="8">
        <v>2.577</v>
      </c>
      <c r="J118" s="8">
        <v>40.15</v>
      </c>
      <c r="K118" s="28" t="s">
        <v>736</v>
      </c>
      <c r="L118" s="111" t="str">
        <f t="shared" si="15"/>
        <v>No</v>
      </c>
    </row>
    <row r="119" spans="1:12" x14ac:dyDescent="0.25">
      <c r="A119" s="143" t="s">
        <v>575</v>
      </c>
      <c r="B119" s="22" t="s">
        <v>213</v>
      </c>
      <c r="C119" s="23">
        <v>14075</v>
      </c>
      <c r="D119" s="27" t="str">
        <f t="shared" si="12"/>
        <v>N/A</v>
      </c>
      <c r="E119" s="23">
        <v>13100</v>
      </c>
      <c r="F119" s="27" t="str">
        <f t="shared" si="13"/>
        <v>N/A</v>
      </c>
      <c r="G119" s="23">
        <v>14355</v>
      </c>
      <c r="H119" s="27" t="str">
        <f t="shared" si="14"/>
        <v>N/A</v>
      </c>
      <c r="I119" s="8">
        <v>-6.93</v>
      </c>
      <c r="J119" s="8">
        <v>9.58</v>
      </c>
      <c r="K119" s="28" t="s">
        <v>736</v>
      </c>
      <c r="L119" s="111" t="str">
        <f t="shared" si="15"/>
        <v>Yes</v>
      </c>
    </row>
    <row r="120" spans="1:12" ht="25" x14ac:dyDescent="0.25">
      <c r="A120" s="143" t="s">
        <v>1319</v>
      </c>
      <c r="B120" s="22" t="s">
        <v>213</v>
      </c>
      <c r="C120" s="29">
        <v>6142.6491652000004</v>
      </c>
      <c r="D120" s="27" t="str">
        <f t="shared" si="12"/>
        <v>N/A</v>
      </c>
      <c r="E120" s="29">
        <v>6769.9373281999997</v>
      </c>
      <c r="F120" s="27" t="str">
        <f t="shared" si="13"/>
        <v>N/A</v>
      </c>
      <c r="G120" s="29">
        <v>8658.4592825</v>
      </c>
      <c r="H120" s="27" t="str">
        <f t="shared" si="14"/>
        <v>N/A</v>
      </c>
      <c r="I120" s="8">
        <v>10.210000000000001</v>
      </c>
      <c r="J120" s="8">
        <v>27.9</v>
      </c>
      <c r="K120" s="28" t="s">
        <v>736</v>
      </c>
      <c r="L120" s="111" t="str">
        <f t="shared" si="15"/>
        <v>Yes</v>
      </c>
    </row>
    <row r="121" spans="1:12" ht="25" x14ac:dyDescent="0.25">
      <c r="A121" s="143" t="s">
        <v>576</v>
      </c>
      <c r="B121" s="22" t="s">
        <v>213</v>
      </c>
      <c r="C121" s="29">
        <v>52990094</v>
      </c>
      <c r="D121" s="27" t="str">
        <f t="shared" si="12"/>
        <v>N/A</v>
      </c>
      <c r="E121" s="29">
        <v>42141513</v>
      </c>
      <c r="F121" s="27" t="str">
        <f t="shared" si="13"/>
        <v>N/A</v>
      </c>
      <c r="G121" s="29">
        <v>21823672</v>
      </c>
      <c r="H121" s="27" t="str">
        <f t="shared" si="14"/>
        <v>N/A</v>
      </c>
      <c r="I121" s="8">
        <v>-20.5</v>
      </c>
      <c r="J121" s="8">
        <v>-48.2</v>
      </c>
      <c r="K121" s="28" t="s">
        <v>736</v>
      </c>
      <c r="L121" s="111" t="str">
        <f t="shared" si="15"/>
        <v>No</v>
      </c>
    </row>
    <row r="122" spans="1:12" x14ac:dyDescent="0.25">
      <c r="A122" s="143" t="s">
        <v>577</v>
      </c>
      <c r="B122" s="22" t="s">
        <v>213</v>
      </c>
      <c r="C122" s="23">
        <v>52664</v>
      </c>
      <c r="D122" s="27" t="str">
        <f t="shared" si="12"/>
        <v>N/A</v>
      </c>
      <c r="E122" s="23">
        <v>35322</v>
      </c>
      <c r="F122" s="27" t="str">
        <f t="shared" si="13"/>
        <v>N/A</v>
      </c>
      <c r="G122" s="23">
        <v>28572</v>
      </c>
      <c r="H122" s="27" t="str">
        <f t="shared" si="14"/>
        <v>N/A</v>
      </c>
      <c r="I122" s="8">
        <v>-32.9</v>
      </c>
      <c r="J122" s="8">
        <v>-19.100000000000001</v>
      </c>
      <c r="K122" s="28" t="s">
        <v>736</v>
      </c>
      <c r="L122" s="111" t="str">
        <f t="shared" si="15"/>
        <v>Yes</v>
      </c>
    </row>
    <row r="123" spans="1:12" ht="25" x14ac:dyDescent="0.25">
      <c r="A123" s="143" t="s">
        <v>1320</v>
      </c>
      <c r="B123" s="22" t="s">
        <v>213</v>
      </c>
      <c r="C123" s="29">
        <v>1006.1919717</v>
      </c>
      <c r="D123" s="27" t="str">
        <f t="shared" si="12"/>
        <v>N/A</v>
      </c>
      <c r="E123" s="29">
        <v>1193.0670121000001</v>
      </c>
      <c r="F123" s="27" t="str">
        <f t="shared" si="13"/>
        <v>N/A</v>
      </c>
      <c r="G123" s="29">
        <v>763.81324373999996</v>
      </c>
      <c r="H123" s="27" t="str">
        <f t="shared" si="14"/>
        <v>N/A</v>
      </c>
      <c r="I123" s="8">
        <v>18.57</v>
      </c>
      <c r="J123" s="8">
        <v>-36</v>
      </c>
      <c r="K123" s="28" t="s">
        <v>736</v>
      </c>
      <c r="L123" s="111" t="str">
        <f t="shared" si="15"/>
        <v>No</v>
      </c>
    </row>
    <row r="124" spans="1:12" ht="25" x14ac:dyDescent="0.25">
      <c r="A124" s="143" t="s">
        <v>578</v>
      </c>
      <c r="B124" s="22" t="s">
        <v>213</v>
      </c>
      <c r="C124" s="29">
        <v>0</v>
      </c>
      <c r="D124" s="27" t="str">
        <f t="shared" si="12"/>
        <v>N/A</v>
      </c>
      <c r="E124" s="29">
        <v>0</v>
      </c>
      <c r="F124" s="27" t="str">
        <f t="shared" si="13"/>
        <v>N/A</v>
      </c>
      <c r="G124" s="29">
        <v>0</v>
      </c>
      <c r="H124" s="27" t="str">
        <f t="shared" si="14"/>
        <v>N/A</v>
      </c>
      <c r="I124" s="8" t="s">
        <v>1748</v>
      </c>
      <c r="J124" s="8" t="s">
        <v>1748</v>
      </c>
      <c r="K124" s="28" t="s">
        <v>736</v>
      </c>
      <c r="L124" s="111" t="str">
        <f t="shared" si="15"/>
        <v>N/A</v>
      </c>
    </row>
    <row r="125" spans="1:12" x14ac:dyDescent="0.25">
      <c r="A125" s="134" t="s">
        <v>579</v>
      </c>
      <c r="B125" s="22" t="s">
        <v>213</v>
      </c>
      <c r="C125" s="23">
        <v>0</v>
      </c>
      <c r="D125" s="27" t="str">
        <f t="shared" si="12"/>
        <v>N/A</v>
      </c>
      <c r="E125" s="23">
        <v>0</v>
      </c>
      <c r="F125" s="27" t="str">
        <f t="shared" si="13"/>
        <v>N/A</v>
      </c>
      <c r="G125" s="23">
        <v>0</v>
      </c>
      <c r="H125" s="27" t="str">
        <f t="shared" si="14"/>
        <v>N/A</v>
      </c>
      <c r="I125" s="8" t="s">
        <v>1748</v>
      </c>
      <c r="J125" s="8" t="s">
        <v>1748</v>
      </c>
      <c r="K125" s="28" t="s">
        <v>736</v>
      </c>
      <c r="L125" s="111" t="str">
        <f t="shared" si="15"/>
        <v>N/A</v>
      </c>
    </row>
    <row r="126" spans="1:12" ht="25" x14ac:dyDescent="0.25">
      <c r="A126" s="134" t="s">
        <v>1321</v>
      </c>
      <c r="B126" s="22" t="s">
        <v>213</v>
      </c>
      <c r="C126" s="29" t="s">
        <v>1748</v>
      </c>
      <c r="D126" s="27" t="str">
        <f t="shared" si="12"/>
        <v>N/A</v>
      </c>
      <c r="E126" s="29" t="s">
        <v>1748</v>
      </c>
      <c r="F126" s="27" t="str">
        <f t="shared" si="13"/>
        <v>N/A</v>
      </c>
      <c r="G126" s="29" t="s">
        <v>1748</v>
      </c>
      <c r="H126" s="27" t="str">
        <f t="shared" si="14"/>
        <v>N/A</v>
      </c>
      <c r="I126" s="8" t="s">
        <v>1748</v>
      </c>
      <c r="J126" s="8" t="s">
        <v>1748</v>
      </c>
      <c r="K126" s="28" t="s">
        <v>736</v>
      </c>
      <c r="L126" s="111" t="str">
        <f t="shared" si="15"/>
        <v>N/A</v>
      </c>
    </row>
    <row r="127" spans="1:12" ht="25" x14ac:dyDescent="0.25">
      <c r="A127" s="134" t="s">
        <v>580</v>
      </c>
      <c r="B127" s="22" t="s">
        <v>213</v>
      </c>
      <c r="C127" s="29">
        <v>31554959</v>
      </c>
      <c r="D127" s="27" t="str">
        <f t="shared" si="12"/>
        <v>N/A</v>
      </c>
      <c r="E127" s="29">
        <v>33578725</v>
      </c>
      <c r="F127" s="27" t="str">
        <f t="shared" si="13"/>
        <v>N/A</v>
      </c>
      <c r="G127" s="29">
        <v>64256361</v>
      </c>
      <c r="H127" s="27" t="str">
        <f t="shared" si="14"/>
        <v>N/A</v>
      </c>
      <c r="I127" s="8">
        <v>6.4130000000000003</v>
      </c>
      <c r="J127" s="8">
        <v>91.36</v>
      </c>
      <c r="K127" s="28" t="s">
        <v>736</v>
      </c>
      <c r="L127" s="111" t="str">
        <f t="shared" si="15"/>
        <v>No</v>
      </c>
    </row>
    <row r="128" spans="1:12" x14ac:dyDescent="0.25">
      <c r="A128" s="134" t="s">
        <v>581</v>
      </c>
      <c r="B128" s="22" t="s">
        <v>213</v>
      </c>
      <c r="C128" s="23">
        <v>30985</v>
      </c>
      <c r="D128" s="27" t="str">
        <f t="shared" si="12"/>
        <v>N/A</v>
      </c>
      <c r="E128" s="23">
        <v>32734</v>
      </c>
      <c r="F128" s="27" t="str">
        <f t="shared" si="13"/>
        <v>N/A</v>
      </c>
      <c r="G128" s="23">
        <v>74526</v>
      </c>
      <c r="H128" s="27" t="str">
        <f t="shared" si="14"/>
        <v>N/A</v>
      </c>
      <c r="I128" s="8">
        <v>5.6449999999999996</v>
      </c>
      <c r="J128" s="8">
        <v>127.7</v>
      </c>
      <c r="K128" s="28" t="s">
        <v>736</v>
      </c>
      <c r="L128" s="111" t="str">
        <f t="shared" si="15"/>
        <v>No</v>
      </c>
    </row>
    <row r="129" spans="1:12" ht="25" x14ac:dyDescent="0.25">
      <c r="A129" s="134" t="s">
        <v>1322</v>
      </c>
      <c r="B129" s="22" t="s">
        <v>213</v>
      </c>
      <c r="C129" s="29">
        <v>1018.3946748</v>
      </c>
      <c r="D129" s="27" t="str">
        <f t="shared" si="12"/>
        <v>N/A</v>
      </c>
      <c r="E129" s="29">
        <v>1025.8057372000001</v>
      </c>
      <c r="F129" s="27" t="str">
        <f t="shared" si="13"/>
        <v>N/A</v>
      </c>
      <c r="G129" s="29">
        <v>862.20058771000004</v>
      </c>
      <c r="H129" s="27" t="str">
        <f t="shared" si="14"/>
        <v>N/A</v>
      </c>
      <c r="I129" s="8">
        <v>0.72770000000000001</v>
      </c>
      <c r="J129" s="8">
        <v>-15.9</v>
      </c>
      <c r="K129" s="28" t="s">
        <v>736</v>
      </c>
      <c r="L129" s="111" t="str">
        <f t="shared" si="15"/>
        <v>Yes</v>
      </c>
    </row>
    <row r="130" spans="1:12" x14ac:dyDescent="0.25">
      <c r="A130" s="134" t="s">
        <v>582</v>
      </c>
      <c r="B130" s="22" t="s">
        <v>213</v>
      </c>
      <c r="C130" s="29">
        <v>19159164</v>
      </c>
      <c r="D130" s="27" t="str">
        <f t="shared" si="12"/>
        <v>N/A</v>
      </c>
      <c r="E130" s="29">
        <v>18080095</v>
      </c>
      <c r="F130" s="27" t="str">
        <f t="shared" si="13"/>
        <v>N/A</v>
      </c>
      <c r="G130" s="29">
        <v>20320403</v>
      </c>
      <c r="H130" s="27" t="str">
        <f t="shared" si="14"/>
        <v>N/A</v>
      </c>
      <c r="I130" s="8">
        <v>-5.63</v>
      </c>
      <c r="J130" s="8">
        <v>12.39</v>
      </c>
      <c r="K130" s="28" t="s">
        <v>736</v>
      </c>
      <c r="L130" s="111" t="str">
        <f t="shared" si="15"/>
        <v>Yes</v>
      </c>
    </row>
    <row r="131" spans="1:12" x14ac:dyDescent="0.25">
      <c r="A131" s="134" t="s">
        <v>583</v>
      </c>
      <c r="B131" s="22" t="s">
        <v>213</v>
      </c>
      <c r="C131" s="23">
        <v>1909</v>
      </c>
      <c r="D131" s="27" t="str">
        <f t="shared" si="12"/>
        <v>N/A</v>
      </c>
      <c r="E131" s="23">
        <v>1813</v>
      </c>
      <c r="F131" s="27" t="str">
        <f t="shared" si="13"/>
        <v>N/A</v>
      </c>
      <c r="G131" s="23">
        <v>2136</v>
      </c>
      <c r="H131" s="27" t="str">
        <f t="shared" si="14"/>
        <v>N/A</v>
      </c>
      <c r="I131" s="8">
        <v>-5.03</v>
      </c>
      <c r="J131" s="8">
        <v>17.82</v>
      </c>
      <c r="K131" s="28" t="s">
        <v>736</v>
      </c>
      <c r="L131" s="111" t="str">
        <f t="shared" si="15"/>
        <v>Yes</v>
      </c>
    </row>
    <row r="132" spans="1:12" x14ac:dyDescent="0.25">
      <c r="A132" s="134" t="s">
        <v>1323</v>
      </c>
      <c r="B132" s="22" t="s">
        <v>213</v>
      </c>
      <c r="C132" s="29">
        <v>10036.230487000001</v>
      </c>
      <c r="D132" s="27" t="str">
        <f t="shared" si="12"/>
        <v>N/A</v>
      </c>
      <c r="E132" s="29">
        <v>9972.4738003000002</v>
      </c>
      <c r="F132" s="27" t="str">
        <f t="shared" si="13"/>
        <v>N/A</v>
      </c>
      <c r="G132" s="29">
        <v>9513.2972845999993</v>
      </c>
      <c r="H132" s="27" t="str">
        <f t="shared" si="14"/>
        <v>N/A</v>
      </c>
      <c r="I132" s="8">
        <v>-0.63500000000000001</v>
      </c>
      <c r="J132" s="8">
        <v>-4.5999999999999996</v>
      </c>
      <c r="K132" s="28" t="s">
        <v>736</v>
      </c>
      <c r="L132" s="111" t="str">
        <f t="shared" si="15"/>
        <v>Yes</v>
      </c>
    </row>
    <row r="133" spans="1:12" ht="25" x14ac:dyDescent="0.25">
      <c r="A133" s="134" t="s">
        <v>584</v>
      </c>
      <c r="B133" s="22" t="s">
        <v>213</v>
      </c>
      <c r="C133" s="29">
        <v>11474160</v>
      </c>
      <c r="D133" s="27" t="str">
        <f t="shared" si="12"/>
        <v>N/A</v>
      </c>
      <c r="E133" s="29">
        <v>10864745</v>
      </c>
      <c r="F133" s="27" t="str">
        <f t="shared" si="13"/>
        <v>N/A</v>
      </c>
      <c r="G133" s="29">
        <v>4467563</v>
      </c>
      <c r="H133" s="27" t="str">
        <f t="shared" si="14"/>
        <v>N/A</v>
      </c>
      <c r="I133" s="8">
        <v>-5.31</v>
      </c>
      <c r="J133" s="8">
        <v>-58.9</v>
      </c>
      <c r="K133" s="28" t="s">
        <v>736</v>
      </c>
      <c r="L133" s="111" t="str">
        <f>IF(J133="Div by 0", "N/A", IF(OR(J133="N/A",K133="N/A"),"N/A", IF(J133&gt;VALUE(MID(K133,1,2)), "No", IF(J133&lt;-1*VALUE(MID(K133,1,2)), "No", "Yes"))))</f>
        <v>No</v>
      </c>
    </row>
    <row r="134" spans="1:12" x14ac:dyDescent="0.25">
      <c r="A134" s="134" t="s">
        <v>585</v>
      </c>
      <c r="B134" s="22" t="s">
        <v>213</v>
      </c>
      <c r="C134" s="23">
        <v>87413</v>
      </c>
      <c r="D134" s="27" t="str">
        <f t="shared" si="12"/>
        <v>N/A</v>
      </c>
      <c r="E134" s="23">
        <v>83280</v>
      </c>
      <c r="F134" s="27" t="str">
        <f t="shared" si="13"/>
        <v>N/A</v>
      </c>
      <c r="G134" s="23">
        <v>37681</v>
      </c>
      <c r="H134" s="27" t="str">
        <f t="shared" si="14"/>
        <v>N/A</v>
      </c>
      <c r="I134" s="8">
        <v>-4.7300000000000004</v>
      </c>
      <c r="J134" s="8">
        <v>-54.8</v>
      </c>
      <c r="K134" s="28" t="s">
        <v>736</v>
      </c>
      <c r="L134" s="111" t="str">
        <f t="shared" ref="L134:L138" si="16">IF(J134="Div by 0", "N/A", IF(OR(J134="N/A",K134="N/A"),"N/A", IF(J134&gt;VALUE(MID(K134,1,2)), "No", IF(J134&lt;-1*VALUE(MID(K134,1,2)), "No", "Yes"))))</f>
        <v>No</v>
      </c>
    </row>
    <row r="135" spans="1:12" ht="25" x14ac:dyDescent="0.25">
      <c r="A135" s="134" t="s">
        <v>1324</v>
      </c>
      <c r="B135" s="22" t="s">
        <v>213</v>
      </c>
      <c r="C135" s="29">
        <v>131.26377084000001</v>
      </c>
      <c r="D135" s="27" t="str">
        <f t="shared" si="12"/>
        <v>N/A</v>
      </c>
      <c r="E135" s="29">
        <v>130.46043467999999</v>
      </c>
      <c r="F135" s="27" t="str">
        <f t="shared" si="13"/>
        <v>N/A</v>
      </c>
      <c r="G135" s="29">
        <v>118.56275046</v>
      </c>
      <c r="H135" s="27" t="str">
        <f t="shared" si="14"/>
        <v>N/A</v>
      </c>
      <c r="I135" s="8">
        <v>-0.61199999999999999</v>
      </c>
      <c r="J135" s="8">
        <v>-9.1199999999999992</v>
      </c>
      <c r="K135" s="28" t="s">
        <v>736</v>
      </c>
      <c r="L135" s="111" t="str">
        <f t="shared" si="16"/>
        <v>Yes</v>
      </c>
    </row>
    <row r="136" spans="1:12" ht="25" x14ac:dyDescent="0.25">
      <c r="A136" s="134" t="s">
        <v>586</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736</v>
      </c>
      <c r="L136" s="111" t="str">
        <f t="shared" si="16"/>
        <v>N/A</v>
      </c>
    </row>
    <row r="137" spans="1:12" x14ac:dyDescent="0.25">
      <c r="A137" s="134" t="s">
        <v>587</v>
      </c>
      <c r="B137" s="22" t="s">
        <v>213</v>
      </c>
      <c r="C137" s="23">
        <v>0</v>
      </c>
      <c r="D137" s="27" t="str">
        <f t="shared" si="17"/>
        <v>N/A</v>
      </c>
      <c r="E137" s="23">
        <v>0</v>
      </c>
      <c r="F137" s="27" t="str">
        <f t="shared" si="18"/>
        <v>N/A</v>
      </c>
      <c r="G137" s="23">
        <v>0</v>
      </c>
      <c r="H137" s="27" t="str">
        <f t="shared" si="19"/>
        <v>N/A</v>
      </c>
      <c r="I137" s="8" t="s">
        <v>1748</v>
      </c>
      <c r="J137" s="8" t="s">
        <v>1748</v>
      </c>
      <c r="K137" s="28" t="s">
        <v>736</v>
      </c>
      <c r="L137" s="111" t="str">
        <f t="shared" si="16"/>
        <v>N/A</v>
      </c>
    </row>
    <row r="138" spans="1:12" ht="25" x14ac:dyDescent="0.25">
      <c r="A138" s="134" t="s">
        <v>1325</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736</v>
      </c>
      <c r="L138" s="111" t="str">
        <f t="shared" si="16"/>
        <v>N/A</v>
      </c>
    </row>
    <row r="139" spans="1:12" ht="25" x14ac:dyDescent="0.25">
      <c r="A139" s="134" t="s">
        <v>588</v>
      </c>
      <c r="B139" s="22" t="s">
        <v>213</v>
      </c>
      <c r="C139" s="29">
        <v>181752555</v>
      </c>
      <c r="D139" s="27" t="str">
        <f t="shared" si="17"/>
        <v>N/A</v>
      </c>
      <c r="E139" s="29">
        <v>179403609</v>
      </c>
      <c r="F139" s="27" t="str">
        <f t="shared" si="18"/>
        <v>N/A</v>
      </c>
      <c r="G139" s="29">
        <v>177917993</v>
      </c>
      <c r="H139" s="27" t="str">
        <f t="shared" si="19"/>
        <v>N/A</v>
      </c>
      <c r="I139" s="8">
        <v>-1.29</v>
      </c>
      <c r="J139" s="8">
        <v>-0.82799999999999996</v>
      </c>
      <c r="K139" s="28" t="s">
        <v>736</v>
      </c>
      <c r="L139" s="111" t="str">
        <f t="shared" ref="L139:L150" si="20">IF(J139="Div by 0", "N/A", IF(K139="N/A","N/A", IF(J139&gt;VALUE(MID(K139,1,2)), "No", IF(J139&lt;-1*VALUE(MID(K139,1,2)), "No", "Yes"))))</f>
        <v>Yes</v>
      </c>
    </row>
    <row r="140" spans="1:12" x14ac:dyDescent="0.25">
      <c r="A140" s="134" t="s">
        <v>589</v>
      </c>
      <c r="B140" s="22" t="s">
        <v>213</v>
      </c>
      <c r="C140" s="23">
        <v>430037</v>
      </c>
      <c r="D140" s="27" t="str">
        <f t="shared" si="17"/>
        <v>N/A</v>
      </c>
      <c r="E140" s="23">
        <v>405910</v>
      </c>
      <c r="F140" s="27" t="str">
        <f t="shared" si="18"/>
        <v>N/A</v>
      </c>
      <c r="G140" s="23">
        <v>374158</v>
      </c>
      <c r="H140" s="27" t="str">
        <f t="shared" si="19"/>
        <v>N/A</v>
      </c>
      <c r="I140" s="8">
        <v>-5.61</v>
      </c>
      <c r="J140" s="8">
        <v>-7.82</v>
      </c>
      <c r="K140" s="28" t="s">
        <v>736</v>
      </c>
      <c r="L140" s="111" t="str">
        <f t="shared" si="20"/>
        <v>Yes</v>
      </c>
    </row>
    <row r="141" spans="1:12" ht="25" x14ac:dyDescent="0.25">
      <c r="A141" s="134" t="s">
        <v>1326</v>
      </c>
      <c r="B141" s="22" t="s">
        <v>213</v>
      </c>
      <c r="C141" s="29">
        <v>422.64399342000002</v>
      </c>
      <c r="D141" s="27" t="str">
        <f t="shared" si="17"/>
        <v>N/A</v>
      </c>
      <c r="E141" s="29">
        <v>441.97878594000002</v>
      </c>
      <c r="F141" s="27" t="str">
        <f t="shared" si="18"/>
        <v>N/A</v>
      </c>
      <c r="G141" s="29">
        <v>475.51567252000001</v>
      </c>
      <c r="H141" s="27" t="str">
        <f t="shared" si="19"/>
        <v>N/A</v>
      </c>
      <c r="I141" s="8">
        <v>4.5750000000000002</v>
      </c>
      <c r="J141" s="8">
        <v>7.5880000000000001</v>
      </c>
      <c r="K141" s="28" t="s">
        <v>736</v>
      </c>
      <c r="L141" s="111" t="str">
        <f t="shared" si="20"/>
        <v>Yes</v>
      </c>
    </row>
    <row r="142" spans="1:12" ht="25" x14ac:dyDescent="0.25">
      <c r="A142" s="134" t="s">
        <v>590</v>
      </c>
      <c r="B142" s="22" t="s">
        <v>213</v>
      </c>
      <c r="C142" s="29">
        <v>11565009</v>
      </c>
      <c r="D142" s="27" t="str">
        <f t="shared" si="17"/>
        <v>N/A</v>
      </c>
      <c r="E142" s="29">
        <v>7730850</v>
      </c>
      <c r="F142" s="27" t="str">
        <f t="shared" si="18"/>
        <v>N/A</v>
      </c>
      <c r="G142" s="29">
        <v>234483</v>
      </c>
      <c r="H142" s="27" t="str">
        <f t="shared" si="19"/>
        <v>N/A</v>
      </c>
      <c r="I142" s="8">
        <v>-33.200000000000003</v>
      </c>
      <c r="J142" s="8">
        <v>-97</v>
      </c>
      <c r="K142" s="28" t="s">
        <v>736</v>
      </c>
      <c r="L142" s="111" t="str">
        <f t="shared" si="20"/>
        <v>No</v>
      </c>
    </row>
    <row r="143" spans="1:12" x14ac:dyDescent="0.25">
      <c r="A143" s="110" t="s">
        <v>591</v>
      </c>
      <c r="B143" s="22" t="s">
        <v>213</v>
      </c>
      <c r="C143" s="23">
        <v>289</v>
      </c>
      <c r="D143" s="27" t="str">
        <f t="shared" si="17"/>
        <v>N/A</v>
      </c>
      <c r="E143" s="23">
        <v>232</v>
      </c>
      <c r="F143" s="27" t="str">
        <f t="shared" si="18"/>
        <v>N/A</v>
      </c>
      <c r="G143" s="23">
        <v>54</v>
      </c>
      <c r="H143" s="27" t="str">
        <f t="shared" si="19"/>
        <v>N/A</v>
      </c>
      <c r="I143" s="8">
        <v>-19.7</v>
      </c>
      <c r="J143" s="8">
        <v>-76.7</v>
      </c>
      <c r="K143" s="28" t="s">
        <v>736</v>
      </c>
      <c r="L143" s="111" t="str">
        <f t="shared" si="20"/>
        <v>No</v>
      </c>
    </row>
    <row r="144" spans="1:12" ht="25" x14ac:dyDescent="0.25">
      <c r="A144" s="110" t="s">
        <v>1327</v>
      </c>
      <c r="B144" s="22" t="s">
        <v>213</v>
      </c>
      <c r="C144" s="29">
        <v>40017.332179999998</v>
      </c>
      <c r="D144" s="27" t="str">
        <f t="shared" si="17"/>
        <v>N/A</v>
      </c>
      <c r="E144" s="29">
        <v>33322.629309999997</v>
      </c>
      <c r="F144" s="27" t="str">
        <f t="shared" si="18"/>
        <v>N/A</v>
      </c>
      <c r="G144" s="29">
        <v>4342.2777778</v>
      </c>
      <c r="H144" s="27" t="str">
        <f t="shared" si="19"/>
        <v>N/A</v>
      </c>
      <c r="I144" s="8">
        <v>-16.7</v>
      </c>
      <c r="J144" s="8">
        <v>-87</v>
      </c>
      <c r="K144" s="28" t="s">
        <v>736</v>
      </c>
      <c r="L144" s="111" t="str">
        <f t="shared" si="20"/>
        <v>No</v>
      </c>
    </row>
    <row r="145" spans="1:12" ht="25" x14ac:dyDescent="0.25">
      <c r="A145" s="134" t="s">
        <v>592</v>
      </c>
      <c r="B145" s="22" t="s">
        <v>213</v>
      </c>
      <c r="C145" s="29">
        <v>759801289</v>
      </c>
      <c r="D145" s="27" t="str">
        <f t="shared" si="17"/>
        <v>N/A</v>
      </c>
      <c r="E145" s="29">
        <v>669433566</v>
      </c>
      <c r="F145" s="27" t="str">
        <f t="shared" si="18"/>
        <v>N/A</v>
      </c>
      <c r="G145" s="29">
        <v>78721931</v>
      </c>
      <c r="H145" s="27" t="str">
        <f t="shared" si="19"/>
        <v>N/A</v>
      </c>
      <c r="I145" s="8">
        <v>-11.9</v>
      </c>
      <c r="J145" s="8">
        <v>-88.2</v>
      </c>
      <c r="K145" s="28" t="s">
        <v>736</v>
      </c>
      <c r="L145" s="111" t="str">
        <f t="shared" si="20"/>
        <v>No</v>
      </c>
    </row>
    <row r="146" spans="1:12" x14ac:dyDescent="0.25">
      <c r="A146" s="134" t="s">
        <v>593</v>
      </c>
      <c r="B146" s="22" t="s">
        <v>213</v>
      </c>
      <c r="C146" s="23">
        <v>207697</v>
      </c>
      <c r="D146" s="27" t="str">
        <f t="shared" si="17"/>
        <v>N/A</v>
      </c>
      <c r="E146" s="23">
        <v>178164</v>
      </c>
      <c r="F146" s="27" t="str">
        <f t="shared" si="18"/>
        <v>N/A</v>
      </c>
      <c r="G146" s="23">
        <v>72072</v>
      </c>
      <c r="H146" s="27" t="str">
        <f t="shared" si="19"/>
        <v>N/A</v>
      </c>
      <c r="I146" s="8">
        <v>-14.2</v>
      </c>
      <c r="J146" s="8">
        <v>-59.5</v>
      </c>
      <c r="K146" s="28" t="s">
        <v>736</v>
      </c>
      <c r="L146" s="111" t="str">
        <f t="shared" si="20"/>
        <v>No</v>
      </c>
    </row>
    <row r="147" spans="1:12" x14ac:dyDescent="0.25">
      <c r="A147" s="134" t="s">
        <v>1328</v>
      </c>
      <c r="B147" s="22" t="s">
        <v>213</v>
      </c>
      <c r="C147" s="29">
        <v>3658.2198539000001</v>
      </c>
      <c r="D147" s="27" t="str">
        <f t="shared" si="17"/>
        <v>N/A</v>
      </c>
      <c r="E147" s="29">
        <v>3757.4008554000002</v>
      </c>
      <c r="F147" s="27" t="str">
        <f t="shared" si="18"/>
        <v>N/A</v>
      </c>
      <c r="G147" s="29">
        <v>1092.2678848999999</v>
      </c>
      <c r="H147" s="27" t="str">
        <f t="shared" si="19"/>
        <v>N/A</v>
      </c>
      <c r="I147" s="8">
        <v>2.7109999999999999</v>
      </c>
      <c r="J147" s="8">
        <v>-70.900000000000006</v>
      </c>
      <c r="K147" s="28" t="s">
        <v>736</v>
      </c>
      <c r="L147" s="111" t="str">
        <f t="shared" si="20"/>
        <v>No</v>
      </c>
    </row>
    <row r="148" spans="1:12" ht="25" x14ac:dyDescent="0.25">
      <c r="A148" s="134" t="s">
        <v>594</v>
      </c>
      <c r="B148" s="22" t="s">
        <v>213</v>
      </c>
      <c r="C148" s="29">
        <v>38044355</v>
      </c>
      <c r="D148" s="27" t="str">
        <f t="shared" si="17"/>
        <v>N/A</v>
      </c>
      <c r="E148" s="29">
        <v>57793934</v>
      </c>
      <c r="F148" s="27" t="str">
        <f t="shared" si="18"/>
        <v>N/A</v>
      </c>
      <c r="G148" s="29">
        <v>5822169</v>
      </c>
      <c r="H148" s="27" t="str">
        <f t="shared" si="19"/>
        <v>N/A</v>
      </c>
      <c r="I148" s="8">
        <v>51.91</v>
      </c>
      <c r="J148" s="8">
        <v>-89.9</v>
      </c>
      <c r="K148" s="28" t="s">
        <v>736</v>
      </c>
      <c r="L148" s="111" t="str">
        <f t="shared" si="20"/>
        <v>No</v>
      </c>
    </row>
    <row r="149" spans="1:12" x14ac:dyDescent="0.25">
      <c r="A149" s="134" t="s">
        <v>595</v>
      </c>
      <c r="B149" s="22" t="s">
        <v>213</v>
      </c>
      <c r="C149" s="23">
        <v>1059</v>
      </c>
      <c r="D149" s="27" t="str">
        <f t="shared" si="17"/>
        <v>N/A</v>
      </c>
      <c r="E149" s="23">
        <v>1973</v>
      </c>
      <c r="F149" s="27" t="str">
        <f t="shared" si="18"/>
        <v>N/A</v>
      </c>
      <c r="G149" s="23">
        <v>1132</v>
      </c>
      <c r="H149" s="27" t="str">
        <f t="shared" si="19"/>
        <v>N/A</v>
      </c>
      <c r="I149" s="8">
        <v>86.31</v>
      </c>
      <c r="J149" s="8">
        <v>-42.6</v>
      </c>
      <c r="K149" s="28" t="s">
        <v>736</v>
      </c>
      <c r="L149" s="111" t="str">
        <f t="shared" si="20"/>
        <v>No</v>
      </c>
    </row>
    <row r="150" spans="1:12" x14ac:dyDescent="0.25">
      <c r="A150" s="143" t="s">
        <v>1329</v>
      </c>
      <c r="B150" s="22" t="s">
        <v>213</v>
      </c>
      <c r="C150" s="29">
        <v>35924.792257000001</v>
      </c>
      <c r="D150" s="27" t="str">
        <f t="shared" si="17"/>
        <v>N/A</v>
      </c>
      <c r="E150" s="29">
        <v>29292.414596999999</v>
      </c>
      <c r="F150" s="27" t="str">
        <f t="shared" si="18"/>
        <v>N/A</v>
      </c>
      <c r="G150" s="29">
        <v>5143.2588339000004</v>
      </c>
      <c r="H150" s="27" t="str">
        <f t="shared" si="19"/>
        <v>N/A</v>
      </c>
      <c r="I150" s="8">
        <v>-18.5</v>
      </c>
      <c r="J150" s="8">
        <v>-82.4</v>
      </c>
      <c r="K150" s="28" t="s">
        <v>736</v>
      </c>
      <c r="L150" s="111" t="str">
        <f t="shared" si="20"/>
        <v>No</v>
      </c>
    </row>
    <row r="151" spans="1:12" x14ac:dyDescent="0.25">
      <c r="A151" s="143" t="s">
        <v>1330</v>
      </c>
      <c r="B151" s="22" t="s">
        <v>213</v>
      </c>
      <c r="C151" s="29">
        <v>613.73571752999999</v>
      </c>
      <c r="D151" s="27" t="str">
        <f t="shared" ref="D151:D170" si="21">IF($B151="N/A","N/A",IF(C151&gt;10,"No",IF(C151&lt;-10,"No","Yes")))</f>
        <v>N/A</v>
      </c>
      <c r="E151" s="29">
        <v>579.60891081</v>
      </c>
      <c r="F151" s="27" t="str">
        <f t="shared" ref="F151:F170" si="22">IF($B151="N/A","N/A",IF(E151&gt;10,"No",IF(E151&lt;-10,"No","Yes")))</f>
        <v>N/A</v>
      </c>
      <c r="G151" s="29">
        <v>736.21988089000001</v>
      </c>
      <c r="H151" s="27" t="str">
        <f t="shared" ref="H151:H170" si="23">IF($B151="N/A","N/A",IF(G151&gt;10,"No",IF(G151&lt;-10,"No","Yes")))</f>
        <v>N/A</v>
      </c>
      <c r="I151" s="8">
        <v>-5.56</v>
      </c>
      <c r="J151" s="8">
        <v>27.02</v>
      </c>
      <c r="K151" s="28" t="s">
        <v>736</v>
      </c>
      <c r="L151" s="111" t="str">
        <f t="shared" ref="L151:L170" si="24">IF(J151="Div by 0", "N/A", IF(K151="N/A","N/A", IF(J151&gt;VALUE(MID(K151,1,2)), "No", IF(J151&lt;-1*VALUE(MID(K151,1,2)), "No", "Yes"))))</f>
        <v>Yes</v>
      </c>
    </row>
    <row r="152" spans="1:12" ht="25" x14ac:dyDescent="0.25">
      <c r="A152" s="143" t="s">
        <v>1331</v>
      </c>
      <c r="B152" s="22" t="s">
        <v>213</v>
      </c>
      <c r="C152" s="29">
        <v>430.24883856000002</v>
      </c>
      <c r="D152" s="27" t="str">
        <f t="shared" si="21"/>
        <v>N/A</v>
      </c>
      <c r="E152" s="29">
        <v>552.32836710000004</v>
      </c>
      <c r="F152" s="27" t="str">
        <f t="shared" si="22"/>
        <v>N/A</v>
      </c>
      <c r="G152" s="29">
        <v>336.03515279999999</v>
      </c>
      <c r="H152" s="27" t="str">
        <f t="shared" si="23"/>
        <v>N/A</v>
      </c>
      <c r="I152" s="8">
        <v>28.37</v>
      </c>
      <c r="J152" s="8">
        <v>-39.200000000000003</v>
      </c>
      <c r="K152" s="28" t="s">
        <v>736</v>
      </c>
      <c r="L152" s="111" t="str">
        <f t="shared" si="24"/>
        <v>No</v>
      </c>
    </row>
    <row r="153" spans="1:12" ht="25" x14ac:dyDescent="0.25">
      <c r="A153" s="143" t="s">
        <v>1332</v>
      </c>
      <c r="B153" s="22" t="s">
        <v>213</v>
      </c>
      <c r="C153" s="29">
        <v>2620.6841724000001</v>
      </c>
      <c r="D153" s="27" t="str">
        <f t="shared" si="21"/>
        <v>N/A</v>
      </c>
      <c r="E153" s="29">
        <v>2438.7551843000001</v>
      </c>
      <c r="F153" s="27" t="str">
        <f t="shared" si="22"/>
        <v>N/A</v>
      </c>
      <c r="G153" s="29">
        <v>3018.5067327000002</v>
      </c>
      <c r="H153" s="27" t="str">
        <f t="shared" si="23"/>
        <v>N/A</v>
      </c>
      <c r="I153" s="8">
        <v>-6.94</v>
      </c>
      <c r="J153" s="8">
        <v>23.77</v>
      </c>
      <c r="K153" s="28" t="s">
        <v>736</v>
      </c>
      <c r="L153" s="111" t="str">
        <f t="shared" si="24"/>
        <v>Yes</v>
      </c>
    </row>
    <row r="154" spans="1:12" ht="25" x14ac:dyDescent="0.25">
      <c r="A154" s="143" t="s">
        <v>1333</v>
      </c>
      <c r="B154" s="22" t="s">
        <v>213</v>
      </c>
      <c r="C154" s="29">
        <v>224.73983557</v>
      </c>
      <c r="D154" s="27" t="str">
        <f t="shared" si="21"/>
        <v>N/A</v>
      </c>
      <c r="E154" s="29">
        <v>217.47076795000001</v>
      </c>
      <c r="F154" s="27" t="str">
        <f t="shared" si="22"/>
        <v>N/A</v>
      </c>
      <c r="G154" s="29">
        <v>278.31309551999999</v>
      </c>
      <c r="H154" s="27" t="str">
        <f t="shared" si="23"/>
        <v>N/A</v>
      </c>
      <c r="I154" s="8">
        <v>-3.23</v>
      </c>
      <c r="J154" s="8">
        <v>27.98</v>
      </c>
      <c r="K154" s="28" t="s">
        <v>736</v>
      </c>
      <c r="L154" s="111" t="str">
        <f t="shared" si="24"/>
        <v>Yes</v>
      </c>
    </row>
    <row r="155" spans="1:12" ht="25" x14ac:dyDescent="0.25">
      <c r="A155" s="134" t="s">
        <v>1334</v>
      </c>
      <c r="B155" s="22" t="s">
        <v>213</v>
      </c>
      <c r="C155" s="29">
        <v>710.37686113999996</v>
      </c>
      <c r="D155" s="27" t="str">
        <f t="shared" si="21"/>
        <v>N/A</v>
      </c>
      <c r="E155" s="29">
        <v>679.44521712999995</v>
      </c>
      <c r="F155" s="27" t="str">
        <f t="shared" si="22"/>
        <v>N/A</v>
      </c>
      <c r="G155" s="29">
        <v>888.59837216000005</v>
      </c>
      <c r="H155" s="27" t="str">
        <f t="shared" si="23"/>
        <v>N/A</v>
      </c>
      <c r="I155" s="8">
        <v>-4.3499999999999996</v>
      </c>
      <c r="J155" s="8">
        <v>30.78</v>
      </c>
      <c r="K155" s="28" t="s">
        <v>736</v>
      </c>
      <c r="L155" s="111" t="str">
        <f t="shared" si="24"/>
        <v>No</v>
      </c>
    </row>
    <row r="156" spans="1:12" x14ac:dyDescent="0.25">
      <c r="A156" s="134" t="s">
        <v>1335</v>
      </c>
      <c r="B156" s="22" t="s">
        <v>213</v>
      </c>
      <c r="C156" s="29">
        <v>250.19753951000001</v>
      </c>
      <c r="D156" s="27" t="str">
        <f t="shared" si="21"/>
        <v>N/A</v>
      </c>
      <c r="E156" s="29">
        <v>198.41024023</v>
      </c>
      <c r="F156" s="27" t="str">
        <f t="shared" si="22"/>
        <v>N/A</v>
      </c>
      <c r="G156" s="29">
        <v>80.240324760999997</v>
      </c>
      <c r="H156" s="27" t="str">
        <f t="shared" si="23"/>
        <v>N/A</v>
      </c>
      <c r="I156" s="8">
        <v>-20.7</v>
      </c>
      <c r="J156" s="8">
        <v>-59.6</v>
      </c>
      <c r="K156" s="28" t="s">
        <v>736</v>
      </c>
      <c r="L156" s="111" t="str">
        <f t="shared" si="24"/>
        <v>No</v>
      </c>
    </row>
    <row r="157" spans="1:12" ht="25" x14ac:dyDescent="0.25">
      <c r="A157" s="134" t="s">
        <v>1336</v>
      </c>
      <c r="B157" s="22" t="s">
        <v>213</v>
      </c>
      <c r="C157" s="29">
        <v>1719.768583</v>
      </c>
      <c r="D157" s="27" t="str">
        <f t="shared" si="21"/>
        <v>N/A</v>
      </c>
      <c r="E157" s="29">
        <v>1532.0205602000001</v>
      </c>
      <c r="F157" s="27" t="str">
        <f t="shared" si="22"/>
        <v>N/A</v>
      </c>
      <c r="G157" s="29">
        <v>3885.7516340000002</v>
      </c>
      <c r="H157" s="27" t="str">
        <f t="shared" si="23"/>
        <v>N/A</v>
      </c>
      <c r="I157" s="8">
        <v>-10.9</v>
      </c>
      <c r="J157" s="8">
        <v>153.6</v>
      </c>
      <c r="K157" s="28" t="s">
        <v>736</v>
      </c>
      <c r="L157" s="111" t="str">
        <f t="shared" si="24"/>
        <v>No</v>
      </c>
    </row>
    <row r="158" spans="1:12" ht="25" x14ac:dyDescent="0.25">
      <c r="A158" s="134" t="s">
        <v>1337</v>
      </c>
      <c r="B158" s="22" t="s">
        <v>213</v>
      </c>
      <c r="C158" s="29">
        <v>1600.5404472</v>
      </c>
      <c r="D158" s="27" t="str">
        <f t="shared" si="21"/>
        <v>N/A</v>
      </c>
      <c r="E158" s="29">
        <v>1264.3144914</v>
      </c>
      <c r="F158" s="27" t="str">
        <f t="shared" si="22"/>
        <v>N/A</v>
      </c>
      <c r="G158" s="29">
        <v>495.43340246999998</v>
      </c>
      <c r="H158" s="27" t="str">
        <f t="shared" si="23"/>
        <v>N/A</v>
      </c>
      <c r="I158" s="8">
        <v>-21</v>
      </c>
      <c r="J158" s="8">
        <v>-60.8</v>
      </c>
      <c r="K158" s="28" t="s">
        <v>736</v>
      </c>
      <c r="L158" s="111" t="str">
        <f t="shared" si="24"/>
        <v>No</v>
      </c>
    </row>
    <row r="159" spans="1:12" ht="25" x14ac:dyDescent="0.25">
      <c r="A159" s="134" t="s">
        <v>1338</v>
      </c>
      <c r="B159" s="22" t="s">
        <v>213</v>
      </c>
      <c r="C159" s="29">
        <v>79.983904989999999</v>
      </c>
      <c r="D159" s="27" t="str">
        <f t="shared" si="21"/>
        <v>N/A</v>
      </c>
      <c r="E159" s="29">
        <v>62.095569150000003</v>
      </c>
      <c r="F159" s="27" t="str">
        <f t="shared" si="22"/>
        <v>N/A</v>
      </c>
      <c r="G159" s="29">
        <v>6.5399618291000001</v>
      </c>
      <c r="H159" s="27" t="str">
        <f t="shared" si="23"/>
        <v>N/A</v>
      </c>
      <c r="I159" s="8">
        <v>-22.4</v>
      </c>
      <c r="J159" s="8">
        <v>-89.5</v>
      </c>
      <c r="K159" s="28" t="s">
        <v>736</v>
      </c>
      <c r="L159" s="111" t="str">
        <f t="shared" si="24"/>
        <v>No</v>
      </c>
    </row>
    <row r="160" spans="1:12" ht="25" x14ac:dyDescent="0.25">
      <c r="A160" s="143" t="s">
        <v>1339</v>
      </c>
      <c r="B160" s="22" t="s">
        <v>213</v>
      </c>
      <c r="C160" s="29">
        <v>1.5736862972000001</v>
      </c>
      <c r="D160" s="27" t="str">
        <f t="shared" si="21"/>
        <v>N/A</v>
      </c>
      <c r="E160" s="29">
        <v>1.2367472263999999</v>
      </c>
      <c r="F160" s="27" t="str">
        <f t="shared" si="22"/>
        <v>N/A</v>
      </c>
      <c r="G160" s="29">
        <v>0.8952745057</v>
      </c>
      <c r="H160" s="27" t="str">
        <f t="shared" si="23"/>
        <v>N/A</v>
      </c>
      <c r="I160" s="8">
        <v>-21.4</v>
      </c>
      <c r="J160" s="8">
        <v>-27.6</v>
      </c>
      <c r="K160" s="28" t="s">
        <v>736</v>
      </c>
      <c r="L160" s="111" t="str">
        <f t="shared" si="24"/>
        <v>Yes</v>
      </c>
    </row>
    <row r="161" spans="1:12" x14ac:dyDescent="0.25">
      <c r="A161" s="143" t="s">
        <v>1340</v>
      </c>
      <c r="B161" s="22" t="s">
        <v>213</v>
      </c>
      <c r="C161" s="29">
        <v>731.55743824000001</v>
      </c>
      <c r="D161" s="27" t="str">
        <f t="shared" si="21"/>
        <v>N/A</v>
      </c>
      <c r="E161" s="29">
        <v>729.79593655999997</v>
      </c>
      <c r="F161" s="27" t="str">
        <f t="shared" si="22"/>
        <v>N/A</v>
      </c>
      <c r="G161" s="29">
        <v>410.29425423999999</v>
      </c>
      <c r="H161" s="27" t="str">
        <f t="shared" si="23"/>
        <v>N/A</v>
      </c>
      <c r="I161" s="8">
        <v>-0.24099999999999999</v>
      </c>
      <c r="J161" s="8">
        <v>-43.8</v>
      </c>
      <c r="K161" s="28" t="s">
        <v>736</v>
      </c>
      <c r="L161" s="111" t="str">
        <f t="shared" si="24"/>
        <v>No</v>
      </c>
    </row>
    <row r="162" spans="1:12" x14ac:dyDescent="0.25">
      <c r="A162" s="143" t="s">
        <v>1341</v>
      </c>
      <c r="B162" s="22" t="s">
        <v>213</v>
      </c>
      <c r="C162" s="29">
        <v>194.60946573999999</v>
      </c>
      <c r="D162" s="27" t="str">
        <f t="shared" si="21"/>
        <v>N/A</v>
      </c>
      <c r="E162" s="29">
        <v>283.39272943999998</v>
      </c>
      <c r="F162" s="27" t="str">
        <f t="shared" si="22"/>
        <v>N/A</v>
      </c>
      <c r="G162" s="29">
        <v>89.029500088000006</v>
      </c>
      <c r="H162" s="27" t="str">
        <f t="shared" si="23"/>
        <v>N/A</v>
      </c>
      <c r="I162" s="8">
        <v>45.62</v>
      </c>
      <c r="J162" s="8">
        <v>-68.599999999999994</v>
      </c>
      <c r="K162" s="28" t="s">
        <v>736</v>
      </c>
      <c r="L162" s="111" t="str">
        <f t="shared" si="24"/>
        <v>No</v>
      </c>
    </row>
    <row r="163" spans="1:12" x14ac:dyDescent="0.25">
      <c r="A163" s="143" t="s">
        <v>1692</v>
      </c>
      <c r="B163" s="22" t="s">
        <v>213</v>
      </c>
      <c r="C163" s="29">
        <v>3277.2203777</v>
      </c>
      <c r="D163" s="27" t="str">
        <f t="shared" si="21"/>
        <v>N/A</v>
      </c>
      <c r="E163" s="29">
        <v>3224.9502668</v>
      </c>
      <c r="F163" s="27" t="str">
        <f t="shared" si="22"/>
        <v>N/A</v>
      </c>
      <c r="G163" s="29">
        <v>1712.2747406999999</v>
      </c>
      <c r="H163" s="27" t="str">
        <f t="shared" si="23"/>
        <v>N/A</v>
      </c>
      <c r="I163" s="8">
        <v>-1.59</v>
      </c>
      <c r="J163" s="8">
        <v>-46.9</v>
      </c>
      <c r="K163" s="28" t="s">
        <v>736</v>
      </c>
      <c r="L163" s="111" t="str">
        <f t="shared" si="24"/>
        <v>No</v>
      </c>
    </row>
    <row r="164" spans="1:12" x14ac:dyDescent="0.25">
      <c r="A164" s="143" t="s">
        <v>1342</v>
      </c>
      <c r="B164" s="22" t="s">
        <v>213</v>
      </c>
      <c r="C164" s="29">
        <v>314.06467614000002</v>
      </c>
      <c r="D164" s="27" t="str">
        <f t="shared" si="21"/>
        <v>N/A</v>
      </c>
      <c r="E164" s="29">
        <v>321.47335162000002</v>
      </c>
      <c r="F164" s="27" t="str">
        <f t="shared" si="22"/>
        <v>N/A</v>
      </c>
      <c r="G164" s="29">
        <v>199.83050852</v>
      </c>
      <c r="H164" s="27" t="str">
        <f t="shared" si="23"/>
        <v>N/A</v>
      </c>
      <c r="I164" s="8">
        <v>2.359</v>
      </c>
      <c r="J164" s="8">
        <v>-37.799999999999997</v>
      </c>
      <c r="K164" s="28" t="s">
        <v>736</v>
      </c>
      <c r="L164" s="111" t="str">
        <f t="shared" si="24"/>
        <v>No</v>
      </c>
    </row>
    <row r="165" spans="1:12" x14ac:dyDescent="0.25">
      <c r="A165" s="143" t="s">
        <v>1343</v>
      </c>
      <c r="B165" s="22" t="s">
        <v>213</v>
      </c>
      <c r="C165" s="29">
        <v>611.02202872999999</v>
      </c>
      <c r="D165" s="27" t="str">
        <f t="shared" si="21"/>
        <v>N/A</v>
      </c>
      <c r="E165" s="29">
        <v>606.07770157000004</v>
      </c>
      <c r="F165" s="27" t="str">
        <f t="shared" si="22"/>
        <v>N/A</v>
      </c>
      <c r="G165" s="29">
        <v>314.25283386000001</v>
      </c>
      <c r="H165" s="27" t="str">
        <f t="shared" si="23"/>
        <v>N/A</v>
      </c>
      <c r="I165" s="8">
        <v>-0.80900000000000005</v>
      </c>
      <c r="J165" s="8">
        <v>-48.1</v>
      </c>
      <c r="K165" s="28" t="s">
        <v>736</v>
      </c>
      <c r="L165" s="111" t="str">
        <f t="shared" si="24"/>
        <v>No</v>
      </c>
    </row>
    <row r="166" spans="1:12" x14ac:dyDescent="0.25">
      <c r="A166" s="143" t="s">
        <v>1344</v>
      </c>
      <c r="B166" s="22" t="s">
        <v>213</v>
      </c>
      <c r="C166" s="29">
        <v>2331.3107134000002</v>
      </c>
      <c r="D166" s="27" t="str">
        <f t="shared" si="21"/>
        <v>N/A</v>
      </c>
      <c r="E166" s="29">
        <v>2221.5753193</v>
      </c>
      <c r="F166" s="27" t="str">
        <f t="shared" si="22"/>
        <v>N/A</v>
      </c>
      <c r="G166" s="29">
        <v>1687.2209253000001</v>
      </c>
      <c r="H166" s="27" t="str">
        <f t="shared" si="23"/>
        <v>N/A</v>
      </c>
      <c r="I166" s="8">
        <v>-4.71</v>
      </c>
      <c r="J166" s="8">
        <v>-24.1</v>
      </c>
      <c r="K166" s="28" t="s">
        <v>736</v>
      </c>
      <c r="L166" s="111" t="str">
        <f t="shared" si="24"/>
        <v>Yes</v>
      </c>
    </row>
    <row r="167" spans="1:12" x14ac:dyDescent="0.25">
      <c r="A167" s="174" t="s">
        <v>1345</v>
      </c>
      <c r="B167" s="22" t="s">
        <v>213</v>
      </c>
      <c r="C167" s="29">
        <v>1815.8391405</v>
      </c>
      <c r="D167" s="27" t="str">
        <f t="shared" si="21"/>
        <v>N/A</v>
      </c>
      <c r="E167" s="29">
        <v>1824.7505959</v>
      </c>
      <c r="F167" s="27" t="str">
        <f t="shared" si="22"/>
        <v>N/A</v>
      </c>
      <c r="G167" s="29">
        <v>2732.6845079999998</v>
      </c>
      <c r="H167" s="27" t="str">
        <f t="shared" si="23"/>
        <v>N/A</v>
      </c>
      <c r="I167" s="8">
        <v>0.49080000000000001</v>
      </c>
      <c r="J167" s="8">
        <v>49.76</v>
      </c>
      <c r="K167" s="28" t="s">
        <v>736</v>
      </c>
      <c r="L167" s="111" t="str">
        <f t="shared" si="24"/>
        <v>No</v>
      </c>
    </row>
    <row r="168" spans="1:12" x14ac:dyDescent="0.25">
      <c r="A168" s="174" t="s">
        <v>1346</v>
      </c>
      <c r="B168" s="22" t="s">
        <v>213</v>
      </c>
      <c r="C168" s="29">
        <v>8296.8230528999993</v>
      </c>
      <c r="D168" s="27" t="str">
        <f t="shared" si="21"/>
        <v>N/A</v>
      </c>
      <c r="E168" s="29">
        <v>7627.4270048999997</v>
      </c>
      <c r="F168" s="27" t="str">
        <f t="shared" si="22"/>
        <v>N/A</v>
      </c>
      <c r="G168" s="29">
        <v>5416.8357060999997</v>
      </c>
      <c r="H168" s="27" t="str">
        <f t="shared" si="23"/>
        <v>N/A</v>
      </c>
      <c r="I168" s="8">
        <v>-8.07</v>
      </c>
      <c r="J168" s="8">
        <v>-29</v>
      </c>
      <c r="K168" s="28" t="s">
        <v>736</v>
      </c>
      <c r="L168" s="111" t="str">
        <f t="shared" si="24"/>
        <v>Yes</v>
      </c>
    </row>
    <row r="169" spans="1:12" x14ac:dyDescent="0.25">
      <c r="A169" s="174" t="s">
        <v>1347</v>
      </c>
      <c r="B169" s="22" t="s">
        <v>213</v>
      </c>
      <c r="C169" s="29">
        <v>1327.3061623999999</v>
      </c>
      <c r="D169" s="27" t="str">
        <f t="shared" si="21"/>
        <v>N/A</v>
      </c>
      <c r="E169" s="29">
        <v>1298.2018426</v>
      </c>
      <c r="F169" s="27" t="str">
        <f t="shared" si="22"/>
        <v>N/A</v>
      </c>
      <c r="G169" s="29">
        <v>928.73363777999998</v>
      </c>
      <c r="H169" s="27" t="str">
        <f t="shared" si="23"/>
        <v>N/A</v>
      </c>
      <c r="I169" s="8">
        <v>-2.19</v>
      </c>
      <c r="J169" s="8">
        <v>-28.5</v>
      </c>
      <c r="K169" s="28" t="s">
        <v>736</v>
      </c>
      <c r="L169" s="111" t="str">
        <f t="shared" si="24"/>
        <v>Yes</v>
      </c>
    </row>
    <row r="170" spans="1:12" x14ac:dyDescent="0.25">
      <c r="A170" s="174" t="s">
        <v>1348</v>
      </c>
      <c r="B170" s="22" t="s">
        <v>213</v>
      </c>
      <c r="C170" s="29">
        <v>2124.2680319999999</v>
      </c>
      <c r="D170" s="27" t="str">
        <f t="shared" si="21"/>
        <v>N/A</v>
      </c>
      <c r="E170" s="29">
        <v>2078.1764850999998</v>
      </c>
      <c r="F170" s="27" t="str">
        <f t="shared" si="22"/>
        <v>N/A</v>
      </c>
      <c r="G170" s="29">
        <v>1945.9951844</v>
      </c>
      <c r="H170" s="27" t="str">
        <f t="shared" si="23"/>
        <v>N/A</v>
      </c>
      <c r="I170" s="8">
        <v>-2.17</v>
      </c>
      <c r="J170" s="8">
        <v>-6.36</v>
      </c>
      <c r="K170" s="28" t="s">
        <v>736</v>
      </c>
      <c r="L170" s="111" t="str">
        <f t="shared" si="24"/>
        <v>Yes</v>
      </c>
    </row>
    <row r="171" spans="1:12" x14ac:dyDescent="0.25">
      <c r="A171" s="174" t="s">
        <v>85</v>
      </c>
      <c r="B171" s="22" t="s">
        <v>213</v>
      </c>
      <c r="C171" s="4">
        <v>11.547299257000001</v>
      </c>
      <c r="D171" s="27" t="str">
        <f t="shared" ref="D171:D202" si="25">IF($B171="N/A","N/A",IF(C171&gt;10,"No",IF(C171&lt;-10,"No","Yes")))</f>
        <v>N/A</v>
      </c>
      <c r="E171" s="4">
        <v>11.224832225</v>
      </c>
      <c r="F171" s="27" t="str">
        <f t="shared" ref="F171:F202" si="26">IF($B171="N/A","N/A",IF(E171&gt;10,"No",IF(E171&lt;-10,"No","Yes")))</f>
        <v>N/A</v>
      </c>
      <c r="G171" s="4">
        <v>9.8362482307000008</v>
      </c>
      <c r="H171" s="27" t="str">
        <f t="shared" ref="H171:H202" si="27">IF($B171="N/A","N/A",IF(G171&gt;10,"No",IF(G171&lt;-10,"No","Yes")))</f>
        <v>N/A</v>
      </c>
      <c r="I171" s="8">
        <v>-2.79</v>
      </c>
      <c r="J171" s="8">
        <v>-12.4</v>
      </c>
      <c r="K171" s="28" t="s">
        <v>736</v>
      </c>
      <c r="L171" s="111" t="str">
        <f t="shared" ref="L171:L202" si="28">IF(J171="Div by 0", "N/A", IF(K171="N/A","N/A", IF(J171&gt;VALUE(MID(K171,1,2)), "No", IF(J171&lt;-1*VALUE(MID(K171,1,2)), "No", "Yes"))))</f>
        <v>Yes</v>
      </c>
    </row>
    <row r="172" spans="1:12" x14ac:dyDescent="0.25">
      <c r="A172" s="174" t="s">
        <v>463</v>
      </c>
      <c r="B172" s="22" t="s">
        <v>213</v>
      </c>
      <c r="C172" s="4">
        <v>4.6457607433000003</v>
      </c>
      <c r="D172" s="27" t="str">
        <f t="shared" si="25"/>
        <v>N/A</v>
      </c>
      <c r="E172" s="4">
        <v>5.2741358759999999</v>
      </c>
      <c r="F172" s="27" t="str">
        <f t="shared" si="26"/>
        <v>N/A</v>
      </c>
      <c r="G172" s="4">
        <v>4.1335453099999997</v>
      </c>
      <c r="H172" s="27" t="str">
        <f t="shared" si="27"/>
        <v>N/A</v>
      </c>
      <c r="I172" s="8">
        <v>13.53</v>
      </c>
      <c r="J172" s="8">
        <v>-21.6</v>
      </c>
      <c r="K172" s="28" t="s">
        <v>736</v>
      </c>
      <c r="L172" s="111" t="str">
        <f t="shared" si="28"/>
        <v>Yes</v>
      </c>
    </row>
    <row r="173" spans="1:12" x14ac:dyDescent="0.25">
      <c r="A173" s="174" t="s">
        <v>464</v>
      </c>
      <c r="B173" s="22" t="s">
        <v>213</v>
      </c>
      <c r="C173" s="4">
        <v>18.353799851000002</v>
      </c>
      <c r="D173" s="27" t="str">
        <f t="shared" si="25"/>
        <v>N/A</v>
      </c>
      <c r="E173" s="4">
        <v>17.488888091</v>
      </c>
      <c r="F173" s="27" t="str">
        <f t="shared" si="26"/>
        <v>N/A</v>
      </c>
      <c r="G173" s="4">
        <v>15.240489030999999</v>
      </c>
      <c r="H173" s="27" t="str">
        <f t="shared" si="27"/>
        <v>N/A</v>
      </c>
      <c r="I173" s="8">
        <v>-4.71</v>
      </c>
      <c r="J173" s="8">
        <v>-12.9</v>
      </c>
      <c r="K173" s="28" t="s">
        <v>736</v>
      </c>
      <c r="L173" s="111" t="str">
        <f t="shared" si="28"/>
        <v>Yes</v>
      </c>
    </row>
    <row r="174" spans="1:12" x14ac:dyDescent="0.25">
      <c r="A174" s="134" t="s">
        <v>465</v>
      </c>
      <c r="B174" s="22" t="s">
        <v>213</v>
      </c>
      <c r="C174" s="4">
        <v>8.0071779870000004</v>
      </c>
      <c r="D174" s="27" t="str">
        <f t="shared" si="25"/>
        <v>N/A</v>
      </c>
      <c r="E174" s="4">
        <v>7.7322963193999996</v>
      </c>
      <c r="F174" s="27" t="str">
        <f t="shared" si="26"/>
        <v>N/A</v>
      </c>
      <c r="G174" s="4">
        <v>6.5762187841999999</v>
      </c>
      <c r="H174" s="27" t="str">
        <f t="shared" si="27"/>
        <v>N/A</v>
      </c>
      <c r="I174" s="8">
        <v>-3.43</v>
      </c>
      <c r="J174" s="8">
        <v>-15</v>
      </c>
      <c r="K174" s="28" t="s">
        <v>736</v>
      </c>
      <c r="L174" s="111" t="str">
        <f t="shared" si="28"/>
        <v>Yes</v>
      </c>
    </row>
    <row r="175" spans="1:12" x14ac:dyDescent="0.25">
      <c r="A175" s="134" t="s">
        <v>466</v>
      </c>
      <c r="B175" s="22" t="s">
        <v>213</v>
      </c>
      <c r="C175" s="4">
        <v>19.146360059999999</v>
      </c>
      <c r="D175" s="27" t="str">
        <f t="shared" si="25"/>
        <v>N/A</v>
      </c>
      <c r="E175" s="4">
        <v>19.283002066000002</v>
      </c>
      <c r="F175" s="27" t="str">
        <f t="shared" si="26"/>
        <v>N/A</v>
      </c>
      <c r="G175" s="4">
        <v>18.267949956999999</v>
      </c>
      <c r="H175" s="27" t="str">
        <f t="shared" si="27"/>
        <v>N/A</v>
      </c>
      <c r="I175" s="8">
        <v>0.7137</v>
      </c>
      <c r="J175" s="8">
        <v>-5.26</v>
      </c>
      <c r="K175" s="28" t="s">
        <v>736</v>
      </c>
      <c r="L175" s="111" t="str">
        <f t="shared" si="28"/>
        <v>Yes</v>
      </c>
    </row>
    <row r="176" spans="1:12" x14ac:dyDescent="0.25">
      <c r="A176" s="134" t="s">
        <v>1349</v>
      </c>
      <c r="B176" s="22" t="s">
        <v>213</v>
      </c>
      <c r="C176" s="4">
        <v>0.48875688900000003</v>
      </c>
      <c r="D176" s="27" t="str">
        <f t="shared" si="25"/>
        <v>N/A</v>
      </c>
      <c r="E176" s="4">
        <v>0.45300288869999999</v>
      </c>
      <c r="F176" s="27" t="str">
        <f t="shared" si="26"/>
        <v>N/A</v>
      </c>
      <c r="G176" s="4">
        <v>0.33279296310000001</v>
      </c>
      <c r="H176" s="27" t="str">
        <f t="shared" si="27"/>
        <v>N/A</v>
      </c>
      <c r="I176" s="8">
        <v>-7.32</v>
      </c>
      <c r="J176" s="8">
        <v>-26.5</v>
      </c>
      <c r="K176" s="28" t="s">
        <v>736</v>
      </c>
      <c r="L176" s="111" t="str">
        <f t="shared" si="28"/>
        <v>Yes</v>
      </c>
    </row>
    <row r="177" spans="1:12" x14ac:dyDescent="0.25">
      <c r="A177" s="134" t="s">
        <v>1350</v>
      </c>
      <c r="B177" s="22" t="s">
        <v>213</v>
      </c>
      <c r="C177" s="4">
        <v>5.2264808362000004</v>
      </c>
      <c r="D177" s="27" t="str">
        <f t="shared" si="25"/>
        <v>N/A</v>
      </c>
      <c r="E177" s="4">
        <v>4.8569725864000004</v>
      </c>
      <c r="F177" s="27" t="str">
        <f t="shared" si="26"/>
        <v>N/A</v>
      </c>
      <c r="G177" s="4">
        <v>20.455749868000002</v>
      </c>
      <c r="H177" s="27" t="str">
        <f t="shared" si="27"/>
        <v>N/A</v>
      </c>
      <c r="I177" s="8">
        <v>-7.07</v>
      </c>
      <c r="J177" s="8">
        <v>321.2</v>
      </c>
      <c r="K177" s="28" t="s">
        <v>736</v>
      </c>
      <c r="L177" s="111" t="str">
        <f t="shared" si="28"/>
        <v>No</v>
      </c>
    </row>
    <row r="178" spans="1:12" x14ac:dyDescent="0.25">
      <c r="A178" s="134" t="s">
        <v>1351</v>
      </c>
      <c r="B178" s="22" t="s">
        <v>213</v>
      </c>
      <c r="C178" s="4">
        <v>2.7884101133999999</v>
      </c>
      <c r="D178" s="27" t="str">
        <f t="shared" si="25"/>
        <v>N/A</v>
      </c>
      <c r="E178" s="4">
        <v>2.5848324370000002</v>
      </c>
      <c r="F178" s="27" t="str">
        <f t="shared" si="26"/>
        <v>N/A</v>
      </c>
      <c r="G178" s="4">
        <v>1.8438712510999999</v>
      </c>
      <c r="H178" s="27" t="str">
        <f t="shared" si="27"/>
        <v>N/A</v>
      </c>
      <c r="I178" s="8">
        <v>-7.3</v>
      </c>
      <c r="J178" s="8">
        <v>-28.7</v>
      </c>
      <c r="K178" s="28" t="s">
        <v>736</v>
      </c>
      <c r="L178" s="111" t="str">
        <f t="shared" si="28"/>
        <v>Yes</v>
      </c>
    </row>
    <row r="179" spans="1:12" x14ac:dyDescent="0.25">
      <c r="A179" s="134" t="s">
        <v>1352</v>
      </c>
      <c r="B179" s="22" t="s">
        <v>213</v>
      </c>
      <c r="C179" s="4">
        <v>0.2050181988</v>
      </c>
      <c r="D179" s="27" t="str">
        <f t="shared" si="25"/>
        <v>N/A</v>
      </c>
      <c r="E179" s="4">
        <v>0.1871944676</v>
      </c>
      <c r="F179" s="27" t="str">
        <f t="shared" si="26"/>
        <v>N/A</v>
      </c>
      <c r="G179" s="4">
        <v>4.1743795399999999E-2</v>
      </c>
      <c r="H179" s="27" t="str">
        <f t="shared" si="27"/>
        <v>N/A</v>
      </c>
      <c r="I179" s="8">
        <v>-8.69</v>
      </c>
      <c r="J179" s="8">
        <v>-77.7</v>
      </c>
      <c r="K179" s="28" t="s">
        <v>736</v>
      </c>
      <c r="L179" s="111" t="str">
        <f t="shared" si="28"/>
        <v>No</v>
      </c>
    </row>
    <row r="180" spans="1:12" x14ac:dyDescent="0.25">
      <c r="A180" s="134" t="s">
        <v>1353</v>
      </c>
      <c r="B180" s="22" t="s">
        <v>213</v>
      </c>
      <c r="C180" s="4">
        <v>2.1958583699999999E-2</v>
      </c>
      <c r="D180" s="27" t="str">
        <f t="shared" si="25"/>
        <v>N/A</v>
      </c>
      <c r="E180" s="4">
        <v>1.76250139E-2</v>
      </c>
      <c r="F180" s="27" t="str">
        <f t="shared" si="26"/>
        <v>N/A</v>
      </c>
      <c r="G180" s="4">
        <v>1.1426855099999999E-2</v>
      </c>
      <c r="H180" s="27" t="str">
        <f t="shared" si="27"/>
        <v>N/A</v>
      </c>
      <c r="I180" s="8">
        <v>-19.7</v>
      </c>
      <c r="J180" s="8">
        <v>-35.200000000000003</v>
      </c>
      <c r="K180" s="28" t="s">
        <v>736</v>
      </c>
      <c r="L180" s="111" t="str">
        <f t="shared" si="28"/>
        <v>No</v>
      </c>
    </row>
    <row r="181" spans="1:12" x14ac:dyDescent="0.25">
      <c r="A181" s="134" t="s">
        <v>86</v>
      </c>
      <c r="B181" s="22" t="s">
        <v>213</v>
      </c>
      <c r="C181" s="4">
        <v>25.003225390000001</v>
      </c>
      <c r="D181" s="27" t="str">
        <f t="shared" si="25"/>
        <v>N/A</v>
      </c>
      <c r="E181" s="4">
        <v>10.85855128</v>
      </c>
      <c r="F181" s="27" t="str">
        <f t="shared" si="26"/>
        <v>N/A</v>
      </c>
      <c r="G181" s="4">
        <v>15.599705666</v>
      </c>
      <c r="H181" s="27" t="str">
        <f t="shared" si="27"/>
        <v>N/A</v>
      </c>
      <c r="I181" s="8">
        <v>-56.6</v>
      </c>
      <c r="J181" s="8">
        <v>43.66</v>
      </c>
      <c r="K181" s="28" t="s">
        <v>736</v>
      </c>
      <c r="L181" s="111" t="str">
        <f t="shared" si="28"/>
        <v>No</v>
      </c>
    </row>
    <row r="182" spans="1:12" x14ac:dyDescent="0.25">
      <c r="A182" s="134" t="s">
        <v>87</v>
      </c>
      <c r="B182" s="22" t="s">
        <v>213</v>
      </c>
      <c r="C182" s="4">
        <v>67.588626990999998</v>
      </c>
      <c r="D182" s="27" t="str">
        <f t="shared" si="25"/>
        <v>N/A</v>
      </c>
      <c r="E182" s="4">
        <v>68.007252511999994</v>
      </c>
      <c r="F182" s="27" t="str">
        <f t="shared" si="26"/>
        <v>N/A</v>
      </c>
      <c r="G182" s="4">
        <v>56.436078772999998</v>
      </c>
      <c r="H182" s="27" t="str">
        <f t="shared" si="27"/>
        <v>N/A</v>
      </c>
      <c r="I182" s="8">
        <v>0.61939999999999995</v>
      </c>
      <c r="J182" s="8">
        <v>-17</v>
      </c>
      <c r="K182" s="28" t="s">
        <v>736</v>
      </c>
      <c r="L182" s="111" t="str">
        <f t="shared" si="28"/>
        <v>Yes</v>
      </c>
    </row>
    <row r="183" spans="1:12" x14ac:dyDescent="0.25">
      <c r="A183" s="134" t="s">
        <v>467</v>
      </c>
      <c r="B183" s="22" t="s">
        <v>213</v>
      </c>
      <c r="C183" s="4">
        <v>21.68989547</v>
      </c>
      <c r="D183" s="27" t="str">
        <f t="shared" si="25"/>
        <v>N/A</v>
      </c>
      <c r="E183" s="4">
        <v>22.318235994999998</v>
      </c>
      <c r="F183" s="27" t="str">
        <f t="shared" si="26"/>
        <v>N/A</v>
      </c>
      <c r="G183" s="4">
        <v>14.679385268000001</v>
      </c>
      <c r="H183" s="27" t="str">
        <f t="shared" si="27"/>
        <v>N/A</v>
      </c>
      <c r="I183" s="8">
        <v>2.8969999999999998</v>
      </c>
      <c r="J183" s="8">
        <v>-34.200000000000003</v>
      </c>
      <c r="K183" s="28" t="s">
        <v>736</v>
      </c>
      <c r="L183" s="111" t="str">
        <f t="shared" si="28"/>
        <v>No</v>
      </c>
    </row>
    <row r="184" spans="1:12" x14ac:dyDescent="0.25">
      <c r="A184" s="134" t="s">
        <v>468</v>
      </c>
      <c r="B184" s="22" t="s">
        <v>213</v>
      </c>
      <c r="C184" s="4">
        <v>79.606015163999999</v>
      </c>
      <c r="D184" s="27" t="str">
        <f t="shared" si="25"/>
        <v>N/A</v>
      </c>
      <c r="E184" s="4">
        <v>79.861171632999998</v>
      </c>
      <c r="F184" s="27" t="str">
        <f t="shared" si="26"/>
        <v>N/A</v>
      </c>
      <c r="G184" s="4">
        <v>72.911979306000006</v>
      </c>
      <c r="H184" s="27" t="str">
        <f t="shared" si="27"/>
        <v>N/A</v>
      </c>
      <c r="I184" s="8">
        <v>0.32050000000000001</v>
      </c>
      <c r="J184" s="8">
        <v>-8.6999999999999993</v>
      </c>
      <c r="K184" s="28" t="s">
        <v>736</v>
      </c>
      <c r="L184" s="111" t="str">
        <f t="shared" si="28"/>
        <v>Yes</v>
      </c>
    </row>
    <row r="185" spans="1:12" x14ac:dyDescent="0.25">
      <c r="A185" s="134" t="s">
        <v>469</v>
      </c>
      <c r="B185" s="22" t="s">
        <v>213</v>
      </c>
      <c r="C185" s="4">
        <v>64.386054626000004</v>
      </c>
      <c r="D185" s="27" t="str">
        <f t="shared" si="25"/>
        <v>N/A</v>
      </c>
      <c r="E185" s="4">
        <v>65.181829020999999</v>
      </c>
      <c r="F185" s="27" t="str">
        <f t="shared" si="26"/>
        <v>N/A</v>
      </c>
      <c r="G185" s="4">
        <v>53.767085780000002</v>
      </c>
      <c r="H185" s="27" t="str">
        <f t="shared" si="27"/>
        <v>N/A</v>
      </c>
      <c r="I185" s="8">
        <v>1.236</v>
      </c>
      <c r="J185" s="8">
        <v>-17.5</v>
      </c>
      <c r="K185" s="28" t="s">
        <v>736</v>
      </c>
      <c r="L185" s="111" t="str">
        <f t="shared" si="28"/>
        <v>Yes</v>
      </c>
    </row>
    <row r="186" spans="1:12" x14ac:dyDescent="0.25">
      <c r="A186" s="134" t="s">
        <v>470</v>
      </c>
      <c r="B186" s="22" t="s">
        <v>213</v>
      </c>
      <c r="C186" s="4">
        <v>71.471225106000006</v>
      </c>
      <c r="D186" s="27" t="str">
        <f t="shared" si="25"/>
        <v>N/A</v>
      </c>
      <c r="E186" s="4">
        <v>70.857194097999994</v>
      </c>
      <c r="F186" s="27" t="str">
        <f t="shared" si="26"/>
        <v>N/A</v>
      </c>
      <c r="G186" s="4">
        <v>56.382061796000002</v>
      </c>
      <c r="H186" s="27" t="str">
        <f t="shared" si="27"/>
        <v>N/A</v>
      </c>
      <c r="I186" s="8">
        <v>-0.85899999999999999</v>
      </c>
      <c r="J186" s="8">
        <v>-20.399999999999999</v>
      </c>
      <c r="K186" s="28" t="s">
        <v>736</v>
      </c>
      <c r="L186" s="111" t="str">
        <f t="shared" si="28"/>
        <v>Yes</v>
      </c>
    </row>
    <row r="187" spans="1:12" x14ac:dyDescent="0.25">
      <c r="A187" s="134" t="s">
        <v>116</v>
      </c>
      <c r="B187" s="22" t="s">
        <v>213</v>
      </c>
      <c r="C187" s="4">
        <v>88.358934583999996</v>
      </c>
      <c r="D187" s="27" t="str">
        <f t="shared" si="25"/>
        <v>N/A</v>
      </c>
      <c r="E187" s="4">
        <v>88.504780319000005</v>
      </c>
      <c r="F187" s="27" t="str">
        <f t="shared" si="26"/>
        <v>N/A</v>
      </c>
      <c r="G187" s="4">
        <v>86.773928523999999</v>
      </c>
      <c r="H187" s="27" t="str">
        <f t="shared" si="27"/>
        <v>N/A</v>
      </c>
      <c r="I187" s="8">
        <v>0.1651</v>
      </c>
      <c r="J187" s="8">
        <v>-1.96</v>
      </c>
      <c r="K187" s="28" t="s">
        <v>736</v>
      </c>
      <c r="L187" s="111" t="str">
        <f t="shared" si="28"/>
        <v>Yes</v>
      </c>
    </row>
    <row r="188" spans="1:12" x14ac:dyDescent="0.25">
      <c r="A188" s="134" t="s">
        <v>471</v>
      </c>
      <c r="B188" s="22" t="s">
        <v>213</v>
      </c>
      <c r="C188" s="4">
        <v>36.207897793000001</v>
      </c>
      <c r="D188" s="27" t="str">
        <f t="shared" si="25"/>
        <v>N/A</v>
      </c>
      <c r="E188" s="4">
        <v>35.935637663999998</v>
      </c>
      <c r="F188" s="27" t="str">
        <f t="shared" si="26"/>
        <v>N/A</v>
      </c>
      <c r="G188" s="4">
        <v>59.618441971000003</v>
      </c>
      <c r="H188" s="27" t="str">
        <f t="shared" si="27"/>
        <v>N/A</v>
      </c>
      <c r="I188" s="8">
        <v>-0.752</v>
      </c>
      <c r="J188" s="8">
        <v>65.900000000000006</v>
      </c>
      <c r="K188" s="28" t="s">
        <v>736</v>
      </c>
      <c r="L188" s="111" t="str">
        <f t="shared" si="28"/>
        <v>No</v>
      </c>
    </row>
    <row r="189" spans="1:12" x14ac:dyDescent="0.25">
      <c r="A189" s="134" t="s">
        <v>472</v>
      </c>
      <c r="B189" s="22" t="s">
        <v>213</v>
      </c>
      <c r="C189" s="4">
        <v>90.461833702000007</v>
      </c>
      <c r="D189" s="27" t="str">
        <f t="shared" si="25"/>
        <v>N/A</v>
      </c>
      <c r="E189" s="4">
        <v>89.840101301999994</v>
      </c>
      <c r="F189" s="27" t="str">
        <f t="shared" si="26"/>
        <v>N/A</v>
      </c>
      <c r="G189" s="4">
        <v>87.523853681000006</v>
      </c>
      <c r="H189" s="27" t="str">
        <f t="shared" si="27"/>
        <v>N/A</v>
      </c>
      <c r="I189" s="8">
        <v>-0.68700000000000006</v>
      </c>
      <c r="J189" s="8">
        <v>-2.58</v>
      </c>
      <c r="K189" s="28" t="s">
        <v>736</v>
      </c>
      <c r="L189" s="111" t="str">
        <f t="shared" si="28"/>
        <v>Yes</v>
      </c>
    </row>
    <row r="190" spans="1:12" x14ac:dyDescent="0.25">
      <c r="A190" s="134" t="s">
        <v>473</v>
      </c>
      <c r="B190" s="22" t="s">
        <v>213</v>
      </c>
      <c r="C190" s="4">
        <v>88.769025990000003</v>
      </c>
      <c r="D190" s="27" t="str">
        <f t="shared" si="25"/>
        <v>N/A</v>
      </c>
      <c r="E190" s="4">
        <v>89.214351882000003</v>
      </c>
      <c r="F190" s="27" t="str">
        <f t="shared" si="26"/>
        <v>N/A</v>
      </c>
      <c r="G190" s="4">
        <v>87.621662964999999</v>
      </c>
      <c r="H190" s="27" t="str">
        <f t="shared" si="27"/>
        <v>N/A</v>
      </c>
      <c r="I190" s="8">
        <v>0.50170000000000003</v>
      </c>
      <c r="J190" s="8">
        <v>-1.79</v>
      </c>
      <c r="K190" s="28" t="s">
        <v>736</v>
      </c>
      <c r="L190" s="111" t="str">
        <f t="shared" si="28"/>
        <v>Yes</v>
      </c>
    </row>
    <row r="191" spans="1:12" x14ac:dyDescent="0.25">
      <c r="A191" s="134" t="s">
        <v>474</v>
      </c>
      <c r="B191" s="22" t="s">
        <v>213</v>
      </c>
      <c r="C191" s="4">
        <v>86.353045229000003</v>
      </c>
      <c r="D191" s="27" t="str">
        <f t="shared" si="25"/>
        <v>N/A</v>
      </c>
      <c r="E191" s="4">
        <v>85.852679620999993</v>
      </c>
      <c r="F191" s="27" t="str">
        <f t="shared" si="26"/>
        <v>N/A</v>
      </c>
      <c r="G191" s="4">
        <v>84.409851907999993</v>
      </c>
      <c r="H191" s="27" t="str">
        <f t="shared" si="27"/>
        <v>N/A</v>
      </c>
      <c r="I191" s="8">
        <v>-0.57899999999999996</v>
      </c>
      <c r="J191" s="8">
        <v>-1.68</v>
      </c>
      <c r="K191" s="28" t="s">
        <v>736</v>
      </c>
      <c r="L191" s="111" t="str">
        <f t="shared" si="28"/>
        <v>Yes</v>
      </c>
    </row>
    <row r="192" spans="1:12" x14ac:dyDescent="0.25">
      <c r="A192" s="134" t="s">
        <v>1354</v>
      </c>
      <c r="B192" s="22" t="s">
        <v>213</v>
      </c>
      <c r="C192" s="23">
        <v>5.6682411918</v>
      </c>
      <c r="D192" s="27" t="str">
        <f t="shared" si="25"/>
        <v>N/A</v>
      </c>
      <c r="E192" s="23">
        <v>5.6819887378000002</v>
      </c>
      <c r="F192" s="27" t="str">
        <f t="shared" si="26"/>
        <v>N/A</v>
      </c>
      <c r="G192" s="23">
        <v>8.3363477935999999</v>
      </c>
      <c r="H192" s="27" t="str">
        <f t="shared" si="27"/>
        <v>N/A</v>
      </c>
      <c r="I192" s="8">
        <v>0.24249999999999999</v>
      </c>
      <c r="J192" s="8">
        <v>46.72</v>
      </c>
      <c r="K192" s="28" t="s">
        <v>736</v>
      </c>
      <c r="L192" s="111" t="str">
        <f t="shared" si="28"/>
        <v>No</v>
      </c>
    </row>
    <row r="193" spans="1:12" x14ac:dyDescent="0.25">
      <c r="A193" s="134" t="s">
        <v>1355</v>
      </c>
      <c r="B193" s="22" t="s">
        <v>213</v>
      </c>
      <c r="C193" s="23">
        <v>8.9</v>
      </c>
      <c r="D193" s="27" t="str">
        <f t="shared" si="25"/>
        <v>N/A</v>
      </c>
      <c r="E193" s="23">
        <v>10.847457627000001</v>
      </c>
      <c r="F193" s="27" t="str">
        <f t="shared" si="26"/>
        <v>N/A</v>
      </c>
      <c r="G193" s="23">
        <v>7.8076923077</v>
      </c>
      <c r="H193" s="27" t="str">
        <f t="shared" si="27"/>
        <v>N/A</v>
      </c>
      <c r="I193" s="8">
        <v>21.88</v>
      </c>
      <c r="J193" s="8">
        <v>-28</v>
      </c>
      <c r="K193" s="28" t="s">
        <v>736</v>
      </c>
      <c r="L193" s="111" t="str">
        <f t="shared" si="28"/>
        <v>Yes</v>
      </c>
    </row>
    <row r="194" spans="1:12" x14ac:dyDescent="0.25">
      <c r="A194" s="134" t="s">
        <v>1356</v>
      </c>
      <c r="B194" s="22" t="s">
        <v>213</v>
      </c>
      <c r="C194" s="23">
        <v>13.609844589</v>
      </c>
      <c r="D194" s="27" t="str">
        <f t="shared" si="25"/>
        <v>N/A</v>
      </c>
      <c r="E194" s="23">
        <v>13.751597585000001</v>
      </c>
      <c r="F194" s="27" t="str">
        <f t="shared" si="26"/>
        <v>N/A</v>
      </c>
      <c r="G194" s="23">
        <v>18.050629263000001</v>
      </c>
      <c r="H194" s="27" t="str">
        <f t="shared" si="27"/>
        <v>N/A</v>
      </c>
      <c r="I194" s="8">
        <v>1.042</v>
      </c>
      <c r="J194" s="8">
        <v>31.26</v>
      </c>
      <c r="K194" s="28" t="s">
        <v>736</v>
      </c>
      <c r="L194" s="111" t="str">
        <f t="shared" si="28"/>
        <v>No</v>
      </c>
    </row>
    <row r="195" spans="1:12" x14ac:dyDescent="0.25">
      <c r="A195" s="134" t="s">
        <v>1357</v>
      </c>
      <c r="B195" s="22" t="s">
        <v>213</v>
      </c>
      <c r="C195" s="23">
        <v>3.7951538489000001</v>
      </c>
      <c r="D195" s="27" t="str">
        <f t="shared" si="25"/>
        <v>N/A</v>
      </c>
      <c r="E195" s="23">
        <v>3.8433444832000001</v>
      </c>
      <c r="F195" s="27" t="str">
        <f t="shared" si="26"/>
        <v>N/A</v>
      </c>
      <c r="G195" s="23">
        <v>5.5661593065000003</v>
      </c>
      <c r="H195" s="27" t="str">
        <f t="shared" si="27"/>
        <v>N/A</v>
      </c>
      <c r="I195" s="8">
        <v>1.27</v>
      </c>
      <c r="J195" s="8">
        <v>44.83</v>
      </c>
      <c r="K195" s="28" t="s">
        <v>736</v>
      </c>
      <c r="L195" s="111" t="str">
        <f t="shared" si="28"/>
        <v>No</v>
      </c>
    </row>
    <row r="196" spans="1:12" x14ac:dyDescent="0.25">
      <c r="A196" s="134" t="s">
        <v>1358</v>
      </c>
      <c r="B196" s="22" t="s">
        <v>213</v>
      </c>
      <c r="C196" s="23">
        <v>3.7734433488999999</v>
      </c>
      <c r="D196" s="27" t="str">
        <f t="shared" si="25"/>
        <v>N/A</v>
      </c>
      <c r="E196" s="23">
        <v>3.7386228792999998</v>
      </c>
      <c r="F196" s="27" t="str">
        <f t="shared" si="26"/>
        <v>N/A</v>
      </c>
      <c r="G196" s="23">
        <v>6.5439110698</v>
      </c>
      <c r="H196" s="27" t="str">
        <f t="shared" si="27"/>
        <v>N/A</v>
      </c>
      <c r="I196" s="8">
        <v>-0.92300000000000004</v>
      </c>
      <c r="J196" s="8">
        <v>75.040000000000006</v>
      </c>
      <c r="K196" s="28" t="s">
        <v>736</v>
      </c>
      <c r="L196" s="111" t="str">
        <f t="shared" si="28"/>
        <v>No</v>
      </c>
    </row>
    <row r="197" spans="1:12" x14ac:dyDescent="0.25">
      <c r="A197" s="134" t="s">
        <v>1359</v>
      </c>
      <c r="B197" s="22" t="s">
        <v>213</v>
      </c>
      <c r="C197" s="23">
        <v>211.87911237</v>
      </c>
      <c r="D197" s="27" t="str">
        <f t="shared" si="25"/>
        <v>N/A</v>
      </c>
      <c r="E197" s="23">
        <v>160.78556757000001</v>
      </c>
      <c r="F197" s="27" t="str">
        <f t="shared" si="26"/>
        <v>N/A</v>
      </c>
      <c r="G197" s="23">
        <v>136.04028697999999</v>
      </c>
      <c r="H197" s="27" t="str">
        <f t="shared" si="27"/>
        <v>N/A</v>
      </c>
      <c r="I197" s="8">
        <v>-24.1</v>
      </c>
      <c r="J197" s="8">
        <v>-15.4</v>
      </c>
      <c r="K197" s="28" t="s">
        <v>736</v>
      </c>
      <c r="L197" s="111" t="str">
        <f t="shared" si="28"/>
        <v>Yes</v>
      </c>
    </row>
    <row r="198" spans="1:12" x14ac:dyDescent="0.25">
      <c r="A198" s="134" t="s">
        <v>1360</v>
      </c>
      <c r="B198" s="22" t="s">
        <v>213</v>
      </c>
      <c r="C198" s="23">
        <v>261.95555555999999</v>
      </c>
      <c r="D198" s="27" t="str">
        <f t="shared" si="25"/>
        <v>N/A</v>
      </c>
      <c r="E198" s="23">
        <v>239.49693252</v>
      </c>
      <c r="F198" s="27" t="str">
        <f t="shared" si="26"/>
        <v>N/A</v>
      </c>
      <c r="G198" s="23">
        <v>139.95509498999999</v>
      </c>
      <c r="H198" s="27" t="str">
        <f t="shared" si="27"/>
        <v>N/A</v>
      </c>
      <c r="I198" s="8">
        <v>-8.57</v>
      </c>
      <c r="J198" s="8">
        <v>-41.6</v>
      </c>
      <c r="K198" s="28" t="s">
        <v>736</v>
      </c>
      <c r="L198" s="111" t="str">
        <f t="shared" si="28"/>
        <v>No</v>
      </c>
    </row>
    <row r="199" spans="1:12" x14ac:dyDescent="0.25">
      <c r="A199" s="134" t="s">
        <v>1361</v>
      </c>
      <c r="B199" s="22" t="s">
        <v>213</v>
      </c>
      <c r="C199" s="23">
        <v>263.36987589</v>
      </c>
      <c r="D199" s="27" t="str">
        <f t="shared" si="25"/>
        <v>N/A</v>
      </c>
      <c r="E199" s="23">
        <v>195.26398255000001</v>
      </c>
      <c r="F199" s="27" t="str">
        <f t="shared" si="26"/>
        <v>N/A</v>
      </c>
      <c r="G199" s="23">
        <v>148.11064055</v>
      </c>
      <c r="H199" s="27" t="str">
        <f t="shared" si="27"/>
        <v>N/A</v>
      </c>
      <c r="I199" s="8">
        <v>-25.9</v>
      </c>
      <c r="J199" s="8">
        <v>-24.1</v>
      </c>
      <c r="K199" s="28" t="s">
        <v>736</v>
      </c>
      <c r="L199" s="111" t="str">
        <f t="shared" si="28"/>
        <v>Yes</v>
      </c>
    </row>
    <row r="200" spans="1:12" x14ac:dyDescent="0.25">
      <c r="A200" s="134" t="s">
        <v>1362</v>
      </c>
      <c r="B200" s="22" t="s">
        <v>213</v>
      </c>
      <c r="C200" s="23">
        <v>88.278771206000002</v>
      </c>
      <c r="D200" s="27" t="str">
        <f t="shared" si="25"/>
        <v>N/A</v>
      </c>
      <c r="E200" s="23">
        <v>72.993630573000004</v>
      </c>
      <c r="F200" s="27" t="str">
        <f t="shared" si="26"/>
        <v>N/A</v>
      </c>
      <c r="G200" s="23">
        <v>33.533333333000002</v>
      </c>
      <c r="H200" s="27" t="str">
        <f t="shared" si="27"/>
        <v>N/A</v>
      </c>
      <c r="I200" s="8">
        <v>-17.3</v>
      </c>
      <c r="J200" s="8">
        <v>-54.1</v>
      </c>
      <c r="K200" s="28" t="s">
        <v>736</v>
      </c>
      <c r="L200" s="111" t="str">
        <f t="shared" si="28"/>
        <v>No</v>
      </c>
    </row>
    <row r="201" spans="1:12" x14ac:dyDescent="0.25">
      <c r="A201" s="134" t="s">
        <v>1363</v>
      </c>
      <c r="B201" s="22" t="s">
        <v>213</v>
      </c>
      <c r="C201" s="23">
        <v>27.583333332999999</v>
      </c>
      <c r="D201" s="27" t="str">
        <f t="shared" si="25"/>
        <v>N/A</v>
      </c>
      <c r="E201" s="23">
        <v>29.438596490999998</v>
      </c>
      <c r="F201" s="27" t="str">
        <f t="shared" si="26"/>
        <v>N/A</v>
      </c>
      <c r="G201" s="23">
        <v>65.485714286000004</v>
      </c>
      <c r="H201" s="27" t="str">
        <f t="shared" si="27"/>
        <v>N/A</v>
      </c>
      <c r="I201" s="8">
        <v>6.726</v>
      </c>
      <c r="J201" s="8">
        <v>122.4</v>
      </c>
      <c r="K201" s="28" t="s">
        <v>736</v>
      </c>
      <c r="L201" s="111" t="str">
        <f t="shared" si="28"/>
        <v>No</v>
      </c>
    </row>
    <row r="202" spans="1:12" x14ac:dyDescent="0.25">
      <c r="A202" s="134" t="s">
        <v>28</v>
      </c>
      <c r="B202" s="22" t="s">
        <v>213</v>
      </c>
      <c r="C202" s="4">
        <v>3.2958773157999999</v>
      </c>
      <c r="D202" s="27" t="str">
        <f t="shared" si="25"/>
        <v>N/A</v>
      </c>
      <c r="E202" s="4">
        <v>3.2627001156</v>
      </c>
      <c r="F202" s="27" t="str">
        <f t="shared" si="26"/>
        <v>N/A</v>
      </c>
      <c r="G202" s="4">
        <v>3.1153119046</v>
      </c>
      <c r="H202" s="27" t="str">
        <f t="shared" si="27"/>
        <v>N/A</v>
      </c>
      <c r="I202" s="8">
        <v>-1.01</v>
      </c>
      <c r="J202" s="8">
        <v>-4.5199999999999996</v>
      </c>
      <c r="K202" s="28" t="s">
        <v>736</v>
      </c>
      <c r="L202" s="111" t="str">
        <f t="shared" si="28"/>
        <v>Yes</v>
      </c>
    </row>
    <row r="203" spans="1:12" x14ac:dyDescent="0.25">
      <c r="A203" s="134" t="s">
        <v>123</v>
      </c>
      <c r="B203" s="22" t="s">
        <v>213</v>
      </c>
      <c r="C203" s="23">
        <v>12</v>
      </c>
      <c r="D203" s="27" t="str">
        <f t="shared" ref="D203:D213" si="29">IF($B203="N/A","N/A",IF(C203&gt;10,"No",IF(C203&lt;-10,"No","Yes")))</f>
        <v>N/A</v>
      </c>
      <c r="E203" s="23">
        <v>11</v>
      </c>
      <c r="F203" s="27" t="str">
        <f t="shared" ref="F203:F213" si="30">IF($B203="N/A","N/A",IF(E203&gt;10,"No",IF(E203&lt;-10,"No","Yes")))</f>
        <v>N/A</v>
      </c>
      <c r="G203" s="23">
        <v>13</v>
      </c>
      <c r="H203" s="27" t="str">
        <f t="shared" ref="H203:H213" si="31">IF($B203="N/A","N/A",IF(G203&gt;10,"No",IF(G203&lt;-10,"No","Yes")))</f>
        <v>N/A</v>
      </c>
      <c r="I203" s="8">
        <v>-16.7</v>
      </c>
      <c r="J203" s="8">
        <v>30</v>
      </c>
      <c r="K203" s="10" t="s">
        <v>213</v>
      </c>
      <c r="L203" s="111" t="str">
        <f t="shared" ref="L203:L213" si="32">IF(J203="Div by 0", "N/A", IF(K203="N/A","N/A", IF(J203&gt;VALUE(MID(K203,1,2)), "No", IF(J203&lt;-1*VALUE(MID(K203,1,2)), "No", "Yes"))))</f>
        <v>N/A</v>
      </c>
    </row>
    <row r="204" spans="1:12" x14ac:dyDescent="0.25">
      <c r="A204" s="134" t="s">
        <v>124</v>
      </c>
      <c r="B204" s="22" t="s">
        <v>213</v>
      </c>
      <c r="C204" s="23">
        <v>45</v>
      </c>
      <c r="D204" s="27" t="str">
        <f t="shared" si="29"/>
        <v>N/A</v>
      </c>
      <c r="E204" s="23">
        <v>69</v>
      </c>
      <c r="F204" s="27" t="str">
        <f t="shared" si="30"/>
        <v>N/A</v>
      </c>
      <c r="G204" s="23">
        <v>50</v>
      </c>
      <c r="H204" s="27" t="str">
        <f t="shared" si="31"/>
        <v>N/A</v>
      </c>
      <c r="I204" s="8">
        <v>53.33</v>
      </c>
      <c r="J204" s="8">
        <v>-27.5</v>
      </c>
      <c r="K204" s="10" t="s">
        <v>213</v>
      </c>
      <c r="L204" s="111" t="str">
        <f t="shared" si="32"/>
        <v>N/A</v>
      </c>
    </row>
    <row r="205" spans="1:12" ht="25" x14ac:dyDescent="0.25">
      <c r="A205" s="134" t="s">
        <v>1611</v>
      </c>
      <c r="B205" s="22" t="s">
        <v>213</v>
      </c>
      <c r="C205" s="23">
        <v>12</v>
      </c>
      <c r="D205" s="27" t="str">
        <f t="shared" si="29"/>
        <v>N/A</v>
      </c>
      <c r="E205" s="23">
        <v>17</v>
      </c>
      <c r="F205" s="27" t="str">
        <f t="shared" si="30"/>
        <v>N/A</v>
      </c>
      <c r="G205" s="23">
        <v>33</v>
      </c>
      <c r="H205" s="27" t="str">
        <f t="shared" si="31"/>
        <v>N/A</v>
      </c>
      <c r="I205" s="8">
        <v>41.67</v>
      </c>
      <c r="J205" s="8">
        <v>94.12</v>
      </c>
      <c r="K205" s="10" t="s">
        <v>213</v>
      </c>
      <c r="L205" s="111" t="str">
        <f t="shared" si="32"/>
        <v>N/A</v>
      </c>
    </row>
    <row r="206" spans="1:12" ht="25" x14ac:dyDescent="0.25">
      <c r="A206" s="134" t="s">
        <v>1364</v>
      </c>
      <c r="B206" s="22" t="s">
        <v>213</v>
      </c>
      <c r="C206" s="23">
        <v>88</v>
      </c>
      <c r="D206" s="27" t="str">
        <f t="shared" si="29"/>
        <v>N/A</v>
      </c>
      <c r="E206" s="23">
        <v>74</v>
      </c>
      <c r="F206" s="27" t="str">
        <f t="shared" si="30"/>
        <v>N/A</v>
      </c>
      <c r="G206" s="23">
        <v>0</v>
      </c>
      <c r="H206" s="27" t="str">
        <f t="shared" si="31"/>
        <v>N/A</v>
      </c>
      <c r="I206" s="8">
        <v>-15.9</v>
      </c>
      <c r="J206" s="8">
        <v>-100</v>
      </c>
      <c r="K206" s="10" t="s">
        <v>213</v>
      </c>
      <c r="L206" s="111" t="str">
        <f t="shared" si="32"/>
        <v>N/A</v>
      </c>
    </row>
    <row r="207" spans="1:12" x14ac:dyDescent="0.25">
      <c r="A207" s="134" t="s">
        <v>1612</v>
      </c>
      <c r="B207" s="22" t="s">
        <v>213</v>
      </c>
      <c r="C207" s="23">
        <v>88</v>
      </c>
      <c r="D207" s="27" t="str">
        <f t="shared" si="29"/>
        <v>N/A</v>
      </c>
      <c r="E207" s="23">
        <v>107</v>
      </c>
      <c r="F207" s="27" t="str">
        <f t="shared" si="30"/>
        <v>N/A</v>
      </c>
      <c r="G207" s="23">
        <v>36</v>
      </c>
      <c r="H207" s="27" t="str">
        <f t="shared" si="31"/>
        <v>N/A</v>
      </c>
      <c r="I207" s="8">
        <v>21.59</v>
      </c>
      <c r="J207" s="8">
        <v>-66.400000000000006</v>
      </c>
      <c r="K207" s="10" t="s">
        <v>213</v>
      </c>
      <c r="L207" s="111" t="str">
        <f t="shared" si="32"/>
        <v>N/A</v>
      </c>
    </row>
    <row r="208" spans="1:12" x14ac:dyDescent="0.25">
      <c r="A208" s="134" t="s">
        <v>1613</v>
      </c>
      <c r="B208" s="22" t="s">
        <v>213</v>
      </c>
      <c r="C208" s="23">
        <v>223</v>
      </c>
      <c r="D208" s="27" t="str">
        <f t="shared" si="29"/>
        <v>N/A</v>
      </c>
      <c r="E208" s="23">
        <v>225</v>
      </c>
      <c r="F208" s="27" t="str">
        <f t="shared" si="30"/>
        <v>N/A</v>
      </c>
      <c r="G208" s="23">
        <v>242</v>
      </c>
      <c r="H208" s="27" t="str">
        <f t="shared" si="31"/>
        <v>N/A</v>
      </c>
      <c r="I208" s="8">
        <v>0.89690000000000003</v>
      </c>
      <c r="J208" s="8">
        <v>7.556</v>
      </c>
      <c r="K208" s="10" t="s">
        <v>213</v>
      </c>
      <c r="L208" s="111" t="str">
        <f t="shared" si="32"/>
        <v>N/A</v>
      </c>
    </row>
    <row r="209" spans="1:12" x14ac:dyDescent="0.25">
      <c r="A209" s="134" t="s">
        <v>125</v>
      </c>
      <c r="B209" s="22" t="s">
        <v>213</v>
      </c>
      <c r="C209" s="29">
        <v>3292593</v>
      </c>
      <c r="D209" s="27" t="str">
        <f t="shared" si="29"/>
        <v>N/A</v>
      </c>
      <c r="E209" s="29">
        <v>5144169</v>
      </c>
      <c r="F209" s="27" t="str">
        <f t="shared" si="30"/>
        <v>N/A</v>
      </c>
      <c r="G209" s="29">
        <v>1753845</v>
      </c>
      <c r="H209" s="27" t="str">
        <f t="shared" si="31"/>
        <v>N/A</v>
      </c>
      <c r="I209" s="8">
        <v>56.23</v>
      </c>
      <c r="J209" s="8">
        <v>-65.900000000000006</v>
      </c>
      <c r="K209" s="10" t="s">
        <v>213</v>
      </c>
      <c r="L209" s="111" t="str">
        <f t="shared" si="32"/>
        <v>N/A</v>
      </c>
    </row>
    <row r="210" spans="1:12" x14ac:dyDescent="0.25">
      <c r="A210" s="174" t="s">
        <v>1608</v>
      </c>
      <c r="B210" s="22" t="s">
        <v>213</v>
      </c>
      <c r="C210" s="29">
        <v>1209511</v>
      </c>
      <c r="D210" s="27" t="str">
        <f t="shared" si="29"/>
        <v>N/A</v>
      </c>
      <c r="E210" s="29">
        <v>4607440</v>
      </c>
      <c r="F210" s="27" t="str">
        <f t="shared" si="30"/>
        <v>N/A</v>
      </c>
      <c r="G210" s="29">
        <v>1496119</v>
      </c>
      <c r="H210" s="27" t="str">
        <f t="shared" si="31"/>
        <v>N/A</v>
      </c>
      <c r="I210" s="8">
        <v>280.89999999999998</v>
      </c>
      <c r="J210" s="8">
        <v>-67.5</v>
      </c>
      <c r="K210" s="10" t="s">
        <v>213</v>
      </c>
      <c r="L210" s="111" t="str">
        <f t="shared" si="32"/>
        <v>N/A</v>
      </c>
    </row>
    <row r="211" spans="1:12" x14ac:dyDescent="0.25">
      <c r="A211" s="174" t="s">
        <v>1365</v>
      </c>
      <c r="B211" s="22" t="s">
        <v>213</v>
      </c>
      <c r="C211" s="29">
        <v>260820</v>
      </c>
      <c r="D211" s="27" t="str">
        <f t="shared" si="29"/>
        <v>N/A</v>
      </c>
      <c r="E211" s="29">
        <v>333085</v>
      </c>
      <c r="F211" s="27" t="str">
        <f t="shared" si="30"/>
        <v>N/A</v>
      </c>
      <c r="G211" s="29">
        <v>190047</v>
      </c>
      <c r="H211" s="27" t="str">
        <f t="shared" si="31"/>
        <v>N/A</v>
      </c>
      <c r="I211" s="8">
        <v>27.71</v>
      </c>
      <c r="J211" s="8">
        <v>-42.9</v>
      </c>
      <c r="K211" s="10" t="s">
        <v>213</v>
      </c>
      <c r="L211" s="111" t="str">
        <f t="shared" si="32"/>
        <v>N/A</v>
      </c>
    </row>
    <row r="212" spans="1:12" x14ac:dyDescent="0.25">
      <c r="A212" s="174" t="s">
        <v>1602</v>
      </c>
      <c r="B212" s="22" t="s">
        <v>213</v>
      </c>
      <c r="C212" s="29">
        <v>3187901</v>
      </c>
      <c r="D212" s="27" t="str">
        <f t="shared" si="29"/>
        <v>N/A</v>
      </c>
      <c r="E212" s="29">
        <v>4242631</v>
      </c>
      <c r="F212" s="27" t="str">
        <f t="shared" si="30"/>
        <v>N/A</v>
      </c>
      <c r="G212" s="29">
        <v>1670486</v>
      </c>
      <c r="H212" s="27" t="str">
        <f t="shared" si="31"/>
        <v>N/A</v>
      </c>
      <c r="I212" s="8">
        <v>33.090000000000003</v>
      </c>
      <c r="J212" s="8">
        <v>-60.6</v>
      </c>
      <c r="K212" s="10" t="s">
        <v>213</v>
      </c>
      <c r="L212" s="111" t="str">
        <f t="shared" si="32"/>
        <v>N/A</v>
      </c>
    </row>
    <row r="213" spans="1:12" x14ac:dyDescent="0.25">
      <c r="A213" s="174" t="s">
        <v>1603</v>
      </c>
      <c r="B213" s="22" t="s">
        <v>213</v>
      </c>
      <c r="C213" s="29">
        <v>538733</v>
      </c>
      <c r="D213" s="27" t="str">
        <f t="shared" si="29"/>
        <v>N/A</v>
      </c>
      <c r="E213" s="29">
        <v>460948</v>
      </c>
      <c r="F213" s="27" t="str">
        <f t="shared" si="30"/>
        <v>N/A</v>
      </c>
      <c r="G213" s="29">
        <v>381045</v>
      </c>
      <c r="H213" s="27" t="str">
        <f t="shared" si="31"/>
        <v>N/A</v>
      </c>
      <c r="I213" s="8">
        <v>-14.4</v>
      </c>
      <c r="J213" s="8">
        <v>-17.3</v>
      </c>
      <c r="K213" s="10" t="s">
        <v>213</v>
      </c>
      <c r="L213" s="111" t="str">
        <f t="shared" si="32"/>
        <v>N/A</v>
      </c>
    </row>
    <row r="214" spans="1:12" ht="25" x14ac:dyDescent="0.25">
      <c r="A214" s="134" t="s">
        <v>1366</v>
      </c>
      <c r="B214" s="22" t="s">
        <v>213</v>
      </c>
      <c r="C214" s="29">
        <v>44226687</v>
      </c>
      <c r="D214" s="27" t="str">
        <f t="shared" ref="D214:D228" si="33">IF($B214="N/A","N/A",IF(C214&gt;10,"No",IF(C214&lt;-10,"No","Yes")))</f>
        <v>N/A</v>
      </c>
      <c r="E214" s="29">
        <v>41321513</v>
      </c>
      <c r="F214" s="27" t="str">
        <f t="shared" ref="F214:F228" si="34">IF($B214="N/A","N/A",IF(E214&gt;10,"No",IF(E214&lt;-10,"No","Yes")))</f>
        <v>N/A</v>
      </c>
      <c r="G214" s="29">
        <v>32573294</v>
      </c>
      <c r="H214" s="27" t="str">
        <f t="shared" ref="H214:H228" si="35">IF($B214="N/A","N/A",IF(G214&gt;10,"No",IF(G214&lt;-10,"No","Yes")))</f>
        <v>N/A</v>
      </c>
      <c r="I214" s="8">
        <v>-6.57</v>
      </c>
      <c r="J214" s="8">
        <v>-21.2</v>
      </c>
      <c r="K214" s="28" t="s">
        <v>736</v>
      </c>
      <c r="L214" s="111" t="str">
        <f t="shared" ref="L214:L228" si="36">IF(J214="Div by 0", "N/A", IF(K214="N/A","N/A", IF(J214&gt;VALUE(MID(K214,1,2)), "No", IF(J214&lt;-1*VALUE(MID(K214,1,2)), "No", "Yes"))))</f>
        <v>Yes</v>
      </c>
    </row>
    <row r="215" spans="1:12" x14ac:dyDescent="0.25">
      <c r="A215" s="142" t="s">
        <v>647</v>
      </c>
      <c r="B215" s="22" t="s">
        <v>213</v>
      </c>
      <c r="C215" s="23">
        <v>126153</v>
      </c>
      <c r="D215" s="27" t="str">
        <f t="shared" si="33"/>
        <v>N/A</v>
      </c>
      <c r="E215" s="23">
        <v>122638</v>
      </c>
      <c r="F215" s="27" t="str">
        <f t="shared" si="34"/>
        <v>N/A</v>
      </c>
      <c r="G215" s="23">
        <v>95471</v>
      </c>
      <c r="H215" s="27" t="str">
        <f t="shared" si="35"/>
        <v>N/A</v>
      </c>
      <c r="I215" s="8">
        <v>-2.79</v>
      </c>
      <c r="J215" s="8">
        <v>-22.2</v>
      </c>
      <c r="K215" s="28" t="s">
        <v>736</v>
      </c>
      <c r="L215" s="111" t="str">
        <f t="shared" si="36"/>
        <v>Yes</v>
      </c>
    </row>
    <row r="216" spans="1:12" x14ac:dyDescent="0.25">
      <c r="A216" s="143" t="s">
        <v>1367</v>
      </c>
      <c r="B216" s="22" t="s">
        <v>213</v>
      </c>
      <c r="C216" s="29">
        <v>350.57974840000003</v>
      </c>
      <c r="D216" s="27" t="str">
        <f t="shared" si="33"/>
        <v>N/A</v>
      </c>
      <c r="E216" s="29">
        <v>336.93890148000003</v>
      </c>
      <c r="F216" s="27" t="str">
        <f t="shared" si="34"/>
        <v>N/A</v>
      </c>
      <c r="G216" s="29">
        <v>341.18521855</v>
      </c>
      <c r="H216" s="27" t="str">
        <f t="shared" si="35"/>
        <v>N/A</v>
      </c>
      <c r="I216" s="8">
        <v>-3.89</v>
      </c>
      <c r="J216" s="8">
        <v>1.26</v>
      </c>
      <c r="K216" s="28" t="s">
        <v>736</v>
      </c>
      <c r="L216" s="111" t="str">
        <f t="shared" si="36"/>
        <v>Yes</v>
      </c>
    </row>
    <row r="217" spans="1:12" ht="25" x14ac:dyDescent="0.25">
      <c r="A217" s="134" t="s">
        <v>1368</v>
      </c>
      <c r="B217" s="22" t="s">
        <v>213</v>
      </c>
      <c r="C217" s="29">
        <v>13257839</v>
      </c>
      <c r="D217" s="27" t="str">
        <f t="shared" si="33"/>
        <v>N/A</v>
      </c>
      <c r="E217" s="29">
        <v>13424991</v>
      </c>
      <c r="F217" s="27" t="str">
        <f t="shared" si="34"/>
        <v>N/A</v>
      </c>
      <c r="G217" s="29">
        <v>11897183</v>
      </c>
      <c r="H217" s="27" t="str">
        <f t="shared" si="35"/>
        <v>N/A</v>
      </c>
      <c r="I217" s="8">
        <v>1.2609999999999999</v>
      </c>
      <c r="J217" s="8">
        <v>-11.4</v>
      </c>
      <c r="K217" s="28" t="s">
        <v>736</v>
      </c>
      <c r="L217" s="111" t="str">
        <f t="shared" si="36"/>
        <v>Yes</v>
      </c>
    </row>
    <row r="218" spans="1:12" x14ac:dyDescent="0.25">
      <c r="A218" s="143" t="s">
        <v>514</v>
      </c>
      <c r="B218" s="22" t="s">
        <v>213</v>
      </c>
      <c r="C218" s="23">
        <v>60603</v>
      </c>
      <c r="D218" s="27" t="str">
        <f t="shared" si="33"/>
        <v>N/A</v>
      </c>
      <c r="E218" s="23">
        <v>62400</v>
      </c>
      <c r="F218" s="27" t="str">
        <f t="shared" si="34"/>
        <v>N/A</v>
      </c>
      <c r="G218" s="23">
        <v>55782</v>
      </c>
      <c r="H218" s="27" t="str">
        <f t="shared" si="35"/>
        <v>N/A</v>
      </c>
      <c r="I218" s="8">
        <v>2.9649999999999999</v>
      </c>
      <c r="J218" s="8">
        <v>-10.6</v>
      </c>
      <c r="K218" s="28" t="s">
        <v>736</v>
      </c>
      <c r="L218" s="111" t="str">
        <f t="shared" si="36"/>
        <v>Yes</v>
      </c>
    </row>
    <row r="219" spans="1:12" x14ac:dyDescent="0.25">
      <c r="A219" s="134" t="s">
        <v>1369</v>
      </c>
      <c r="B219" s="22" t="s">
        <v>213</v>
      </c>
      <c r="C219" s="29">
        <v>218.76539115</v>
      </c>
      <c r="D219" s="27" t="str">
        <f t="shared" si="33"/>
        <v>N/A</v>
      </c>
      <c r="E219" s="29">
        <v>215.14408653999999</v>
      </c>
      <c r="F219" s="27" t="str">
        <f t="shared" si="34"/>
        <v>N/A</v>
      </c>
      <c r="G219" s="29">
        <v>213.27996486000001</v>
      </c>
      <c r="H219" s="27" t="str">
        <f t="shared" si="35"/>
        <v>N/A</v>
      </c>
      <c r="I219" s="8">
        <v>-1.66</v>
      </c>
      <c r="J219" s="8">
        <v>-0.86599999999999999</v>
      </c>
      <c r="K219" s="28" t="s">
        <v>736</v>
      </c>
      <c r="L219" s="111" t="str">
        <f t="shared" si="36"/>
        <v>Yes</v>
      </c>
    </row>
    <row r="220" spans="1:12" ht="25" x14ac:dyDescent="0.25">
      <c r="A220" s="134" t="s">
        <v>1370</v>
      </c>
      <c r="B220" s="22" t="s">
        <v>213</v>
      </c>
      <c r="C220" s="29">
        <v>31995994</v>
      </c>
      <c r="D220" s="27" t="str">
        <f t="shared" si="33"/>
        <v>N/A</v>
      </c>
      <c r="E220" s="29">
        <v>38974008</v>
      </c>
      <c r="F220" s="27" t="str">
        <f t="shared" si="34"/>
        <v>N/A</v>
      </c>
      <c r="G220" s="29">
        <v>37007150</v>
      </c>
      <c r="H220" s="27" t="str">
        <f t="shared" si="35"/>
        <v>N/A</v>
      </c>
      <c r="I220" s="8">
        <v>21.81</v>
      </c>
      <c r="J220" s="8">
        <v>-5.05</v>
      </c>
      <c r="K220" s="28" t="s">
        <v>736</v>
      </c>
      <c r="L220" s="111" t="str">
        <f t="shared" si="36"/>
        <v>Yes</v>
      </c>
    </row>
    <row r="221" spans="1:12" x14ac:dyDescent="0.25">
      <c r="A221" s="143" t="s">
        <v>515</v>
      </c>
      <c r="B221" s="22" t="s">
        <v>213</v>
      </c>
      <c r="C221" s="23">
        <v>136926</v>
      </c>
      <c r="D221" s="27" t="str">
        <f t="shared" si="33"/>
        <v>N/A</v>
      </c>
      <c r="E221" s="23">
        <v>170919</v>
      </c>
      <c r="F221" s="27" t="str">
        <f t="shared" si="34"/>
        <v>N/A</v>
      </c>
      <c r="G221" s="23">
        <v>160763</v>
      </c>
      <c r="H221" s="27" t="str">
        <f t="shared" si="35"/>
        <v>N/A</v>
      </c>
      <c r="I221" s="8">
        <v>24.83</v>
      </c>
      <c r="J221" s="8">
        <v>-5.94</v>
      </c>
      <c r="K221" s="28" t="s">
        <v>736</v>
      </c>
      <c r="L221" s="111" t="str">
        <f t="shared" si="36"/>
        <v>Yes</v>
      </c>
    </row>
    <row r="222" spans="1:12" x14ac:dyDescent="0.25">
      <c r="A222" s="134" t="s">
        <v>1371</v>
      </c>
      <c r="B222" s="22" t="s">
        <v>213</v>
      </c>
      <c r="C222" s="29">
        <v>233.67361933000001</v>
      </c>
      <c r="D222" s="27" t="str">
        <f t="shared" si="33"/>
        <v>N/A</v>
      </c>
      <c r="E222" s="29">
        <v>228.02618784000001</v>
      </c>
      <c r="F222" s="27" t="str">
        <f t="shared" si="34"/>
        <v>N/A</v>
      </c>
      <c r="G222" s="29">
        <v>230.19693586</v>
      </c>
      <c r="H222" s="27" t="str">
        <f t="shared" si="35"/>
        <v>N/A</v>
      </c>
      <c r="I222" s="8">
        <v>-2.42</v>
      </c>
      <c r="J222" s="8">
        <v>0.95199999999999996</v>
      </c>
      <c r="K222" s="28" t="s">
        <v>736</v>
      </c>
      <c r="L222" s="111" t="str">
        <f t="shared" si="36"/>
        <v>Yes</v>
      </c>
    </row>
    <row r="223" spans="1:12" ht="25" x14ac:dyDescent="0.25">
      <c r="A223" s="134" t="s">
        <v>1372</v>
      </c>
      <c r="B223" s="22" t="s">
        <v>213</v>
      </c>
      <c r="C223" s="29">
        <v>3925916</v>
      </c>
      <c r="D223" s="27" t="str">
        <f t="shared" si="33"/>
        <v>N/A</v>
      </c>
      <c r="E223" s="29">
        <v>5068100</v>
      </c>
      <c r="F223" s="27" t="str">
        <f t="shared" si="34"/>
        <v>N/A</v>
      </c>
      <c r="G223" s="29">
        <v>5480663</v>
      </c>
      <c r="H223" s="27" t="str">
        <f t="shared" si="35"/>
        <v>N/A</v>
      </c>
      <c r="I223" s="8">
        <v>29.09</v>
      </c>
      <c r="J223" s="8">
        <v>8.14</v>
      </c>
      <c r="K223" s="28" t="s">
        <v>736</v>
      </c>
      <c r="L223" s="111" t="str">
        <f t="shared" si="36"/>
        <v>Yes</v>
      </c>
    </row>
    <row r="224" spans="1:12" x14ac:dyDescent="0.25">
      <c r="A224" s="134" t="s">
        <v>516</v>
      </c>
      <c r="B224" s="22" t="s">
        <v>213</v>
      </c>
      <c r="C224" s="23">
        <v>2099</v>
      </c>
      <c r="D224" s="27" t="str">
        <f t="shared" si="33"/>
        <v>N/A</v>
      </c>
      <c r="E224" s="23">
        <v>2325</v>
      </c>
      <c r="F224" s="27" t="str">
        <f t="shared" si="34"/>
        <v>N/A</v>
      </c>
      <c r="G224" s="23">
        <v>2376</v>
      </c>
      <c r="H224" s="27" t="str">
        <f t="shared" si="35"/>
        <v>N/A</v>
      </c>
      <c r="I224" s="8">
        <v>10.77</v>
      </c>
      <c r="J224" s="8">
        <v>2.194</v>
      </c>
      <c r="K224" s="28" t="s">
        <v>736</v>
      </c>
      <c r="L224" s="111" t="str">
        <f t="shared" si="36"/>
        <v>Yes</v>
      </c>
    </row>
    <row r="225" spans="1:12" x14ac:dyDescent="0.25">
      <c r="A225" s="134" t="s">
        <v>1373</v>
      </c>
      <c r="B225" s="22" t="s">
        <v>213</v>
      </c>
      <c r="C225" s="29">
        <v>1870.374464</v>
      </c>
      <c r="D225" s="27" t="str">
        <f t="shared" si="33"/>
        <v>N/A</v>
      </c>
      <c r="E225" s="29">
        <v>2179.827957</v>
      </c>
      <c r="F225" s="27" t="str">
        <f t="shared" si="34"/>
        <v>N/A</v>
      </c>
      <c r="G225" s="29">
        <v>2306.6763467999999</v>
      </c>
      <c r="H225" s="27" t="str">
        <f t="shared" si="35"/>
        <v>N/A</v>
      </c>
      <c r="I225" s="8">
        <v>16.55</v>
      </c>
      <c r="J225" s="8">
        <v>5.819</v>
      </c>
      <c r="K225" s="28" t="s">
        <v>736</v>
      </c>
      <c r="L225" s="111" t="str">
        <f t="shared" si="36"/>
        <v>Yes</v>
      </c>
    </row>
    <row r="226" spans="1:12" ht="25" x14ac:dyDescent="0.25">
      <c r="A226" s="134" t="s">
        <v>1374</v>
      </c>
      <c r="B226" s="22" t="s">
        <v>213</v>
      </c>
      <c r="C226" s="29">
        <v>395465122</v>
      </c>
      <c r="D226" s="27" t="str">
        <f t="shared" si="33"/>
        <v>N/A</v>
      </c>
      <c r="E226" s="29">
        <v>329952609</v>
      </c>
      <c r="F226" s="27" t="str">
        <f t="shared" si="34"/>
        <v>N/A</v>
      </c>
      <c r="G226" s="29">
        <v>132405448</v>
      </c>
      <c r="H226" s="27" t="str">
        <f t="shared" si="35"/>
        <v>N/A</v>
      </c>
      <c r="I226" s="8">
        <v>-16.600000000000001</v>
      </c>
      <c r="J226" s="8">
        <v>-59.9</v>
      </c>
      <c r="K226" s="28" t="s">
        <v>736</v>
      </c>
      <c r="L226" s="111" t="str">
        <f t="shared" si="36"/>
        <v>No</v>
      </c>
    </row>
    <row r="227" spans="1:12" ht="25" x14ac:dyDescent="0.25">
      <c r="A227" s="134" t="s">
        <v>517</v>
      </c>
      <c r="B227" s="22" t="s">
        <v>213</v>
      </c>
      <c r="C227" s="23">
        <v>10214</v>
      </c>
      <c r="D227" s="27" t="str">
        <f t="shared" si="33"/>
        <v>N/A</v>
      </c>
      <c r="E227" s="23">
        <v>9454</v>
      </c>
      <c r="F227" s="27" t="str">
        <f t="shared" si="34"/>
        <v>N/A</v>
      </c>
      <c r="G227" s="23">
        <v>14014</v>
      </c>
      <c r="H227" s="27" t="str">
        <f t="shared" si="35"/>
        <v>N/A</v>
      </c>
      <c r="I227" s="8">
        <v>-7.44</v>
      </c>
      <c r="J227" s="8">
        <v>48.23</v>
      </c>
      <c r="K227" s="28" t="s">
        <v>736</v>
      </c>
      <c r="L227" s="111" t="str">
        <f t="shared" si="36"/>
        <v>No</v>
      </c>
    </row>
    <row r="228" spans="1:12" ht="25" x14ac:dyDescent="0.25">
      <c r="A228" s="134" t="s">
        <v>1375</v>
      </c>
      <c r="B228" s="22" t="s">
        <v>213</v>
      </c>
      <c r="C228" s="29">
        <v>38717.948109999998</v>
      </c>
      <c r="D228" s="27" t="str">
        <f t="shared" si="33"/>
        <v>N/A</v>
      </c>
      <c r="E228" s="29">
        <v>34900.847155000003</v>
      </c>
      <c r="F228" s="27" t="str">
        <f t="shared" si="34"/>
        <v>N/A</v>
      </c>
      <c r="G228" s="29">
        <v>9448.0839161000004</v>
      </c>
      <c r="H228" s="27" t="str">
        <f t="shared" si="35"/>
        <v>N/A</v>
      </c>
      <c r="I228" s="8">
        <v>-9.86</v>
      </c>
      <c r="J228" s="8">
        <v>-72.900000000000006</v>
      </c>
      <c r="K228" s="28" t="s">
        <v>736</v>
      </c>
      <c r="L228" s="111" t="str">
        <f t="shared" si="36"/>
        <v>No</v>
      </c>
    </row>
    <row r="229" spans="1:12" x14ac:dyDescent="0.25">
      <c r="A229" s="134" t="s">
        <v>1376</v>
      </c>
      <c r="B229" s="22" t="s">
        <v>213</v>
      </c>
      <c r="C229" s="32">
        <v>558188105</v>
      </c>
      <c r="D229" s="27" t="str">
        <f t="shared" ref="D229:D252" si="37">IF($B229="N/A","N/A",IF(C229&gt;10,"No",IF(C229&lt;-10,"No","Yes")))</f>
        <v>N/A</v>
      </c>
      <c r="E229" s="32">
        <v>487557803</v>
      </c>
      <c r="F229" s="27" t="str">
        <f t="shared" ref="F229:F252" si="38">IF($B229="N/A","N/A",IF(E229&gt;10,"No",IF(E229&lt;-10,"No","Yes")))</f>
        <v>N/A</v>
      </c>
      <c r="G229" s="32">
        <v>311232206</v>
      </c>
      <c r="H229" s="27" t="str">
        <f t="shared" ref="H229:H252" si="39">IF($B229="N/A","N/A",IF(G229&gt;10,"No",IF(G229&lt;-10,"No","Yes")))</f>
        <v>N/A</v>
      </c>
      <c r="I229" s="8">
        <v>-12.7</v>
      </c>
      <c r="J229" s="8">
        <v>-36.200000000000003</v>
      </c>
      <c r="K229" s="28" t="s">
        <v>736</v>
      </c>
      <c r="L229" s="111" t="str">
        <f t="shared" ref="L229:L252" si="40">IF(J229="Div by 0", "N/A", IF(K229="N/A","N/A", IF(J229&gt;VALUE(MID(K229,1,2)), "No", IF(J229&lt;-1*VALUE(MID(K229,1,2)), "No", "Yes"))))</f>
        <v>No</v>
      </c>
    </row>
    <row r="230" spans="1:12" x14ac:dyDescent="0.25">
      <c r="A230" s="143" t="s">
        <v>1377</v>
      </c>
      <c r="B230" s="22" t="s">
        <v>213</v>
      </c>
      <c r="C230" s="31">
        <v>35690</v>
      </c>
      <c r="D230" s="27" t="str">
        <f t="shared" si="37"/>
        <v>N/A</v>
      </c>
      <c r="E230" s="31">
        <v>33482</v>
      </c>
      <c r="F230" s="27" t="str">
        <f t="shared" si="38"/>
        <v>N/A</v>
      </c>
      <c r="G230" s="31">
        <v>36719</v>
      </c>
      <c r="H230" s="27" t="str">
        <f t="shared" si="39"/>
        <v>N/A</v>
      </c>
      <c r="I230" s="8">
        <v>-6.19</v>
      </c>
      <c r="J230" s="8">
        <v>9.6679999999999993</v>
      </c>
      <c r="K230" s="28" t="s">
        <v>736</v>
      </c>
      <c r="L230" s="111" t="str">
        <f t="shared" si="40"/>
        <v>Yes</v>
      </c>
    </row>
    <row r="231" spans="1:12" x14ac:dyDescent="0.25">
      <c r="A231" s="143" t="s">
        <v>1378</v>
      </c>
      <c r="B231" s="22" t="s">
        <v>213</v>
      </c>
      <c r="C231" s="32">
        <v>15639.902072999999</v>
      </c>
      <c r="D231" s="27" t="str">
        <f t="shared" si="37"/>
        <v>N/A</v>
      </c>
      <c r="E231" s="32">
        <v>14561.788513</v>
      </c>
      <c r="F231" s="27" t="str">
        <f t="shared" si="38"/>
        <v>N/A</v>
      </c>
      <c r="G231" s="32">
        <v>8476.0534327999994</v>
      </c>
      <c r="H231" s="27" t="str">
        <f t="shared" si="39"/>
        <v>N/A</v>
      </c>
      <c r="I231" s="8">
        <v>-6.89</v>
      </c>
      <c r="J231" s="8">
        <v>-41.8</v>
      </c>
      <c r="K231" s="28" t="s">
        <v>736</v>
      </c>
      <c r="L231" s="111" t="str">
        <f t="shared" si="40"/>
        <v>No</v>
      </c>
    </row>
    <row r="232" spans="1:12" x14ac:dyDescent="0.25">
      <c r="A232" s="143" t="s">
        <v>1379</v>
      </c>
      <c r="B232" s="22" t="s">
        <v>213</v>
      </c>
      <c r="C232" s="32">
        <v>10211.934037000001</v>
      </c>
      <c r="D232" s="27" t="str">
        <f t="shared" si="37"/>
        <v>N/A</v>
      </c>
      <c r="E232" s="32">
        <v>10667.58309</v>
      </c>
      <c r="F232" s="27" t="str">
        <f t="shared" si="38"/>
        <v>N/A</v>
      </c>
      <c r="G232" s="32">
        <v>8418.9601258999992</v>
      </c>
      <c r="H232" s="27" t="str">
        <f t="shared" si="39"/>
        <v>N/A</v>
      </c>
      <c r="I232" s="8">
        <v>4.4619999999999997</v>
      </c>
      <c r="J232" s="8">
        <v>-21.1</v>
      </c>
      <c r="K232" s="28" t="s">
        <v>736</v>
      </c>
      <c r="L232" s="111" t="str">
        <f t="shared" si="40"/>
        <v>Yes</v>
      </c>
    </row>
    <row r="233" spans="1:12" ht="25" x14ac:dyDescent="0.25">
      <c r="A233" s="143" t="s">
        <v>1380</v>
      </c>
      <c r="B233" s="22" t="s">
        <v>213</v>
      </c>
      <c r="C233" s="32">
        <v>17611.660141</v>
      </c>
      <c r="D233" s="27" t="str">
        <f t="shared" si="37"/>
        <v>N/A</v>
      </c>
      <c r="E233" s="32">
        <v>16403.654123</v>
      </c>
      <c r="F233" s="27" t="str">
        <f t="shared" si="38"/>
        <v>N/A</v>
      </c>
      <c r="G233" s="32">
        <v>10486.500806</v>
      </c>
      <c r="H233" s="27" t="str">
        <f t="shared" si="39"/>
        <v>N/A</v>
      </c>
      <c r="I233" s="8">
        <v>-6.86</v>
      </c>
      <c r="J233" s="8">
        <v>-36.1</v>
      </c>
      <c r="K233" s="28" t="s">
        <v>736</v>
      </c>
      <c r="L233" s="111" t="str">
        <f t="shared" si="40"/>
        <v>No</v>
      </c>
    </row>
    <row r="234" spans="1:12" x14ac:dyDescent="0.25">
      <c r="A234" s="143" t="s">
        <v>1381</v>
      </c>
      <c r="B234" s="22" t="s">
        <v>213</v>
      </c>
      <c r="C234" s="32">
        <v>3773.9136537999998</v>
      </c>
      <c r="D234" s="27" t="str">
        <f t="shared" si="37"/>
        <v>N/A</v>
      </c>
      <c r="E234" s="32">
        <v>3633.1799013</v>
      </c>
      <c r="F234" s="27" t="str">
        <f t="shared" si="38"/>
        <v>N/A</v>
      </c>
      <c r="G234" s="32">
        <v>1993.6015319999999</v>
      </c>
      <c r="H234" s="27" t="str">
        <f t="shared" si="39"/>
        <v>N/A</v>
      </c>
      <c r="I234" s="8">
        <v>-3.73</v>
      </c>
      <c r="J234" s="8">
        <v>-45.1</v>
      </c>
      <c r="K234" s="28" t="s">
        <v>736</v>
      </c>
      <c r="L234" s="111" t="str">
        <f t="shared" si="40"/>
        <v>No</v>
      </c>
    </row>
    <row r="235" spans="1:12" x14ac:dyDescent="0.25">
      <c r="A235" s="143" t="s">
        <v>1382</v>
      </c>
      <c r="B235" s="22" t="s">
        <v>213</v>
      </c>
      <c r="C235" s="32">
        <v>2123.1511936000002</v>
      </c>
      <c r="D235" s="27" t="str">
        <f t="shared" si="37"/>
        <v>N/A</v>
      </c>
      <c r="E235" s="32">
        <v>1922.2053778</v>
      </c>
      <c r="F235" s="27" t="str">
        <f t="shared" si="38"/>
        <v>N/A</v>
      </c>
      <c r="G235" s="32">
        <v>2066.4267178999999</v>
      </c>
      <c r="H235" s="27" t="str">
        <f t="shared" si="39"/>
        <v>N/A</v>
      </c>
      <c r="I235" s="8">
        <v>-9.4600000000000009</v>
      </c>
      <c r="J235" s="8">
        <v>7.5030000000000001</v>
      </c>
      <c r="K235" s="28" t="s">
        <v>736</v>
      </c>
      <c r="L235" s="111" t="str">
        <f t="shared" si="40"/>
        <v>Yes</v>
      </c>
    </row>
    <row r="236" spans="1:12" x14ac:dyDescent="0.25">
      <c r="A236" s="143" t="s">
        <v>1383</v>
      </c>
      <c r="B236" s="22" t="s">
        <v>213</v>
      </c>
      <c r="C236" s="27">
        <v>2.2505139167000001</v>
      </c>
      <c r="D236" s="27" t="str">
        <f t="shared" si="37"/>
        <v>N/A</v>
      </c>
      <c r="E236" s="27">
        <v>2.0768783678</v>
      </c>
      <c r="F236" s="27" t="str">
        <f t="shared" si="38"/>
        <v>N/A</v>
      </c>
      <c r="G236" s="27">
        <v>2.247944226</v>
      </c>
      <c r="H236" s="27" t="str">
        <f t="shared" si="39"/>
        <v>N/A</v>
      </c>
      <c r="I236" s="8">
        <v>-7.72</v>
      </c>
      <c r="J236" s="8">
        <v>8.2370000000000001</v>
      </c>
      <c r="K236" s="28" t="s">
        <v>736</v>
      </c>
      <c r="L236" s="111" t="str">
        <f t="shared" si="40"/>
        <v>Yes</v>
      </c>
    </row>
    <row r="237" spans="1:12" x14ac:dyDescent="0.25">
      <c r="A237" s="143" t="s">
        <v>1384</v>
      </c>
      <c r="B237" s="22" t="s">
        <v>213</v>
      </c>
      <c r="C237" s="27">
        <v>11.004645761000001</v>
      </c>
      <c r="D237" s="27" t="str">
        <f t="shared" si="37"/>
        <v>N/A</v>
      </c>
      <c r="E237" s="27">
        <v>10.220500596000001</v>
      </c>
      <c r="F237" s="27" t="str">
        <f t="shared" si="38"/>
        <v>N/A</v>
      </c>
      <c r="G237" s="27">
        <v>16.834481539999999</v>
      </c>
      <c r="H237" s="27" t="str">
        <f t="shared" si="39"/>
        <v>N/A</v>
      </c>
      <c r="I237" s="8">
        <v>-7.13</v>
      </c>
      <c r="J237" s="8">
        <v>64.709999999999994</v>
      </c>
      <c r="K237" s="28" t="s">
        <v>736</v>
      </c>
      <c r="L237" s="111" t="str">
        <f t="shared" si="40"/>
        <v>No</v>
      </c>
    </row>
    <row r="238" spans="1:12" x14ac:dyDescent="0.25">
      <c r="A238" s="142" t="s">
        <v>1385</v>
      </c>
      <c r="B238" s="22" t="s">
        <v>213</v>
      </c>
      <c r="C238" s="27">
        <v>16.096016108000001</v>
      </c>
      <c r="D238" s="27" t="str">
        <f t="shared" si="37"/>
        <v>N/A</v>
      </c>
      <c r="E238" s="27">
        <v>14.740517068999999</v>
      </c>
      <c r="F238" s="27" t="str">
        <f t="shared" si="38"/>
        <v>N/A</v>
      </c>
      <c r="G238" s="27">
        <v>13.318040948</v>
      </c>
      <c r="H238" s="27" t="str">
        <f t="shared" si="39"/>
        <v>N/A</v>
      </c>
      <c r="I238" s="8">
        <v>-8.42</v>
      </c>
      <c r="J238" s="8">
        <v>-9.65</v>
      </c>
      <c r="K238" s="28" t="s">
        <v>736</v>
      </c>
      <c r="L238" s="111" t="str">
        <f t="shared" si="40"/>
        <v>Yes</v>
      </c>
    </row>
    <row r="239" spans="1:12" x14ac:dyDescent="0.25">
      <c r="A239" s="142" t="s">
        <v>1386</v>
      </c>
      <c r="B239" s="22" t="s">
        <v>213</v>
      </c>
      <c r="C239" s="27">
        <v>0.220998526</v>
      </c>
      <c r="D239" s="27" t="str">
        <f t="shared" si="37"/>
        <v>N/A</v>
      </c>
      <c r="E239" s="27">
        <v>0.20443727010000001</v>
      </c>
      <c r="F239" s="27" t="str">
        <f t="shared" si="38"/>
        <v>N/A</v>
      </c>
      <c r="G239" s="27">
        <v>0.57426894500000003</v>
      </c>
      <c r="H239" s="27" t="str">
        <f t="shared" si="39"/>
        <v>N/A</v>
      </c>
      <c r="I239" s="8">
        <v>-7.49</v>
      </c>
      <c r="J239" s="8">
        <v>180.9</v>
      </c>
      <c r="K239" s="28" t="s">
        <v>736</v>
      </c>
      <c r="L239" s="111" t="str">
        <f t="shared" si="40"/>
        <v>No</v>
      </c>
    </row>
    <row r="240" spans="1:12" x14ac:dyDescent="0.25">
      <c r="A240" s="142" t="s">
        <v>1387</v>
      </c>
      <c r="B240" s="22" t="s">
        <v>213</v>
      </c>
      <c r="C240" s="27">
        <v>0.68986550369999999</v>
      </c>
      <c r="D240" s="27" t="str">
        <f t="shared" si="37"/>
        <v>N/A</v>
      </c>
      <c r="E240" s="27">
        <v>0.66696763179999996</v>
      </c>
      <c r="F240" s="27" t="str">
        <f t="shared" si="38"/>
        <v>N/A</v>
      </c>
      <c r="G240" s="27">
        <v>0.6794081542</v>
      </c>
      <c r="H240" s="27" t="str">
        <f t="shared" si="39"/>
        <v>N/A</v>
      </c>
      <c r="I240" s="8">
        <v>-3.32</v>
      </c>
      <c r="J240" s="8">
        <v>1.865</v>
      </c>
      <c r="K240" s="28" t="s">
        <v>736</v>
      </c>
      <c r="L240" s="111" t="str">
        <f t="shared" si="40"/>
        <v>Yes</v>
      </c>
    </row>
    <row r="241" spans="1:12" x14ac:dyDescent="0.25">
      <c r="A241" s="142" t="s">
        <v>1388</v>
      </c>
      <c r="B241" s="22" t="s">
        <v>213</v>
      </c>
      <c r="C241" s="32">
        <v>395465122</v>
      </c>
      <c r="D241" s="27" t="str">
        <f t="shared" si="37"/>
        <v>N/A</v>
      </c>
      <c r="E241" s="32">
        <v>329952609</v>
      </c>
      <c r="F241" s="27" t="str">
        <f t="shared" si="38"/>
        <v>N/A</v>
      </c>
      <c r="G241" s="32">
        <v>132405448</v>
      </c>
      <c r="H241" s="27" t="str">
        <f t="shared" si="39"/>
        <v>N/A</v>
      </c>
      <c r="I241" s="8">
        <v>-16.600000000000001</v>
      </c>
      <c r="J241" s="8">
        <v>-59.9</v>
      </c>
      <c r="K241" s="28" t="s">
        <v>736</v>
      </c>
      <c r="L241" s="111" t="str">
        <f t="shared" si="40"/>
        <v>No</v>
      </c>
    </row>
    <row r="242" spans="1:12" x14ac:dyDescent="0.25">
      <c r="A242" s="142" t="s">
        <v>1389</v>
      </c>
      <c r="B242" s="22" t="s">
        <v>213</v>
      </c>
      <c r="C242" s="31">
        <v>10214</v>
      </c>
      <c r="D242" s="27" t="str">
        <f t="shared" si="37"/>
        <v>N/A</v>
      </c>
      <c r="E242" s="31">
        <v>9454</v>
      </c>
      <c r="F242" s="27" t="str">
        <f t="shared" si="38"/>
        <v>N/A</v>
      </c>
      <c r="G242" s="31">
        <v>14014</v>
      </c>
      <c r="H242" s="27" t="str">
        <f t="shared" si="39"/>
        <v>N/A</v>
      </c>
      <c r="I242" s="8">
        <v>-7.44</v>
      </c>
      <c r="J242" s="8">
        <v>48.23</v>
      </c>
      <c r="K242" s="28" t="s">
        <v>736</v>
      </c>
      <c r="L242" s="111" t="str">
        <f t="shared" si="40"/>
        <v>No</v>
      </c>
    </row>
    <row r="243" spans="1:12" ht="25" x14ac:dyDescent="0.25">
      <c r="A243" s="142" t="s">
        <v>1390</v>
      </c>
      <c r="B243" s="22" t="s">
        <v>213</v>
      </c>
      <c r="C243" s="32">
        <v>38717.948109999998</v>
      </c>
      <c r="D243" s="27" t="str">
        <f t="shared" si="37"/>
        <v>N/A</v>
      </c>
      <c r="E243" s="32">
        <v>34900.847155000003</v>
      </c>
      <c r="F243" s="27" t="str">
        <f t="shared" si="38"/>
        <v>N/A</v>
      </c>
      <c r="G243" s="32">
        <v>9448.0839161000004</v>
      </c>
      <c r="H243" s="27" t="str">
        <f t="shared" si="39"/>
        <v>N/A</v>
      </c>
      <c r="I243" s="8">
        <v>-9.86</v>
      </c>
      <c r="J243" s="8">
        <v>-72.900000000000006</v>
      </c>
      <c r="K243" s="28" t="s">
        <v>736</v>
      </c>
      <c r="L243" s="111" t="str">
        <f t="shared" si="40"/>
        <v>No</v>
      </c>
    </row>
    <row r="244" spans="1:12" ht="25" x14ac:dyDescent="0.25">
      <c r="A244" s="142" t="s">
        <v>1391</v>
      </c>
      <c r="B244" s="22" t="s">
        <v>213</v>
      </c>
      <c r="C244" s="32">
        <v>22220.168830999999</v>
      </c>
      <c r="D244" s="27" t="str">
        <f t="shared" si="37"/>
        <v>N/A</v>
      </c>
      <c r="E244" s="32">
        <v>21132.215189999999</v>
      </c>
      <c r="F244" s="27" t="str">
        <f t="shared" si="38"/>
        <v>N/A</v>
      </c>
      <c r="G244" s="32">
        <v>13329.452735999999</v>
      </c>
      <c r="H244" s="27" t="str">
        <f t="shared" si="39"/>
        <v>N/A</v>
      </c>
      <c r="I244" s="8">
        <v>-4.9000000000000004</v>
      </c>
      <c r="J244" s="8">
        <v>-36.9</v>
      </c>
      <c r="K244" s="28" t="s">
        <v>736</v>
      </c>
      <c r="L244" s="111" t="str">
        <f t="shared" si="40"/>
        <v>No</v>
      </c>
    </row>
    <row r="245" spans="1:12" ht="25" x14ac:dyDescent="0.25">
      <c r="A245" s="142" t="s">
        <v>1392</v>
      </c>
      <c r="B245" s="22" t="s">
        <v>213</v>
      </c>
      <c r="C245" s="32">
        <v>38851.253979000001</v>
      </c>
      <c r="D245" s="27" t="str">
        <f t="shared" si="37"/>
        <v>N/A</v>
      </c>
      <c r="E245" s="32">
        <v>35058.776043999998</v>
      </c>
      <c r="F245" s="27" t="str">
        <f t="shared" si="38"/>
        <v>N/A</v>
      </c>
      <c r="G245" s="32">
        <v>13759.756862</v>
      </c>
      <c r="H245" s="27" t="str">
        <f t="shared" si="39"/>
        <v>N/A</v>
      </c>
      <c r="I245" s="8">
        <v>-9.76</v>
      </c>
      <c r="J245" s="8">
        <v>-60.8</v>
      </c>
      <c r="K245" s="28" t="s">
        <v>736</v>
      </c>
      <c r="L245" s="111" t="str">
        <f t="shared" si="40"/>
        <v>No</v>
      </c>
    </row>
    <row r="246" spans="1:12" ht="25" x14ac:dyDescent="0.25">
      <c r="A246" s="142" t="s">
        <v>1393</v>
      </c>
      <c r="B246" s="22" t="s">
        <v>213</v>
      </c>
      <c r="C246" s="32">
        <v>37898.400000000001</v>
      </c>
      <c r="D246" s="27" t="str">
        <f t="shared" si="37"/>
        <v>N/A</v>
      </c>
      <c r="E246" s="32">
        <v>30325.506023999998</v>
      </c>
      <c r="F246" s="27" t="str">
        <f t="shared" si="38"/>
        <v>N/A</v>
      </c>
      <c r="G246" s="32">
        <v>1379.0749404000001</v>
      </c>
      <c r="H246" s="27" t="str">
        <f t="shared" si="39"/>
        <v>N/A</v>
      </c>
      <c r="I246" s="8">
        <v>-20</v>
      </c>
      <c r="J246" s="8">
        <v>-95.5</v>
      </c>
      <c r="K246" s="28" t="s">
        <v>736</v>
      </c>
      <c r="L246" s="111" t="str">
        <f t="shared" si="40"/>
        <v>No</v>
      </c>
    </row>
    <row r="247" spans="1:12" ht="25" x14ac:dyDescent="0.25">
      <c r="A247" s="142" t="s">
        <v>1394</v>
      </c>
      <c r="B247" s="22" t="s">
        <v>213</v>
      </c>
      <c r="C247" s="32" t="s">
        <v>1748</v>
      </c>
      <c r="D247" s="27" t="str">
        <f t="shared" si="37"/>
        <v>N/A</v>
      </c>
      <c r="E247" s="32" t="s">
        <v>1748</v>
      </c>
      <c r="F247" s="27" t="str">
        <f t="shared" si="38"/>
        <v>N/A</v>
      </c>
      <c r="G247" s="32">
        <v>188.45299145000001</v>
      </c>
      <c r="H247" s="27" t="str">
        <f t="shared" si="39"/>
        <v>N/A</v>
      </c>
      <c r="I247" s="8" t="s">
        <v>1748</v>
      </c>
      <c r="J247" s="8" t="s">
        <v>1748</v>
      </c>
      <c r="K247" s="28" t="s">
        <v>736</v>
      </c>
      <c r="L247" s="111" t="str">
        <f t="shared" si="40"/>
        <v>N/A</v>
      </c>
    </row>
    <row r="248" spans="1:12" ht="25" x14ac:dyDescent="0.25">
      <c r="A248" s="142" t="s">
        <v>1395</v>
      </c>
      <c r="B248" s="22" t="s">
        <v>213</v>
      </c>
      <c r="C248" s="27">
        <v>0.6440669416</v>
      </c>
      <c r="D248" s="27" t="str">
        <f t="shared" si="37"/>
        <v>N/A</v>
      </c>
      <c r="E248" s="27">
        <v>0.58642877039999997</v>
      </c>
      <c r="F248" s="27" t="str">
        <f t="shared" si="38"/>
        <v>N/A</v>
      </c>
      <c r="G248" s="27">
        <v>0.85793976910000003</v>
      </c>
      <c r="H248" s="27" t="str">
        <f t="shared" si="39"/>
        <v>N/A</v>
      </c>
      <c r="I248" s="8">
        <v>-8.9499999999999993</v>
      </c>
      <c r="J248" s="8">
        <v>46.3</v>
      </c>
      <c r="K248" s="28" t="s">
        <v>736</v>
      </c>
      <c r="L248" s="111" t="str">
        <f t="shared" si="40"/>
        <v>No</v>
      </c>
    </row>
    <row r="249" spans="1:12" ht="25" x14ac:dyDescent="0.25">
      <c r="A249" s="142" t="s">
        <v>1396</v>
      </c>
      <c r="B249" s="22" t="s">
        <v>213</v>
      </c>
      <c r="C249" s="27">
        <v>2.2357723577000002</v>
      </c>
      <c r="D249" s="27" t="str">
        <f t="shared" si="37"/>
        <v>N/A</v>
      </c>
      <c r="E249" s="27">
        <v>2.3539928485999999</v>
      </c>
      <c r="F249" s="27" t="str">
        <f t="shared" si="38"/>
        <v>N/A</v>
      </c>
      <c r="G249" s="27">
        <v>3.550609433</v>
      </c>
      <c r="H249" s="27" t="str">
        <f t="shared" si="39"/>
        <v>N/A</v>
      </c>
      <c r="I249" s="8">
        <v>5.2880000000000003</v>
      </c>
      <c r="J249" s="8">
        <v>50.83</v>
      </c>
      <c r="K249" s="28" t="s">
        <v>736</v>
      </c>
      <c r="L249" s="111" t="str">
        <f t="shared" si="40"/>
        <v>No</v>
      </c>
    </row>
    <row r="250" spans="1:12" ht="25" x14ac:dyDescent="0.25">
      <c r="A250" s="142" t="s">
        <v>1397</v>
      </c>
      <c r="B250" s="22" t="s">
        <v>213</v>
      </c>
      <c r="C250" s="27">
        <v>5.2706089618999998</v>
      </c>
      <c r="D250" s="27" t="str">
        <f t="shared" si="37"/>
        <v>N/A</v>
      </c>
      <c r="E250" s="27">
        <v>4.7636380414000001</v>
      </c>
      <c r="F250" s="27" t="str">
        <f t="shared" si="38"/>
        <v>N/A</v>
      </c>
      <c r="G250" s="27">
        <v>4.3739476317000001</v>
      </c>
      <c r="H250" s="27" t="str">
        <f t="shared" si="39"/>
        <v>N/A</v>
      </c>
      <c r="I250" s="8">
        <v>-9.6199999999999992</v>
      </c>
      <c r="J250" s="8">
        <v>-8.18</v>
      </c>
      <c r="K250" s="28" t="s">
        <v>736</v>
      </c>
      <c r="L250" s="111" t="str">
        <f t="shared" si="40"/>
        <v>Yes</v>
      </c>
    </row>
    <row r="251" spans="1:12" ht="25" x14ac:dyDescent="0.25">
      <c r="A251" s="142" t="s">
        <v>1398</v>
      </c>
      <c r="B251" s="22" t="s">
        <v>213</v>
      </c>
      <c r="C251" s="27">
        <v>7.9901636000000009E-3</v>
      </c>
      <c r="D251" s="27" t="str">
        <f t="shared" si="37"/>
        <v>N/A</v>
      </c>
      <c r="E251" s="27">
        <v>7.6125139000000003E-3</v>
      </c>
      <c r="F251" s="27" t="str">
        <f t="shared" si="38"/>
        <v>N/A</v>
      </c>
      <c r="G251" s="27">
        <v>0.41447549150000002</v>
      </c>
      <c r="H251" s="27" t="str">
        <f t="shared" si="39"/>
        <v>N/A</v>
      </c>
      <c r="I251" s="8">
        <v>-4.7300000000000004</v>
      </c>
      <c r="J251" s="8">
        <v>5345</v>
      </c>
      <c r="K251" s="28" t="s">
        <v>736</v>
      </c>
      <c r="L251" s="111" t="str">
        <f t="shared" si="40"/>
        <v>No</v>
      </c>
    </row>
    <row r="252" spans="1:12" ht="25" x14ac:dyDescent="0.25">
      <c r="A252" s="177" t="s">
        <v>1399</v>
      </c>
      <c r="B252" s="119" t="s">
        <v>213</v>
      </c>
      <c r="C252" s="151">
        <v>0</v>
      </c>
      <c r="D252" s="151" t="str">
        <f t="shared" si="37"/>
        <v>N/A</v>
      </c>
      <c r="E252" s="151">
        <v>0</v>
      </c>
      <c r="F252" s="151" t="str">
        <f t="shared" si="38"/>
        <v>N/A</v>
      </c>
      <c r="G252" s="151">
        <v>7.6396688200000007E-2</v>
      </c>
      <c r="H252" s="151" t="str">
        <f t="shared" si="39"/>
        <v>N/A</v>
      </c>
      <c r="I252" s="152" t="s">
        <v>1748</v>
      </c>
      <c r="J252" s="152" t="s">
        <v>1748</v>
      </c>
      <c r="K252" s="167" t="s">
        <v>736</v>
      </c>
      <c r="L252" s="122" t="str">
        <f t="shared" si="40"/>
        <v>N/A</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270720</v>
      </c>
      <c r="D6" s="27" t="str">
        <f t="shared" ref="D6:D37" si="0">IF($B6="N/A","N/A",IF(C6&gt;10,"No",IF(C6&lt;-10,"No","Yes")))</f>
        <v>N/A</v>
      </c>
      <c r="E6" s="23">
        <v>272601</v>
      </c>
      <c r="F6" s="27" t="str">
        <f t="shared" ref="F6:F37" si="1">IF($B6="N/A","N/A",IF(E6&gt;10,"No",IF(E6&lt;-10,"No","Yes")))</f>
        <v>N/A</v>
      </c>
      <c r="G6" s="23">
        <v>265049</v>
      </c>
      <c r="H6" s="27" t="str">
        <f t="shared" ref="H6:H37" si="2">IF($B6="N/A","N/A",IF(G6&gt;10,"No",IF(G6&lt;-10,"No","Yes")))</f>
        <v>N/A</v>
      </c>
      <c r="I6" s="8">
        <v>0.69479999999999997</v>
      </c>
      <c r="J6" s="8">
        <v>-2.77</v>
      </c>
      <c r="K6" s="28" t="s">
        <v>736</v>
      </c>
      <c r="L6" s="111" t="str">
        <f t="shared" ref="L6:L39" si="3">IF(J6="Div by 0", "N/A", IF(K6="N/A","N/A", IF(J6&gt;VALUE(MID(K6,1,2)), "No", IF(J6&lt;-1*VALUE(MID(K6,1,2)), "No", "Yes"))))</f>
        <v>Yes</v>
      </c>
    </row>
    <row r="7" spans="1:12" x14ac:dyDescent="0.25">
      <c r="A7" s="174" t="s">
        <v>6</v>
      </c>
      <c r="B7" s="22" t="s">
        <v>213</v>
      </c>
      <c r="C7" s="23">
        <v>254789</v>
      </c>
      <c r="D7" s="27" t="str">
        <f t="shared" si="0"/>
        <v>N/A</v>
      </c>
      <c r="E7" s="23">
        <v>255357</v>
      </c>
      <c r="F7" s="27" t="str">
        <f t="shared" si="1"/>
        <v>N/A</v>
      </c>
      <c r="G7" s="23">
        <v>245536</v>
      </c>
      <c r="H7" s="27" t="str">
        <f t="shared" si="2"/>
        <v>N/A</v>
      </c>
      <c r="I7" s="8">
        <v>0.22289999999999999</v>
      </c>
      <c r="J7" s="8">
        <v>-3.85</v>
      </c>
      <c r="K7" s="28" t="s">
        <v>736</v>
      </c>
      <c r="L7" s="111" t="str">
        <f t="shared" si="3"/>
        <v>Yes</v>
      </c>
    </row>
    <row r="8" spans="1:12" x14ac:dyDescent="0.25">
      <c r="A8" s="174" t="s">
        <v>360</v>
      </c>
      <c r="B8" s="22" t="s">
        <v>213</v>
      </c>
      <c r="C8" s="4">
        <v>94.115322104000001</v>
      </c>
      <c r="D8" s="27" t="str">
        <f t="shared" si="0"/>
        <v>N/A</v>
      </c>
      <c r="E8" s="4">
        <v>93.674271188000006</v>
      </c>
      <c r="F8" s="27" t="str">
        <f t="shared" si="1"/>
        <v>N/A</v>
      </c>
      <c r="G8" s="4">
        <v>92.637965055999999</v>
      </c>
      <c r="H8" s="27" t="str">
        <f t="shared" si="2"/>
        <v>N/A</v>
      </c>
      <c r="I8" s="8">
        <v>-0.46899999999999997</v>
      </c>
      <c r="J8" s="8">
        <v>-1.1100000000000001</v>
      </c>
      <c r="K8" s="28" t="s">
        <v>736</v>
      </c>
      <c r="L8" s="111" t="str">
        <f t="shared" si="3"/>
        <v>Yes</v>
      </c>
    </row>
    <row r="9" spans="1:12" x14ac:dyDescent="0.25">
      <c r="A9" s="143" t="s">
        <v>88</v>
      </c>
      <c r="B9" s="30" t="s">
        <v>213</v>
      </c>
      <c r="C9" s="1">
        <v>245611.17</v>
      </c>
      <c r="D9" s="7" t="str">
        <f t="shared" si="0"/>
        <v>N/A</v>
      </c>
      <c r="E9" s="1">
        <v>247910.76</v>
      </c>
      <c r="F9" s="7" t="str">
        <f t="shared" si="1"/>
        <v>N/A</v>
      </c>
      <c r="G9" s="1">
        <v>218984.89</v>
      </c>
      <c r="H9" s="7" t="str">
        <f t="shared" si="2"/>
        <v>N/A</v>
      </c>
      <c r="I9" s="8">
        <v>0.93630000000000002</v>
      </c>
      <c r="J9" s="8">
        <v>-11.7</v>
      </c>
      <c r="K9" s="30" t="s">
        <v>736</v>
      </c>
      <c r="L9" s="111" t="str">
        <f t="shared" si="3"/>
        <v>Yes</v>
      </c>
    </row>
    <row r="10" spans="1:12" x14ac:dyDescent="0.25">
      <c r="A10" s="143" t="s">
        <v>1400</v>
      </c>
      <c r="B10" s="22" t="s">
        <v>213</v>
      </c>
      <c r="C10" s="4">
        <v>1.7863475177000001</v>
      </c>
      <c r="D10" s="27" t="str">
        <f t="shared" si="0"/>
        <v>N/A</v>
      </c>
      <c r="E10" s="4">
        <v>1.7189958950999999</v>
      </c>
      <c r="F10" s="27" t="str">
        <f t="shared" si="1"/>
        <v>N/A</v>
      </c>
      <c r="G10" s="4">
        <v>0.4444461213</v>
      </c>
      <c r="H10" s="27" t="str">
        <f t="shared" si="2"/>
        <v>N/A</v>
      </c>
      <c r="I10" s="8">
        <v>-3.77</v>
      </c>
      <c r="J10" s="8">
        <v>-74.099999999999994</v>
      </c>
      <c r="K10" s="28" t="s">
        <v>736</v>
      </c>
      <c r="L10" s="111" t="str">
        <f t="shared" si="3"/>
        <v>No</v>
      </c>
    </row>
    <row r="11" spans="1:12" x14ac:dyDescent="0.25">
      <c r="A11" s="143" t="s">
        <v>1401</v>
      </c>
      <c r="B11" s="22" t="s">
        <v>213</v>
      </c>
      <c r="C11" s="4">
        <v>0.33798758870000001</v>
      </c>
      <c r="D11" s="27" t="str">
        <f t="shared" si="0"/>
        <v>N/A</v>
      </c>
      <c r="E11" s="4">
        <v>0.37050487710000002</v>
      </c>
      <c r="F11" s="27" t="str">
        <f t="shared" si="1"/>
        <v>N/A</v>
      </c>
      <c r="G11" s="4">
        <v>0.42973186089999998</v>
      </c>
      <c r="H11" s="27" t="str">
        <f t="shared" si="2"/>
        <v>N/A</v>
      </c>
      <c r="I11" s="8">
        <v>9.6210000000000004</v>
      </c>
      <c r="J11" s="8">
        <v>15.99</v>
      </c>
      <c r="K11" s="28" t="s">
        <v>736</v>
      </c>
      <c r="L11" s="111" t="str">
        <f t="shared" si="3"/>
        <v>Yes</v>
      </c>
    </row>
    <row r="12" spans="1:12" x14ac:dyDescent="0.25">
      <c r="A12" s="143" t="s">
        <v>1402</v>
      </c>
      <c r="B12" s="22" t="s">
        <v>213</v>
      </c>
      <c r="C12" s="4">
        <v>80.223478131999997</v>
      </c>
      <c r="D12" s="27" t="str">
        <f t="shared" si="0"/>
        <v>N/A</v>
      </c>
      <c r="E12" s="4">
        <v>79.560236388999996</v>
      </c>
      <c r="F12" s="27" t="str">
        <f t="shared" si="1"/>
        <v>N/A</v>
      </c>
      <c r="G12" s="4">
        <v>81.697346527999997</v>
      </c>
      <c r="H12" s="27" t="str">
        <f t="shared" si="2"/>
        <v>N/A</v>
      </c>
      <c r="I12" s="8">
        <v>-0.82699999999999996</v>
      </c>
      <c r="J12" s="8">
        <v>2.6859999999999999</v>
      </c>
      <c r="K12" s="28" t="s">
        <v>736</v>
      </c>
      <c r="L12" s="111" t="str">
        <f t="shared" si="3"/>
        <v>Yes</v>
      </c>
    </row>
    <row r="13" spans="1:12" x14ac:dyDescent="0.25">
      <c r="A13" s="143" t="s">
        <v>1403</v>
      </c>
      <c r="B13" s="22" t="s">
        <v>213</v>
      </c>
      <c r="C13" s="4">
        <v>1.5344267139000001</v>
      </c>
      <c r="D13" s="27" t="str">
        <f t="shared" si="0"/>
        <v>N/A</v>
      </c>
      <c r="E13" s="4">
        <v>2.2344011944000002</v>
      </c>
      <c r="F13" s="27" t="str">
        <f t="shared" si="1"/>
        <v>N/A</v>
      </c>
      <c r="G13" s="4">
        <v>1.5095321997</v>
      </c>
      <c r="H13" s="27" t="str">
        <f t="shared" si="2"/>
        <v>N/A</v>
      </c>
      <c r="I13" s="8">
        <v>45.62</v>
      </c>
      <c r="J13" s="8">
        <v>-32.4</v>
      </c>
      <c r="K13" s="28" t="s">
        <v>736</v>
      </c>
      <c r="L13" s="111" t="str">
        <f t="shared" si="3"/>
        <v>No</v>
      </c>
    </row>
    <row r="14" spans="1:12" x14ac:dyDescent="0.25">
      <c r="A14" s="143" t="s">
        <v>1404</v>
      </c>
      <c r="B14" s="22" t="s">
        <v>213</v>
      </c>
      <c r="C14" s="4">
        <v>2.4438534279000002</v>
      </c>
      <c r="D14" s="27" t="str">
        <f t="shared" si="0"/>
        <v>N/A</v>
      </c>
      <c r="E14" s="4">
        <v>2.3180399190999998</v>
      </c>
      <c r="F14" s="27" t="str">
        <f t="shared" si="1"/>
        <v>N/A</v>
      </c>
      <c r="G14" s="4">
        <v>2.0109489189</v>
      </c>
      <c r="H14" s="27" t="str">
        <f t="shared" si="2"/>
        <v>N/A</v>
      </c>
      <c r="I14" s="8">
        <v>-5.15</v>
      </c>
      <c r="J14" s="8">
        <v>-13.2</v>
      </c>
      <c r="K14" s="28" t="s">
        <v>736</v>
      </c>
      <c r="L14" s="111" t="str">
        <f t="shared" si="3"/>
        <v>Yes</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0.68077718679999999</v>
      </c>
      <c r="D16" s="27" t="str">
        <f t="shared" si="0"/>
        <v>N/A</v>
      </c>
      <c r="E16" s="4">
        <v>0.66177306759999999</v>
      </c>
      <c r="F16" s="27" t="str">
        <f t="shared" si="1"/>
        <v>N/A</v>
      </c>
      <c r="G16" s="4">
        <v>0.66402816080000004</v>
      </c>
      <c r="H16" s="27" t="str">
        <f t="shared" si="2"/>
        <v>N/A</v>
      </c>
      <c r="I16" s="8">
        <v>-2.79</v>
      </c>
      <c r="J16" s="8">
        <v>0.34079999999999999</v>
      </c>
      <c r="K16" s="28" t="s">
        <v>736</v>
      </c>
      <c r="L16" s="111" t="str">
        <f t="shared" si="3"/>
        <v>Yes</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12.993129433</v>
      </c>
      <c r="D18" s="27" t="str">
        <f t="shared" si="0"/>
        <v>N/A</v>
      </c>
      <c r="E18" s="4">
        <v>13.136048657</v>
      </c>
      <c r="F18" s="27" t="str">
        <f t="shared" si="1"/>
        <v>N/A</v>
      </c>
      <c r="G18" s="4">
        <v>13.24396621</v>
      </c>
      <c r="H18" s="27" t="str">
        <f t="shared" si="2"/>
        <v>N/A</v>
      </c>
      <c r="I18" s="8">
        <v>1.1000000000000001</v>
      </c>
      <c r="J18" s="8">
        <v>0.82150000000000001</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97.446808511</v>
      </c>
      <c r="D20" s="27" t="str">
        <f t="shared" si="0"/>
        <v>N/A</v>
      </c>
      <c r="E20" s="4">
        <v>96.733320860999996</v>
      </c>
      <c r="F20" s="27" t="str">
        <f t="shared" si="1"/>
        <v>N/A</v>
      </c>
      <c r="G20" s="4">
        <v>97.396707778999996</v>
      </c>
      <c r="H20" s="27" t="str">
        <f t="shared" si="2"/>
        <v>N/A</v>
      </c>
      <c r="I20" s="8">
        <v>-0.73199999999999998</v>
      </c>
      <c r="J20" s="8">
        <v>0.68579999999999997</v>
      </c>
      <c r="K20" s="28" t="s">
        <v>736</v>
      </c>
      <c r="L20" s="111" t="str">
        <f t="shared" si="3"/>
        <v>Yes</v>
      </c>
    </row>
    <row r="21" spans="1:12" x14ac:dyDescent="0.25">
      <c r="A21" s="134" t="s">
        <v>962</v>
      </c>
      <c r="B21" s="22" t="s">
        <v>213</v>
      </c>
      <c r="C21" s="4">
        <v>2.5531914894000001</v>
      </c>
      <c r="D21" s="27" t="str">
        <f t="shared" si="0"/>
        <v>N/A</v>
      </c>
      <c r="E21" s="4">
        <v>3.2666791390999999</v>
      </c>
      <c r="F21" s="27" t="str">
        <f t="shared" si="1"/>
        <v>N/A</v>
      </c>
      <c r="G21" s="4">
        <v>2.6032922213999998</v>
      </c>
      <c r="H21" s="27" t="str">
        <f t="shared" si="2"/>
        <v>N/A</v>
      </c>
      <c r="I21" s="8">
        <v>27.94</v>
      </c>
      <c r="J21" s="8">
        <v>-20.3</v>
      </c>
      <c r="K21" s="28" t="s">
        <v>736</v>
      </c>
      <c r="L21" s="111" t="str">
        <f t="shared" si="3"/>
        <v>Yes</v>
      </c>
    </row>
    <row r="22" spans="1:12" x14ac:dyDescent="0.25">
      <c r="A22" s="110" t="s">
        <v>1705</v>
      </c>
      <c r="B22" s="22" t="s">
        <v>213</v>
      </c>
      <c r="C22" s="23">
        <v>143664</v>
      </c>
      <c r="D22" s="27" t="str">
        <f t="shared" si="0"/>
        <v>N/A</v>
      </c>
      <c r="E22" s="23">
        <v>143606</v>
      </c>
      <c r="F22" s="27" t="str">
        <f t="shared" si="1"/>
        <v>N/A</v>
      </c>
      <c r="G22" s="23">
        <v>134865</v>
      </c>
      <c r="H22" s="27" t="str">
        <f t="shared" si="2"/>
        <v>N/A</v>
      </c>
      <c r="I22" s="8">
        <v>-0.04</v>
      </c>
      <c r="J22" s="8">
        <v>-6.09</v>
      </c>
      <c r="K22" s="28" t="s">
        <v>736</v>
      </c>
      <c r="L22" s="111" t="str">
        <f t="shared" si="3"/>
        <v>Yes</v>
      </c>
    </row>
    <row r="23" spans="1:12" x14ac:dyDescent="0.25">
      <c r="A23" s="110" t="s">
        <v>977</v>
      </c>
      <c r="B23" s="22" t="s">
        <v>213</v>
      </c>
      <c r="C23" s="23">
        <v>55956</v>
      </c>
      <c r="D23" s="27" t="str">
        <f t="shared" si="0"/>
        <v>N/A</v>
      </c>
      <c r="E23" s="23">
        <v>55393</v>
      </c>
      <c r="F23" s="27" t="str">
        <f t="shared" si="1"/>
        <v>N/A</v>
      </c>
      <c r="G23" s="23">
        <v>53205</v>
      </c>
      <c r="H23" s="27" t="str">
        <f t="shared" si="2"/>
        <v>N/A</v>
      </c>
      <c r="I23" s="8">
        <v>-1.01</v>
      </c>
      <c r="J23" s="8">
        <v>-3.95</v>
      </c>
      <c r="K23" s="28" t="s">
        <v>736</v>
      </c>
      <c r="L23" s="111" t="str">
        <f t="shared" si="3"/>
        <v>Yes</v>
      </c>
    </row>
    <row r="24" spans="1:12" x14ac:dyDescent="0.25">
      <c r="A24" s="110" t="s">
        <v>978</v>
      </c>
      <c r="B24" s="22" t="s">
        <v>213</v>
      </c>
      <c r="C24" s="23">
        <v>21437</v>
      </c>
      <c r="D24" s="27" t="str">
        <f t="shared" si="0"/>
        <v>N/A</v>
      </c>
      <c r="E24" s="23">
        <v>21317</v>
      </c>
      <c r="F24" s="27" t="str">
        <f t="shared" si="1"/>
        <v>N/A</v>
      </c>
      <c r="G24" s="23">
        <v>17511</v>
      </c>
      <c r="H24" s="27" t="str">
        <f t="shared" si="2"/>
        <v>N/A</v>
      </c>
      <c r="I24" s="8">
        <v>-0.56000000000000005</v>
      </c>
      <c r="J24" s="8">
        <v>-17.899999999999999</v>
      </c>
      <c r="K24" s="28" t="s">
        <v>736</v>
      </c>
      <c r="L24" s="111" t="str">
        <f t="shared" si="3"/>
        <v>Yes</v>
      </c>
    </row>
    <row r="25" spans="1:12" x14ac:dyDescent="0.25">
      <c r="A25" s="110" t="s">
        <v>979</v>
      </c>
      <c r="B25" s="22" t="s">
        <v>213</v>
      </c>
      <c r="C25" s="23">
        <v>66271</v>
      </c>
      <c r="D25" s="27" t="str">
        <f t="shared" si="0"/>
        <v>N/A</v>
      </c>
      <c r="E25" s="23">
        <v>66896</v>
      </c>
      <c r="F25" s="27" t="str">
        <f t="shared" si="1"/>
        <v>N/A</v>
      </c>
      <c r="G25" s="23">
        <v>64148</v>
      </c>
      <c r="H25" s="27" t="str">
        <f t="shared" si="2"/>
        <v>N/A</v>
      </c>
      <c r="I25" s="8">
        <v>0.94310000000000005</v>
      </c>
      <c r="J25" s="8">
        <v>-4.1100000000000003</v>
      </c>
      <c r="K25" s="28" t="s">
        <v>736</v>
      </c>
      <c r="L25" s="111" t="str">
        <f t="shared" si="3"/>
        <v>Yes</v>
      </c>
    </row>
    <row r="26" spans="1:12" x14ac:dyDescent="0.25">
      <c r="A26" s="110" t="s">
        <v>980</v>
      </c>
      <c r="B26" s="22" t="s">
        <v>213</v>
      </c>
      <c r="C26" s="23">
        <v>0</v>
      </c>
      <c r="D26" s="27" t="str">
        <f t="shared" si="0"/>
        <v>N/A</v>
      </c>
      <c r="E26" s="23">
        <v>0</v>
      </c>
      <c r="F26" s="27" t="str">
        <f t="shared" si="1"/>
        <v>N/A</v>
      </c>
      <c r="G26" s="23">
        <v>11</v>
      </c>
      <c r="H26" s="27" t="str">
        <f t="shared" si="2"/>
        <v>N/A</v>
      </c>
      <c r="I26" s="8" t="s">
        <v>1748</v>
      </c>
      <c r="J26" s="8" t="s">
        <v>1748</v>
      </c>
      <c r="K26" s="28" t="s">
        <v>736</v>
      </c>
      <c r="L26" s="111" t="str">
        <f t="shared" si="3"/>
        <v>N/A</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124901</v>
      </c>
      <c r="D28" s="27" t="str">
        <f t="shared" si="0"/>
        <v>N/A</v>
      </c>
      <c r="E28" s="23">
        <v>126924</v>
      </c>
      <c r="F28" s="27" t="str">
        <f t="shared" si="1"/>
        <v>N/A</v>
      </c>
      <c r="G28" s="23">
        <v>128465</v>
      </c>
      <c r="H28" s="27" t="str">
        <f t="shared" si="2"/>
        <v>N/A</v>
      </c>
      <c r="I28" s="8">
        <v>1.62</v>
      </c>
      <c r="J28" s="8">
        <v>1.214</v>
      </c>
      <c r="K28" s="28" t="s">
        <v>736</v>
      </c>
      <c r="L28" s="111" t="str">
        <f t="shared" si="3"/>
        <v>Yes</v>
      </c>
    </row>
    <row r="29" spans="1:12" x14ac:dyDescent="0.25">
      <c r="A29" s="110" t="s">
        <v>982</v>
      </c>
      <c r="B29" s="22" t="s">
        <v>213</v>
      </c>
      <c r="C29" s="23">
        <v>51317</v>
      </c>
      <c r="D29" s="27" t="str">
        <f t="shared" si="0"/>
        <v>N/A</v>
      </c>
      <c r="E29" s="23">
        <v>51469</v>
      </c>
      <c r="F29" s="27" t="str">
        <f t="shared" si="1"/>
        <v>N/A</v>
      </c>
      <c r="G29" s="23">
        <v>52205</v>
      </c>
      <c r="H29" s="27" t="str">
        <f t="shared" si="2"/>
        <v>N/A</v>
      </c>
      <c r="I29" s="8">
        <v>0.29620000000000002</v>
      </c>
      <c r="J29" s="8">
        <v>1.43</v>
      </c>
      <c r="K29" s="28" t="s">
        <v>736</v>
      </c>
      <c r="L29" s="111" t="str">
        <f t="shared" si="3"/>
        <v>Yes</v>
      </c>
    </row>
    <row r="30" spans="1:12" x14ac:dyDescent="0.25">
      <c r="A30" s="110" t="s">
        <v>983</v>
      </c>
      <c r="B30" s="22" t="s">
        <v>213</v>
      </c>
      <c r="C30" s="23">
        <v>6051</v>
      </c>
      <c r="D30" s="27" t="str">
        <f t="shared" si="0"/>
        <v>N/A</v>
      </c>
      <c r="E30" s="23">
        <v>5973</v>
      </c>
      <c r="F30" s="27" t="str">
        <f t="shared" si="1"/>
        <v>N/A</v>
      </c>
      <c r="G30" s="23">
        <v>5449</v>
      </c>
      <c r="H30" s="27" t="str">
        <f t="shared" si="2"/>
        <v>N/A</v>
      </c>
      <c r="I30" s="8">
        <v>-1.29</v>
      </c>
      <c r="J30" s="8">
        <v>-8.77</v>
      </c>
      <c r="K30" s="28" t="s">
        <v>736</v>
      </c>
      <c r="L30" s="111" t="str">
        <f t="shared" si="3"/>
        <v>Yes</v>
      </c>
    </row>
    <row r="31" spans="1:12" x14ac:dyDescent="0.25">
      <c r="A31" s="110" t="s">
        <v>984</v>
      </c>
      <c r="B31" s="22" t="s">
        <v>213</v>
      </c>
      <c r="C31" s="23">
        <v>66061</v>
      </c>
      <c r="D31" s="27" t="str">
        <f t="shared" si="0"/>
        <v>N/A</v>
      </c>
      <c r="E31" s="23">
        <v>67780</v>
      </c>
      <c r="F31" s="27" t="str">
        <f t="shared" si="1"/>
        <v>N/A</v>
      </c>
      <c r="G31" s="23">
        <v>70677</v>
      </c>
      <c r="H31" s="27" t="str">
        <f t="shared" si="2"/>
        <v>N/A</v>
      </c>
      <c r="I31" s="8">
        <v>2.6019999999999999</v>
      </c>
      <c r="J31" s="8">
        <v>4.274</v>
      </c>
      <c r="K31" s="28" t="s">
        <v>736</v>
      </c>
      <c r="L31" s="111" t="str">
        <f t="shared" si="3"/>
        <v>Yes</v>
      </c>
    </row>
    <row r="32" spans="1:12" x14ac:dyDescent="0.25">
      <c r="A32" s="110" t="s">
        <v>985</v>
      </c>
      <c r="B32" s="22" t="s">
        <v>213</v>
      </c>
      <c r="C32" s="23">
        <v>1472</v>
      </c>
      <c r="D32" s="27" t="str">
        <f t="shared" si="0"/>
        <v>N/A</v>
      </c>
      <c r="E32" s="23">
        <v>1702</v>
      </c>
      <c r="F32" s="27" t="str">
        <f t="shared" si="1"/>
        <v>N/A</v>
      </c>
      <c r="G32" s="23">
        <v>134</v>
      </c>
      <c r="H32" s="27" t="str">
        <f t="shared" si="2"/>
        <v>N/A</v>
      </c>
      <c r="I32" s="8">
        <v>15.63</v>
      </c>
      <c r="J32" s="8">
        <v>-92.1</v>
      </c>
      <c r="K32" s="28" t="s">
        <v>736</v>
      </c>
      <c r="L32" s="111" t="str">
        <f t="shared" si="3"/>
        <v>No</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2815826578</v>
      </c>
      <c r="D34" s="27" t="str">
        <f t="shared" si="0"/>
        <v>N/A</v>
      </c>
      <c r="E34" s="29">
        <v>2617508468</v>
      </c>
      <c r="F34" s="27" t="str">
        <f t="shared" si="1"/>
        <v>N/A</v>
      </c>
      <c r="G34" s="29">
        <v>2119563395</v>
      </c>
      <c r="H34" s="27" t="str">
        <f t="shared" si="2"/>
        <v>N/A</v>
      </c>
      <c r="I34" s="8">
        <v>-7.04</v>
      </c>
      <c r="J34" s="8">
        <v>-19</v>
      </c>
      <c r="K34" s="28" t="s">
        <v>736</v>
      </c>
      <c r="L34" s="111" t="str">
        <f t="shared" si="3"/>
        <v>Yes</v>
      </c>
    </row>
    <row r="35" spans="1:12" x14ac:dyDescent="0.25">
      <c r="A35" s="174" t="s">
        <v>1410</v>
      </c>
      <c r="B35" s="22" t="s">
        <v>213</v>
      </c>
      <c r="C35" s="29">
        <v>10401.250658000001</v>
      </c>
      <c r="D35" s="27" t="str">
        <f t="shared" si="0"/>
        <v>N/A</v>
      </c>
      <c r="E35" s="29">
        <v>9601.9767646</v>
      </c>
      <c r="F35" s="27" t="str">
        <f t="shared" si="1"/>
        <v>N/A</v>
      </c>
      <c r="G35" s="29">
        <v>7996.8737666999996</v>
      </c>
      <c r="H35" s="27" t="str">
        <f t="shared" si="2"/>
        <v>N/A</v>
      </c>
      <c r="I35" s="8">
        <v>-7.68</v>
      </c>
      <c r="J35" s="8">
        <v>-16.7</v>
      </c>
      <c r="K35" s="28" t="s">
        <v>736</v>
      </c>
      <c r="L35" s="111" t="str">
        <f t="shared" si="3"/>
        <v>Yes</v>
      </c>
    </row>
    <row r="36" spans="1:12" x14ac:dyDescent="0.25">
      <c r="A36" s="174" t="s">
        <v>1411</v>
      </c>
      <c r="B36" s="22" t="s">
        <v>213</v>
      </c>
      <c r="C36" s="29">
        <v>11051.601827</v>
      </c>
      <c r="D36" s="27" t="str">
        <f t="shared" si="0"/>
        <v>N/A</v>
      </c>
      <c r="E36" s="29">
        <v>10250.388546</v>
      </c>
      <c r="F36" s="27" t="str">
        <f t="shared" si="1"/>
        <v>N/A</v>
      </c>
      <c r="G36" s="29">
        <v>8632.3936001000002</v>
      </c>
      <c r="H36" s="27" t="str">
        <f t="shared" si="2"/>
        <v>N/A</v>
      </c>
      <c r="I36" s="8">
        <v>-7.25</v>
      </c>
      <c r="J36" s="8">
        <v>-15.8</v>
      </c>
      <c r="K36" s="28" t="s">
        <v>736</v>
      </c>
      <c r="L36" s="111" t="str">
        <f t="shared" si="3"/>
        <v>Yes</v>
      </c>
    </row>
    <row r="37" spans="1:12" x14ac:dyDescent="0.25">
      <c r="A37" s="143" t="s">
        <v>107</v>
      </c>
      <c r="B37" s="22" t="s">
        <v>213</v>
      </c>
      <c r="C37" s="29">
        <v>69478299</v>
      </c>
      <c r="D37" s="27" t="str">
        <f t="shared" si="0"/>
        <v>N/A</v>
      </c>
      <c r="E37" s="29">
        <v>233782592</v>
      </c>
      <c r="F37" s="27" t="str">
        <f t="shared" si="1"/>
        <v>N/A</v>
      </c>
      <c r="G37" s="29">
        <v>707037410</v>
      </c>
      <c r="H37" s="27" t="str">
        <f t="shared" si="2"/>
        <v>N/A</v>
      </c>
      <c r="I37" s="8">
        <v>236.5</v>
      </c>
      <c r="J37" s="8">
        <v>202.4</v>
      </c>
      <c r="K37" s="28" t="s">
        <v>736</v>
      </c>
      <c r="L37" s="111" t="str">
        <f t="shared" si="3"/>
        <v>No</v>
      </c>
    </row>
    <row r="38" spans="1:12" x14ac:dyDescent="0.25">
      <c r="A38" s="174" t="s">
        <v>158</v>
      </c>
      <c r="B38" s="30" t="s">
        <v>217</v>
      </c>
      <c r="C38" s="1">
        <v>0</v>
      </c>
      <c r="D38" s="27" t="str">
        <f>IF($B38="N/A","N/A",IF(C38&gt;0,"No",IF(C38&lt;0,"No","Yes")))</f>
        <v>Yes</v>
      </c>
      <c r="E38" s="1">
        <v>11</v>
      </c>
      <c r="F38" s="27" t="str">
        <f>IF($B38="N/A","N/A",IF(E38&gt;0,"No",IF(E38&lt;0,"No","Yes")))</f>
        <v>No</v>
      </c>
      <c r="G38" s="1">
        <v>11</v>
      </c>
      <c r="H38" s="27" t="str">
        <f>IF($B38="N/A","N/A",IF(G38&gt;0,"No",IF(G38&lt;0,"No","Yes")))</f>
        <v>No</v>
      </c>
      <c r="I38" s="8" t="s">
        <v>1748</v>
      </c>
      <c r="J38" s="8">
        <v>200</v>
      </c>
      <c r="K38" s="28" t="s">
        <v>736</v>
      </c>
      <c r="L38" s="111" t="str">
        <f t="shared" si="3"/>
        <v>No</v>
      </c>
    </row>
    <row r="39" spans="1:12" x14ac:dyDescent="0.25">
      <c r="A39" s="174" t="s">
        <v>156</v>
      </c>
      <c r="B39" s="22" t="s">
        <v>213</v>
      </c>
      <c r="C39" s="29">
        <v>0</v>
      </c>
      <c r="D39" s="27" t="str">
        <f t="shared" ref="D39:D40" si="4">IF($B39="N/A","N/A",IF(C39&gt;10,"No",IF(C39&lt;-10,"No","Yes")))</f>
        <v>N/A</v>
      </c>
      <c r="E39" s="29">
        <v>8823</v>
      </c>
      <c r="F39" s="27" t="str">
        <f t="shared" ref="F39:F40" si="5">IF($B39="N/A","N/A",IF(E39&gt;10,"No",IF(E39&lt;-10,"No","Yes")))</f>
        <v>N/A</v>
      </c>
      <c r="G39" s="29">
        <v>15943</v>
      </c>
      <c r="H39" s="27" t="str">
        <f t="shared" ref="H39:H40" si="6">IF($B39="N/A","N/A",IF(G39&gt;10,"No",IF(G39&lt;-10,"No","Yes")))</f>
        <v>N/A</v>
      </c>
      <c r="I39" s="8" t="s">
        <v>1748</v>
      </c>
      <c r="J39" s="8">
        <v>80.7</v>
      </c>
      <c r="K39" s="28" t="s">
        <v>736</v>
      </c>
      <c r="L39" s="111" t="str">
        <f t="shared" si="3"/>
        <v>No</v>
      </c>
    </row>
    <row r="40" spans="1:12" x14ac:dyDescent="0.25">
      <c r="A40" s="174" t="s">
        <v>1290</v>
      </c>
      <c r="B40" s="22" t="s">
        <v>213</v>
      </c>
      <c r="C40" s="29" t="s">
        <v>1748</v>
      </c>
      <c r="D40" s="27" t="str">
        <f t="shared" si="4"/>
        <v>N/A</v>
      </c>
      <c r="E40" s="29">
        <v>8823</v>
      </c>
      <c r="F40" s="27" t="str">
        <f t="shared" si="5"/>
        <v>N/A</v>
      </c>
      <c r="G40" s="29">
        <v>5314.3333333</v>
      </c>
      <c r="H40" s="27" t="str">
        <f t="shared" si="6"/>
        <v>N/A</v>
      </c>
      <c r="I40" s="8" t="s">
        <v>1748</v>
      </c>
      <c r="J40" s="8">
        <v>-39.799999999999997</v>
      </c>
      <c r="K40" s="28" t="s">
        <v>736</v>
      </c>
      <c r="L40" s="111" t="str">
        <f>IF(J40="Div by 0", "N/A", IF(OR(J40="N/A",K40="N/A"),"N/A", IF(J40&gt;VALUE(MID(K40,1,2)), "No", IF(J40&lt;-1*VALUE(MID(K40,1,2)), "No", "Yes"))))</f>
        <v>No</v>
      </c>
    </row>
    <row r="41" spans="1:12" x14ac:dyDescent="0.25">
      <c r="A41" s="110" t="s">
        <v>1412</v>
      </c>
      <c r="B41" s="22" t="s">
        <v>213</v>
      </c>
      <c r="C41" s="29">
        <v>11719.325091999999</v>
      </c>
      <c r="D41" s="27" t="str">
        <f t="shared" ref="D41:D52" si="7">IF($B41="N/A","N/A",IF(C41&gt;10,"No",IF(C41&lt;-10,"No","Yes")))</f>
        <v>N/A</v>
      </c>
      <c r="E41" s="29">
        <v>11423.139520999999</v>
      </c>
      <c r="F41" s="27" t="str">
        <f t="shared" ref="F41:F52" si="8">IF($B41="N/A","N/A",IF(E41&gt;10,"No",IF(E41&lt;-10,"No","Yes")))</f>
        <v>N/A</v>
      </c>
      <c r="G41" s="29">
        <v>11161.476165</v>
      </c>
      <c r="H41" s="27" t="str">
        <f t="shared" ref="H41:H52" si="9">IF($B41="N/A","N/A",IF(G41&gt;10,"No",IF(G41&lt;-10,"No","Yes")))</f>
        <v>N/A</v>
      </c>
      <c r="I41" s="8">
        <v>-2.5299999999999998</v>
      </c>
      <c r="J41" s="8">
        <v>-2.29</v>
      </c>
      <c r="K41" s="28" t="s">
        <v>736</v>
      </c>
      <c r="L41" s="111" t="str">
        <f t="shared" ref="L41:L52" si="10">IF(J41="Div by 0", "N/A", IF(K41="N/A","N/A", IF(J41&gt;VALUE(MID(K41,1,2)), "No", IF(J41&lt;-1*VALUE(MID(K41,1,2)), "No", "Yes"))))</f>
        <v>Yes</v>
      </c>
    </row>
    <row r="42" spans="1:12" x14ac:dyDescent="0.25">
      <c r="A42" s="110" t="s">
        <v>1413</v>
      </c>
      <c r="B42" s="22" t="s">
        <v>213</v>
      </c>
      <c r="C42" s="29">
        <v>7444.2130244999998</v>
      </c>
      <c r="D42" s="27" t="str">
        <f t="shared" si="7"/>
        <v>N/A</v>
      </c>
      <c r="E42" s="29">
        <v>7219.9283664000004</v>
      </c>
      <c r="F42" s="27" t="str">
        <f t="shared" si="8"/>
        <v>N/A</v>
      </c>
      <c r="G42" s="29">
        <v>7431.2018042999998</v>
      </c>
      <c r="H42" s="27" t="str">
        <f t="shared" si="9"/>
        <v>N/A</v>
      </c>
      <c r="I42" s="8">
        <v>-3.01</v>
      </c>
      <c r="J42" s="8">
        <v>2.9260000000000002</v>
      </c>
      <c r="K42" s="28" t="s">
        <v>736</v>
      </c>
      <c r="L42" s="111" t="str">
        <f t="shared" si="10"/>
        <v>Yes</v>
      </c>
    </row>
    <row r="43" spans="1:12" x14ac:dyDescent="0.25">
      <c r="A43" s="110" t="s">
        <v>1414</v>
      </c>
      <c r="B43" s="22" t="s">
        <v>213</v>
      </c>
      <c r="C43" s="29">
        <v>25209.526006</v>
      </c>
      <c r="D43" s="27" t="str">
        <f t="shared" si="7"/>
        <v>N/A</v>
      </c>
      <c r="E43" s="29">
        <v>25281.298963000001</v>
      </c>
      <c r="F43" s="27" t="str">
        <f t="shared" si="8"/>
        <v>N/A</v>
      </c>
      <c r="G43" s="29">
        <v>27866.202614999998</v>
      </c>
      <c r="H43" s="27" t="str">
        <f t="shared" si="9"/>
        <v>N/A</v>
      </c>
      <c r="I43" s="8">
        <v>0.28470000000000001</v>
      </c>
      <c r="J43" s="8">
        <v>10.220000000000001</v>
      </c>
      <c r="K43" s="28" t="s">
        <v>736</v>
      </c>
      <c r="L43" s="111" t="str">
        <f t="shared" si="10"/>
        <v>Yes</v>
      </c>
    </row>
    <row r="44" spans="1:12" x14ac:dyDescent="0.25">
      <c r="A44" s="110" t="s">
        <v>1415</v>
      </c>
      <c r="B44" s="22" t="s">
        <v>213</v>
      </c>
      <c r="C44" s="29">
        <v>10965.280847</v>
      </c>
      <c r="D44" s="27" t="str">
        <f t="shared" si="7"/>
        <v>N/A</v>
      </c>
      <c r="E44" s="29">
        <v>10487.569242</v>
      </c>
      <c r="F44" s="27" t="str">
        <f t="shared" si="8"/>
        <v>N/A</v>
      </c>
      <c r="G44" s="29">
        <v>9695.1715564000006</v>
      </c>
      <c r="H44" s="27" t="str">
        <f t="shared" si="9"/>
        <v>N/A</v>
      </c>
      <c r="I44" s="8">
        <v>-4.3600000000000003</v>
      </c>
      <c r="J44" s="8">
        <v>-7.56</v>
      </c>
      <c r="K44" s="28" t="s">
        <v>736</v>
      </c>
      <c r="L44" s="111" t="str">
        <f t="shared" si="10"/>
        <v>Yes</v>
      </c>
    </row>
    <row r="45" spans="1:12" x14ac:dyDescent="0.25">
      <c r="A45" s="110" t="s">
        <v>1416</v>
      </c>
      <c r="B45" s="22" t="s">
        <v>213</v>
      </c>
      <c r="C45" s="29" t="s">
        <v>1748</v>
      </c>
      <c r="D45" s="27" t="str">
        <f t="shared" si="7"/>
        <v>N/A</v>
      </c>
      <c r="E45" s="29" t="s">
        <v>1748</v>
      </c>
      <c r="F45" s="27" t="str">
        <f t="shared" si="8"/>
        <v>N/A</v>
      </c>
      <c r="G45" s="29">
        <v>24452</v>
      </c>
      <c r="H45" s="27" t="str">
        <f t="shared" si="9"/>
        <v>N/A</v>
      </c>
      <c r="I45" s="8" t="s">
        <v>1748</v>
      </c>
      <c r="J45" s="8" t="s">
        <v>1748</v>
      </c>
      <c r="K45" s="28" t="s">
        <v>736</v>
      </c>
      <c r="L45" s="111" t="str">
        <f t="shared" si="10"/>
        <v>N/A</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8956.6874324</v>
      </c>
      <c r="D47" s="27" t="str">
        <f t="shared" si="7"/>
        <v>N/A</v>
      </c>
      <c r="E47" s="29">
        <v>7586.5362500000001</v>
      </c>
      <c r="F47" s="27" t="str">
        <f t="shared" si="8"/>
        <v>N/A</v>
      </c>
      <c r="G47" s="29">
        <v>4707.5346903999998</v>
      </c>
      <c r="H47" s="27" t="str">
        <f t="shared" si="9"/>
        <v>N/A</v>
      </c>
      <c r="I47" s="8">
        <v>-15.3</v>
      </c>
      <c r="J47" s="8">
        <v>-37.9</v>
      </c>
      <c r="K47" s="28" t="s">
        <v>736</v>
      </c>
      <c r="L47" s="111" t="str">
        <f t="shared" si="10"/>
        <v>No</v>
      </c>
    </row>
    <row r="48" spans="1:12" x14ac:dyDescent="0.25">
      <c r="A48" s="110" t="s">
        <v>1419</v>
      </c>
      <c r="B48" s="30" t="s">
        <v>213</v>
      </c>
      <c r="C48" s="10">
        <v>7534.1457995999999</v>
      </c>
      <c r="D48" s="7" t="str">
        <f t="shared" si="7"/>
        <v>N/A</v>
      </c>
      <c r="E48" s="10">
        <v>6354.9745284000001</v>
      </c>
      <c r="F48" s="7" t="str">
        <f t="shared" si="8"/>
        <v>N/A</v>
      </c>
      <c r="G48" s="10">
        <v>4107.2391724999998</v>
      </c>
      <c r="H48" s="7" t="str">
        <f t="shared" si="9"/>
        <v>N/A</v>
      </c>
      <c r="I48" s="36">
        <v>-15.7</v>
      </c>
      <c r="J48" s="36">
        <v>-35.4</v>
      </c>
      <c r="K48" s="30" t="s">
        <v>736</v>
      </c>
      <c r="L48" s="111" t="str">
        <f t="shared" si="10"/>
        <v>No</v>
      </c>
    </row>
    <row r="49" spans="1:12" x14ac:dyDescent="0.25">
      <c r="A49" s="110" t="s">
        <v>1420</v>
      </c>
      <c r="B49" s="30" t="s">
        <v>213</v>
      </c>
      <c r="C49" s="10">
        <v>25214.10742</v>
      </c>
      <c r="D49" s="7" t="str">
        <f t="shared" si="7"/>
        <v>N/A</v>
      </c>
      <c r="E49" s="10">
        <v>23136.917629</v>
      </c>
      <c r="F49" s="7" t="str">
        <f t="shared" si="8"/>
        <v>N/A</v>
      </c>
      <c r="G49" s="10">
        <v>15638.565791999999</v>
      </c>
      <c r="H49" s="7" t="str">
        <f t="shared" si="9"/>
        <v>N/A</v>
      </c>
      <c r="I49" s="36">
        <v>-8.24</v>
      </c>
      <c r="J49" s="36">
        <v>-32.4</v>
      </c>
      <c r="K49" s="30" t="s">
        <v>736</v>
      </c>
      <c r="L49" s="111" t="str">
        <f t="shared" si="10"/>
        <v>No</v>
      </c>
    </row>
    <row r="50" spans="1:12" x14ac:dyDescent="0.25">
      <c r="A50" s="110" t="s">
        <v>1421</v>
      </c>
      <c r="B50" s="30" t="s">
        <v>213</v>
      </c>
      <c r="C50" s="10">
        <v>8726.0443832000001</v>
      </c>
      <c r="D50" s="7" t="str">
        <f t="shared" si="7"/>
        <v>N/A</v>
      </c>
      <c r="E50" s="10">
        <v>7297.1495869</v>
      </c>
      <c r="F50" s="7" t="str">
        <f t="shared" si="8"/>
        <v>N/A</v>
      </c>
      <c r="G50" s="10">
        <v>4314.7412594999996</v>
      </c>
      <c r="H50" s="7" t="str">
        <f t="shared" si="9"/>
        <v>N/A</v>
      </c>
      <c r="I50" s="36">
        <v>-16.399999999999999</v>
      </c>
      <c r="J50" s="36">
        <v>-40.9</v>
      </c>
      <c r="K50" s="30" t="s">
        <v>736</v>
      </c>
      <c r="L50" s="111" t="str">
        <f t="shared" si="10"/>
        <v>No</v>
      </c>
    </row>
    <row r="51" spans="1:12" x14ac:dyDescent="0.25">
      <c r="A51" s="110" t="s">
        <v>1422</v>
      </c>
      <c r="B51" s="30" t="s">
        <v>213</v>
      </c>
      <c r="C51" s="10">
        <v>2070.4313858999999</v>
      </c>
      <c r="D51" s="7" t="str">
        <f t="shared" si="7"/>
        <v>N/A</v>
      </c>
      <c r="E51" s="10">
        <v>1781.2779083</v>
      </c>
      <c r="F51" s="7" t="str">
        <f t="shared" si="8"/>
        <v>N/A</v>
      </c>
      <c r="G51" s="10">
        <v>1250.0746269000001</v>
      </c>
      <c r="H51" s="7" t="str">
        <f t="shared" si="9"/>
        <v>N/A</v>
      </c>
      <c r="I51" s="36">
        <v>-14</v>
      </c>
      <c r="J51" s="36">
        <v>-29.8</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41346589</v>
      </c>
      <c r="D53" s="27" t="str">
        <f t="shared" ref="D53:D122" si="11">IF($B53="N/A","N/A",IF(C53&gt;10,"No",IF(C53&lt;-10,"No","Yes")))</f>
        <v>N/A</v>
      </c>
      <c r="E53" s="29">
        <v>37603552</v>
      </c>
      <c r="F53" s="27" t="str">
        <f t="shared" ref="F53:F122" si="12">IF($B53="N/A","N/A",IF(E53&gt;10,"No",IF(E53&lt;-10,"No","Yes")))</f>
        <v>N/A</v>
      </c>
      <c r="G53" s="29">
        <v>38841904</v>
      </c>
      <c r="H53" s="27" t="str">
        <f t="shared" ref="H53:H122" si="13">IF($B53="N/A","N/A",IF(G53&gt;10,"No",IF(G53&lt;-10,"No","Yes")))</f>
        <v>N/A</v>
      </c>
      <c r="I53" s="8">
        <v>-9.0500000000000007</v>
      </c>
      <c r="J53" s="8">
        <v>3.2930000000000001</v>
      </c>
      <c r="K53" s="28" t="s">
        <v>736</v>
      </c>
      <c r="L53" s="111" t="str">
        <f t="shared" ref="L53:L113" si="14">IF(J53="Div by 0", "N/A", IF(K53="N/A","N/A", IF(J53&gt;VALUE(MID(K53,1,2)), "No", IF(J53&lt;-1*VALUE(MID(K53,1,2)), "No", "Yes"))))</f>
        <v>Yes</v>
      </c>
    </row>
    <row r="54" spans="1:12" x14ac:dyDescent="0.25">
      <c r="A54" s="174" t="s">
        <v>596</v>
      </c>
      <c r="B54" s="22" t="s">
        <v>213</v>
      </c>
      <c r="C54" s="23">
        <v>12840</v>
      </c>
      <c r="D54" s="27" t="str">
        <f t="shared" si="11"/>
        <v>N/A</v>
      </c>
      <c r="E54" s="23">
        <v>10723</v>
      </c>
      <c r="F54" s="27" t="str">
        <f t="shared" si="12"/>
        <v>N/A</v>
      </c>
      <c r="G54" s="23">
        <v>5092</v>
      </c>
      <c r="H54" s="27" t="str">
        <f t="shared" si="13"/>
        <v>N/A</v>
      </c>
      <c r="I54" s="8">
        <v>-16.5</v>
      </c>
      <c r="J54" s="8">
        <v>-52.5</v>
      </c>
      <c r="K54" s="28" t="s">
        <v>736</v>
      </c>
      <c r="L54" s="111" t="str">
        <f t="shared" si="14"/>
        <v>No</v>
      </c>
    </row>
    <row r="55" spans="1:12" x14ac:dyDescent="0.25">
      <c r="A55" s="174" t="s">
        <v>1424</v>
      </c>
      <c r="B55" s="22" t="s">
        <v>213</v>
      </c>
      <c r="C55" s="29">
        <v>3220.1393302000001</v>
      </c>
      <c r="D55" s="27" t="str">
        <f t="shared" si="11"/>
        <v>N/A</v>
      </c>
      <c r="E55" s="29">
        <v>3506.8126456999998</v>
      </c>
      <c r="F55" s="27" t="str">
        <f t="shared" si="12"/>
        <v>N/A</v>
      </c>
      <c r="G55" s="29">
        <v>7628.0251374999998</v>
      </c>
      <c r="H55" s="27" t="str">
        <f t="shared" si="13"/>
        <v>N/A</v>
      </c>
      <c r="I55" s="8">
        <v>8.9030000000000005</v>
      </c>
      <c r="J55" s="8">
        <v>117.5</v>
      </c>
      <c r="K55" s="28" t="s">
        <v>736</v>
      </c>
      <c r="L55" s="111" t="str">
        <f t="shared" si="14"/>
        <v>No</v>
      </c>
    </row>
    <row r="56" spans="1:12" x14ac:dyDescent="0.25">
      <c r="A56" s="174" t="s">
        <v>1425</v>
      </c>
      <c r="B56" s="22" t="s">
        <v>213</v>
      </c>
      <c r="C56" s="23">
        <v>2.4963395638999999</v>
      </c>
      <c r="D56" s="27" t="str">
        <f t="shared" si="11"/>
        <v>N/A</v>
      </c>
      <c r="E56" s="23">
        <v>2.9383568031</v>
      </c>
      <c r="F56" s="27" t="str">
        <f t="shared" si="12"/>
        <v>N/A</v>
      </c>
      <c r="G56" s="23">
        <v>6.3161822467000004</v>
      </c>
      <c r="H56" s="27" t="str">
        <f t="shared" si="13"/>
        <v>N/A</v>
      </c>
      <c r="I56" s="8">
        <v>17.71</v>
      </c>
      <c r="J56" s="8">
        <v>115</v>
      </c>
      <c r="K56" s="28" t="s">
        <v>736</v>
      </c>
      <c r="L56" s="111" t="str">
        <f t="shared" si="14"/>
        <v>No</v>
      </c>
    </row>
    <row r="57" spans="1:12" x14ac:dyDescent="0.25">
      <c r="A57" s="174" t="s">
        <v>597</v>
      </c>
      <c r="B57" s="22" t="s">
        <v>213</v>
      </c>
      <c r="C57" s="29">
        <v>7374367</v>
      </c>
      <c r="D57" s="27" t="str">
        <f t="shared" si="11"/>
        <v>N/A</v>
      </c>
      <c r="E57" s="29">
        <v>6484223</v>
      </c>
      <c r="F57" s="27" t="str">
        <f t="shared" si="12"/>
        <v>N/A</v>
      </c>
      <c r="G57" s="29">
        <v>2395186</v>
      </c>
      <c r="H57" s="27" t="str">
        <f t="shared" si="13"/>
        <v>N/A</v>
      </c>
      <c r="I57" s="8">
        <v>-12.1</v>
      </c>
      <c r="J57" s="8">
        <v>-63.1</v>
      </c>
      <c r="K57" s="28" t="s">
        <v>736</v>
      </c>
      <c r="L57" s="111" t="str">
        <f t="shared" si="14"/>
        <v>No</v>
      </c>
    </row>
    <row r="58" spans="1:12" x14ac:dyDescent="0.25">
      <c r="A58" s="174" t="s">
        <v>598</v>
      </c>
      <c r="B58" s="22" t="s">
        <v>213</v>
      </c>
      <c r="C58" s="23">
        <v>70</v>
      </c>
      <c r="D58" s="27" t="str">
        <f t="shared" si="11"/>
        <v>N/A</v>
      </c>
      <c r="E58" s="23">
        <v>53</v>
      </c>
      <c r="F58" s="27" t="str">
        <f t="shared" si="12"/>
        <v>N/A</v>
      </c>
      <c r="G58" s="23">
        <v>23</v>
      </c>
      <c r="H58" s="27" t="str">
        <f t="shared" si="13"/>
        <v>N/A</v>
      </c>
      <c r="I58" s="8">
        <v>-24.3</v>
      </c>
      <c r="J58" s="8">
        <v>-56.6</v>
      </c>
      <c r="K58" s="28" t="s">
        <v>736</v>
      </c>
      <c r="L58" s="111" t="str">
        <f t="shared" si="14"/>
        <v>No</v>
      </c>
    </row>
    <row r="59" spans="1:12" x14ac:dyDescent="0.25">
      <c r="A59" s="174" t="s">
        <v>1426</v>
      </c>
      <c r="B59" s="22" t="s">
        <v>213</v>
      </c>
      <c r="C59" s="29">
        <v>105348.1</v>
      </c>
      <c r="D59" s="27" t="str">
        <f t="shared" si="11"/>
        <v>N/A</v>
      </c>
      <c r="E59" s="29">
        <v>122343.83018999999</v>
      </c>
      <c r="F59" s="27" t="str">
        <f t="shared" si="12"/>
        <v>N/A</v>
      </c>
      <c r="G59" s="29">
        <v>104138.52174</v>
      </c>
      <c r="H59" s="27" t="str">
        <f t="shared" si="13"/>
        <v>N/A</v>
      </c>
      <c r="I59" s="8">
        <v>16.13</v>
      </c>
      <c r="J59" s="8">
        <v>-14.9</v>
      </c>
      <c r="K59" s="28" t="s">
        <v>736</v>
      </c>
      <c r="L59" s="111" t="str">
        <f t="shared" si="14"/>
        <v>Yes</v>
      </c>
    </row>
    <row r="60" spans="1:12" ht="25" x14ac:dyDescent="0.25">
      <c r="A60" s="174" t="s">
        <v>599</v>
      </c>
      <c r="B60" s="22" t="s">
        <v>213</v>
      </c>
      <c r="C60" s="29">
        <v>222161</v>
      </c>
      <c r="D60" s="27" t="str">
        <f t="shared" si="11"/>
        <v>N/A</v>
      </c>
      <c r="E60" s="29">
        <v>282089</v>
      </c>
      <c r="F60" s="27" t="str">
        <f t="shared" si="12"/>
        <v>N/A</v>
      </c>
      <c r="G60" s="29">
        <v>55214</v>
      </c>
      <c r="H60" s="27" t="str">
        <f t="shared" si="13"/>
        <v>N/A</v>
      </c>
      <c r="I60" s="8">
        <v>26.98</v>
      </c>
      <c r="J60" s="8">
        <v>-80.400000000000006</v>
      </c>
      <c r="K60" s="28" t="s">
        <v>736</v>
      </c>
      <c r="L60" s="111" t="str">
        <f t="shared" si="14"/>
        <v>No</v>
      </c>
    </row>
    <row r="61" spans="1:12" x14ac:dyDescent="0.25">
      <c r="A61" s="143" t="s">
        <v>600</v>
      </c>
      <c r="B61" s="30" t="s">
        <v>213</v>
      </c>
      <c r="C61" s="1">
        <v>11</v>
      </c>
      <c r="D61" s="7" t="str">
        <f t="shared" si="11"/>
        <v>N/A</v>
      </c>
      <c r="E61" s="1">
        <v>11</v>
      </c>
      <c r="F61" s="7" t="str">
        <f t="shared" si="12"/>
        <v>N/A</v>
      </c>
      <c r="G61" s="1">
        <v>11</v>
      </c>
      <c r="H61" s="7" t="str">
        <f t="shared" si="13"/>
        <v>N/A</v>
      </c>
      <c r="I61" s="36">
        <v>22.22</v>
      </c>
      <c r="J61" s="36">
        <v>-54.5</v>
      </c>
      <c r="K61" s="30" t="s">
        <v>736</v>
      </c>
      <c r="L61" s="111" t="str">
        <f t="shared" si="14"/>
        <v>No</v>
      </c>
    </row>
    <row r="62" spans="1:12" ht="25" x14ac:dyDescent="0.25">
      <c r="A62" s="143" t="s">
        <v>1427</v>
      </c>
      <c r="B62" s="30" t="s">
        <v>213</v>
      </c>
      <c r="C62" s="10">
        <v>24684.555555999999</v>
      </c>
      <c r="D62" s="7" t="str">
        <f t="shared" si="11"/>
        <v>N/A</v>
      </c>
      <c r="E62" s="10">
        <v>25644.454545000001</v>
      </c>
      <c r="F62" s="7" t="str">
        <f t="shared" si="12"/>
        <v>N/A</v>
      </c>
      <c r="G62" s="10">
        <v>11042.8</v>
      </c>
      <c r="H62" s="7" t="str">
        <f t="shared" si="13"/>
        <v>N/A</v>
      </c>
      <c r="I62" s="36">
        <v>3.8889999999999998</v>
      </c>
      <c r="J62" s="36">
        <v>-56.9</v>
      </c>
      <c r="K62" s="30" t="s">
        <v>736</v>
      </c>
      <c r="L62" s="111" t="str">
        <f t="shared" si="14"/>
        <v>No</v>
      </c>
    </row>
    <row r="63" spans="1:12" x14ac:dyDescent="0.25">
      <c r="A63" s="143" t="s">
        <v>601</v>
      </c>
      <c r="B63" s="30" t="s">
        <v>213</v>
      </c>
      <c r="C63" s="10">
        <v>327393439</v>
      </c>
      <c r="D63" s="7" t="str">
        <f t="shared" si="11"/>
        <v>N/A</v>
      </c>
      <c r="E63" s="10">
        <v>243811463</v>
      </c>
      <c r="F63" s="7" t="str">
        <f t="shared" si="12"/>
        <v>N/A</v>
      </c>
      <c r="G63" s="10">
        <v>21868010</v>
      </c>
      <c r="H63" s="7" t="str">
        <f t="shared" si="13"/>
        <v>N/A</v>
      </c>
      <c r="I63" s="36">
        <v>-25.5</v>
      </c>
      <c r="J63" s="36">
        <v>-91</v>
      </c>
      <c r="K63" s="30" t="s">
        <v>736</v>
      </c>
      <c r="L63" s="111" t="str">
        <f t="shared" si="14"/>
        <v>No</v>
      </c>
    </row>
    <row r="64" spans="1:12" x14ac:dyDescent="0.25">
      <c r="A64" s="143" t="s">
        <v>602</v>
      </c>
      <c r="B64" s="30" t="s">
        <v>213</v>
      </c>
      <c r="C64" s="1">
        <v>2499</v>
      </c>
      <c r="D64" s="7" t="str">
        <f t="shared" si="11"/>
        <v>N/A</v>
      </c>
      <c r="E64" s="1">
        <v>2253</v>
      </c>
      <c r="F64" s="7" t="str">
        <f t="shared" si="12"/>
        <v>N/A</v>
      </c>
      <c r="G64" s="1">
        <v>1303</v>
      </c>
      <c r="H64" s="7" t="str">
        <f t="shared" si="13"/>
        <v>N/A</v>
      </c>
      <c r="I64" s="36">
        <v>-9.84</v>
      </c>
      <c r="J64" s="36">
        <v>-42.2</v>
      </c>
      <c r="K64" s="30" t="s">
        <v>736</v>
      </c>
      <c r="L64" s="111" t="str">
        <f t="shared" si="14"/>
        <v>No</v>
      </c>
    </row>
    <row r="65" spans="1:12" x14ac:dyDescent="0.25">
      <c r="A65" s="143" t="s">
        <v>1428</v>
      </c>
      <c r="B65" s="30" t="s">
        <v>213</v>
      </c>
      <c r="C65" s="10">
        <v>131009.77950999999</v>
      </c>
      <c r="D65" s="7" t="str">
        <f t="shared" si="11"/>
        <v>N/A</v>
      </c>
      <c r="E65" s="10">
        <v>108216.36173999999</v>
      </c>
      <c r="F65" s="7" t="str">
        <f t="shared" si="12"/>
        <v>N/A</v>
      </c>
      <c r="G65" s="10">
        <v>16782.816577000001</v>
      </c>
      <c r="H65" s="7" t="str">
        <f t="shared" si="13"/>
        <v>N/A</v>
      </c>
      <c r="I65" s="36">
        <v>-17.399999999999999</v>
      </c>
      <c r="J65" s="36">
        <v>-84.5</v>
      </c>
      <c r="K65" s="30" t="s">
        <v>736</v>
      </c>
      <c r="L65" s="111" t="str">
        <f t="shared" si="14"/>
        <v>No</v>
      </c>
    </row>
    <row r="66" spans="1:12" x14ac:dyDescent="0.25">
      <c r="A66" s="143" t="s">
        <v>603</v>
      </c>
      <c r="B66" s="30" t="s">
        <v>213</v>
      </c>
      <c r="C66" s="10">
        <v>1128660886</v>
      </c>
      <c r="D66" s="7" t="str">
        <f t="shared" si="11"/>
        <v>N/A</v>
      </c>
      <c r="E66" s="10">
        <v>1121966758</v>
      </c>
      <c r="F66" s="7" t="str">
        <f t="shared" si="12"/>
        <v>N/A</v>
      </c>
      <c r="G66" s="10">
        <v>1061156135</v>
      </c>
      <c r="H66" s="7" t="str">
        <f t="shared" si="13"/>
        <v>N/A</v>
      </c>
      <c r="I66" s="36">
        <v>-0.59299999999999997</v>
      </c>
      <c r="J66" s="36">
        <v>-5.42</v>
      </c>
      <c r="K66" s="30" t="s">
        <v>736</v>
      </c>
      <c r="L66" s="111" t="str">
        <f t="shared" si="14"/>
        <v>Yes</v>
      </c>
    </row>
    <row r="67" spans="1:12" x14ac:dyDescent="0.25">
      <c r="A67" s="143" t="s">
        <v>604</v>
      </c>
      <c r="B67" s="30" t="s">
        <v>213</v>
      </c>
      <c r="C67" s="1">
        <v>36872</v>
      </c>
      <c r="D67" s="7" t="str">
        <f t="shared" si="11"/>
        <v>N/A</v>
      </c>
      <c r="E67" s="1">
        <v>36527</v>
      </c>
      <c r="F67" s="7" t="str">
        <f t="shared" si="12"/>
        <v>N/A</v>
      </c>
      <c r="G67" s="1">
        <v>32297</v>
      </c>
      <c r="H67" s="7" t="str">
        <f t="shared" si="13"/>
        <v>N/A</v>
      </c>
      <c r="I67" s="36">
        <v>-0.93600000000000005</v>
      </c>
      <c r="J67" s="36">
        <v>-11.6</v>
      </c>
      <c r="K67" s="30" t="s">
        <v>736</v>
      </c>
      <c r="L67" s="111" t="str">
        <f t="shared" si="14"/>
        <v>Yes</v>
      </c>
    </row>
    <row r="68" spans="1:12" x14ac:dyDescent="0.25">
      <c r="A68" s="143" t="s">
        <v>1429</v>
      </c>
      <c r="B68" s="30" t="s">
        <v>213</v>
      </c>
      <c r="C68" s="10">
        <v>30610.243166</v>
      </c>
      <c r="D68" s="7" t="str">
        <f t="shared" si="11"/>
        <v>N/A</v>
      </c>
      <c r="E68" s="10">
        <v>30716.093794</v>
      </c>
      <c r="F68" s="7" t="str">
        <f t="shared" si="12"/>
        <v>N/A</v>
      </c>
      <c r="G68" s="10">
        <v>32856.182772</v>
      </c>
      <c r="H68" s="7" t="str">
        <f t="shared" si="13"/>
        <v>N/A</v>
      </c>
      <c r="I68" s="36">
        <v>0.3458</v>
      </c>
      <c r="J68" s="36">
        <v>6.9669999999999996</v>
      </c>
      <c r="K68" s="30" t="s">
        <v>736</v>
      </c>
      <c r="L68" s="111" t="str">
        <f t="shared" si="14"/>
        <v>Yes</v>
      </c>
    </row>
    <row r="69" spans="1:12" x14ac:dyDescent="0.25">
      <c r="A69" s="143" t="s">
        <v>605</v>
      </c>
      <c r="B69" s="30" t="s">
        <v>213</v>
      </c>
      <c r="C69" s="10">
        <v>105631631</v>
      </c>
      <c r="D69" s="7" t="str">
        <f t="shared" si="11"/>
        <v>N/A</v>
      </c>
      <c r="E69" s="10">
        <v>99159348</v>
      </c>
      <c r="F69" s="7" t="str">
        <f t="shared" si="12"/>
        <v>N/A</v>
      </c>
      <c r="G69" s="10">
        <v>99258851</v>
      </c>
      <c r="H69" s="7" t="str">
        <f t="shared" si="13"/>
        <v>N/A</v>
      </c>
      <c r="I69" s="36">
        <v>-6.13</v>
      </c>
      <c r="J69" s="36">
        <v>0.1003</v>
      </c>
      <c r="K69" s="30" t="s">
        <v>736</v>
      </c>
      <c r="L69" s="111" t="str">
        <f t="shared" si="14"/>
        <v>Yes</v>
      </c>
    </row>
    <row r="70" spans="1:12" x14ac:dyDescent="0.25">
      <c r="A70" s="143" t="s">
        <v>606</v>
      </c>
      <c r="B70" s="30" t="s">
        <v>213</v>
      </c>
      <c r="C70" s="1">
        <v>228143</v>
      </c>
      <c r="D70" s="7" t="str">
        <f t="shared" si="11"/>
        <v>N/A</v>
      </c>
      <c r="E70" s="1">
        <v>227190</v>
      </c>
      <c r="F70" s="7" t="str">
        <f t="shared" si="12"/>
        <v>N/A</v>
      </c>
      <c r="G70" s="1">
        <v>217858</v>
      </c>
      <c r="H70" s="7" t="str">
        <f t="shared" si="13"/>
        <v>N/A</v>
      </c>
      <c r="I70" s="36">
        <v>-0.41799999999999998</v>
      </c>
      <c r="J70" s="36">
        <v>-4.1100000000000003</v>
      </c>
      <c r="K70" s="30" t="s">
        <v>736</v>
      </c>
      <c r="L70" s="111" t="str">
        <f t="shared" si="14"/>
        <v>Yes</v>
      </c>
    </row>
    <row r="71" spans="1:12" x14ac:dyDescent="0.25">
      <c r="A71" s="143" t="s">
        <v>1430</v>
      </c>
      <c r="B71" s="30" t="s">
        <v>213</v>
      </c>
      <c r="C71" s="10">
        <v>463.00623293000001</v>
      </c>
      <c r="D71" s="7" t="str">
        <f t="shared" si="11"/>
        <v>N/A</v>
      </c>
      <c r="E71" s="10">
        <v>436.46000264000003</v>
      </c>
      <c r="F71" s="7" t="str">
        <f t="shared" si="12"/>
        <v>N/A</v>
      </c>
      <c r="G71" s="10">
        <v>455.61260546</v>
      </c>
      <c r="H71" s="7" t="str">
        <f t="shared" si="13"/>
        <v>N/A</v>
      </c>
      <c r="I71" s="36">
        <v>-5.73</v>
      </c>
      <c r="J71" s="36">
        <v>4.3879999999999999</v>
      </c>
      <c r="K71" s="30" t="s">
        <v>736</v>
      </c>
      <c r="L71" s="111" t="str">
        <f t="shared" si="14"/>
        <v>Yes</v>
      </c>
    </row>
    <row r="72" spans="1:12" x14ac:dyDescent="0.25">
      <c r="A72" s="143" t="s">
        <v>607</v>
      </c>
      <c r="B72" s="30" t="s">
        <v>213</v>
      </c>
      <c r="C72" s="10">
        <v>46341801</v>
      </c>
      <c r="D72" s="7" t="str">
        <f t="shared" si="11"/>
        <v>N/A</v>
      </c>
      <c r="E72" s="10">
        <v>42043094</v>
      </c>
      <c r="F72" s="7" t="str">
        <f t="shared" si="12"/>
        <v>N/A</v>
      </c>
      <c r="G72" s="10">
        <v>34461261</v>
      </c>
      <c r="H72" s="7" t="str">
        <f t="shared" si="13"/>
        <v>N/A</v>
      </c>
      <c r="I72" s="36">
        <v>-9.2799999999999994</v>
      </c>
      <c r="J72" s="36">
        <v>-18</v>
      </c>
      <c r="K72" s="30" t="s">
        <v>736</v>
      </c>
      <c r="L72" s="111" t="str">
        <f t="shared" si="14"/>
        <v>Yes</v>
      </c>
    </row>
    <row r="73" spans="1:12" x14ac:dyDescent="0.25">
      <c r="A73" s="143" t="s">
        <v>608</v>
      </c>
      <c r="B73" s="30" t="s">
        <v>213</v>
      </c>
      <c r="C73" s="1">
        <v>84244</v>
      </c>
      <c r="D73" s="7" t="str">
        <f t="shared" si="11"/>
        <v>N/A</v>
      </c>
      <c r="E73" s="1">
        <v>83158</v>
      </c>
      <c r="F73" s="7" t="str">
        <f t="shared" si="12"/>
        <v>N/A</v>
      </c>
      <c r="G73" s="1">
        <v>78900</v>
      </c>
      <c r="H73" s="7" t="str">
        <f t="shared" si="13"/>
        <v>N/A</v>
      </c>
      <c r="I73" s="36">
        <v>-1.29</v>
      </c>
      <c r="J73" s="36">
        <v>-5.12</v>
      </c>
      <c r="K73" s="30" t="s">
        <v>736</v>
      </c>
      <c r="L73" s="111" t="str">
        <f t="shared" si="14"/>
        <v>Yes</v>
      </c>
    </row>
    <row r="74" spans="1:12" x14ac:dyDescent="0.25">
      <c r="A74" s="143" t="s">
        <v>1431</v>
      </c>
      <c r="B74" s="30" t="s">
        <v>213</v>
      </c>
      <c r="C74" s="10">
        <v>550.09022601000004</v>
      </c>
      <c r="D74" s="7" t="str">
        <f t="shared" si="11"/>
        <v>N/A</v>
      </c>
      <c r="E74" s="10">
        <v>505.58087015000001</v>
      </c>
      <c r="F74" s="7" t="str">
        <f t="shared" si="12"/>
        <v>N/A</v>
      </c>
      <c r="G74" s="10">
        <v>436.77136882000002</v>
      </c>
      <c r="H74" s="7" t="str">
        <f t="shared" si="13"/>
        <v>N/A</v>
      </c>
      <c r="I74" s="36">
        <v>-8.09</v>
      </c>
      <c r="J74" s="36">
        <v>-13.6</v>
      </c>
      <c r="K74" s="30" t="s">
        <v>736</v>
      </c>
      <c r="L74" s="111" t="str">
        <f t="shared" si="14"/>
        <v>Yes</v>
      </c>
    </row>
    <row r="75" spans="1:12" ht="25" x14ac:dyDescent="0.25">
      <c r="A75" s="143" t="s">
        <v>609</v>
      </c>
      <c r="B75" s="30" t="s">
        <v>213</v>
      </c>
      <c r="C75" s="10">
        <v>6255121</v>
      </c>
      <c r="D75" s="7" t="str">
        <f t="shared" si="11"/>
        <v>N/A</v>
      </c>
      <c r="E75" s="10">
        <v>3971661</v>
      </c>
      <c r="F75" s="7" t="str">
        <f t="shared" si="12"/>
        <v>N/A</v>
      </c>
      <c r="G75" s="10">
        <v>3206416</v>
      </c>
      <c r="H75" s="7" t="str">
        <f t="shared" si="13"/>
        <v>N/A</v>
      </c>
      <c r="I75" s="36">
        <v>-36.5</v>
      </c>
      <c r="J75" s="36">
        <v>-19.3</v>
      </c>
      <c r="K75" s="30" t="s">
        <v>736</v>
      </c>
      <c r="L75" s="111" t="str">
        <f t="shared" si="14"/>
        <v>Yes</v>
      </c>
    </row>
    <row r="76" spans="1:12" x14ac:dyDescent="0.25">
      <c r="A76" s="174" t="s">
        <v>610</v>
      </c>
      <c r="B76" s="22" t="s">
        <v>213</v>
      </c>
      <c r="C76" s="23">
        <v>84572</v>
      </c>
      <c r="D76" s="27" t="str">
        <f t="shared" si="11"/>
        <v>N/A</v>
      </c>
      <c r="E76" s="23">
        <v>68433</v>
      </c>
      <c r="F76" s="27" t="str">
        <f t="shared" si="12"/>
        <v>N/A</v>
      </c>
      <c r="G76" s="23">
        <v>52154</v>
      </c>
      <c r="H76" s="27" t="str">
        <f t="shared" si="13"/>
        <v>N/A</v>
      </c>
      <c r="I76" s="8">
        <v>-19.100000000000001</v>
      </c>
      <c r="J76" s="8">
        <v>-23.8</v>
      </c>
      <c r="K76" s="28" t="s">
        <v>736</v>
      </c>
      <c r="L76" s="111" t="str">
        <f t="shared" si="14"/>
        <v>Yes</v>
      </c>
    </row>
    <row r="77" spans="1:12" ht="25" x14ac:dyDescent="0.25">
      <c r="A77" s="174" t="s">
        <v>1432</v>
      </c>
      <c r="B77" s="22" t="s">
        <v>213</v>
      </c>
      <c r="C77" s="29">
        <v>73.962079648</v>
      </c>
      <c r="D77" s="27" t="str">
        <f t="shared" si="11"/>
        <v>N/A</v>
      </c>
      <c r="E77" s="29">
        <v>58.037218885999998</v>
      </c>
      <c r="F77" s="27" t="str">
        <f t="shared" si="12"/>
        <v>N/A</v>
      </c>
      <c r="G77" s="29">
        <v>61.479771446000001</v>
      </c>
      <c r="H77" s="27" t="str">
        <f t="shared" si="13"/>
        <v>N/A</v>
      </c>
      <c r="I77" s="8">
        <v>-21.5</v>
      </c>
      <c r="J77" s="8">
        <v>5.9320000000000004</v>
      </c>
      <c r="K77" s="28" t="s">
        <v>736</v>
      </c>
      <c r="L77" s="111" t="str">
        <f t="shared" si="14"/>
        <v>Yes</v>
      </c>
    </row>
    <row r="78" spans="1:12" x14ac:dyDescent="0.25">
      <c r="A78" s="174" t="s">
        <v>611</v>
      </c>
      <c r="B78" s="22" t="s">
        <v>213</v>
      </c>
      <c r="C78" s="29">
        <v>37095687</v>
      </c>
      <c r="D78" s="27" t="str">
        <f t="shared" si="11"/>
        <v>N/A</v>
      </c>
      <c r="E78" s="29">
        <v>38558016</v>
      </c>
      <c r="F78" s="27" t="str">
        <f t="shared" si="12"/>
        <v>N/A</v>
      </c>
      <c r="G78" s="29">
        <v>36772332</v>
      </c>
      <c r="H78" s="27" t="str">
        <f t="shared" si="13"/>
        <v>N/A</v>
      </c>
      <c r="I78" s="8">
        <v>3.9420000000000002</v>
      </c>
      <c r="J78" s="8">
        <v>-4.63</v>
      </c>
      <c r="K78" s="28" t="s">
        <v>736</v>
      </c>
      <c r="L78" s="111" t="str">
        <f t="shared" si="14"/>
        <v>Yes</v>
      </c>
    </row>
    <row r="79" spans="1:12" x14ac:dyDescent="0.25">
      <c r="A79" s="174" t="s">
        <v>612</v>
      </c>
      <c r="B79" s="22" t="s">
        <v>213</v>
      </c>
      <c r="C79" s="23">
        <v>99933</v>
      </c>
      <c r="D79" s="27" t="str">
        <f t="shared" si="11"/>
        <v>N/A</v>
      </c>
      <c r="E79" s="23">
        <v>101938</v>
      </c>
      <c r="F79" s="27" t="str">
        <f t="shared" si="12"/>
        <v>N/A</v>
      </c>
      <c r="G79" s="23">
        <v>110309</v>
      </c>
      <c r="H79" s="27" t="str">
        <f t="shared" si="13"/>
        <v>N/A</v>
      </c>
      <c r="I79" s="8">
        <v>2.0059999999999998</v>
      </c>
      <c r="J79" s="8">
        <v>8.2119999999999997</v>
      </c>
      <c r="K79" s="28" t="s">
        <v>736</v>
      </c>
      <c r="L79" s="111" t="str">
        <f t="shared" si="14"/>
        <v>Yes</v>
      </c>
    </row>
    <row r="80" spans="1:12" x14ac:dyDescent="0.25">
      <c r="A80" s="174" t="s">
        <v>1433</v>
      </c>
      <c r="B80" s="22" t="s">
        <v>213</v>
      </c>
      <c r="C80" s="29">
        <v>371.20557774000002</v>
      </c>
      <c r="D80" s="27" t="str">
        <f t="shared" si="11"/>
        <v>N/A</v>
      </c>
      <c r="E80" s="29">
        <v>378.24968117999998</v>
      </c>
      <c r="F80" s="27" t="str">
        <f t="shared" si="12"/>
        <v>N/A</v>
      </c>
      <c r="G80" s="29">
        <v>333.35749576000001</v>
      </c>
      <c r="H80" s="27" t="str">
        <f t="shared" si="13"/>
        <v>N/A</v>
      </c>
      <c r="I80" s="8">
        <v>1.8979999999999999</v>
      </c>
      <c r="J80" s="8">
        <v>-11.9</v>
      </c>
      <c r="K80" s="28" t="s">
        <v>736</v>
      </c>
      <c r="L80" s="111" t="str">
        <f t="shared" si="14"/>
        <v>Yes</v>
      </c>
    </row>
    <row r="81" spans="1:12" x14ac:dyDescent="0.25">
      <c r="A81" s="174" t="s">
        <v>613</v>
      </c>
      <c r="B81" s="22" t="s">
        <v>213</v>
      </c>
      <c r="C81" s="29">
        <v>25524300</v>
      </c>
      <c r="D81" s="27" t="str">
        <f t="shared" si="11"/>
        <v>N/A</v>
      </c>
      <c r="E81" s="29">
        <v>17573932</v>
      </c>
      <c r="F81" s="27" t="str">
        <f t="shared" si="12"/>
        <v>N/A</v>
      </c>
      <c r="G81" s="29">
        <v>13145353</v>
      </c>
      <c r="H81" s="27" t="str">
        <f t="shared" si="13"/>
        <v>N/A</v>
      </c>
      <c r="I81" s="8">
        <v>-31.1</v>
      </c>
      <c r="J81" s="8">
        <v>-25.2</v>
      </c>
      <c r="K81" s="28" t="s">
        <v>736</v>
      </c>
      <c r="L81" s="111" t="str">
        <f t="shared" si="14"/>
        <v>Yes</v>
      </c>
    </row>
    <row r="82" spans="1:12" x14ac:dyDescent="0.25">
      <c r="A82" s="174" t="s">
        <v>614</v>
      </c>
      <c r="B82" s="22" t="s">
        <v>213</v>
      </c>
      <c r="C82" s="23">
        <v>56598</v>
      </c>
      <c r="D82" s="27" t="str">
        <f t="shared" si="11"/>
        <v>N/A</v>
      </c>
      <c r="E82" s="23">
        <v>56823</v>
      </c>
      <c r="F82" s="27" t="str">
        <f t="shared" si="12"/>
        <v>N/A</v>
      </c>
      <c r="G82" s="23">
        <v>52839</v>
      </c>
      <c r="H82" s="27" t="str">
        <f t="shared" si="13"/>
        <v>N/A</v>
      </c>
      <c r="I82" s="8">
        <v>0.39750000000000002</v>
      </c>
      <c r="J82" s="8">
        <v>-7.01</v>
      </c>
      <c r="K82" s="28" t="s">
        <v>736</v>
      </c>
      <c r="L82" s="111" t="str">
        <f t="shared" si="14"/>
        <v>Yes</v>
      </c>
    </row>
    <row r="83" spans="1:12" x14ac:dyDescent="0.25">
      <c r="A83" s="174" t="s">
        <v>1434</v>
      </c>
      <c r="B83" s="22" t="s">
        <v>213</v>
      </c>
      <c r="C83" s="29">
        <v>450.97529947999999</v>
      </c>
      <c r="D83" s="27" t="str">
        <f t="shared" si="11"/>
        <v>N/A</v>
      </c>
      <c r="E83" s="29">
        <v>309.27497668000001</v>
      </c>
      <c r="F83" s="27" t="str">
        <f t="shared" si="12"/>
        <v>N/A</v>
      </c>
      <c r="G83" s="29">
        <v>248.78126004999999</v>
      </c>
      <c r="H83" s="27" t="str">
        <f t="shared" si="13"/>
        <v>N/A</v>
      </c>
      <c r="I83" s="8">
        <v>-31.4</v>
      </c>
      <c r="J83" s="8">
        <v>-19.600000000000001</v>
      </c>
      <c r="K83" s="28" t="s">
        <v>736</v>
      </c>
      <c r="L83" s="111" t="str">
        <f t="shared" si="14"/>
        <v>Yes</v>
      </c>
    </row>
    <row r="84" spans="1:12" ht="25" x14ac:dyDescent="0.25">
      <c r="A84" s="174" t="s">
        <v>615</v>
      </c>
      <c r="B84" s="22" t="s">
        <v>213</v>
      </c>
      <c r="C84" s="29">
        <v>46090379</v>
      </c>
      <c r="D84" s="27" t="str">
        <f t="shared" si="11"/>
        <v>N/A</v>
      </c>
      <c r="E84" s="29">
        <v>44620831</v>
      </c>
      <c r="F84" s="27" t="str">
        <f t="shared" si="12"/>
        <v>N/A</v>
      </c>
      <c r="G84" s="29">
        <v>43299329</v>
      </c>
      <c r="H84" s="27" t="str">
        <f t="shared" si="13"/>
        <v>N/A</v>
      </c>
      <c r="I84" s="8">
        <v>-3.19</v>
      </c>
      <c r="J84" s="8">
        <v>-2.96</v>
      </c>
      <c r="K84" s="28" t="s">
        <v>736</v>
      </c>
      <c r="L84" s="111" t="str">
        <f t="shared" si="14"/>
        <v>Yes</v>
      </c>
    </row>
    <row r="85" spans="1:12" x14ac:dyDescent="0.25">
      <c r="A85" s="174" t="s">
        <v>616</v>
      </c>
      <c r="B85" s="22" t="s">
        <v>213</v>
      </c>
      <c r="C85" s="23">
        <v>19425</v>
      </c>
      <c r="D85" s="27" t="str">
        <f t="shared" si="11"/>
        <v>N/A</v>
      </c>
      <c r="E85" s="23">
        <v>16558</v>
      </c>
      <c r="F85" s="27" t="str">
        <f t="shared" si="12"/>
        <v>N/A</v>
      </c>
      <c r="G85" s="23">
        <v>14507</v>
      </c>
      <c r="H85" s="27" t="str">
        <f t="shared" si="13"/>
        <v>N/A</v>
      </c>
      <c r="I85" s="8">
        <v>-14.8</v>
      </c>
      <c r="J85" s="8">
        <v>-12.4</v>
      </c>
      <c r="K85" s="28" t="s">
        <v>736</v>
      </c>
      <c r="L85" s="111" t="str">
        <f t="shared" si="14"/>
        <v>Yes</v>
      </c>
    </row>
    <row r="86" spans="1:12" x14ac:dyDescent="0.25">
      <c r="A86" s="174" t="s">
        <v>1435</v>
      </c>
      <c r="B86" s="22" t="s">
        <v>213</v>
      </c>
      <c r="C86" s="29">
        <v>2372.7350836999999</v>
      </c>
      <c r="D86" s="27" t="str">
        <f t="shared" si="11"/>
        <v>N/A</v>
      </c>
      <c r="E86" s="29">
        <v>2694.8200870000001</v>
      </c>
      <c r="F86" s="27" t="str">
        <f t="shared" si="12"/>
        <v>N/A</v>
      </c>
      <c r="G86" s="29">
        <v>2984.7197215000001</v>
      </c>
      <c r="H86" s="27" t="str">
        <f t="shared" si="13"/>
        <v>N/A</v>
      </c>
      <c r="I86" s="8">
        <v>13.57</v>
      </c>
      <c r="J86" s="8">
        <v>10.76</v>
      </c>
      <c r="K86" s="28" t="s">
        <v>736</v>
      </c>
      <c r="L86" s="111" t="str">
        <f t="shared" si="14"/>
        <v>Yes</v>
      </c>
    </row>
    <row r="87" spans="1:12" x14ac:dyDescent="0.25">
      <c r="A87" s="174" t="s">
        <v>617</v>
      </c>
      <c r="B87" s="22" t="s">
        <v>213</v>
      </c>
      <c r="C87" s="29">
        <v>30402039</v>
      </c>
      <c r="D87" s="27" t="str">
        <f t="shared" si="11"/>
        <v>N/A</v>
      </c>
      <c r="E87" s="29">
        <v>31537055</v>
      </c>
      <c r="F87" s="27" t="str">
        <f t="shared" si="12"/>
        <v>N/A</v>
      </c>
      <c r="G87" s="29">
        <v>34725702</v>
      </c>
      <c r="H87" s="27" t="str">
        <f t="shared" si="13"/>
        <v>N/A</v>
      </c>
      <c r="I87" s="8">
        <v>3.7330000000000001</v>
      </c>
      <c r="J87" s="8">
        <v>10.11</v>
      </c>
      <c r="K87" s="28" t="s">
        <v>736</v>
      </c>
      <c r="L87" s="111" t="str">
        <f t="shared" si="14"/>
        <v>Yes</v>
      </c>
    </row>
    <row r="88" spans="1:12" x14ac:dyDescent="0.25">
      <c r="A88" s="174" t="s">
        <v>618</v>
      </c>
      <c r="B88" s="22" t="s">
        <v>213</v>
      </c>
      <c r="C88" s="23">
        <v>163816</v>
      </c>
      <c r="D88" s="27" t="str">
        <f t="shared" si="11"/>
        <v>N/A</v>
      </c>
      <c r="E88" s="23">
        <v>164007</v>
      </c>
      <c r="F88" s="27" t="str">
        <f t="shared" si="12"/>
        <v>N/A</v>
      </c>
      <c r="G88" s="23">
        <v>160198</v>
      </c>
      <c r="H88" s="27" t="str">
        <f t="shared" si="13"/>
        <v>N/A</v>
      </c>
      <c r="I88" s="8">
        <v>0.1166</v>
      </c>
      <c r="J88" s="8">
        <v>-2.3199999999999998</v>
      </c>
      <c r="K88" s="28" t="s">
        <v>736</v>
      </c>
      <c r="L88" s="111" t="str">
        <f t="shared" si="14"/>
        <v>Yes</v>
      </c>
    </row>
    <row r="89" spans="1:12" x14ac:dyDescent="0.25">
      <c r="A89" s="174" t="s">
        <v>1436</v>
      </c>
      <c r="B89" s="22" t="s">
        <v>213</v>
      </c>
      <c r="C89" s="29">
        <v>185.58650559</v>
      </c>
      <c r="D89" s="27" t="str">
        <f t="shared" si="11"/>
        <v>N/A</v>
      </c>
      <c r="E89" s="29">
        <v>192.29090830999999</v>
      </c>
      <c r="F89" s="27" t="str">
        <f t="shared" si="12"/>
        <v>N/A</v>
      </c>
      <c r="G89" s="29">
        <v>216.76738786000001</v>
      </c>
      <c r="H89" s="27" t="str">
        <f t="shared" si="13"/>
        <v>N/A</v>
      </c>
      <c r="I89" s="8">
        <v>3.613</v>
      </c>
      <c r="J89" s="8">
        <v>12.73</v>
      </c>
      <c r="K89" s="28" t="s">
        <v>736</v>
      </c>
      <c r="L89" s="111" t="str">
        <f t="shared" si="14"/>
        <v>Yes</v>
      </c>
    </row>
    <row r="90" spans="1:12" x14ac:dyDescent="0.25">
      <c r="A90" s="174" t="s">
        <v>619</v>
      </c>
      <c r="B90" s="22" t="s">
        <v>213</v>
      </c>
      <c r="C90" s="29">
        <v>47934652</v>
      </c>
      <c r="D90" s="27" t="str">
        <f t="shared" si="11"/>
        <v>N/A</v>
      </c>
      <c r="E90" s="29">
        <v>45130608</v>
      </c>
      <c r="F90" s="27" t="str">
        <f t="shared" si="12"/>
        <v>N/A</v>
      </c>
      <c r="G90" s="29">
        <v>25821070</v>
      </c>
      <c r="H90" s="27" t="str">
        <f t="shared" si="13"/>
        <v>N/A</v>
      </c>
      <c r="I90" s="8">
        <v>-5.85</v>
      </c>
      <c r="J90" s="8">
        <v>-42.8</v>
      </c>
      <c r="K90" s="28" t="s">
        <v>736</v>
      </c>
      <c r="L90" s="111" t="str">
        <f t="shared" si="14"/>
        <v>No</v>
      </c>
    </row>
    <row r="91" spans="1:12" x14ac:dyDescent="0.25">
      <c r="A91" s="174" t="s">
        <v>620</v>
      </c>
      <c r="B91" s="22" t="s">
        <v>213</v>
      </c>
      <c r="C91" s="23">
        <v>109933</v>
      </c>
      <c r="D91" s="27" t="str">
        <f t="shared" si="11"/>
        <v>N/A</v>
      </c>
      <c r="E91" s="23">
        <v>99143</v>
      </c>
      <c r="F91" s="27" t="str">
        <f t="shared" si="12"/>
        <v>N/A</v>
      </c>
      <c r="G91" s="23">
        <v>44214</v>
      </c>
      <c r="H91" s="27" t="str">
        <f t="shared" si="13"/>
        <v>N/A</v>
      </c>
      <c r="I91" s="8">
        <v>-9.82</v>
      </c>
      <c r="J91" s="8">
        <v>-55.4</v>
      </c>
      <c r="K91" s="28" t="s">
        <v>736</v>
      </c>
      <c r="L91" s="111" t="str">
        <f t="shared" si="14"/>
        <v>No</v>
      </c>
    </row>
    <row r="92" spans="1:12" x14ac:dyDescent="0.25">
      <c r="A92" s="174" t="s">
        <v>1437</v>
      </c>
      <c r="B92" s="22" t="s">
        <v>213</v>
      </c>
      <c r="C92" s="29">
        <v>436.03514868000002</v>
      </c>
      <c r="D92" s="27" t="str">
        <f t="shared" si="11"/>
        <v>N/A</v>
      </c>
      <c r="E92" s="29">
        <v>455.20720575000001</v>
      </c>
      <c r="F92" s="27" t="str">
        <f t="shared" si="12"/>
        <v>N/A</v>
      </c>
      <c r="G92" s="29">
        <v>584.00212601999999</v>
      </c>
      <c r="H92" s="27" t="str">
        <f t="shared" si="13"/>
        <v>N/A</v>
      </c>
      <c r="I92" s="8">
        <v>4.3970000000000002</v>
      </c>
      <c r="J92" s="8">
        <v>28.29</v>
      </c>
      <c r="K92" s="28" t="s">
        <v>736</v>
      </c>
      <c r="L92" s="111" t="str">
        <f t="shared" si="14"/>
        <v>Yes</v>
      </c>
    </row>
    <row r="93" spans="1:12" ht="25" x14ac:dyDescent="0.25">
      <c r="A93" s="174" t="s">
        <v>621</v>
      </c>
      <c r="B93" s="22" t="s">
        <v>213</v>
      </c>
      <c r="C93" s="29">
        <v>316310991</v>
      </c>
      <c r="D93" s="27" t="str">
        <f t="shared" si="11"/>
        <v>N/A</v>
      </c>
      <c r="E93" s="29">
        <v>256300151</v>
      </c>
      <c r="F93" s="27" t="str">
        <f t="shared" si="12"/>
        <v>N/A</v>
      </c>
      <c r="G93" s="29">
        <v>104996931</v>
      </c>
      <c r="H93" s="27" t="str">
        <f t="shared" si="13"/>
        <v>N/A</v>
      </c>
      <c r="I93" s="8">
        <v>-19</v>
      </c>
      <c r="J93" s="8">
        <v>-59</v>
      </c>
      <c r="K93" s="28" t="s">
        <v>736</v>
      </c>
      <c r="L93" s="111" t="str">
        <f t="shared" si="14"/>
        <v>No</v>
      </c>
    </row>
    <row r="94" spans="1:12" x14ac:dyDescent="0.25">
      <c r="A94" s="178" t="s">
        <v>622</v>
      </c>
      <c r="B94" s="23" t="s">
        <v>213</v>
      </c>
      <c r="C94" s="23">
        <v>103523</v>
      </c>
      <c r="D94" s="27" t="str">
        <f t="shared" si="11"/>
        <v>N/A</v>
      </c>
      <c r="E94" s="23">
        <v>97044</v>
      </c>
      <c r="F94" s="27" t="str">
        <f t="shared" si="12"/>
        <v>N/A</v>
      </c>
      <c r="G94" s="23">
        <v>71784</v>
      </c>
      <c r="H94" s="27" t="str">
        <f t="shared" si="13"/>
        <v>N/A</v>
      </c>
      <c r="I94" s="8">
        <v>-6.26</v>
      </c>
      <c r="J94" s="8">
        <v>-26</v>
      </c>
      <c r="K94" s="31" t="s">
        <v>736</v>
      </c>
      <c r="L94" s="111" t="str">
        <f t="shared" si="14"/>
        <v>Yes</v>
      </c>
    </row>
    <row r="95" spans="1:12" x14ac:dyDescent="0.25">
      <c r="A95" s="174" t="s">
        <v>1438</v>
      </c>
      <c r="B95" s="22" t="s">
        <v>213</v>
      </c>
      <c r="C95" s="29">
        <v>3055.4658482</v>
      </c>
      <c r="D95" s="27" t="str">
        <f t="shared" si="11"/>
        <v>N/A</v>
      </c>
      <c r="E95" s="29">
        <v>2641.0715860999999</v>
      </c>
      <c r="F95" s="27" t="str">
        <f t="shared" si="12"/>
        <v>N/A</v>
      </c>
      <c r="G95" s="29">
        <v>1462.6787446000001</v>
      </c>
      <c r="H95" s="27" t="str">
        <f t="shared" si="13"/>
        <v>N/A</v>
      </c>
      <c r="I95" s="8">
        <v>-13.6</v>
      </c>
      <c r="J95" s="8">
        <v>-44.6</v>
      </c>
      <c r="K95" s="28" t="s">
        <v>736</v>
      </c>
      <c r="L95" s="111" t="str">
        <f t="shared" si="14"/>
        <v>No</v>
      </c>
    </row>
    <row r="96" spans="1:12" ht="25" x14ac:dyDescent="0.25">
      <c r="A96" s="174" t="s">
        <v>623</v>
      </c>
      <c r="B96" s="22" t="s">
        <v>213</v>
      </c>
      <c r="C96" s="29">
        <v>21289013</v>
      </c>
      <c r="D96" s="27" t="str">
        <f t="shared" si="11"/>
        <v>N/A</v>
      </c>
      <c r="E96" s="29">
        <v>23441277</v>
      </c>
      <c r="F96" s="27" t="str">
        <f t="shared" si="12"/>
        <v>N/A</v>
      </c>
      <c r="G96" s="29">
        <v>15433861</v>
      </c>
      <c r="H96" s="27" t="str">
        <f t="shared" si="13"/>
        <v>N/A</v>
      </c>
      <c r="I96" s="8">
        <v>10.11</v>
      </c>
      <c r="J96" s="8">
        <v>-34.200000000000003</v>
      </c>
      <c r="K96" s="28" t="s">
        <v>736</v>
      </c>
      <c r="L96" s="111" t="str">
        <f t="shared" si="14"/>
        <v>No</v>
      </c>
    </row>
    <row r="97" spans="1:12" x14ac:dyDescent="0.25">
      <c r="A97" s="174" t="s">
        <v>624</v>
      </c>
      <c r="B97" s="22" t="s">
        <v>213</v>
      </c>
      <c r="C97" s="23">
        <v>74315</v>
      </c>
      <c r="D97" s="27" t="str">
        <f t="shared" si="11"/>
        <v>N/A</v>
      </c>
      <c r="E97" s="23">
        <v>76119</v>
      </c>
      <c r="F97" s="27" t="str">
        <f t="shared" si="12"/>
        <v>N/A</v>
      </c>
      <c r="G97" s="23">
        <v>38406</v>
      </c>
      <c r="H97" s="27" t="str">
        <f t="shared" si="13"/>
        <v>N/A</v>
      </c>
      <c r="I97" s="8">
        <v>2.4279999999999999</v>
      </c>
      <c r="J97" s="8">
        <v>-49.5</v>
      </c>
      <c r="K97" s="28" t="s">
        <v>736</v>
      </c>
      <c r="L97" s="111" t="str">
        <f t="shared" si="14"/>
        <v>No</v>
      </c>
    </row>
    <row r="98" spans="1:12" x14ac:dyDescent="0.25">
      <c r="A98" s="174" t="s">
        <v>1439</v>
      </c>
      <c r="B98" s="22" t="s">
        <v>213</v>
      </c>
      <c r="C98" s="29">
        <v>286.46993205000001</v>
      </c>
      <c r="D98" s="27" t="str">
        <f t="shared" si="11"/>
        <v>N/A</v>
      </c>
      <c r="E98" s="29">
        <v>307.95566152999999</v>
      </c>
      <c r="F98" s="27" t="str">
        <f t="shared" si="12"/>
        <v>N/A</v>
      </c>
      <c r="G98" s="29">
        <v>401.86067280999998</v>
      </c>
      <c r="H98" s="27" t="str">
        <f t="shared" si="13"/>
        <v>N/A</v>
      </c>
      <c r="I98" s="8">
        <v>7.5</v>
      </c>
      <c r="J98" s="8">
        <v>30.49</v>
      </c>
      <c r="K98" s="28" t="s">
        <v>736</v>
      </c>
      <c r="L98" s="111" t="str">
        <f t="shared" si="14"/>
        <v>No</v>
      </c>
    </row>
    <row r="99" spans="1:12" ht="25" x14ac:dyDescent="0.25">
      <c r="A99" s="174" t="s">
        <v>625</v>
      </c>
      <c r="B99" s="22" t="s">
        <v>213</v>
      </c>
      <c r="C99" s="29">
        <v>325881342</v>
      </c>
      <c r="D99" s="27" t="str">
        <f t="shared" si="11"/>
        <v>N/A</v>
      </c>
      <c r="E99" s="29">
        <v>327232758</v>
      </c>
      <c r="F99" s="27" t="str">
        <f t="shared" si="12"/>
        <v>N/A</v>
      </c>
      <c r="G99" s="29">
        <v>456269014</v>
      </c>
      <c r="H99" s="27" t="str">
        <f t="shared" si="13"/>
        <v>N/A</v>
      </c>
      <c r="I99" s="8">
        <v>0.41470000000000001</v>
      </c>
      <c r="J99" s="8">
        <v>39.43</v>
      </c>
      <c r="K99" s="28" t="s">
        <v>736</v>
      </c>
      <c r="L99" s="111" t="str">
        <f t="shared" si="14"/>
        <v>No</v>
      </c>
    </row>
    <row r="100" spans="1:12" x14ac:dyDescent="0.25">
      <c r="A100" s="174" t="s">
        <v>626</v>
      </c>
      <c r="B100" s="22" t="s">
        <v>213</v>
      </c>
      <c r="C100" s="23">
        <v>48410</v>
      </c>
      <c r="D100" s="27" t="str">
        <f t="shared" si="11"/>
        <v>N/A</v>
      </c>
      <c r="E100" s="23">
        <v>45203</v>
      </c>
      <c r="F100" s="27" t="str">
        <f t="shared" si="12"/>
        <v>N/A</v>
      </c>
      <c r="G100" s="23">
        <v>46861</v>
      </c>
      <c r="H100" s="27" t="str">
        <f t="shared" si="13"/>
        <v>N/A</v>
      </c>
      <c r="I100" s="8">
        <v>-6.62</v>
      </c>
      <c r="J100" s="8">
        <v>3.6680000000000001</v>
      </c>
      <c r="K100" s="28" t="s">
        <v>736</v>
      </c>
      <c r="L100" s="111" t="str">
        <f t="shared" si="14"/>
        <v>Yes</v>
      </c>
    </row>
    <row r="101" spans="1:12" ht="25" x14ac:dyDescent="0.25">
      <c r="A101" s="174" t="s">
        <v>1440</v>
      </c>
      <c r="B101" s="22" t="s">
        <v>213</v>
      </c>
      <c r="C101" s="29">
        <v>6731.6947325000001</v>
      </c>
      <c r="D101" s="27" t="str">
        <f t="shared" si="11"/>
        <v>N/A</v>
      </c>
      <c r="E101" s="29">
        <v>7239.1823108999997</v>
      </c>
      <c r="F101" s="27" t="str">
        <f t="shared" si="12"/>
        <v>N/A</v>
      </c>
      <c r="G101" s="29">
        <v>9736.6469772</v>
      </c>
      <c r="H101" s="27" t="str">
        <f t="shared" si="13"/>
        <v>N/A</v>
      </c>
      <c r="I101" s="8">
        <v>7.5389999999999997</v>
      </c>
      <c r="J101" s="8">
        <v>34.5</v>
      </c>
      <c r="K101" s="28" t="s">
        <v>736</v>
      </c>
      <c r="L101" s="111" t="str">
        <f t="shared" si="14"/>
        <v>No</v>
      </c>
    </row>
    <row r="102" spans="1:12" ht="25" x14ac:dyDescent="0.25">
      <c r="A102" s="174" t="s">
        <v>627</v>
      </c>
      <c r="B102" s="22" t="s">
        <v>213</v>
      </c>
      <c r="C102" s="29">
        <v>38086844</v>
      </c>
      <c r="D102" s="27" t="str">
        <f t="shared" si="11"/>
        <v>N/A</v>
      </c>
      <c r="E102" s="29">
        <v>30800034</v>
      </c>
      <c r="F102" s="27" t="str">
        <f t="shared" si="12"/>
        <v>N/A</v>
      </c>
      <c r="G102" s="29">
        <v>18138272</v>
      </c>
      <c r="H102" s="27" t="str">
        <f t="shared" si="13"/>
        <v>N/A</v>
      </c>
      <c r="I102" s="8">
        <v>-19.100000000000001</v>
      </c>
      <c r="J102" s="8">
        <v>-41.1</v>
      </c>
      <c r="K102" s="28" t="s">
        <v>736</v>
      </c>
      <c r="L102" s="111" t="str">
        <f t="shared" si="14"/>
        <v>No</v>
      </c>
    </row>
    <row r="103" spans="1:12" x14ac:dyDescent="0.25">
      <c r="A103" s="174" t="s">
        <v>628</v>
      </c>
      <c r="B103" s="22" t="s">
        <v>213</v>
      </c>
      <c r="C103" s="23">
        <v>21727</v>
      </c>
      <c r="D103" s="27" t="str">
        <f t="shared" si="11"/>
        <v>N/A</v>
      </c>
      <c r="E103" s="23">
        <v>19805</v>
      </c>
      <c r="F103" s="27" t="str">
        <f t="shared" si="12"/>
        <v>N/A</v>
      </c>
      <c r="G103" s="23">
        <v>14929</v>
      </c>
      <c r="H103" s="27" t="str">
        <f t="shared" si="13"/>
        <v>N/A</v>
      </c>
      <c r="I103" s="8">
        <v>-8.85</v>
      </c>
      <c r="J103" s="8">
        <v>-24.6</v>
      </c>
      <c r="K103" s="28" t="s">
        <v>736</v>
      </c>
      <c r="L103" s="111" t="str">
        <f t="shared" si="14"/>
        <v>Yes</v>
      </c>
    </row>
    <row r="104" spans="1:12" ht="25" x14ac:dyDescent="0.25">
      <c r="A104" s="174" t="s">
        <v>1441</v>
      </c>
      <c r="B104" s="22" t="s">
        <v>213</v>
      </c>
      <c r="C104" s="29">
        <v>1752.9729829</v>
      </c>
      <c r="D104" s="27" t="str">
        <f t="shared" si="11"/>
        <v>N/A</v>
      </c>
      <c r="E104" s="29">
        <v>1555.1645544</v>
      </c>
      <c r="F104" s="27" t="str">
        <f t="shared" si="12"/>
        <v>N/A</v>
      </c>
      <c r="G104" s="29">
        <v>1214.9689865</v>
      </c>
      <c r="H104" s="27" t="str">
        <f t="shared" si="13"/>
        <v>N/A</v>
      </c>
      <c r="I104" s="8">
        <v>-11.3</v>
      </c>
      <c r="J104" s="8">
        <v>-21.9</v>
      </c>
      <c r="K104" s="28" t="s">
        <v>736</v>
      </c>
      <c r="L104" s="111" t="str">
        <f t="shared" si="14"/>
        <v>Yes</v>
      </c>
    </row>
    <row r="105" spans="1:12" ht="25" x14ac:dyDescent="0.25">
      <c r="A105" s="174" t="s">
        <v>629</v>
      </c>
      <c r="B105" s="22" t="s">
        <v>213</v>
      </c>
      <c r="C105" s="29">
        <v>0</v>
      </c>
      <c r="D105" s="27" t="str">
        <f t="shared" si="11"/>
        <v>N/A</v>
      </c>
      <c r="E105" s="29">
        <v>0</v>
      </c>
      <c r="F105" s="27" t="str">
        <f t="shared" si="12"/>
        <v>N/A</v>
      </c>
      <c r="G105" s="29">
        <v>0</v>
      </c>
      <c r="H105" s="27" t="str">
        <f t="shared" si="13"/>
        <v>N/A</v>
      </c>
      <c r="I105" s="8" t="s">
        <v>1748</v>
      </c>
      <c r="J105" s="8" t="s">
        <v>1748</v>
      </c>
      <c r="K105" s="28" t="s">
        <v>736</v>
      </c>
      <c r="L105" s="111" t="str">
        <f t="shared" si="14"/>
        <v>N/A</v>
      </c>
    </row>
    <row r="106" spans="1:12" x14ac:dyDescent="0.25">
      <c r="A106" s="174" t="s">
        <v>630</v>
      </c>
      <c r="B106" s="22" t="s">
        <v>213</v>
      </c>
      <c r="C106" s="23">
        <v>0</v>
      </c>
      <c r="D106" s="27" t="str">
        <f t="shared" si="11"/>
        <v>N/A</v>
      </c>
      <c r="E106" s="23">
        <v>0</v>
      </c>
      <c r="F106" s="27" t="str">
        <f t="shared" si="12"/>
        <v>N/A</v>
      </c>
      <c r="G106" s="23">
        <v>0</v>
      </c>
      <c r="H106" s="27" t="str">
        <f t="shared" si="13"/>
        <v>N/A</v>
      </c>
      <c r="I106" s="8" t="s">
        <v>1748</v>
      </c>
      <c r="J106" s="8" t="s">
        <v>1748</v>
      </c>
      <c r="K106" s="28" t="s">
        <v>736</v>
      </c>
      <c r="L106" s="111" t="str">
        <f t="shared" si="14"/>
        <v>N/A</v>
      </c>
    </row>
    <row r="107" spans="1:12" ht="25" x14ac:dyDescent="0.25">
      <c r="A107" s="174" t="s">
        <v>1442</v>
      </c>
      <c r="B107" s="22" t="s">
        <v>213</v>
      </c>
      <c r="C107" s="29" t="s">
        <v>1748</v>
      </c>
      <c r="D107" s="27" t="str">
        <f t="shared" si="11"/>
        <v>N/A</v>
      </c>
      <c r="E107" s="29" t="s">
        <v>1748</v>
      </c>
      <c r="F107" s="27" t="str">
        <f t="shared" si="12"/>
        <v>N/A</v>
      </c>
      <c r="G107" s="29" t="s">
        <v>1748</v>
      </c>
      <c r="H107" s="27" t="str">
        <f t="shared" si="13"/>
        <v>N/A</v>
      </c>
      <c r="I107" s="8" t="s">
        <v>1748</v>
      </c>
      <c r="J107" s="8" t="s">
        <v>1748</v>
      </c>
      <c r="K107" s="28" t="s">
        <v>736</v>
      </c>
      <c r="L107" s="111" t="str">
        <f t="shared" si="14"/>
        <v>N/A</v>
      </c>
    </row>
    <row r="108" spans="1:12" ht="25" x14ac:dyDescent="0.25">
      <c r="A108" s="174" t="s">
        <v>631</v>
      </c>
      <c r="B108" s="22" t="s">
        <v>213</v>
      </c>
      <c r="C108" s="29">
        <v>15390</v>
      </c>
      <c r="D108" s="27" t="str">
        <f t="shared" si="11"/>
        <v>N/A</v>
      </c>
      <c r="E108" s="29">
        <v>11811</v>
      </c>
      <c r="F108" s="27" t="str">
        <f t="shared" si="12"/>
        <v>N/A</v>
      </c>
      <c r="G108" s="29">
        <v>128137</v>
      </c>
      <c r="H108" s="27" t="str">
        <f t="shared" si="13"/>
        <v>N/A</v>
      </c>
      <c r="I108" s="8">
        <v>-23.3</v>
      </c>
      <c r="J108" s="8">
        <v>984.9</v>
      </c>
      <c r="K108" s="28" t="s">
        <v>736</v>
      </c>
      <c r="L108" s="111" t="str">
        <f t="shared" si="14"/>
        <v>No</v>
      </c>
    </row>
    <row r="109" spans="1:12" x14ac:dyDescent="0.25">
      <c r="A109" s="174" t="s">
        <v>632</v>
      </c>
      <c r="B109" s="22" t="s">
        <v>213</v>
      </c>
      <c r="C109" s="23">
        <v>45</v>
      </c>
      <c r="D109" s="27" t="str">
        <f t="shared" si="11"/>
        <v>N/A</v>
      </c>
      <c r="E109" s="23">
        <v>38</v>
      </c>
      <c r="F109" s="27" t="str">
        <f t="shared" si="12"/>
        <v>N/A</v>
      </c>
      <c r="G109" s="23">
        <v>1469</v>
      </c>
      <c r="H109" s="27" t="str">
        <f t="shared" si="13"/>
        <v>N/A</v>
      </c>
      <c r="I109" s="8">
        <v>-15.6</v>
      </c>
      <c r="J109" s="8">
        <v>3766</v>
      </c>
      <c r="K109" s="28" t="s">
        <v>736</v>
      </c>
      <c r="L109" s="111" t="str">
        <f t="shared" si="14"/>
        <v>No</v>
      </c>
    </row>
    <row r="110" spans="1:12" ht="25" x14ac:dyDescent="0.25">
      <c r="A110" s="174" t="s">
        <v>1443</v>
      </c>
      <c r="B110" s="22" t="s">
        <v>213</v>
      </c>
      <c r="C110" s="29">
        <v>342</v>
      </c>
      <c r="D110" s="27" t="str">
        <f t="shared" si="11"/>
        <v>N/A</v>
      </c>
      <c r="E110" s="29">
        <v>310.81578947000003</v>
      </c>
      <c r="F110" s="27" t="str">
        <f t="shared" si="12"/>
        <v>N/A</v>
      </c>
      <c r="G110" s="29">
        <v>87.227365555000006</v>
      </c>
      <c r="H110" s="27" t="str">
        <f t="shared" si="13"/>
        <v>N/A</v>
      </c>
      <c r="I110" s="8">
        <v>-9.1199999999999992</v>
      </c>
      <c r="J110" s="8">
        <v>-71.900000000000006</v>
      </c>
      <c r="K110" s="28" t="s">
        <v>736</v>
      </c>
      <c r="L110" s="111" t="str">
        <f t="shared" si="14"/>
        <v>No</v>
      </c>
    </row>
    <row r="111" spans="1:12" x14ac:dyDescent="0.25">
      <c r="A111" s="174" t="s">
        <v>633</v>
      </c>
      <c r="B111" s="22" t="s">
        <v>213</v>
      </c>
      <c r="C111" s="29">
        <v>49167086</v>
      </c>
      <c r="D111" s="27" t="str">
        <f t="shared" si="11"/>
        <v>N/A</v>
      </c>
      <c r="E111" s="29">
        <v>50463368</v>
      </c>
      <c r="F111" s="27" t="str">
        <f t="shared" si="12"/>
        <v>N/A</v>
      </c>
      <c r="G111" s="29">
        <v>43683447</v>
      </c>
      <c r="H111" s="27" t="str">
        <f t="shared" si="13"/>
        <v>N/A</v>
      </c>
      <c r="I111" s="8">
        <v>2.6360000000000001</v>
      </c>
      <c r="J111" s="8">
        <v>-13.4</v>
      </c>
      <c r="K111" s="28" t="s">
        <v>736</v>
      </c>
      <c r="L111" s="111" t="str">
        <f t="shared" si="14"/>
        <v>Yes</v>
      </c>
    </row>
    <row r="112" spans="1:12" x14ac:dyDescent="0.25">
      <c r="A112" s="174" t="s">
        <v>634</v>
      </c>
      <c r="B112" s="22" t="s">
        <v>213</v>
      </c>
      <c r="C112" s="23">
        <v>4447</v>
      </c>
      <c r="D112" s="27" t="str">
        <f t="shared" si="11"/>
        <v>N/A</v>
      </c>
      <c r="E112" s="23">
        <v>4538</v>
      </c>
      <c r="F112" s="27" t="str">
        <f t="shared" si="12"/>
        <v>N/A</v>
      </c>
      <c r="G112" s="23">
        <v>3699</v>
      </c>
      <c r="H112" s="27" t="str">
        <f t="shared" si="13"/>
        <v>N/A</v>
      </c>
      <c r="I112" s="8">
        <v>2.0459999999999998</v>
      </c>
      <c r="J112" s="8">
        <v>-18.5</v>
      </c>
      <c r="K112" s="28" t="s">
        <v>736</v>
      </c>
      <c r="L112" s="111" t="str">
        <f t="shared" si="14"/>
        <v>Yes</v>
      </c>
    </row>
    <row r="113" spans="1:12" x14ac:dyDescent="0.25">
      <c r="A113" s="174" t="s">
        <v>1444</v>
      </c>
      <c r="B113" s="22" t="s">
        <v>213</v>
      </c>
      <c r="C113" s="29">
        <v>11056.237014</v>
      </c>
      <c r="D113" s="27" t="str">
        <f t="shared" si="11"/>
        <v>N/A</v>
      </c>
      <c r="E113" s="29">
        <v>11120.178051999999</v>
      </c>
      <c r="F113" s="27" t="str">
        <f t="shared" si="12"/>
        <v>N/A</v>
      </c>
      <c r="G113" s="29">
        <v>11809.528791999999</v>
      </c>
      <c r="H113" s="27" t="str">
        <f t="shared" si="13"/>
        <v>N/A</v>
      </c>
      <c r="I113" s="8">
        <v>0.57830000000000004</v>
      </c>
      <c r="J113" s="8">
        <v>6.1989999999999998</v>
      </c>
      <c r="K113" s="28" t="s">
        <v>736</v>
      </c>
      <c r="L113" s="111" t="str">
        <f t="shared" si="14"/>
        <v>Yes</v>
      </c>
    </row>
    <row r="114" spans="1:12" ht="25" x14ac:dyDescent="0.25">
      <c r="A114" s="174" t="s">
        <v>635</v>
      </c>
      <c r="B114" s="22" t="s">
        <v>213</v>
      </c>
      <c r="C114" s="29">
        <v>1186908</v>
      </c>
      <c r="D114" s="27" t="str">
        <f t="shared" si="11"/>
        <v>N/A</v>
      </c>
      <c r="E114" s="29">
        <v>1144574</v>
      </c>
      <c r="F114" s="27" t="str">
        <f t="shared" si="12"/>
        <v>N/A</v>
      </c>
      <c r="G114" s="29">
        <v>512634</v>
      </c>
      <c r="H114" s="27" t="str">
        <f t="shared" si="13"/>
        <v>N/A</v>
      </c>
      <c r="I114" s="8">
        <v>-3.57</v>
      </c>
      <c r="J114" s="8">
        <v>-55.2</v>
      </c>
      <c r="K114" s="28" t="s">
        <v>736</v>
      </c>
      <c r="L114" s="111" t="str">
        <f>IF(J114="Div by 0", "N/A", IF(OR(J114="N/A",K114="N/A"),"N/A", IF(J114&gt;VALUE(MID(K114,1,2)), "No", IF(J114&lt;-1*VALUE(MID(K114,1,2)), "No", "Yes"))))</f>
        <v>No</v>
      </c>
    </row>
    <row r="115" spans="1:12" x14ac:dyDescent="0.25">
      <c r="A115" s="174" t="s">
        <v>636</v>
      </c>
      <c r="B115" s="22" t="s">
        <v>213</v>
      </c>
      <c r="C115" s="23">
        <v>30921</v>
      </c>
      <c r="D115" s="27" t="str">
        <f t="shared" si="11"/>
        <v>N/A</v>
      </c>
      <c r="E115" s="23">
        <v>30921</v>
      </c>
      <c r="F115" s="27" t="str">
        <f t="shared" si="12"/>
        <v>N/A</v>
      </c>
      <c r="G115" s="23">
        <v>13407</v>
      </c>
      <c r="H115" s="27" t="str">
        <f t="shared" si="13"/>
        <v>N/A</v>
      </c>
      <c r="I115" s="8">
        <v>0</v>
      </c>
      <c r="J115" s="8">
        <v>-56.6</v>
      </c>
      <c r="K115" s="28" t="s">
        <v>736</v>
      </c>
      <c r="L115" s="111" t="str">
        <f t="shared" ref="L115:L119" si="15">IF(J115="Div by 0", "N/A", IF(OR(J115="N/A",K115="N/A"),"N/A", IF(J115&gt;VALUE(MID(K115,1,2)), "No", IF(J115&lt;-1*VALUE(MID(K115,1,2)), "No", "Yes"))))</f>
        <v>No</v>
      </c>
    </row>
    <row r="116" spans="1:12" ht="25" x14ac:dyDescent="0.25">
      <c r="A116" s="174" t="s">
        <v>1445</v>
      </c>
      <c r="B116" s="22" t="s">
        <v>213</v>
      </c>
      <c r="C116" s="29">
        <v>38.385175124</v>
      </c>
      <c r="D116" s="27" t="str">
        <f t="shared" si="11"/>
        <v>N/A</v>
      </c>
      <c r="E116" s="29">
        <v>37.016073218999999</v>
      </c>
      <c r="F116" s="27" t="str">
        <f t="shared" si="12"/>
        <v>N/A</v>
      </c>
      <c r="G116" s="29">
        <v>38.236294473000001</v>
      </c>
      <c r="H116" s="27" t="str">
        <f t="shared" si="13"/>
        <v>N/A</v>
      </c>
      <c r="I116" s="8">
        <v>-3.57</v>
      </c>
      <c r="J116" s="8">
        <v>3.2959999999999998</v>
      </c>
      <c r="K116" s="28" t="s">
        <v>736</v>
      </c>
      <c r="L116" s="111" t="str">
        <f t="shared" si="15"/>
        <v>Yes</v>
      </c>
    </row>
    <row r="117" spans="1:12" ht="25" x14ac:dyDescent="0.25">
      <c r="A117" s="174" t="s">
        <v>637</v>
      </c>
      <c r="B117" s="22" t="s">
        <v>213</v>
      </c>
      <c r="C117" s="29">
        <v>0</v>
      </c>
      <c r="D117" s="27" t="str">
        <f t="shared" si="11"/>
        <v>N/A</v>
      </c>
      <c r="E117" s="29">
        <v>0</v>
      </c>
      <c r="F117" s="27" t="str">
        <f t="shared" si="12"/>
        <v>N/A</v>
      </c>
      <c r="G117" s="29">
        <v>0</v>
      </c>
      <c r="H117" s="27" t="str">
        <f t="shared" si="13"/>
        <v>N/A</v>
      </c>
      <c r="I117" s="8" t="s">
        <v>1748</v>
      </c>
      <c r="J117" s="8" t="s">
        <v>1748</v>
      </c>
      <c r="K117" s="28" t="s">
        <v>736</v>
      </c>
      <c r="L117" s="111" t="str">
        <f t="shared" si="15"/>
        <v>N/A</v>
      </c>
    </row>
    <row r="118" spans="1:12" x14ac:dyDescent="0.25">
      <c r="A118" s="174" t="s">
        <v>638</v>
      </c>
      <c r="B118" s="22" t="s">
        <v>213</v>
      </c>
      <c r="C118" s="23">
        <v>0</v>
      </c>
      <c r="D118" s="27" t="str">
        <f t="shared" si="11"/>
        <v>N/A</v>
      </c>
      <c r="E118" s="23">
        <v>0</v>
      </c>
      <c r="F118" s="27" t="str">
        <f t="shared" si="12"/>
        <v>N/A</v>
      </c>
      <c r="G118" s="23">
        <v>0</v>
      </c>
      <c r="H118" s="27" t="str">
        <f t="shared" si="13"/>
        <v>N/A</v>
      </c>
      <c r="I118" s="8" t="s">
        <v>1748</v>
      </c>
      <c r="J118" s="8" t="s">
        <v>1748</v>
      </c>
      <c r="K118" s="28" t="s">
        <v>736</v>
      </c>
      <c r="L118" s="111" t="str">
        <f t="shared" si="15"/>
        <v>N/A</v>
      </c>
    </row>
    <row r="119" spans="1:12" ht="25" x14ac:dyDescent="0.25">
      <c r="A119" s="174" t="s">
        <v>1446</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736</v>
      </c>
      <c r="L119" s="111" t="str">
        <f t="shared" si="15"/>
        <v>N/A</v>
      </c>
    </row>
    <row r="120" spans="1:12" ht="25" x14ac:dyDescent="0.25">
      <c r="A120" s="174" t="s">
        <v>639</v>
      </c>
      <c r="B120" s="22" t="s">
        <v>213</v>
      </c>
      <c r="C120" s="29">
        <v>35975355</v>
      </c>
      <c r="D120" s="27" t="str">
        <f t="shared" si="11"/>
        <v>N/A</v>
      </c>
      <c r="E120" s="29">
        <v>33060986</v>
      </c>
      <c r="F120" s="27" t="str">
        <f t="shared" si="12"/>
        <v>N/A</v>
      </c>
      <c r="G120" s="29">
        <v>49500508</v>
      </c>
      <c r="H120" s="27" t="str">
        <f t="shared" si="13"/>
        <v>N/A</v>
      </c>
      <c r="I120" s="8">
        <v>-8.1</v>
      </c>
      <c r="J120" s="8">
        <v>49.72</v>
      </c>
      <c r="K120" s="28" t="s">
        <v>736</v>
      </c>
      <c r="L120" s="111" t="str">
        <f t="shared" ref="L120:L131" si="16">IF(J120="Div by 0", "N/A", IF(K120="N/A","N/A", IF(J120&gt;VALUE(MID(K120,1,2)), "No", IF(J120&lt;-1*VALUE(MID(K120,1,2)), "No", "Yes"))))</f>
        <v>No</v>
      </c>
    </row>
    <row r="121" spans="1:12" x14ac:dyDescent="0.25">
      <c r="A121" s="174" t="s">
        <v>640</v>
      </c>
      <c r="B121" s="22" t="s">
        <v>213</v>
      </c>
      <c r="C121" s="23">
        <v>71872</v>
      </c>
      <c r="D121" s="27" t="str">
        <f t="shared" si="11"/>
        <v>N/A</v>
      </c>
      <c r="E121" s="23">
        <v>39099</v>
      </c>
      <c r="F121" s="27" t="str">
        <f t="shared" si="12"/>
        <v>N/A</v>
      </c>
      <c r="G121" s="23">
        <v>88476</v>
      </c>
      <c r="H121" s="27" t="str">
        <f t="shared" si="13"/>
        <v>N/A</v>
      </c>
      <c r="I121" s="8">
        <v>-45.6</v>
      </c>
      <c r="J121" s="8">
        <v>126.3</v>
      </c>
      <c r="K121" s="28" t="s">
        <v>736</v>
      </c>
      <c r="L121" s="111" t="str">
        <f t="shared" si="16"/>
        <v>No</v>
      </c>
    </row>
    <row r="122" spans="1:12" ht="25" x14ac:dyDescent="0.25">
      <c r="A122" s="174" t="s">
        <v>1447</v>
      </c>
      <c r="B122" s="22" t="s">
        <v>213</v>
      </c>
      <c r="C122" s="29">
        <v>500.54757067999998</v>
      </c>
      <c r="D122" s="27" t="str">
        <f t="shared" si="11"/>
        <v>N/A</v>
      </c>
      <c r="E122" s="29">
        <v>845.57113992999996</v>
      </c>
      <c r="F122" s="27" t="str">
        <f t="shared" si="12"/>
        <v>N/A</v>
      </c>
      <c r="G122" s="29">
        <v>559.47949726000002</v>
      </c>
      <c r="H122" s="27" t="str">
        <f t="shared" si="13"/>
        <v>N/A</v>
      </c>
      <c r="I122" s="8">
        <v>68.930000000000007</v>
      </c>
      <c r="J122" s="8">
        <v>-33.799999999999997</v>
      </c>
      <c r="K122" s="28" t="s">
        <v>736</v>
      </c>
      <c r="L122" s="111" t="str">
        <f t="shared" si="16"/>
        <v>No</v>
      </c>
    </row>
    <row r="123" spans="1:12" ht="25" x14ac:dyDescent="0.25">
      <c r="A123" s="174" t="s">
        <v>641</v>
      </c>
      <c r="B123" s="22" t="s">
        <v>213</v>
      </c>
      <c r="C123" s="29">
        <v>6120532</v>
      </c>
      <c r="D123" s="27" t="str">
        <f t="shared" ref="D123:D131" si="17">IF($B123="N/A","N/A",IF(C123&gt;10,"No",IF(C123&lt;-10,"No","Yes")))</f>
        <v>N/A</v>
      </c>
      <c r="E123" s="29">
        <v>3616961</v>
      </c>
      <c r="F123" s="27" t="str">
        <f t="shared" ref="F123:F131" si="18">IF($B123="N/A","N/A",IF(E123&gt;10,"No",IF(E123&lt;-10,"No","Yes")))</f>
        <v>N/A</v>
      </c>
      <c r="G123" s="29">
        <v>104042</v>
      </c>
      <c r="H123" s="27" t="str">
        <f t="shared" ref="H123:H131" si="19">IF($B123="N/A","N/A",IF(G123&gt;10,"No",IF(G123&lt;-10,"No","Yes")))</f>
        <v>N/A</v>
      </c>
      <c r="I123" s="8">
        <v>-40.9</v>
      </c>
      <c r="J123" s="8">
        <v>-97.1</v>
      </c>
      <c r="K123" s="28" t="s">
        <v>736</v>
      </c>
      <c r="L123" s="111" t="str">
        <f t="shared" si="16"/>
        <v>No</v>
      </c>
    </row>
    <row r="124" spans="1:12" x14ac:dyDescent="0.25">
      <c r="A124" s="174" t="s">
        <v>642</v>
      </c>
      <c r="B124" s="22" t="s">
        <v>213</v>
      </c>
      <c r="C124" s="23">
        <v>167</v>
      </c>
      <c r="D124" s="27" t="str">
        <f t="shared" si="17"/>
        <v>N/A</v>
      </c>
      <c r="E124" s="23">
        <v>122</v>
      </c>
      <c r="F124" s="27" t="str">
        <f t="shared" si="18"/>
        <v>N/A</v>
      </c>
      <c r="G124" s="23">
        <v>26</v>
      </c>
      <c r="H124" s="27" t="str">
        <f t="shared" si="19"/>
        <v>N/A</v>
      </c>
      <c r="I124" s="8">
        <v>-26.9</v>
      </c>
      <c r="J124" s="8">
        <v>-78.7</v>
      </c>
      <c r="K124" s="28" t="s">
        <v>736</v>
      </c>
      <c r="L124" s="111" t="str">
        <f t="shared" si="16"/>
        <v>No</v>
      </c>
    </row>
    <row r="125" spans="1:12" ht="25" x14ac:dyDescent="0.25">
      <c r="A125" s="174" t="s">
        <v>1448</v>
      </c>
      <c r="B125" s="22" t="s">
        <v>213</v>
      </c>
      <c r="C125" s="29">
        <v>36649.892216</v>
      </c>
      <c r="D125" s="27" t="str">
        <f t="shared" si="17"/>
        <v>N/A</v>
      </c>
      <c r="E125" s="29">
        <v>29647.221311000001</v>
      </c>
      <c r="F125" s="27" t="str">
        <f t="shared" si="18"/>
        <v>N/A</v>
      </c>
      <c r="G125" s="29">
        <v>4001.6153846000002</v>
      </c>
      <c r="H125" s="27" t="str">
        <f t="shared" si="19"/>
        <v>N/A</v>
      </c>
      <c r="I125" s="8">
        <v>-19.100000000000001</v>
      </c>
      <c r="J125" s="8">
        <v>-86.5</v>
      </c>
      <c r="K125" s="28" t="s">
        <v>736</v>
      </c>
      <c r="L125" s="111" t="str">
        <f t="shared" si="16"/>
        <v>No</v>
      </c>
    </row>
    <row r="126" spans="1:12" ht="25" x14ac:dyDescent="0.25">
      <c r="A126" s="174" t="s">
        <v>643</v>
      </c>
      <c r="B126" s="22" t="s">
        <v>213</v>
      </c>
      <c r="C126" s="29">
        <v>129968375</v>
      </c>
      <c r="D126" s="27" t="str">
        <f t="shared" si="17"/>
        <v>N/A</v>
      </c>
      <c r="E126" s="29">
        <v>98348214</v>
      </c>
      <c r="F126" s="27" t="str">
        <f t="shared" si="18"/>
        <v>N/A</v>
      </c>
      <c r="G126" s="29">
        <v>9329200</v>
      </c>
      <c r="H126" s="27" t="str">
        <f t="shared" si="19"/>
        <v>N/A</v>
      </c>
      <c r="I126" s="8">
        <v>-24.3</v>
      </c>
      <c r="J126" s="8">
        <v>-90.5</v>
      </c>
      <c r="K126" s="28" t="s">
        <v>736</v>
      </c>
      <c r="L126" s="111" t="str">
        <f t="shared" si="16"/>
        <v>No</v>
      </c>
    </row>
    <row r="127" spans="1:12" x14ac:dyDescent="0.25">
      <c r="A127" s="174" t="s">
        <v>644</v>
      </c>
      <c r="B127" s="22" t="s">
        <v>213</v>
      </c>
      <c r="C127" s="23">
        <v>23335</v>
      </c>
      <c r="D127" s="27" t="str">
        <f t="shared" si="17"/>
        <v>N/A</v>
      </c>
      <c r="E127" s="23">
        <v>16718</v>
      </c>
      <c r="F127" s="27" t="str">
        <f t="shared" si="18"/>
        <v>N/A</v>
      </c>
      <c r="G127" s="23">
        <v>8373</v>
      </c>
      <c r="H127" s="27" t="str">
        <f t="shared" si="19"/>
        <v>N/A</v>
      </c>
      <c r="I127" s="8">
        <v>-28.4</v>
      </c>
      <c r="J127" s="8">
        <v>-49.9</v>
      </c>
      <c r="K127" s="28" t="s">
        <v>736</v>
      </c>
      <c r="L127" s="111" t="str">
        <f t="shared" si="16"/>
        <v>No</v>
      </c>
    </row>
    <row r="128" spans="1:12" x14ac:dyDescent="0.25">
      <c r="A128" s="174" t="s">
        <v>1449</v>
      </c>
      <c r="B128" s="22" t="s">
        <v>213</v>
      </c>
      <c r="C128" s="29">
        <v>5569.6753803000001</v>
      </c>
      <c r="D128" s="27" t="str">
        <f t="shared" si="17"/>
        <v>N/A</v>
      </c>
      <c r="E128" s="29">
        <v>5882.7738964</v>
      </c>
      <c r="F128" s="27" t="str">
        <f t="shared" si="18"/>
        <v>N/A</v>
      </c>
      <c r="G128" s="29">
        <v>1114.2004061</v>
      </c>
      <c r="H128" s="27" t="str">
        <f t="shared" si="19"/>
        <v>N/A</v>
      </c>
      <c r="I128" s="8">
        <v>5.6210000000000004</v>
      </c>
      <c r="J128" s="8">
        <v>-81.099999999999994</v>
      </c>
      <c r="K128" s="28" t="s">
        <v>736</v>
      </c>
      <c r="L128" s="111" t="str">
        <f t="shared" si="16"/>
        <v>No</v>
      </c>
    </row>
    <row r="129" spans="1:12" ht="25" x14ac:dyDescent="0.25">
      <c r="A129" s="174" t="s">
        <v>645</v>
      </c>
      <c r="B129" s="22" t="s">
        <v>213</v>
      </c>
      <c r="C129" s="29">
        <v>41484111</v>
      </c>
      <c r="D129" s="27" t="str">
        <f t="shared" si="17"/>
        <v>N/A</v>
      </c>
      <c r="E129" s="29">
        <v>60324634</v>
      </c>
      <c r="F129" s="27" t="str">
        <f t="shared" si="18"/>
        <v>N/A</v>
      </c>
      <c r="G129" s="29">
        <v>6439110</v>
      </c>
      <c r="H129" s="27" t="str">
        <f t="shared" si="19"/>
        <v>N/A</v>
      </c>
      <c r="I129" s="8">
        <v>45.42</v>
      </c>
      <c r="J129" s="8">
        <v>-89.3</v>
      </c>
      <c r="K129" s="28" t="s">
        <v>736</v>
      </c>
      <c r="L129" s="111" t="str">
        <f t="shared" si="16"/>
        <v>No</v>
      </c>
    </row>
    <row r="130" spans="1:12" x14ac:dyDescent="0.25">
      <c r="A130" s="174" t="s">
        <v>646</v>
      </c>
      <c r="B130" s="22" t="s">
        <v>213</v>
      </c>
      <c r="C130" s="23">
        <v>1352</v>
      </c>
      <c r="D130" s="27" t="str">
        <f t="shared" si="17"/>
        <v>N/A</v>
      </c>
      <c r="E130" s="23">
        <v>2241</v>
      </c>
      <c r="F130" s="27" t="str">
        <f t="shared" si="18"/>
        <v>N/A</v>
      </c>
      <c r="G130" s="23">
        <v>1340</v>
      </c>
      <c r="H130" s="27" t="str">
        <f t="shared" si="19"/>
        <v>N/A</v>
      </c>
      <c r="I130" s="8">
        <v>65.75</v>
      </c>
      <c r="J130" s="8">
        <v>-40.200000000000003</v>
      </c>
      <c r="K130" s="28" t="s">
        <v>736</v>
      </c>
      <c r="L130" s="111" t="str">
        <f t="shared" si="16"/>
        <v>No</v>
      </c>
    </row>
    <row r="131" spans="1:12" x14ac:dyDescent="0.25">
      <c r="A131" s="174" t="s">
        <v>1450</v>
      </c>
      <c r="B131" s="22" t="s">
        <v>213</v>
      </c>
      <c r="C131" s="29">
        <v>30683.514052999999</v>
      </c>
      <c r="D131" s="27" t="str">
        <f t="shared" si="17"/>
        <v>N/A</v>
      </c>
      <c r="E131" s="29">
        <v>26918.622936</v>
      </c>
      <c r="F131" s="27" t="str">
        <f t="shared" si="18"/>
        <v>N/A</v>
      </c>
      <c r="G131" s="29">
        <v>4805.3059701000002</v>
      </c>
      <c r="H131" s="27" t="str">
        <f t="shared" si="19"/>
        <v>N/A</v>
      </c>
      <c r="I131" s="8">
        <v>-12.3</v>
      </c>
      <c r="J131" s="8">
        <v>-82.1</v>
      </c>
      <c r="K131" s="28" t="s">
        <v>736</v>
      </c>
      <c r="L131" s="111" t="str">
        <f t="shared" si="16"/>
        <v>No</v>
      </c>
    </row>
    <row r="132" spans="1:12" x14ac:dyDescent="0.25">
      <c r="A132" s="174" t="s">
        <v>1451</v>
      </c>
      <c r="B132" s="22" t="s">
        <v>213</v>
      </c>
      <c r="C132" s="29">
        <v>152.72823951000001</v>
      </c>
      <c r="D132" s="27" t="str">
        <f t="shared" ref="D132:D143" si="20">IF($B132="N/A","N/A",IF(C132&gt;10,"No",IF(C132&lt;-10,"No","Yes")))</f>
        <v>N/A</v>
      </c>
      <c r="E132" s="29">
        <v>137.94355852999999</v>
      </c>
      <c r="F132" s="27" t="str">
        <f t="shared" ref="F132:F143" si="21">IF($B132="N/A","N/A",IF(E132&gt;10,"No",IF(E132&lt;-10,"No","Yes")))</f>
        <v>N/A</v>
      </c>
      <c r="G132" s="29">
        <v>146.54612542999999</v>
      </c>
      <c r="H132" s="27" t="str">
        <f t="shared" ref="H132:H143" si="22">IF($B132="N/A","N/A",IF(G132&gt;10,"No",IF(G132&lt;-10,"No","Yes")))</f>
        <v>N/A</v>
      </c>
      <c r="I132" s="8">
        <v>-9.68</v>
      </c>
      <c r="J132" s="8">
        <v>6.2359999999999998</v>
      </c>
      <c r="K132" s="28" t="s">
        <v>736</v>
      </c>
      <c r="L132" s="111" t="str">
        <f t="shared" ref="L132:L143" si="23">IF(J132="Div by 0", "N/A", IF(K132="N/A","N/A", IF(J132&gt;VALUE(MID(K132,1,2)), "No", IF(J132&lt;-1*VALUE(MID(K132,1,2)), "No", "Yes"))))</f>
        <v>Yes</v>
      </c>
    </row>
    <row r="133" spans="1:12" x14ac:dyDescent="0.25">
      <c r="A133" s="174" t="s">
        <v>1452</v>
      </c>
      <c r="B133" s="22" t="s">
        <v>213</v>
      </c>
      <c r="C133" s="29">
        <v>84.512452667000005</v>
      </c>
      <c r="D133" s="27" t="str">
        <f t="shared" si="20"/>
        <v>N/A</v>
      </c>
      <c r="E133" s="29">
        <v>76.359859615999994</v>
      </c>
      <c r="F133" s="27" t="str">
        <f t="shared" si="21"/>
        <v>N/A</v>
      </c>
      <c r="G133" s="29">
        <v>47.469187706</v>
      </c>
      <c r="H133" s="27" t="str">
        <f t="shared" si="22"/>
        <v>N/A</v>
      </c>
      <c r="I133" s="8">
        <v>-9.65</v>
      </c>
      <c r="J133" s="8">
        <v>-37.799999999999997</v>
      </c>
      <c r="K133" s="28" t="s">
        <v>736</v>
      </c>
      <c r="L133" s="111" t="str">
        <f t="shared" si="23"/>
        <v>No</v>
      </c>
    </row>
    <row r="134" spans="1:12" x14ac:dyDescent="0.25">
      <c r="A134" s="174" t="s">
        <v>1453</v>
      </c>
      <c r="B134" s="22" t="s">
        <v>213</v>
      </c>
      <c r="C134" s="29">
        <v>214.97137733</v>
      </c>
      <c r="D134" s="27" t="str">
        <f t="shared" si="20"/>
        <v>N/A</v>
      </c>
      <c r="E134" s="29">
        <v>193.75538904999999</v>
      </c>
      <c r="F134" s="27" t="str">
        <f t="shared" si="21"/>
        <v>N/A</v>
      </c>
      <c r="G134" s="29">
        <v>234.16830264999999</v>
      </c>
      <c r="H134" s="27" t="str">
        <f t="shared" si="22"/>
        <v>N/A</v>
      </c>
      <c r="I134" s="8">
        <v>-9.8699999999999992</v>
      </c>
      <c r="J134" s="8">
        <v>20.86</v>
      </c>
      <c r="K134" s="28" t="s">
        <v>736</v>
      </c>
      <c r="L134" s="111" t="str">
        <f t="shared" si="23"/>
        <v>Yes</v>
      </c>
    </row>
    <row r="135" spans="1:12" x14ac:dyDescent="0.25">
      <c r="A135" s="174" t="s">
        <v>1454</v>
      </c>
      <c r="B135" s="22" t="s">
        <v>213</v>
      </c>
      <c r="C135" s="29">
        <v>5406.5117206000004</v>
      </c>
      <c r="D135" s="27" t="str">
        <f t="shared" si="20"/>
        <v>N/A</v>
      </c>
      <c r="E135" s="29">
        <v>5034.9944900999999</v>
      </c>
      <c r="F135" s="27" t="str">
        <f t="shared" si="21"/>
        <v>N/A</v>
      </c>
      <c r="G135" s="29">
        <v>4095.3731008</v>
      </c>
      <c r="H135" s="27" t="str">
        <f t="shared" si="22"/>
        <v>N/A</v>
      </c>
      <c r="I135" s="8">
        <v>-6.87</v>
      </c>
      <c r="J135" s="8">
        <v>-18.7</v>
      </c>
      <c r="K135" s="28" t="s">
        <v>736</v>
      </c>
      <c r="L135" s="111" t="str">
        <f t="shared" si="23"/>
        <v>Yes</v>
      </c>
    </row>
    <row r="136" spans="1:12" x14ac:dyDescent="0.25">
      <c r="A136" s="174" t="s">
        <v>1455</v>
      </c>
      <c r="B136" s="22" t="s">
        <v>213</v>
      </c>
      <c r="C136" s="29">
        <v>7310.1737943999997</v>
      </c>
      <c r="D136" s="27" t="str">
        <f t="shared" si="20"/>
        <v>N/A</v>
      </c>
      <c r="E136" s="29">
        <v>7165.0719885999997</v>
      </c>
      <c r="F136" s="27" t="str">
        <f t="shared" si="21"/>
        <v>N/A</v>
      </c>
      <c r="G136" s="29">
        <v>6837.1607236999998</v>
      </c>
      <c r="H136" s="27" t="str">
        <f t="shared" si="22"/>
        <v>N/A</v>
      </c>
      <c r="I136" s="8">
        <v>-1.98</v>
      </c>
      <c r="J136" s="8">
        <v>-4.58</v>
      </c>
      <c r="K136" s="28" t="s">
        <v>736</v>
      </c>
      <c r="L136" s="111" t="str">
        <f t="shared" si="23"/>
        <v>Yes</v>
      </c>
    </row>
    <row r="137" spans="1:12" x14ac:dyDescent="0.25">
      <c r="A137" s="174" t="s">
        <v>1456</v>
      </c>
      <c r="B137" s="22" t="s">
        <v>213</v>
      </c>
      <c r="C137" s="29">
        <v>3310.1580051000001</v>
      </c>
      <c r="D137" s="27" t="str">
        <f t="shared" si="20"/>
        <v>N/A</v>
      </c>
      <c r="E137" s="29">
        <v>2704.8810469</v>
      </c>
      <c r="F137" s="27" t="str">
        <f t="shared" si="21"/>
        <v>N/A</v>
      </c>
      <c r="G137" s="29">
        <v>1271.5337795999999</v>
      </c>
      <c r="H137" s="27" t="str">
        <f t="shared" si="22"/>
        <v>N/A</v>
      </c>
      <c r="I137" s="8">
        <v>-18.3</v>
      </c>
      <c r="J137" s="8">
        <v>-53</v>
      </c>
      <c r="K137" s="28" t="s">
        <v>736</v>
      </c>
      <c r="L137" s="111" t="str">
        <f t="shared" si="23"/>
        <v>No</v>
      </c>
    </row>
    <row r="138" spans="1:12" x14ac:dyDescent="0.25">
      <c r="A138" s="174" t="s">
        <v>1457</v>
      </c>
      <c r="B138" s="22" t="s">
        <v>213</v>
      </c>
      <c r="C138" s="29">
        <v>177.06357861000001</v>
      </c>
      <c r="D138" s="27" t="str">
        <f t="shared" si="20"/>
        <v>N/A</v>
      </c>
      <c r="E138" s="29">
        <v>165.55554821999999</v>
      </c>
      <c r="F138" s="27" t="str">
        <f t="shared" si="21"/>
        <v>N/A</v>
      </c>
      <c r="G138" s="29">
        <v>97.419986492999996</v>
      </c>
      <c r="H138" s="27" t="str">
        <f t="shared" si="22"/>
        <v>N/A</v>
      </c>
      <c r="I138" s="8">
        <v>-6.5</v>
      </c>
      <c r="J138" s="8">
        <v>-41.2</v>
      </c>
      <c r="K138" s="28" t="s">
        <v>736</v>
      </c>
      <c r="L138" s="111" t="str">
        <f t="shared" si="23"/>
        <v>No</v>
      </c>
    </row>
    <row r="139" spans="1:12" x14ac:dyDescent="0.25">
      <c r="A139" s="174" t="s">
        <v>1458</v>
      </c>
      <c r="B139" s="22" t="s">
        <v>213</v>
      </c>
      <c r="C139" s="29">
        <v>64.895770686999995</v>
      </c>
      <c r="D139" s="27" t="str">
        <f t="shared" si="20"/>
        <v>N/A</v>
      </c>
      <c r="E139" s="29">
        <v>61.917684498</v>
      </c>
      <c r="F139" s="27" t="str">
        <f t="shared" si="21"/>
        <v>N/A</v>
      </c>
      <c r="G139" s="29">
        <v>25.915856597000001</v>
      </c>
      <c r="H139" s="27" t="str">
        <f t="shared" si="22"/>
        <v>N/A</v>
      </c>
      <c r="I139" s="8">
        <v>-4.59</v>
      </c>
      <c r="J139" s="8">
        <v>-58.1</v>
      </c>
      <c r="K139" s="28" t="s">
        <v>736</v>
      </c>
      <c r="L139" s="111" t="str">
        <f t="shared" si="23"/>
        <v>No</v>
      </c>
    </row>
    <row r="140" spans="1:12" x14ac:dyDescent="0.25">
      <c r="A140" s="174" t="s">
        <v>1459</v>
      </c>
      <c r="B140" s="22" t="s">
        <v>213</v>
      </c>
      <c r="C140" s="29">
        <v>276.21635535000001</v>
      </c>
      <c r="D140" s="27" t="str">
        <f t="shared" si="20"/>
        <v>N/A</v>
      </c>
      <c r="E140" s="29">
        <v>250.27232832000001</v>
      </c>
      <c r="F140" s="27" t="str">
        <f t="shared" si="21"/>
        <v>N/A</v>
      </c>
      <c r="G140" s="29">
        <v>158.83751215999999</v>
      </c>
      <c r="H140" s="27" t="str">
        <f t="shared" si="22"/>
        <v>N/A</v>
      </c>
      <c r="I140" s="8">
        <v>-9.39</v>
      </c>
      <c r="J140" s="8">
        <v>-36.5</v>
      </c>
      <c r="K140" s="28" t="s">
        <v>736</v>
      </c>
      <c r="L140" s="111" t="str">
        <f t="shared" si="23"/>
        <v>No</v>
      </c>
    </row>
    <row r="141" spans="1:12" x14ac:dyDescent="0.25">
      <c r="A141" s="174" t="s">
        <v>1460</v>
      </c>
      <c r="B141" s="22" t="s">
        <v>213</v>
      </c>
      <c r="C141" s="29">
        <v>4664.9471187999998</v>
      </c>
      <c r="D141" s="27" t="str">
        <f t="shared" si="20"/>
        <v>N/A</v>
      </c>
      <c r="E141" s="29">
        <v>4263.4831677000002</v>
      </c>
      <c r="F141" s="27" t="str">
        <f t="shared" si="21"/>
        <v>N/A</v>
      </c>
      <c r="G141" s="29">
        <v>3657.5345539999998</v>
      </c>
      <c r="H141" s="27" t="str">
        <f t="shared" si="22"/>
        <v>N/A</v>
      </c>
      <c r="I141" s="8">
        <v>-8.61</v>
      </c>
      <c r="J141" s="8">
        <v>-14.2</v>
      </c>
      <c r="K141" s="28" t="s">
        <v>736</v>
      </c>
      <c r="L141" s="111" t="str">
        <f t="shared" si="23"/>
        <v>Yes</v>
      </c>
    </row>
    <row r="142" spans="1:12" x14ac:dyDescent="0.25">
      <c r="A142" s="174" t="s">
        <v>1461</v>
      </c>
      <c r="B142" s="22" t="s">
        <v>213</v>
      </c>
      <c r="C142" s="29">
        <v>4259.7430740999998</v>
      </c>
      <c r="D142" s="27" t="str">
        <f t="shared" si="20"/>
        <v>N/A</v>
      </c>
      <c r="E142" s="29">
        <v>4119.7899878999997</v>
      </c>
      <c r="F142" s="27" t="str">
        <f t="shared" si="21"/>
        <v>N/A</v>
      </c>
      <c r="G142" s="29">
        <v>4250.9303970999999</v>
      </c>
      <c r="H142" s="27" t="str">
        <f t="shared" si="22"/>
        <v>N/A</v>
      </c>
      <c r="I142" s="8">
        <v>-3.29</v>
      </c>
      <c r="J142" s="8">
        <v>3.1829999999999998</v>
      </c>
      <c r="K142" s="28" t="s">
        <v>736</v>
      </c>
      <c r="L142" s="111" t="str">
        <f t="shared" si="23"/>
        <v>Yes</v>
      </c>
    </row>
    <row r="143" spans="1:12" x14ac:dyDescent="0.25">
      <c r="A143" s="174" t="s">
        <v>1462</v>
      </c>
      <c r="B143" s="22" t="s">
        <v>213</v>
      </c>
      <c r="C143" s="29">
        <v>5155.3416945999998</v>
      </c>
      <c r="D143" s="27" t="str">
        <f t="shared" si="20"/>
        <v>N/A</v>
      </c>
      <c r="E143" s="29">
        <v>4437.6274856999999</v>
      </c>
      <c r="F143" s="27" t="str">
        <f t="shared" si="21"/>
        <v>N/A</v>
      </c>
      <c r="G143" s="29">
        <v>3042.9950958999998</v>
      </c>
      <c r="H143" s="27" t="str">
        <f t="shared" si="22"/>
        <v>N/A</v>
      </c>
      <c r="I143" s="8">
        <v>-13.9</v>
      </c>
      <c r="J143" s="8">
        <v>-31.4</v>
      </c>
      <c r="K143" s="28" t="s">
        <v>736</v>
      </c>
      <c r="L143" s="111" t="str">
        <f t="shared" si="23"/>
        <v>No</v>
      </c>
    </row>
    <row r="144" spans="1:12" x14ac:dyDescent="0.25">
      <c r="A144" s="174" t="s">
        <v>89</v>
      </c>
      <c r="B144" s="22" t="s">
        <v>213</v>
      </c>
      <c r="C144" s="4">
        <v>4.7429078014000003</v>
      </c>
      <c r="D144" s="27" t="str">
        <f t="shared" ref="D144:D161" si="24">IF($B144="N/A","N/A",IF(C144&gt;10,"No",IF(C144&lt;-10,"No","Yes")))</f>
        <v>N/A</v>
      </c>
      <c r="E144" s="4">
        <v>3.9335879179000002</v>
      </c>
      <c r="F144" s="27" t="str">
        <f t="shared" ref="F144:F161" si="25">IF($B144="N/A","N/A",IF(E144&gt;10,"No",IF(E144&lt;-10,"No","Yes")))</f>
        <v>N/A</v>
      </c>
      <c r="G144" s="4">
        <v>1.9211542017000001</v>
      </c>
      <c r="H144" s="27" t="str">
        <f t="shared" ref="H144:H161" si="26">IF($B144="N/A","N/A",IF(G144&gt;10,"No",IF(G144&lt;-10,"No","Yes")))</f>
        <v>N/A</v>
      </c>
      <c r="I144" s="8">
        <v>-17.100000000000001</v>
      </c>
      <c r="J144" s="8">
        <v>-51.2</v>
      </c>
      <c r="K144" s="28" t="s">
        <v>736</v>
      </c>
      <c r="L144" s="111" t="str">
        <f t="shared" ref="L144:L161" si="27">IF(J144="Div by 0", "N/A", IF(K144="N/A","N/A", IF(J144&gt;VALUE(MID(K144,1,2)), "No", IF(J144&lt;-1*VALUE(MID(K144,1,2)), "No", "Yes"))))</f>
        <v>No</v>
      </c>
    </row>
    <row r="145" spans="1:12" x14ac:dyDescent="0.25">
      <c r="A145" s="174" t="s">
        <v>475</v>
      </c>
      <c r="B145" s="22" t="s">
        <v>213</v>
      </c>
      <c r="C145" s="4">
        <v>4.6295522887000002</v>
      </c>
      <c r="D145" s="27" t="str">
        <f t="shared" si="24"/>
        <v>N/A</v>
      </c>
      <c r="E145" s="4">
        <v>3.8898096180000001</v>
      </c>
      <c r="F145" s="27" t="str">
        <f t="shared" si="25"/>
        <v>N/A</v>
      </c>
      <c r="G145" s="4">
        <v>1.5875134393999999</v>
      </c>
      <c r="H145" s="27" t="str">
        <f t="shared" si="26"/>
        <v>N/A</v>
      </c>
      <c r="I145" s="8">
        <v>-16</v>
      </c>
      <c r="J145" s="8">
        <v>-59.2</v>
      </c>
      <c r="K145" s="28" t="s">
        <v>736</v>
      </c>
      <c r="L145" s="111" t="str">
        <f t="shared" si="27"/>
        <v>No</v>
      </c>
    </row>
    <row r="146" spans="1:12" x14ac:dyDescent="0.25">
      <c r="A146" s="174" t="s">
        <v>476</v>
      </c>
      <c r="B146" s="22" t="s">
        <v>213</v>
      </c>
      <c r="C146" s="4">
        <v>4.7389532509999999</v>
      </c>
      <c r="D146" s="27" t="str">
        <f t="shared" si="24"/>
        <v>N/A</v>
      </c>
      <c r="E146" s="4">
        <v>3.8495477609000002</v>
      </c>
      <c r="F146" s="27" t="str">
        <f t="shared" si="25"/>
        <v>N/A</v>
      </c>
      <c r="G146" s="4">
        <v>2.1601214339000001</v>
      </c>
      <c r="H146" s="27" t="str">
        <f t="shared" si="26"/>
        <v>N/A</v>
      </c>
      <c r="I146" s="8">
        <v>-18.8</v>
      </c>
      <c r="J146" s="8">
        <v>-43.9</v>
      </c>
      <c r="K146" s="28" t="s">
        <v>736</v>
      </c>
      <c r="L146" s="111" t="str">
        <f t="shared" si="27"/>
        <v>No</v>
      </c>
    </row>
    <row r="147" spans="1:12" x14ac:dyDescent="0.25">
      <c r="A147" s="174" t="s">
        <v>1463</v>
      </c>
      <c r="B147" s="22" t="s">
        <v>213</v>
      </c>
      <c r="C147" s="4">
        <v>14.543809102000001</v>
      </c>
      <c r="D147" s="27" t="str">
        <f t="shared" si="24"/>
        <v>N/A</v>
      </c>
      <c r="E147" s="4">
        <v>14.233623501</v>
      </c>
      <c r="F147" s="27" t="str">
        <f t="shared" si="25"/>
        <v>N/A</v>
      </c>
      <c r="G147" s="4">
        <v>12.678033118</v>
      </c>
      <c r="H147" s="27" t="str">
        <f t="shared" si="26"/>
        <v>N/A</v>
      </c>
      <c r="I147" s="8">
        <v>-2.13</v>
      </c>
      <c r="J147" s="8">
        <v>-10.9</v>
      </c>
      <c r="K147" s="28" t="s">
        <v>736</v>
      </c>
      <c r="L147" s="111" t="str">
        <f t="shared" si="27"/>
        <v>Yes</v>
      </c>
    </row>
    <row r="148" spans="1:12" x14ac:dyDescent="0.25">
      <c r="A148" s="174" t="s">
        <v>1464</v>
      </c>
      <c r="B148" s="22" t="s">
        <v>213</v>
      </c>
      <c r="C148" s="4">
        <v>23.052400044999999</v>
      </c>
      <c r="D148" s="27" t="str">
        <f t="shared" si="24"/>
        <v>N/A</v>
      </c>
      <c r="E148" s="4">
        <v>22.751834882000001</v>
      </c>
      <c r="F148" s="27" t="str">
        <f t="shared" si="25"/>
        <v>N/A</v>
      </c>
      <c r="G148" s="4">
        <v>21.090720350000002</v>
      </c>
      <c r="H148" s="27" t="str">
        <f t="shared" si="26"/>
        <v>N/A</v>
      </c>
      <c r="I148" s="8">
        <v>-1.3</v>
      </c>
      <c r="J148" s="8">
        <v>-7.3</v>
      </c>
      <c r="K148" s="28" t="s">
        <v>736</v>
      </c>
      <c r="L148" s="111" t="str">
        <f t="shared" si="27"/>
        <v>Yes</v>
      </c>
    </row>
    <row r="149" spans="1:12" x14ac:dyDescent="0.25">
      <c r="A149" s="174" t="s">
        <v>1465</v>
      </c>
      <c r="B149" s="22" t="s">
        <v>213</v>
      </c>
      <c r="C149" s="4">
        <v>5.0079663093000004</v>
      </c>
      <c r="D149" s="27" t="str">
        <f t="shared" si="24"/>
        <v>N/A</v>
      </c>
      <c r="E149" s="4">
        <v>4.8241467335000001</v>
      </c>
      <c r="F149" s="27" t="str">
        <f t="shared" si="25"/>
        <v>N/A</v>
      </c>
      <c r="G149" s="4">
        <v>4.0143229673</v>
      </c>
      <c r="H149" s="27" t="str">
        <f t="shared" si="26"/>
        <v>N/A</v>
      </c>
      <c r="I149" s="8">
        <v>-3.67</v>
      </c>
      <c r="J149" s="8">
        <v>-16.8</v>
      </c>
      <c r="K149" s="28" t="s">
        <v>736</v>
      </c>
      <c r="L149" s="111" t="str">
        <f t="shared" si="27"/>
        <v>Yes</v>
      </c>
    </row>
    <row r="150" spans="1:12" x14ac:dyDescent="0.25">
      <c r="A150" s="174" t="s">
        <v>90</v>
      </c>
      <c r="B150" s="22" t="s">
        <v>213</v>
      </c>
      <c r="C150" s="4">
        <v>40.607638889</v>
      </c>
      <c r="D150" s="27" t="str">
        <f t="shared" si="24"/>
        <v>N/A</v>
      </c>
      <c r="E150" s="4">
        <v>36.369272305999999</v>
      </c>
      <c r="F150" s="27" t="str">
        <f t="shared" si="25"/>
        <v>N/A</v>
      </c>
      <c r="G150" s="4">
        <v>16.681443809000001</v>
      </c>
      <c r="H150" s="27" t="str">
        <f t="shared" si="26"/>
        <v>N/A</v>
      </c>
      <c r="I150" s="8">
        <v>-10.4</v>
      </c>
      <c r="J150" s="8">
        <v>-54.1</v>
      </c>
      <c r="K150" s="28" t="s">
        <v>736</v>
      </c>
      <c r="L150" s="111" t="str">
        <f t="shared" si="27"/>
        <v>No</v>
      </c>
    </row>
    <row r="151" spans="1:12" x14ac:dyDescent="0.25">
      <c r="A151" s="174" t="s">
        <v>477</v>
      </c>
      <c r="B151" s="22" t="s">
        <v>213</v>
      </c>
      <c r="C151" s="4">
        <v>36.712050339999998</v>
      </c>
      <c r="D151" s="27" t="str">
        <f t="shared" si="24"/>
        <v>N/A</v>
      </c>
      <c r="E151" s="4">
        <v>31.405373035</v>
      </c>
      <c r="F151" s="27" t="str">
        <f t="shared" si="25"/>
        <v>N/A</v>
      </c>
      <c r="G151" s="4">
        <v>12.557001445999999</v>
      </c>
      <c r="H151" s="27" t="str">
        <f t="shared" si="26"/>
        <v>N/A</v>
      </c>
      <c r="I151" s="8">
        <v>-14.5</v>
      </c>
      <c r="J151" s="8">
        <v>-60</v>
      </c>
      <c r="K151" s="28" t="s">
        <v>736</v>
      </c>
      <c r="L151" s="111" t="str">
        <f t="shared" si="27"/>
        <v>No</v>
      </c>
    </row>
    <row r="152" spans="1:12" x14ac:dyDescent="0.25">
      <c r="A152" s="174" t="s">
        <v>478</v>
      </c>
      <c r="B152" s="22" t="s">
        <v>213</v>
      </c>
      <c r="C152" s="4">
        <v>44.721819680999999</v>
      </c>
      <c r="D152" s="27" t="str">
        <f t="shared" si="24"/>
        <v>N/A</v>
      </c>
      <c r="E152" s="4">
        <v>41.528788882000001</v>
      </c>
      <c r="F152" s="27" t="str">
        <f t="shared" si="25"/>
        <v>N/A</v>
      </c>
      <c r="G152" s="4">
        <v>20.559685516999998</v>
      </c>
      <c r="H152" s="27" t="str">
        <f t="shared" si="26"/>
        <v>N/A</v>
      </c>
      <c r="I152" s="8">
        <v>-7.14</v>
      </c>
      <c r="J152" s="8">
        <v>-50.5</v>
      </c>
      <c r="K152" s="28" t="s">
        <v>736</v>
      </c>
      <c r="L152" s="111" t="str">
        <f t="shared" si="27"/>
        <v>No</v>
      </c>
    </row>
    <row r="153" spans="1:12" x14ac:dyDescent="0.25">
      <c r="A153" s="174" t="s">
        <v>117</v>
      </c>
      <c r="B153" s="22" t="s">
        <v>213</v>
      </c>
      <c r="C153" s="4">
        <v>92.405806737999995</v>
      </c>
      <c r="D153" s="27" t="str">
        <f t="shared" si="24"/>
        <v>N/A</v>
      </c>
      <c r="E153" s="4">
        <v>91.792766717999996</v>
      </c>
      <c r="F153" s="27" t="str">
        <f t="shared" si="25"/>
        <v>N/A</v>
      </c>
      <c r="G153" s="4">
        <v>91.104663665999993</v>
      </c>
      <c r="H153" s="27" t="str">
        <f t="shared" si="26"/>
        <v>N/A</v>
      </c>
      <c r="I153" s="8">
        <v>-0.66300000000000003</v>
      </c>
      <c r="J153" s="8">
        <v>-0.75</v>
      </c>
      <c r="K153" s="28" t="s">
        <v>736</v>
      </c>
      <c r="L153" s="111" t="str">
        <f t="shared" si="27"/>
        <v>Yes</v>
      </c>
    </row>
    <row r="154" spans="1:12" x14ac:dyDescent="0.25">
      <c r="A154" s="174" t="s">
        <v>479</v>
      </c>
      <c r="B154" s="22" t="s">
        <v>213</v>
      </c>
      <c r="C154" s="4">
        <v>91.606108698</v>
      </c>
      <c r="D154" s="27" t="str">
        <f t="shared" si="24"/>
        <v>N/A</v>
      </c>
      <c r="E154" s="4">
        <v>90.888960071</v>
      </c>
      <c r="F154" s="27" t="str">
        <f t="shared" si="25"/>
        <v>N/A</v>
      </c>
      <c r="G154" s="4">
        <v>90.712193674999995</v>
      </c>
      <c r="H154" s="27" t="str">
        <f t="shared" si="26"/>
        <v>N/A</v>
      </c>
      <c r="I154" s="8">
        <v>-0.78300000000000003</v>
      </c>
      <c r="J154" s="8">
        <v>-0.19400000000000001</v>
      </c>
      <c r="K154" s="28" t="s">
        <v>736</v>
      </c>
      <c r="L154" s="111" t="str">
        <f t="shared" si="27"/>
        <v>Yes</v>
      </c>
    </row>
    <row r="155" spans="1:12" x14ac:dyDescent="0.25">
      <c r="A155" s="174" t="s">
        <v>480</v>
      </c>
      <c r="B155" s="22" t="s">
        <v>213</v>
      </c>
      <c r="C155" s="4">
        <v>93.396369925000002</v>
      </c>
      <c r="D155" s="27" t="str">
        <f t="shared" si="24"/>
        <v>N/A</v>
      </c>
      <c r="E155" s="4">
        <v>92.883142668000005</v>
      </c>
      <c r="F155" s="27" t="str">
        <f t="shared" si="25"/>
        <v>N/A</v>
      </c>
      <c r="G155" s="4">
        <v>91.598489861000004</v>
      </c>
      <c r="H155" s="27" t="str">
        <f t="shared" si="26"/>
        <v>N/A</v>
      </c>
      <c r="I155" s="8">
        <v>-0.55000000000000004</v>
      </c>
      <c r="J155" s="8">
        <v>-1.38</v>
      </c>
      <c r="K155" s="28" t="s">
        <v>736</v>
      </c>
      <c r="L155" s="111" t="str">
        <f t="shared" si="27"/>
        <v>Yes</v>
      </c>
    </row>
    <row r="156" spans="1:12" x14ac:dyDescent="0.25">
      <c r="A156" s="174" t="s">
        <v>1466</v>
      </c>
      <c r="B156" s="22" t="s">
        <v>213</v>
      </c>
      <c r="C156" s="23">
        <v>2.4963395638999999</v>
      </c>
      <c r="D156" s="27" t="str">
        <f t="shared" si="24"/>
        <v>N/A</v>
      </c>
      <c r="E156" s="23">
        <v>2.9383568031</v>
      </c>
      <c r="F156" s="27" t="str">
        <f t="shared" si="25"/>
        <v>N/A</v>
      </c>
      <c r="G156" s="23">
        <v>6.3161822467000004</v>
      </c>
      <c r="H156" s="27" t="str">
        <f t="shared" si="26"/>
        <v>N/A</v>
      </c>
      <c r="I156" s="8">
        <v>17.71</v>
      </c>
      <c r="J156" s="8">
        <v>115</v>
      </c>
      <c r="K156" s="28" t="s">
        <v>736</v>
      </c>
      <c r="L156" s="111" t="str">
        <f t="shared" si="27"/>
        <v>No</v>
      </c>
    </row>
    <row r="157" spans="1:12" x14ac:dyDescent="0.25">
      <c r="A157" s="174" t="s">
        <v>1467</v>
      </c>
      <c r="B157" s="22" t="s">
        <v>213</v>
      </c>
      <c r="C157" s="23">
        <v>1.0150353329999999</v>
      </c>
      <c r="D157" s="27" t="str">
        <f t="shared" si="24"/>
        <v>N/A</v>
      </c>
      <c r="E157" s="23">
        <v>1.0725026852999999</v>
      </c>
      <c r="F157" s="27" t="str">
        <f t="shared" si="25"/>
        <v>N/A</v>
      </c>
      <c r="G157" s="23">
        <v>2.4507239608</v>
      </c>
      <c r="H157" s="27" t="str">
        <f t="shared" si="26"/>
        <v>N/A</v>
      </c>
      <c r="I157" s="8">
        <v>5.6619999999999999</v>
      </c>
      <c r="J157" s="8">
        <v>128.5</v>
      </c>
      <c r="K157" s="28" t="s">
        <v>736</v>
      </c>
      <c r="L157" s="111" t="str">
        <f t="shared" si="27"/>
        <v>No</v>
      </c>
    </row>
    <row r="158" spans="1:12" x14ac:dyDescent="0.25">
      <c r="A158" s="174" t="s">
        <v>1468</v>
      </c>
      <c r="B158" s="22" t="s">
        <v>213</v>
      </c>
      <c r="C158" s="23">
        <v>3.9270146983999998</v>
      </c>
      <c r="D158" s="27" t="str">
        <f t="shared" si="24"/>
        <v>N/A</v>
      </c>
      <c r="E158" s="23">
        <v>4.7848956201000004</v>
      </c>
      <c r="F158" s="27" t="str">
        <f t="shared" si="25"/>
        <v>N/A</v>
      </c>
      <c r="G158" s="23">
        <v>9.0014414414000008</v>
      </c>
      <c r="H158" s="27" t="str">
        <f t="shared" si="26"/>
        <v>N/A</v>
      </c>
      <c r="I158" s="8">
        <v>21.85</v>
      </c>
      <c r="J158" s="8">
        <v>88.12</v>
      </c>
      <c r="K158" s="28" t="s">
        <v>736</v>
      </c>
      <c r="L158" s="111" t="str">
        <f t="shared" si="27"/>
        <v>No</v>
      </c>
    </row>
    <row r="159" spans="1:12" x14ac:dyDescent="0.25">
      <c r="A159" s="174" t="s">
        <v>1469</v>
      </c>
      <c r="B159" s="22" t="s">
        <v>213</v>
      </c>
      <c r="C159" s="23">
        <v>272.86312956</v>
      </c>
      <c r="D159" s="27" t="str">
        <f t="shared" si="24"/>
        <v>N/A</v>
      </c>
      <c r="E159" s="23">
        <v>254.84348342000001</v>
      </c>
      <c r="F159" s="27" t="str">
        <f t="shared" si="25"/>
        <v>N/A</v>
      </c>
      <c r="G159" s="23">
        <v>232.83468737999999</v>
      </c>
      <c r="H159" s="27" t="str">
        <f t="shared" si="26"/>
        <v>N/A</v>
      </c>
      <c r="I159" s="8">
        <v>-6.6</v>
      </c>
      <c r="J159" s="8">
        <v>-8.64</v>
      </c>
      <c r="K159" s="28" t="s">
        <v>736</v>
      </c>
      <c r="L159" s="111" t="str">
        <f t="shared" si="27"/>
        <v>Yes</v>
      </c>
    </row>
    <row r="160" spans="1:12" x14ac:dyDescent="0.25">
      <c r="A160" s="174" t="s">
        <v>1470</v>
      </c>
      <c r="B160" s="22" t="s">
        <v>213</v>
      </c>
      <c r="C160" s="23">
        <v>262.70946313000002</v>
      </c>
      <c r="D160" s="27" t="str">
        <f t="shared" si="24"/>
        <v>N/A</v>
      </c>
      <c r="E160" s="23">
        <v>253.74596761999999</v>
      </c>
      <c r="F160" s="27" t="str">
        <f t="shared" si="25"/>
        <v>N/A</v>
      </c>
      <c r="G160" s="23">
        <v>240.03768808999999</v>
      </c>
      <c r="H160" s="27" t="str">
        <f t="shared" si="26"/>
        <v>N/A</v>
      </c>
      <c r="I160" s="8">
        <v>-3.41</v>
      </c>
      <c r="J160" s="8">
        <v>-5.4</v>
      </c>
      <c r="K160" s="28" t="s">
        <v>736</v>
      </c>
      <c r="L160" s="111" t="str">
        <f t="shared" si="27"/>
        <v>Yes</v>
      </c>
    </row>
    <row r="161" spans="1:12" x14ac:dyDescent="0.25">
      <c r="A161" s="174" t="s">
        <v>1471</v>
      </c>
      <c r="B161" s="22" t="s">
        <v>213</v>
      </c>
      <c r="C161" s="23">
        <v>326.62318145</v>
      </c>
      <c r="D161" s="27" t="str">
        <f t="shared" si="24"/>
        <v>N/A</v>
      </c>
      <c r="E161" s="23">
        <v>260.79601502999998</v>
      </c>
      <c r="F161" s="27" t="str">
        <f t="shared" si="25"/>
        <v>N/A</v>
      </c>
      <c r="G161" s="23">
        <v>193.18014349000001</v>
      </c>
      <c r="H161" s="27" t="str">
        <f t="shared" si="26"/>
        <v>N/A</v>
      </c>
      <c r="I161" s="8">
        <v>-20.2</v>
      </c>
      <c r="J161" s="8">
        <v>-25.9</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11</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0</v>
      </c>
      <c r="D163" s="27" t="str">
        <f t="shared" si="28"/>
        <v>N/A</v>
      </c>
      <c r="E163" s="23">
        <v>0</v>
      </c>
      <c r="F163" s="27" t="str">
        <f t="shared" si="29"/>
        <v>N/A</v>
      </c>
      <c r="G163" s="23">
        <v>11</v>
      </c>
      <c r="H163" s="27" t="str">
        <f t="shared" si="30"/>
        <v>N/A</v>
      </c>
      <c r="I163" s="8" t="s">
        <v>1748</v>
      </c>
      <c r="J163" s="8" t="s">
        <v>1748</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11</v>
      </c>
      <c r="H164" s="27" t="str">
        <f t="shared" si="30"/>
        <v>N/A</v>
      </c>
      <c r="I164" s="8" t="s">
        <v>1748</v>
      </c>
      <c r="J164" s="8" t="s">
        <v>1748</v>
      </c>
      <c r="K164" s="10" t="s">
        <v>213</v>
      </c>
      <c r="L164" s="111" t="str">
        <f t="shared" si="31"/>
        <v>N/A</v>
      </c>
    </row>
    <row r="165" spans="1:12" ht="25" x14ac:dyDescent="0.25">
      <c r="A165" s="174" t="s">
        <v>1472</v>
      </c>
      <c r="B165" s="22" t="s">
        <v>213</v>
      </c>
      <c r="C165" s="23">
        <v>233</v>
      </c>
      <c r="D165" s="27" t="str">
        <f t="shared" si="28"/>
        <v>N/A</v>
      </c>
      <c r="E165" s="23">
        <v>187</v>
      </c>
      <c r="F165" s="27" t="str">
        <f t="shared" si="29"/>
        <v>N/A</v>
      </c>
      <c r="G165" s="23">
        <v>0</v>
      </c>
      <c r="H165" s="27" t="str">
        <f t="shared" si="30"/>
        <v>N/A</v>
      </c>
      <c r="I165" s="8">
        <v>-19.7</v>
      </c>
      <c r="J165" s="8">
        <v>-100</v>
      </c>
      <c r="K165" s="10" t="s">
        <v>213</v>
      </c>
      <c r="L165" s="111" t="str">
        <f t="shared" si="31"/>
        <v>N/A</v>
      </c>
    </row>
    <row r="166" spans="1:12" x14ac:dyDescent="0.25">
      <c r="A166" s="174" t="s">
        <v>1606</v>
      </c>
      <c r="B166" s="22" t="s">
        <v>213</v>
      </c>
      <c r="C166" s="23">
        <v>11</v>
      </c>
      <c r="D166" s="27" t="str">
        <f t="shared" si="28"/>
        <v>N/A</v>
      </c>
      <c r="E166" s="23">
        <v>11</v>
      </c>
      <c r="F166" s="27" t="str">
        <f t="shared" si="29"/>
        <v>N/A</v>
      </c>
      <c r="G166" s="23">
        <v>11</v>
      </c>
      <c r="H166" s="27" t="str">
        <f t="shared" si="30"/>
        <v>N/A</v>
      </c>
      <c r="I166" s="8">
        <v>0</v>
      </c>
      <c r="J166" s="8">
        <v>-50</v>
      </c>
      <c r="K166" s="10" t="s">
        <v>213</v>
      </c>
      <c r="L166" s="111" t="str">
        <f t="shared" si="31"/>
        <v>N/A</v>
      </c>
    </row>
    <row r="167" spans="1:12" x14ac:dyDescent="0.25">
      <c r="A167" s="174" t="s">
        <v>1607</v>
      </c>
      <c r="B167" s="22" t="s">
        <v>213</v>
      </c>
      <c r="C167" s="23">
        <v>50</v>
      </c>
      <c r="D167" s="27" t="str">
        <f t="shared" si="28"/>
        <v>N/A</v>
      </c>
      <c r="E167" s="23">
        <v>52</v>
      </c>
      <c r="F167" s="27" t="str">
        <f t="shared" si="29"/>
        <v>N/A</v>
      </c>
      <c r="G167" s="23">
        <v>43</v>
      </c>
      <c r="H167" s="27" t="str">
        <f t="shared" si="30"/>
        <v>N/A</v>
      </c>
      <c r="I167" s="8">
        <v>4</v>
      </c>
      <c r="J167" s="8">
        <v>-17.3</v>
      </c>
      <c r="K167" s="10" t="s">
        <v>213</v>
      </c>
      <c r="L167" s="111" t="str">
        <f t="shared" si="31"/>
        <v>N/A</v>
      </c>
    </row>
    <row r="168" spans="1:12" x14ac:dyDescent="0.25">
      <c r="A168" s="174" t="s">
        <v>125</v>
      </c>
      <c r="B168" s="22" t="s">
        <v>213</v>
      </c>
      <c r="C168" s="29">
        <v>483318</v>
      </c>
      <c r="D168" s="27" t="str">
        <f t="shared" si="28"/>
        <v>N/A</v>
      </c>
      <c r="E168" s="29">
        <v>470194</v>
      </c>
      <c r="F168" s="27" t="str">
        <f t="shared" si="29"/>
        <v>N/A</v>
      </c>
      <c r="G168" s="29">
        <v>4315669</v>
      </c>
      <c r="H168" s="27" t="str">
        <f t="shared" si="30"/>
        <v>N/A</v>
      </c>
      <c r="I168" s="8">
        <v>-2.72</v>
      </c>
      <c r="J168" s="8">
        <v>817.8</v>
      </c>
      <c r="K168" s="10" t="s">
        <v>213</v>
      </c>
      <c r="L168" s="111" t="str">
        <f t="shared" si="31"/>
        <v>N/A</v>
      </c>
    </row>
    <row r="169" spans="1:12" x14ac:dyDescent="0.25">
      <c r="A169" s="174" t="s">
        <v>1608</v>
      </c>
      <c r="B169" s="22" t="s">
        <v>213</v>
      </c>
      <c r="C169" s="29">
        <v>227596</v>
      </c>
      <c r="D169" s="27" t="str">
        <f t="shared" si="28"/>
        <v>N/A</v>
      </c>
      <c r="E169" s="29">
        <v>249021</v>
      </c>
      <c r="F169" s="27" t="str">
        <f t="shared" si="29"/>
        <v>N/A</v>
      </c>
      <c r="G169" s="29">
        <v>1779381</v>
      </c>
      <c r="H169" s="27" t="str">
        <f t="shared" si="30"/>
        <v>N/A</v>
      </c>
      <c r="I169" s="8">
        <v>9.4139999999999997</v>
      </c>
      <c r="J169" s="8">
        <v>614.6</v>
      </c>
      <c r="K169" s="10" t="s">
        <v>213</v>
      </c>
      <c r="L169" s="111" t="str">
        <f t="shared" si="31"/>
        <v>N/A</v>
      </c>
    </row>
    <row r="170" spans="1:12" x14ac:dyDescent="0.25">
      <c r="A170" s="174" t="s">
        <v>1365</v>
      </c>
      <c r="B170" s="22" t="s">
        <v>213</v>
      </c>
      <c r="C170" s="29">
        <v>483318</v>
      </c>
      <c r="D170" s="27" t="str">
        <f t="shared" si="28"/>
        <v>N/A</v>
      </c>
      <c r="E170" s="29">
        <v>469713</v>
      </c>
      <c r="F170" s="27" t="str">
        <f t="shared" si="29"/>
        <v>N/A</v>
      </c>
      <c r="G170" s="29">
        <v>198505</v>
      </c>
      <c r="H170" s="27" t="str">
        <f t="shared" si="30"/>
        <v>N/A</v>
      </c>
      <c r="I170" s="8">
        <v>-2.81</v>
      </c>
      <c r="J170" s="8">
        <v>-57.7</v>
      </c>
      <c r="K170" s="10" t="s">
        <v>213</v>
      </c>
      <c r="L170" s="111" t="str">
        <f t="shared" si="31"/>
        <v>N/A</v>
      </c>
    </row>
    <row r="171" spans="1:12" x14ac:dyDescent="0.25">
      <c r="A171" s="174" t="s">
        <v>1602</v>
      </c>
      <c r="B171" s="22" t="s">
        <v>213</v>
      </c>
      <c r="C171" s="29">
        <v>417795</v>
      </c>
      <c r="D171" s="27" t="str">
        <f t="shared" si="28"/>
        <v>N/A</v>
      </c>
      <c r="E171" s="29">
        <v>223219</v>
      </c>
      <c r="F171" s="27" t="str">
        <f t="shared" si="29"/>
        <v>N/A</v>
      </c>
      <c r="G171" s="29">
        <v>204405</v>
      </c>
      <c r="H171" s="27" t="str">
        <f t="shared" si="30"/>
        <v>N/A</v>
      </c>
      <c r="I171" s="8">
        <v>-46.6</v>
      </c>
      <c r="J171" s="8">
        <v>-8.43</v>
      </c>
      <c r="K171" s="10" t="s">
        <v>213</v>
      </c>
      <c r="L171" s="111" t="str">
        <f t="shared" si="31"/>
        <v>N/A</v>
      </c>
    </row>
    <row r="172" spans="1:12" x14ac:dyDescent="0.25">
      <c r="A172" s="174" t="s">
        <v>1603</v>
      </c>
      <c r="B172" s="22" t="s">
        <v>213</v>
      </c>
      <c r="C172" s="29">
        <v>336534</v>
      </c>
      <c r="D172" s="27" t="str">
        <f t="shared" si="28"/>
        <v>N/A</v>
      </c>
      <c r="E172" s="29">
        <v>325637</v>
      </c>
      <c r="F172" s="27" t="str">
        <f t="shared" si="29"/>
        <v>N/A</v>
      </c>
      <c r="G172" s="29">
        <v>4315669</v>
      </c>
      <c r="H172" s="27" t="str">
        <f t="shared" si="30"/>
        <v>N/A</v>
      </c>
      <c r="I172" s="8">
        <v>-3.24</v>
      </c>
      <c r="J172" s="8">
        <v>1225</v>
      </c>
      <c r="K172" s="10" t="s">
        <v>213</v>
      </c>
      <c r="L172" s="111" t="str">
        <f t="shared" si="31"/>
        <v>N/A</v>
      </c>
    </row>
    <row r="173" spans="1:12" ht="25" x14ac:dyDescent="0.25">
      <c r="A173" s="174" t="s">
        <v>1366</v>
      </c>
      <c r="B173" s="22" t="s">
        <v>213</v>
      </c>
      <c r="C173" s="29">
        <v>395052</v>
      </c>
      <c r="D173" s="27" t="str">
        <f t="shared" ref="D173:D187" si="32">IF($B173="N/A","N/A",IF(C173&gt;10,"No",IF(C173&lt;-10,"No","Yes")))</f>
        <v>N/A</v>
      </c>
      <c r="E173" s="29">
        <v>387378</v>
      </c>
      <c r="F173" s="27" t="str">
        <f t="shared" ref="F173:F187" si="33">IF($B173="N/A","N/A",IF(E173&gt;10,"No",IF(E173&lt;-10,"No","Yes")))</f>
        <v>N/A</v>
      </c>
      <c r="G173" s="29">
        <v>265935</v>
      </c>
      <c r="H173" s="27" t="str">
        <f t="shared" ref="H173:H187" si="34">IF($B173="N/A","N/A",IF(G173&gt;10,"No",IF(G173&lt;-10,"No","Yes")))</f>
        <v>N/A</v>
      </c>
      <c r="I173" s="8">
        <v>-1.94</v>
      </c>
      <c r="J173" s="8">
        <v>-31.3</v>
      </c>
      <c r="K173" s="28" t="s">
        <v>736</v>
      </c>
      <c r="L173" s="111" t="str">
        <f t="shared" ref="L173:L187" si="35">IF(J173="Div by 0", "N/A", IF(K173="N/A","N/A", IF(J173&gt;VALUE(MID(K173,1,2)), "No", IF(J173&lt;-1*VALUE(MID(K173,1,2)), "No", "Yes"))))</f>
        <v>No</v>
      </c>
    </row>
    <row r="174" spans="1:12" x14ac:dyDescent="0.25">
      <c r="A174" s="174" t="s">
        <v>647</v>
      </c>
      <c r="B174" s="22" t="s">
        <v>213</v>
      </c>
      <c r="C174" s="23">
        <v>1594</v>
      </c>
      <c r="D174" s="27" t="str">
        <f t="shared" si="32"/>
        <v>N/A</v>
      </c>
      <c r="E174" s="23">
        <v>1621</v>
      </c>
      <c r="F174" s="27" t="str">
        <f t="shared" si="33"/>
        <v>N/A</v>
      </c>
      <c r="G174" s="23">
        <v>1416</v>
      </c>
      <c r="H174" s="27" t="str">
        <f t="shared" si="34"/>
        <v>N/A</v>
      </c>
      <c r="I174" s="8">
        <v>1.694</v>
      </c>
      <c r="J174" s="8">
        <v>-12.6</v>
      </c>
      <c r="K174" s="28" t="s">
        <v>736</v>
      </c>
      <c r="L174" s="111" t="str">
        <f t="shared" si="35"/>
        <v>Yes</v>
      </c>
    </row>
    <row r="175" spans="1:12" x14ac:dyDescent="0.25">
      <c r="A175" s="174" t="s">
        <v>1367</v>
      </c>
      <c r="B175" s="22" t="s">
        <v>213</v>
      </c>
      <c r="C175" s="29">
        <v>247.83688832999999</v>
      </c>
      <c r="D175" s="27" t="str">
        <f t="shared" si="32"/>
        <v>N/A</v>
      </c>
      <c r="E175" s="29">
        <v>238.97470697</v>
      </c>
      <c r="F175" s="27" t="str">
        <f t="shared" si="33"/>
        <v>N/A</v>
      </c>
      <c r="G175" s="29">
        <v>187.80720339000001</v>
      </c>
      <c r="H175" s="27" t="str">
        <f t="shared" si="34"/>
        <v>N/A</v>
      </c>
      <c r="I175" s="8">
        <v>-3.58</v>
      </c>
      <c r="J175" s="8">
        <v>-21.4</v>
      </c>
      <c r="K175" s="28" t="s">
        <v>736</v>
      </c>
      <c r="L175" s="111" t="str">
        <f t="shared" si="35"/>
        <v>Yes</v>
      </c>
    </row>
    <row r="176" spans="1:12" ht="25" x14ac:dyDescent="0.25">
      <c r="A176" s="174" t="s">
        <v>1368</v>
      </c>
      <c r="B176" s="22" t="s">
        <v>213</v>
      </c>
      <c r="C176" s="29">
        <v>2096020</v>
      </c>
      <c r="D176" s="27" t="str">
        <f t="shared" si="32"/>
        <v>N/A</v>
      </c>
      <c r="E176" s="29">
        <v>2371969</v>
      </c>
      <c r="F176" s="27" t="str">
        <f t="shared" si="33"/>
        <v>N/A</v>
      </c>
      <c r="G176" s="29">
        <v>2221099</v>
      </c>
      <c r="H176" s="27" t="str">
        <f t="shared" si="34"/>
        <v>N/A</v>
      </c>
      <c r="I176" s="8">
        <v>13.17</v>
      </c>
      <c r="J176" s="8">
        <v>-6.36</v>
      </c>
      <c r="K176" s="28" t="s">
        <v>736</v>
      </c>
      <c r="L176" s="111" t="str">
        <f t="shared" si="35"/>
        <v>Yes</v>
      </c>
    </row>
    <row r="177" spans="1:12" x14ac:dyDescent="0.25">
      <c r="A177" s="174" t="s">
        <v>514</v>
      </c>
      <c r="B177" s="22" t="s">
        <v>213</v>
      </c>
      <c r="C177" s="23">
        <v>15126</v>
      </c>
      <c r="D177" s="27" t="str">
        <f t="shared" si="32"/>
        <v>N/A</v>
      </c>
      <c r="E177" s="23">
        <v>17174</v>
      </c>
      <c r="F177" s="27" t="str">
        <f t="shared" si="33"/>
        <v>N/A</v>
      </c>
      <c r="G177" s="23">
        <v>15913</v>
      </c>
      <c r="H177" s="27" t="str">
        <f t="shared" si="34"/>
        <v>N/A</v>
      </c>
      <c r="I177" s="8">
        <v>13.54</v>
      </c>
      <c r="J177" s="8">
        <v>-7.34</v>
      </c>
      <c r="K177" s="28" t="s">
        <v>736</v>
      </c>
      <c r="L177" s="111" t="str">
        <f t="shared" si="35"/>
        <v>Yes</v>
      </c>
    </row>
    <row r="178" spans="1:12" x14ac:dyDescent="0.25">
      <c r="A178" s="174" t="s">
        <v>1369</v>
      </c>
      <c r="B178" s="22" t="s">
        <v>213</v>
      </c>
      <c r="C178" s="29">
        <v>138.57067301000001</v>
      </c>
      <c r="D178" s="27" t="str">
        <f t="shared" si="32"/>
        <v>N/A</v>
      </c>
      <c r="E178" s="29">
        <v>138.11395132000001</v>
      </c>
      <c r="F178" s="27" t="str">
        <f t="shared" si="33"/>
        <v>N/A</v>
      </c>
      <c r="G178" s="29">
        <v>139.57764091999999</v>
      </c>
      <c r="H178" s="27" t="str">
        <f t="shared" si="34"/>
        <v>N/A</v>
      </c>
      <c r="I178" s="8">
        <v>-0.33</v>
      </c>
      <c r="J178" s="8">
        <v>1.06</v>
      </c>
      <c r="K178" s="28" t="s">
        <v>736</v>
      </c>
      <c r="L178" s="111" t="str">
        <f t="shared" si="35"/>
        <v>Yes</v>
      </c>
    </row>
    <row r="179" spans="1:12" ht="25" x14ac:dyDescent="0.25">
      <c r="A179" s="174" t="s">
        <v>1370</v>
      </c>
      <c r="B179" s="22" t="s">
        <v>213</v>
      </c>
      <c r="C179" s="29">
        <v>3314947</v>
      </c>
      <c r="D179" s="27" t="str">
        <f t="shared" si="32"/>
        <v>N/A</v>
      </c>
      <c r="E179" s="29">
        <v>3822309</v>
      </c>
      <c r="F179" s="27" t="str">
        <f t="shared" si="33"/>
        <v>N/A</v>
      </c>
      <c r="G179" s="29">
        <v>4862679</v>
      </c>
      <c r="H179" s="27" t="str">
        <f t="shared" si="34"/>
        <v>N/A</v>
      </c>
      <c r="I179" s="8">
        <v>15.31</v>
      </c>
      <c r="J179" s="8">
        <v>27.22</v>
      </c>
      <c r="K179" s="28" t="s">
        <v>736</v>
      </c>
      <c r="L179" s="111" t="str">
        <f t="shared" si="35"/>
        <v>Yes</v>
      </c>
    </row>
    <row r="180" spans="1:12" x14ac:dyDescent="0.25">
      <c r="A180" s="174" t="s">
        <v>515</v>
      </c>
      <c r="B180" s="22" t="s">
        <v>213</v>
      </c>
      <c r="C180" s="23">
        <v>23878</v>
      </c>
      <c r="D180" s="27" t="str">
        <f t="shared" si="32"/>
        <v>N/A</v>
      </c>
      <c r="E180" s="23">
        <v>33191</v>
      </c>
      <c r="F180" s="27" t="str">
        <f t="shared" si="33"/>
        <v>N/A</v>
      </c>
      <c r="G180" s="23">
        <v>35552</v>
      </c>
      <c r="H180" s="27" t="str">
        <f t="shared" si="34"/>
        <v>N/A</v>
      </c>
      <c r="I180" s="8">
        <v>39</v>
      </c>
      <c r="J180" s="8">
        <v>7.1130000000000004</v>
      </c>
      <c r="K180" s="28" t="s">
        <v>736</v>
      </c>
      <c r="L180" s="111" t="str">
        <f t="shared" si="35"/>
        <v>Yes</v>
      </c>
    </row>
    <row r="181" spans="1:12" x14ac:dyDescent="0.25">
      <c r="A181" s="174" t="s">
        <v>1371</v>
      </c>
      <c r="B181" s="22" t="s">
        <v>213</v>
      </c>
      <c r="C181" s="29">
        <v>138.82850321999999</v>
      </c>
      <c r="D181" s="27" t="str">
        <f t="shared" si="32"/>
        <v>N/A</v>
      </c>
      <c r="E181" s="29">
        <v>115.1610075</v>
      </c>
      <c r="F181" s="27" t="str">
        <f t="shared" si="33"/>
        <v>N/A</v>
      </c>
      <c r="G181" s="29">
        <v>136.77652452999999</v>
      </c>
      <c r="H181" s="27" t="str">
        <f t="shared" si="34"/>
        <v>N/A</v>
      </c>
      <c r="I181" s="8">
        <v>-17</v>
      </c>
      <c r="J181" s="8">
        <v>18.77</v>
      </c>
      <c r="K181" s="28" t="s">
        <v>736</v>
      </c>
      <c r="L181" s="111" t="str">
        <f t="shared" si="35"/>
        <v>Yes</v>
      </c>
    </row>
    <row r="182" spans="1:12" ht="25" x14ac:dyDescent="0.25">
      <c r="A182" s="174" t="s">
        <v>1372</v>
      </c>
      <c r="B182" s="22" t="s">
        <v>213</v>
      </c>
      <c r="C182" s="29">
        <v>1558535</v>
      </c>
      <c r="D182" s="27" t="str">
        <f t="shared" si="32"/>
        <v>N/A</v>
      </c>
      <c r="E182" s="29">
        <v>2329036</v>
      </c>
      <c r="F182" s="27" t="str">
        <f t="shared" si="33"/>
        <v>N/A</v>
      </c>
      <c r="G182" s="29">
        <v>1481039</v>
      </c>
      <c r="H182" s="27" t="str">
        <f t="shared" si="34"/>
        <v>N/A</v>
      </c>
      <c r="I182" s="8">
        <v>49.44</v>
      </c>
      <c r="J182" s="8">
        <v>-36.4</v>
      </c>
      <c r="K182" s="28" t="s">
        <v>736</v>
      </c>
      <c r="L182" s="111" t="str">
        <f t="shared" si="35"/>
        <v>No</v>
      </c>
    </row>
    <row r="183" spans="1:12" x14ac:dyDescent="0.25">
      <c r="A183" s="174" t="s">
        <v>516</v>
      </c>
      <c r="B183" s="22" t="s">
        <v>213</v>
      </c>
      <c r="C183" s="23">
        <v>293</v>
      </c>
      <c r="D183" s="27" t="str">
        <f t="shared" si="32"/>
        <v>N/A</v>
      </c>
      <c r="E183" s="23">
        <v>310</v>
      </c>
      <c r="F183" s="27" t="str">
        <f t="shared" si="33"/>
        <v>N/A</v>
      </c>
      <c r="G183" s="23">
        <v>295</v>
      </c>
      <c r="H183" s="27" t="str">
        <f t="shared" si="34"/>
        <v>N/A</v>
      </c>
      <c r="I183" s="8">
        <v>5.8019999999999996</v>
      </c>
      <c r="J183" s="8">
        <v>-4.84</v>
      </c>
      <c r="K183" s="28" t="s">
        <v>736</v>
      </c>
      <c r="L183" s="111" t="str">
        <f t="shared" si="35"/>
        <v>Yes</v>
      </c>
    </row>
    <row r="184" spans="1:12" x14ac:dyDescent="0.25">
      <c r="A184" s="174" t="s">
        <v>1373</v>
      </c>
      <c r="B184" s="22" t="s">
        <v>213</v>
      </c>
      <c r="C184" s="29">
        <v>5319.2320818999997</v>
      </c>
      <c r="D184" s="27" t="str">
        <f t="shared" si="32"/>
        <v>N/A</v>
      </c>
      <c r="E184" s="29">
        <v>7513.0193547999997</v>
      </c>
      <c r="F184" s="27" t="str">
        <f t="shared" si="33"/>
        <v>N/A</v>
      </c>
      <c r="G184" s="29">
        <v>5020.4711864000001</v>
      </c>
      <c r="H184" s="27" t="str">
        <f t="shared" si="34"/>
        <v>N/A</v>
      </c>
      <c r="I184" s="8">
        <v>41.24</v>
      </c>
      <c r="J184" s="8">
        <v>-33.200000000000003</v>
      </c>
      <c r="K184" s="28" t="s">
        <v>736</v>
      </c>
      <c r="L184" s="111" t="str">
        <f t="shared" si="35"/>
        <v>No</v>
      </c>
    </row>
    <row r="185" spans="1:12" ht="25" x14ac:dyDescent="0.25">
      <c r="A185" s="174" t="s">
        <v>1374</v>
      </c>
      <c r="B185" s="22" t="s">
        <v>213</v>
      </c>
      <c r="C185" s="29">
        <v>417142372</v>
      </c>
      <c r="D185" s="27" t="str">
        <f t="shared" si="32"/>
        <v>N/A</v>
      </c>
      <c r="E185" s="29">
        <v>348524620</v>
      </c>
      <c r="F185" s="27" t="str">
        <f t="shared" si="33"/>
        <v>N/A</v>
      </c>
      <c r="G185" s="29">
        <v>203390888</v>
      </c>
      <c r="H185" s="27" t="str">
        <f t="shared" si="34"/>
        <v>N/A</v>
      </c>
      <c r="I185" s="8">
        <v>-16.399999999999999</v>
      </c>
      <c r="J185" s="8">
        <v>-41.6</v>
      </c>
      <c r="K185" s="28" t="s">
        <v>736</v>
      </c>
      <c r="L185" s="111" t="str">
        <f t="shared" si="35"/>
        <v>No</v>
      </c>
    </row>
    <row r="186" spans="1:12" ht="25" x14ac:dyDescent="0.25">
      <c r="A186" s="174" t="s">
        <v>517</v>
      </c>
      <c r="B186" s="22" t="s">
        <v>213</v>
      </c>
      <c r="C186" s="23">
        <v>14766</v>
      </c>
      <c r="D186" s="27" t="str">
        <f t="shared" si="32"/>
        <v>N/A</v>
      </c>
      <c r="E186" s="23">
        <v>13564</v>
      </c>
      <c r="F186" s="27" t="str">
        <f t="shared" si="33"/>
        <v>N/A</v>
      </c>
      <c r="G186" s="23">
        <v>12131</v>
      </c>
      <c r="H186" s="27" t="str">
        <f t="shared" si="34"/>
        <v>N/A</v>
      </c>
      <c r="I186" s="8">
        <v>-8.14</v>
      </c>
      <c r="J186" s="8">
        <v>-10.6</v>
      </c>
      <c r="K186" s="28" t="s">
        <v>736</v>
      </c>
      <c r="L186" s="111" t="str">
        <f t="shared" si="35"/>
        <v>Yes</v>
      </c>
    </row>
    <row r="187" spans="1:12" ht="25" x14ac:dyDescent="0.25">
      <c r="A187" s="174" t="s">
        <v>1375</v>
      </c>
      <c r="B187" s="22" t="s">
        <v>213</v>
      </c>
      <c r="C187" s="29">
        <v>28250.194501000002</v>
      </c>
      <c r="D187" s="27" t="str">
        <f t="shared" si="32"/>
        <v>N/A</v>
      </c>
      <c r="E187" s="29">
        <v>25694.826010000001</v>
      </c>
      <c r="F187" s="27" t="str">
        <f t="shared" si="33"/>
        <v>N/A</v>
      </c>
      <c r="G187" s="29">
        <v>16766.209545999998</v>
      </c>
      <c r="H187" s="27" t="str">
        <f t="shared" si="34"/>
        <v>N/A</v>
      </c>
      <c r="I187" s="8">
        <v>-9.0500000000000007</v>
      </c>
      <c r="J187" s="8">
        <v>-34.700000000000003</v>
      </c>
      <c r="K187" s="28" t="s">
        <v>736</v>
      </c>
      <c r="L187" s="111" t="str">
        <f t="shared" si="35"/>
        <v>No</v>
      </c>
    </row>
    <row r="188" spans="1:12" x14ac:dyDescent="0.25">
      <c r="A188" s="143" t="s">
        <v>1376</v>
      </c>
      <c r="B188" s="22" t="s">
        <v>213</v>
      </c>
      <c r="C188" s="29">
        <v>789158525</v>
      </c>
      <c r="D188" s="27" t="str">
        <f t="shared" ref="D188:D203" si="36">IF($B188="N/A","N/A",IF(C188&gt;10,"No",IF(C188&lt;-10,"No","Yes")))</f>
        <v>N/A</v>
      </c>
      <c r="E188" s="29">
        <v>720550324</v>
      </c>
      <c r="F188" s="27" t="str">
        <f t="shared" ref="F188:F203" si="37">IF($B188="N/A","N/A",IF(E188&gt;10,"No",IF(E188&lt;-10,"No","Yes")))</f>
        <v>N/A</v>
      </c>
      <c r="G188" s="29">
        <v>613924550</v>
      </c>
      <c r="H188" s="27" t="str">
        <f t="shared" ref="H188:H203" si="38">IF($B188="N/A","N/A",IF(G188&gt;10,"No",IF(G188&lt;-10,"No","Yes")))</f>
        <v>N/A</v>
      </c>
      <c r="I188" s="8">
        <v>-8.69</v>
      </c>
      <c r="J188" s="8">
        <v>-14.8</v>
      </c>
      <c r="K188" s="28" t="s">
        <v>736</v>
      </c>
      <c r="L188" s="111" t="str">
        <f t="shared" ref="L188:L203" si="39">IF(J188="Div by 0", "N/A", IF(K188="N/A","N/A", IF(J188&gt;VALUE(MID(K188,1,2)), "No", IF(J188&lt;-1*VALUE(MID(K188,1,2)), "No", "Yes"))))</f>
        <v>Yes</v>
      </c>
    </row>
    <row r="189" spans="1:12" x14ac:dyDescent="0.25">
      <c r="A189" s="143" t="s">
        <v>1473</v>
      </c>
      <c r="B189" s="22" t="s">
        <v>213</v>
      </c>
      <c r="C189" s="23">
        <v>64844</v>
      </c>
      <c r="D189" s="27" t="str">
        <f t="shared" si="36"/>
        <v>N/A</v>
      </c>
      <c r="E189" s="23">
        <v>61018</v>
      </c>
      <c r="F189" s="27" t="str">
        <f t="shared" si="37"/>
        <v>N/A</v>
      </c>
      <c r="G189" s="23">
        <v>53799</v>
      </c>
      <c r="H189" s="27" t="str">
        <f t="shared" si="38"/>
        <v>N/A</v>
      </c>
      <c r="I189" s="8">
        <v>-5.9</v>
      </c>
      <c r="J189" s="8">
        <v>-11.8</v>
      </c>
      <c r="K189" s="28" t="s">
        <v>736</v>
      </c>
      <c r="L189" s="111" t="str">
        <f t="shared" si="39"/>
        <v>Yes</v>
      </c>
    </row>
    <row r="190" spans="1:12" x14ac:dyDescent="0.25">
      <c r="A190" s="143" t="s">
        <v>1474</v>
      </c>
      <c r="B190" s="22" t="s">
        <v>213</v>
      </c>
      <c r="C190" s="29">
        <v>12170.108645</v>
      </c>
      <c r="D190" s="27" t="str">
        <f t="shared" si="36"/>
        <v>N/A</v>
      </c>
      <c r="E190" s="29">
        <v>11808.815825</v>
      </c>
      <c r="F190" s="27" t="str">
        <f t="shared" si="37"/>
        <v>N/A</v>
      </c>
      <c r="G190" s="29">
        <v>11411.449097999999</v>
      </c>
      <c r="H190" s="27" t="str">
        <f t="shared" si="38"/>
        <v>N/A</v>
      </c>
      <c r="I190" s="8">
        <v>-2.97</v>
      </c>
      <c r="J190" s="8">
        <v>-3.37</v>
      </c>
      <c r="K190" s="28" t="s">
        <v>736</v>
      </c>
      <c r="L190" s="111" t="str">
        <f t="shared" si="39"/>
        <v>Yes</v>
      </c>
    </row>
    <row r="191" spans="1:12" x14ac:dyDescent="0.25">
      <c r="A191" s="143" t="s">
        <v>1475</v>
      </c>
      <c r="B191" s="22" t="s">
        <v>213</v>
      </c>
      <c r="C191" s="29">
        <v>10301.884459999999</v>
      </c>
      <c r="D191" s="27" t="str">
        <f t="shared" si="36"/>
        <v>N/A</v>
      </c>
      <c r="E191" s="29">
        <v>10450.223348</v>
      </c>
      <c r="F191" s="27" t="str">
        <f t="shared" si="37"/>
        <v>N/A</v>
      </c>
      <c r="G191" s="29">
        <v>11977.935864999999</v>
      </c>
      <c r="H191" s="27" t="str">
        <f t="shared" si="38"/>
        <v>N/A</v>
      </c>
      <c r="I191" s="8">
        <v>1.44</v>
      </c>
      <c r="J191" s="8">
        <v>14.62</v>
      </c>
      <c r="K191" s="28" t="s">
        <v>736</v>
      </c>
      <c r="L191" s="111" t="str">
        <f t="shared" si="39"/>
        <v>Yes</v>
      </c>
    </row>
    <row r="192" spans="1:12" x14ac:dyDescent="0.25">
      <c r="A192" s="143" t="s">
        <v>1476</v>
      </c>
      <c r="B192" s="22" t="s">
        <v>213</v>
      </c>
      <c r="C192" s="29">
        <v>15251.393432999999</v>
      </c>
      <c r="D192" s="27" t="str">
        <f t="shared" si="36"/>
        <v>N/A</v>
      </c>
      <c r="E192" s="29">
        <v>14079.30537</v>
      </c>
      <c r="F192" s="27" t="str">
        <f t="shared" si="37"/>
        <v>N/A</v>
      </c>
      <c r="G192" s="29">
        <v>10473.731970999999</v>
      </c>
      <c r="H192" s="27" t="str">
        <f t="shared" si="38"/>
        <v>N/A</v>
      </c>
      <c r="I192" s="8">
        <v>-7.69</v>
      </c>
      <c r="J192" s="8">
        <v>-25.6</v>
      </c>
      <c r="K192" s="28" t="s">
        <v>736</v>
      </c>
      <c r="L192" s="111" t="str">
        <f t="shared" si="39"/>
        <v>Yes</v>
      </c>
    </row>
    <row r="193" spans="1:12" x14ac:dyDescent="0.25">
      <c r="A193" s="174" t="s">
        <v>1477</v>
      </c>
      <c r="B193" s="22" t="s">
        <v>213</v>
      </c>
      <c r="C193" s="5">
        <v>23.952423167999999</v>
      </c>
      <c r="D193" s="27" t="str">
        <f t="shared" si="36"/>
        <v>N/A</v>
      </c>
      <c r="E193" s="5">
        <v>22.383630286999999</v>
      </c>
      <c r="F193" s="27" t="str">
        <f t="shared" si="37"/>
        <v>N/A</v>
      </c>
      <c r="G193" s="5">
        <v>20.297756264</v>
      </c>
      <c r="H193" s="27" t="str">
        <f t="shared" si="38"/>
        <v>N/A</v>
      </c>
      <c r="I193" s="8">
        <v>-6.55</v>
      </c>
      <c r="J193" s="8">
        <v>-9.32</v>
      </c>
      <c r="K193" s="28" t="s">
        <v>736</v>
      </c>
      <c r="L193" s="111" t="str">
        <f t="shared" si="39"/>
        <v>Yes</v>
      </c>
    </row>
    <row r="194" spans="1:12" x14ac:dyDescent="0.25">
      <c r="A194" s="174" t="s">
        <v>1478</v>
      </c>
      <c r="B194" s="22" t="s">
        <v>213</v>
      </c>
      <c r="C194" s="5">
        <v>27.941585923000002</v>
      </c>
      <c r="D194" s="27" t="str">
        <f t="shared" si="36"/>
        <v>N/A</v>
      </c>
      <c r="E194" s="5">
        <v>26.388869545999999</v>
      </c>
      <c r="F194" s="27" t="str">
        <f t="shared" si="37"/>
        <v>N/A</v>
      </c>
      <c r="G194" s="5">
        <v>24.972379787000001</v>
      </c>
      <c r="H194" s="27" t="str">
        <f t="shared" si="38"/>
        <v>N/A</v>
      </c>
      <c r="I194" s="8">
        <v>-5.56</v>
      </c>
      <c r="J194" s="8">
        <v>-5.37</v>
      </c>
      <c r="K194" s="28" t="s">
        <v>736</v>
      </c>
      <c r="L194" s="111" t="str">
        <f t="shared" si="39"/>
        <v>Yes</v>
      </c>
    </row>
    <row r="195" spans="1:12" x14ac:dyDescent="0.25">
      <c r="A195" s="174" t="s">
        <v>1479</v>
      </c>
      <c r="B195" s="22" t="s">
        <v>213</v>
      </c>
      <c r="C195" s="5">
        <v>19.702804620999999</v>
      </c>
      <c r="D195" s="27" t="str">
        <f t="shared" si="36"/>
        <v>N/A</v>
      </c>
      <c r="E195" s="5">
        <v>18.135262047000001</v>
      </c>
      <c r="F195" s="27" t="str">
        <f t="shared" si="37"/>
        <v>N/A</v>
      </c>
      <c r="G195" s="5">
        <v>15.619040205999999</v>
      </c>
      <c r="H195" s="27" t="str">
        <f t="shared" si="38"/>
        <v>N/A</v>
      </c>
      <c r="I195" s="8">
        <v>-7.96</v>
      </c>
      <c r="J195" s="8">
        <v>-13.9</v>
      </c>
      <c r="K195" s="28" t="s">
        <v>736</v>
      </c>
      <c r="L195" s="111" t="str">
        <f t="shared" si="39"/>
        <v>Yes</v>
      </c>
    </row>
    <row r="196" spans="1:12" x14ac:dyDescent="0.25">
      <c r="A196" s="143" t="s">
        <v>1388</v>
      </c>
      <c r="B196" s="22" t="s">
        <v>213</v>
      </c>
      <c r="C196" s="29">
        <v>417142372</v>
      </c>
      <c r="D196" s="27" t="str">
        <f t="shared" si="36"/>
        <v>N/A</v>
      </c>
      <c r="E196" s="29">
        <v>348524620</v>
      </c>
      <c r="F196" s="27" t="str">
        <f t="shared" si="37"/>
        <v>N/A</v>
      </c>
      <c r="G196" s="29">
        <v>203390888</v>
      </c>
      <c r="H196" s="27" t="str">
        <f t="shared" si="38"/>
        <v>N/A</v>
      </c>
      <c r="I196" s="8">
        <v>-16.399999999999999</v>
      </c>
      <c r="J196" s="8">
        <v>-41.6</v>
      </c>
      <c r="K196" s="28" t="s">
        <v>736</v>
      </c>
      <c r="L196" s="111" t="str">
        <f t="shared" si="39"/>
        <v>No</v>
      </c>
    </row>
    <row r="197" spans="1:12" x14ac:dyDescent="0.25">
      <c r="A197" s="143" t="s">
        <v>1480</v>
      </c>
      <c r="B197" s="22" t="s">
        <v>213</v>
      </c>
      <c r="C197" s="23">
        <v>14767</v>
      </c>
      <c r="D197" s="27" t="str">
        <f t="shared" si="36"/>
        <v>N/A</v>
      </c>
      <c r="E197" s="23">
        <v>13565</v>
      </c>
      <c r="F197" s="27" t="str">
        <f t="shared" si="37"/>
        <v>N/A</v>
      </c>
      <c r="G197" s="23">
        <v>12131</v>
      </c>
      <c r="H197" s="27" t="str">
        <f t="shared" si="38"/>
        <v>N/A</v>
      </c>
      <c r="I197" s="8">
        <v>-8.14</v>
      </c>
      <c r="J197" s="8">
        <v>-10.6</v>
      </c>
      <c r="K197" s="28" t="s">
        <v>736</v>
      </c>
      <c r="L197" s="111" t="str">
        <f t="shared" si="39"/>
        <v>Yes</v>
      </c>
    </row>
    <row r="198" spans="1:12" ht="25" x14ac:dyDescent="0.25">
      <c r="A198" s="143" t="s">
        <v>1481</v>
      </c>
      <c r="B198" s="22" t="s">
        <v>213</v>
      </c>
      <c r="C198" s="29">
        <v>28248.281438000002</v>
      </c>
      <c r="D198" s="27" t="str">
        <f t="shared" si="36"/>
        <v>N/A</v>
      </c>
      <c r="E198" s="29">
        <v>25692.931809999998</v>
      </c>
      <c r="F198" s="27" t="str">
        <f t="shared" si="37"/>
        <v>N/A</v>
      </c>
      <c r="G198" s="29">
        <v>16766.209545999998</v>
      </c>
      <c r="H198" s="27" t="str">
        <f t="shared" si="38"/>
        <v>N/A</v>
      </c>
      <c r="I198" s="8">
        <v>-9.0500000000000007</v>
      </c>
      <c r="J198" s="8">
        <v>-34.700000000000003</v>
      </c>
      <c r="K198" s="28" t="s">
        <v>736</v>
      </c>
      <c r="L198" s="111" t="str">
        <f t="shared" si="39"/>
        <v>No</v>
      </c>
    </row>
    <row r="199" spans="1:12" ht="25" x14ac:dyDescent="0.25">
      <c r="A199" s="143" t="s">
        <v>1482</v>
      </c>
      <c r="B199" s="22" t="s">
        <v>213</v>
      </c>
      <c r="C199" s="29">
        <v>19881.144521999999</v>
      </c>
      <c r="D199" s="27" t="str">
        <f t="shared" si="36"/>
        <v>N/A</v>
      </c>
      <c r="E199" s="29">
        <v>19639.312571999999</v>
      </c>
      <c r="F199" s="27" t="str">
        <f t="shared" si="37"/>
        <v>N/A</v>
      </c>
      <c r="G199" s="29">
        <v>18395.610169</v>
      </c>
      <c r="H199" s="27" t="str">
        <f t="shared" si="38"/>
        <v>N/A</v>
      </c>
      <c r="I199" s="8">
        <v>-1.22</v>
      </c>
      <c r="J199" s="8">
        <v>-6.33</v>
      </c>
      <c r="K199" s="28" t="s">
        <v>736</v>
      </c>
      <c r="L199" s="111" t="str">
        <f t="shared" si="39"/>
        <v>Yes</v>
      </c>
    </row>
    <row r="200" spans="1:12" ht="25" x14ac:dyDescent="0.25">
      <c r="A200" s="143" t="s">
        <v>1483</v>
      </c>
      <c r="B200" s="22" t="s">
        <v>213</v>
      </c>
      <c r="C200" s="29">
        <v>39851.648940999999</v>
      </c>
      <c r="D200" s="27" t="str">
        <f t="shared" si="36"/>
        <v>N/A</v>
      </c>
      <c r="E200" s="29">
        <v>33857.791168999996</v>
      </c>
      <c r="F200" s="27" t="str">
        <f t="shared" si="37"/>
        <v>N/A</v>
      </c>
      <c r="G200" s="29">
        <v>14242.520294</v>
      </c>
      <c r="H200" s="27" t="str">
        <f t="shared" si="38"/>
        <v>N/A</v>
      </c>
      <c r="I200" s="8">
        <v>-15</v>
      </c>
      <c r="J200" s="8">
        <v>-57.9</v>
      </c>
      <c r="K200" s="28" t="s">
        <v>736</v>
      </c>
      <c r="L200" s="111" t="str">
        <f t="shared" si="39"/>
        <v>No</v>
      </c>
    </row>
    <row r="201" spans="1:12" ht="25" x14ac:dyDescent="0.25">
      <c r="A201" s="143" t="s">
        <v>1484</v>
      </c>
      <c r="B201" s="22" t="s">
        <v>213</v>
      </c>
      <c r="C201" s="5">
        <v>5.4547133570000002</v>
      </c>
      <c r="D201" s="27" t="str">
        <f t="shared" si="36"/>
        <v>N/A</v>
      </c>
      <c r="E201" s="5">
        <v>4.9761372849000001</v>
      </c>
      <c r="F201" s="27" t="str">
        <f t="shared" si="37"/>
        <v>N/A</v>
      </c>
      <c r="G201" s="5">
        <v>4.5768895563000003</v>
      </c>
      <c r="H201" s="27" t="str">
        <f t="shared" si="38"/>
        <v>N/A</v>
      </c>
      <c r="I201" s="8">
        <v>-8.77</v>
      </c>
      <c r="J201" s="8">
        <v>-8.02</v>
      </c>
      <c r="K201" s="28" t="s">
        <v>736</v>
      </c>
      <c r="L201" s="111" t="str">
        <f t="shared" si="39"/>
        <v>Yes</v>
      </c>
    </row>
    <row r="202" spans="1:12" ht="25" x14ac:dyDescent="0.25">
      <c r="A202" s="143" t="s">
        <v>1485</v>
      </c>
      <c r="B202" s="22" t="s">
        <v>213</v>
      </c>
      <c r="C202" s="5">
        <v>5.9722686268</v>
      </c>
      <c r="D202" s="27" t="str">
        <f t="shared" si="36"/>
        <v>N/A</v>
      </c>
      <c r="E202" s="5">
        <v>5.4224753840000002</v>
      </c>
      <c r="F202" s="27" t="str">
        <f t="shared" si="37"/>
        <v>N/A</v>
      </c>
      <c r="G202" s="5">
        <v>5.4684313943999996</v>
      </c>
      <c r="H202" s="27" t="str">
        <f t="shared" si="38"/>
        <v>N/A</v>
      </c>
      <c r="I202" s="8">
        <v>-9.2100000000000009</v>
      </c>
      <c r="J202" s="8">
        <v>0.84750000000000003</v>
      </c>
      <c r="K202" s="28" t="s">
        <v>736</v>
      </c>
      <c r="L202" s="111" t="str">
        <f t="shared" si="39"/>
        <v>Yes</v>
      </c>
    </row>
    <row r="203" spans="1:12" ht="25" x14ac:dyDescent="0.25">
      <c r="A203" s="179" t="s">
        <v>1486</v>
      </c>
      <c r="B203" s="119" t="s">
        <v>213</v>
      </c>
      <c r="C203" s="120">
        <v>4.9535231904000003</v>
      </c>
      <c r="D203" s="151" t="str">
        <f t="shared" si="36"/>
        <v>N/A</v>
      </c>
      <c r="E203" s="120">
        <v>4.5499669093000001</v>
      </c>
      <c r="F203" s="151" t="str">
        <f t="shared" si="37"/>
        <v>N/A</v>
      </c>
      <c r="G203" s="120">
        <v>3.7013972677</v>
      </c>
      <c r="H203" s="151" t="str">
        <f t="shared" si="38"/>
        <v>N/A</v>
      </c>
      <c r="I203" s="152">
        <v>-8.15</v>
      </c>
      <c r="J203" s="152">
        <v>-18.7</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1856580</v>
      </c>
      <c r="D6" s="27" t="str">
        <f>IF($B6="N/A","N/A",IF(C6&gt;10,"No",IF(C6&lt;-10,"No","Yes")))</f>
        <v>N/A</v>
      </c>
      <c r="E6" s="23">
        <v>1884732</v>
      </c>
      <c r="F6" s="27" t="str">
        <f>IF($B6="N/A","N/A",IF(E6&gt;10,"No",IF(E6&lt;-10,"No","Yes")))</f>
        <v>N/A</v>
      </c>
      <c r="G6" s="23">
        <v>1898497</v>
      </c>
      <c r="H6" s="27" t="str">
        <f>IF($B6="N/A","N/A",IF(G6&gt;10,"No",IF(G6&lt;-10,"No","Yes")))</f>
        <v>N/A</v>
      </c>
      <c r="I6" s="8">
        <v>1.516</v>
      </c>
      <c r="J6" s="8">
        <v>0.73029999999999995</v>
      </c>
      <c r="K6" s="28" t="s">
        <v>736</v>
      </c>
      <c r="L6" s="111" t="str">
        <f t="shared" ref="L6:L46" si="0">IF(J6="Div by 0", "N/A", IF(K6="N/A","N/A", IF(J6&gt;VALUE(MID(K6,1,2)), "No", IF(J6&lt;-1*VALUE(MID(K6,1,2)), "No", "Yes"))))</f>
        <v>Yes</v>
      </c>
    </row>
    <row r="7" spans="1:12" x14ac:dyDescent="0.25">
      <c r="A7" s="174" t="s">
        <v>10</v>
      </c>
      <c r="B7" s="22" t="s">
        <v>213</v>
      </c>
      <c r="C7" s="23">
        <v>1674600</v>
      </c>
      <c r="D7" s="27" t="str">
        <f>IF($B7="N/A","N/A",IF(C7&gt;10,"No",IF(C7&lt;-10,"No","Yes")))</f>
        <v>N/A</v>
      </c>
      <c r="E7" s="23">
        <v>1702080</v>
      </c>
      <c r="F7" s="27" t="str">
        <f>IF($B7="N/A","N/A",IF(E7&gt;10,"No",IF(E7&lt;-10,"No","Yes")))</f>
        <v>N/A</v>
      </c>
      <c r="G7" s="23">
        <v>1681182</v>
      </c>
      <c r="H7" s="27" t="str">
        <f>IF($B7="N/A","N/A",IF(G7&gt;10,"No",IF(G7&lt;-10,"No","Yes")))</f>
        <v>N/A</v>
      </c>
      <c r="I7" s="8">
        <v>1.641</v>
      </c>
      <c r="J7" s="8">
        <v>-1.23</v>
      </c>
      <c r="K7" s="28" t="s">
        <v>736</v>
      </c>
      <c r="L7" s="111" t="str">
        <f t="shared" si="0"/>
        <v>Yes</v>
      </c>
    </row>
    <row r="8" spans="1:12" x14ac:dyDescent="0.25">
      <c r="A8" s="174" t="s">
        <v>91</v>
      </c>
      <c r="B8" s="5" t="s">
        <v>297</v>
      </c>
      <c r="C8" s="4">
        <v>90.198106194999994</v>
      </c>
      <c r="D8" s="27" t="str">
        <f>IF($B8="N/A","N/A",IF(C8&gt;90,"No",IF(C8&lt;65,"No","Yes")))</f>
        <v>No</v>
      </c>
      <c r="E8" s="4">
        <v>90.308860887999998</v>
      </c>
      <c r="F8" s="27" t="str">
        <f>IF($B8="N/A","N/A",IF(E8&gt;90,"No",IF(E8&lt;65,"No","Yes")))</f>
        <v>No</v>
      </c>
      <c r="G8" s="4">
        <v>88.553313489999994</v>
      </c>
      <c r="H8" s="27" t="str">
        <f>IF($B8="N/A","N/A",IF(G8&gt;90,"No",IF(G8&lt;65,"No","Yes")))</f>
        <v>Yes</v>
      </c>
      <c r="I8" s="8">
        <v>0.12280000000000001</v>
      </c>
      <c r="J8" s="8">
        <v>-1.94</v>
      </c>
      <c r="K8" s="28" t="s">
        <v>736</v>
      </c>
      <c r="L8" s="111" t="str">
        <f t="shared" si="0"/>
        <v>Yes</v>
      </c>
    </row>
    <row r="9" spans="1:12" x14ac:dyDescent="0.25">
      <c r="A9" s="174" t="s">
        <v>92</v>
      </c>
      <c r="B9" s="5" t="s">
        <v>298</v>
      </c>
      <c r="C9" s="4">
        <v>92.962313402000007</v>
      </c>
      <c r="D9" s="27" t="str">
        <f>IF($B9="N/A","N/A",IF(C9&gt;100,"No",IF(C9&lt;90,"No","Yes")))</f>
        <v>Yes</v>
      </c>
      <c r="E9" s="4">
        <v>92.560661940000003</v>
      </c>
      <c r="F9" s="27" t="str">
        <f>IF($B9="N/A","N/A",IF(E9&gt;100,"No",IF(E9&lt;90,"No","Yes")))</f>
        <v>Yes</v>
      </c>
      <c r="G9" s="4">
        <v>91.965187936999996</v>
      </c>
      <c r="H9" s="27" t="str">
        <f>IF($B9="N/A","N/A",IF(G9&gt;100,"No",IF(G9&lt;90,"No","Yes")))</f>
        <v>Yes</v>
      </c>
      <c r="I9" s="8">
        <v>-0.432</v>
      </c>
      <c r="J9" s="8">
        <v>-0.64300000000000002</v>
      </c>
      <c r="K9" s="28" t="s">
        <v>736</v>
      </c>
      <c r="L9" s="111" t="str">
        <f t="shared" si="0"/>
        <v>Yes</v>
      </c>
    </row>
    <row r="10" spans="1:12" x14ac:dyDescent="0.25">
      <c r="A10" s="174" t="s">
        <v>93</v>
      </c>
      <c r="B10" s="5" t="s">
        <v>299</v>
      </c>
      <c r="C10" s="4">
        <v>92.516610216999993</v>
      </c>
      <c r="D10" s="27" t="str">
        <f>IF($B10="N/A","N/A",IF(C10&gt;100,"No",IF(C10&lt;85,"No","Yes")))</f>
        <v>Yes</v>
      </c>
      <c r="E10" s="4">
        <v>92.090004192999999</v>
      </c>
      <c r="F10" s="27" t="str">
        <f>IF($B10="N/A","N/A",IF(E10&gt;100,"No",IF(E10&lt;85,"No","Yes")))</f>
        <v>Yes</v>
      </c>
      <c r="G10" s="4">
        <v>90.102591793000002</v>
      </c>
      <c r="H10" s="27" t="str">
        <f>IF($B10="N/A","N/A",IF(G10&gt;100,"No",IF(G10&lt;85,"No","Yes")))</f>
        <v>Yes</v>
      </c>
      <c r="I10" s="8">
        <v>-0.46100000000000002</v>
      </c>
      <c r="J10" s="8">
        <v>-2.16</v>
      </c>
      <c r="K10" s="28" t="s">
        <v>736</v>
      </c>
      <c r="L10" s="111" t="str">
        <f t="shared" si="0"/>
        <v>Yes</v>
      </c>
    </row>
    <row r="11" spans="1:12" x14ac:dyDescent="0.25">
      <c r="A11" s="174" t="s">
        <v>94</v>
      </c>
      <c r="B11" s="5" t="s">
        <v>300</v>
      </c>
      <c r="C11" s="4">
        <v>89.705753795000007</v>
      </c>
      <c r="D11" s="27" t="str">
        <f>IF($B11="N/A","N/A",IF(C11&gt;100,"No",IF(C11&lt;80,"No","Yes")))</f>
        <v>Yes</v>
      </c>
      <c r="E11" s="4">
        <v>90.178807266999996</v>
      </c>
      <c r="F11" s="27" t="str">
        <f>IF($B11="N/A","N/A",IF(E11&gt;100,"No",IF(E11&lt;80,"No","Yes")))</f>
        <v>Yes</v>
      </c>
      <c r="G11" s="4">
        <v>88.522329736000003</v>
      </c>
      <c r="H11" s="27" t="str">
        <f>IF($B11="N/A","N/A",IF(G11&gt;100,"No",IF(G11&lt;80,"No","Yes")))</f>
        <v>Yes</v>
      </c>
      <c r="I11" s="8">
        <v>0.52729999999999999</v>
      </c>
      <c r="J11" s="8">
        <v>-1.84</v>
      </c>
      <c r="K11" s="28" t="s">
        <v>736</v>
      </c>
      <c r="L11" s="111" t="str">
        <f t="shared" si="0"/>
        <v>Yes</v>
      </c>
    </row>
    <row r="12" spans="1:12" x14ac:dyDescent="0.25">
      <c r="A12" s="174" t="s">
        <v>95</v>
      </c>
      <c r="B12" s="5" t="s">
        <v>300</v>
      </c>
      <c r="C12" s="4">
        <v>88.335717055999993</v>
      </c>
      <c r="D12" s="27" t="str">
        <f>IF($B12="N/A","N/A",IF(C12&gt;100,"No",IF(C12&lt;80,"No","Yes")))</f>
        <v>Yes</v>
      </c>
      <c r="E12" s="4">
        <v>87.965549134</v>
      </c>
      <c r="F12" s="27" t="str">
        <f>IF($B12="N/A","N/A",IF(E12&gt;100,"No",IF(E12&lt;80,"No","Yes")))</f>
        <v>Yes</v>
      </c>
      <c r="G12" s="4">
        <v>86.161888372999996</v>
      </c>
      <c r="H12" s="27" t="str">
        <f>IF($B12="N/A","N/A",IF(G12&gt;100,"No",IF(G12&lt;80,"No","Yes")))</f>
        <v>Yes</v>
      </c>
      <c r="I12" s="8">
        <v>-0.41899999999999998</v>
      </c>
      <c r="J12" s="8">
        <v>-2.0499999999999998</v>
      </c>
      <c r="K12" s="28" t="s">
        <v>736</v>
      </c>
      <c r="L12" s="111" t="str">
        <f t="shared" si="0"/>
        <v>Yes</v>
      </c>
    </row>
    <row r="13" spans="1:12" x14ac:dyDescent="0.25">
      <c r="A13" s="110" t="s">
        <v>96</v>
      </c>
      <c r="B13" s="22" t="s">
        <v>213</v>
      </c>
      <c r="C13" s="23">
        <v>1510999.57</v>
      </c>
      <c r="D13" s="27" t="str">
        <f t="shared" ref="D13:D44" si="1">IF($B13="N/A","N/A",IF(C13&gt;10,"No",IF(C13&lt;-10,"No","Yes")))</f>
        <v>N/A</v>
      </c>
      <c r="E13" s="23">
        <v>1563264.83</v>
      </c>
      <c r="F13" s="27" t="str">
        <f t="shared" ref="F13:F44" si="2">IF($B13="N/A","N/A",IF(E13&gt;10,"No",IF(E13&lt;-10,"No","Yes")))</f>
        <v>N/A</v>
      </c>
      <c r="G13" s="23">
        <v>1538924.84</v>
      </c>
      <c r="H13" s="27" t="str">
        <f t="shared" ref="H13:H44" si="3">IF($B13="N/A","N/A",IF(G13&gt;10,"No",IF(G13&lt;-10,"No","Yes")))</f>
        <v>N/A</v>
      </c>
      <c r="I13" s="8">
        <v>3.4590000000000001</v>
      </c>
      <c r="J13" s="8">
        <v>-1.56</v>
      </c>
      <c r="K13" s="28" t="s">
        <v>736</v>
      </c>
      <c r="L13" s="111" t="str">
        <f t="shared" si="0"/>
        <v>Yes</v>
      </c>
    </row>
    <row r="14" spans="1:12" x14ac:dyDescent="0.25">
      <c r="A14" s="110" t="s">
        <v>100</v>
      </c>
      <c r="B14" s="22" t="s">
        <v>213</v>
      </c>
      <c r="C14" s="23">
        <v>147108</v>
      </c>
      <c r="D14" s="27" t="str">
        <f t="shared" si="1"/>
        <v>N/A</v>
      </c>
      <c r="E14" s="23">
        <v>146962</v>
      </c>
      <c r="F14" s="27" t="str">
        <f t="shared" si="2"/>
        <v>N/A</v>
      </c>
      <c r="G14" s="23">
        <v>140526</v>
      </c>
      <c r="H14" s="27" t="str">
        <f t="shared" si="3"/>
        <v>N/A</v>
      </c>
      <c r="I14" s="8">
        <v>-9.9000000000000005E-2</v>
      </c>
      <c r="J14" s="8">
        <v>-4.38</v>
      </c>
      <c r="K14" s="28" t="s">
        <v>736</v>
      </c>
      <c r="L14" s="111" t="str">
        <f t="shared" si="0"/>
        <v>Yes</v>
      </c>
    </row>
    <row r="15" spans="1:12" x14ac:dyDescent="0.25">
      <c r="A15" s="110" t="s">
        <v>977</v>
      </c>
      <c r="B15" s="22" t="s">
        <v>213</v>
      </c>
      <c r="C15" s="23">
        <v>57261</v>
      </c>
      <c r="D15" s="27" t="str">
        <f t="shared" si="1"/>
        <v>N/A</v>
      </c>
      <c r="E15" s="23">
        <v>56722</v>
      </c>
      <c r="F15" s="27" t="str">
        <f t="shared" si="2"/>
        <v>N/A</v>
      </c>
      <c r="G15" s="23">
        <v>55058</v>
      </c>
      <c r="H15" s="27" t="str">
        <f t="shared" si="3"/>
        <v>N/A</v>
      </c>
      <c r="I15" s="8">
        <v>-0.94099999999999995</v>
      </c>
      <c r="J15" s="8">
        <v>-2.93</v>
      </c>
      <c r="K15" s="28" t="s">
        <v>736</v>
      </c>
      <c r="L15" s="111" t="str">
        <f t="shared" si="0"/>
        <v>Yes</v>
      </c>
    </row>
    <row r="16" spans="1:12" x14ac:dyDescent="0.25">
      <c r="A16" s="110" t="s">
        <v>978</v>
      </c>
      <c r="B16" s="22" t="s">
        <v>213</v>
      </c>
      <c r="C16" s="23">
        <v>22031</v>
      </c>
      <c r="D16" s="27" t="str">
        <f t="shared" si="1"/>
        <v>N/A</v>
      </c>
      <c r="E16" s="23">
        <v>21832</v>
      </c>
      <c r="F16" s="27" t="str">
        <f t="shared" si="2"/>
        <v>N/A</v>
      </c>
      <c r="G16" s="23">
        <v>18694</v>
      </c>
      <c r="H16" s="27" t="str">
        <f t="shared" si="3"/>
        <v>N/A</v>
      </c>
      <c r="I16" s="8">
        <v>-0.90300000000000002</v>
      </c>
      <c r="J16" s="8">
        <v>-14.4</v>
      </c>
      <c r="K16" s="28" t="s">
        <v>736</v>
      </c>
      <c r="L16" s="111" t="str">
        <f t="shared" si="0"/>
        <v>Yes</v>
      </c>
    </row>
    <row r="17" spans="1:12" x14ac:dyDescent="0.25">
      <c r="A17" s="110" t="s">
        <v>979</v>
      </c>
      <c r="B17" s="22" t="s">
        <v>213</v>
      </c>
      <c r="C17" s="23">
        <v>67812</v>
      </c>
      <c r="D17" s="27" t="str">
        <f t="shared" si="1"/>
        <v>N/A</v>
      </c>
      <c r="E17" s="23">
        <v>68404</v>
      </c>
      <c r="F17" s="27" t="str">
        <f t="shared" si="2"/>
        <v>N/A</v>
      </c>
      <c r="G17" s="23">
        <v>66770</v>
      </c>
      <c r="H17" s="27" t="str">
        <f t="shared" si="3"/>
        <v>N/A</v>
      </c>
      <c r="I17" s="8">
        <v>0.873</v>
      </c>
      <c r="J17" s="8">
        <v>-2.39</v>
      </c>
      <c r="K17" s="28" t="s">
        <v>736</v>
      </c>
      <c r="L17" s="111" t="str">
        <f t="shared" si="0"/>
        <v>Yes</v>
      </c>
    </row>
    <row r="18" spans="1:12" x14ac:dyDescent="0.25">
      <c r="A18" s="110" t="s">
        <v>980</v>
      </c>
      <c r="B18" s="22" t="s">
        <v>213</v>
      </c>
      <c r="C18" s="23">
        <v>11</v>
      </c>
      <c r="D18" s="27" t="str">
        <f t="shared" si="1"/>
        <v>N/A</v>
      </c>
      <c r="E18" s="23">
        <v>11</v>
      </c>
      <c r="F18" s="27" t="str">
        <f t="shared" si="2"/>
        <v>N/A</v>
      </c>
      <c r="G18" s="23">
        <v>11</v>
      </c>
      <c r="H18" s="27" t="str">
        <f t="shared" si="3"/>
        <v>N/A</v>
      </c>
      <c r="I18" s="8">
        <v>0</v>
      </c>
      <c r="J18" s="8">
        <v>0</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315619</v>
      </c>
      <c r="D20" s="27" t="str">
        <f t="shared" si="1"/>
        <v>N/A</v>
      </c>
      <c r="E20" s="23">
        <v>321985</v>
      </c>
      <c r="F20" s="27" t="str">
        <f t="shared" si="2"/>
        <v>N/A</v>
      </c>
      <c r="G20" s="23">
        <v>333360</v>
      </c>
      <c r="H20" s="27" t="str">
        <f t="shared" si="3"/>
        <v>N/A</v>
      </c>
      <c r="I20" s="8">
        <v>2.0169999999999999</v>
      </c>
      <c r="J20" s="8">
        <v>3.5329999999999999</v>
      </c>
      <c r="K20" s="28" t="s">
        <v>736</v>
      </c>
      <c r="L20" s="111" t="str">
        <f t="shared" si="0"/>
        <v>Yes</v>
      </c>
    </row>
    <row r="21" spans="1:12" x14ac:dyDescent="0.25">
      <c r="A21" s="110" t="s">
        <v>982</v>
      </c>
      <c r="B21" s="22" t="s">
        <v>213</v>
      </c>
      <c r="C21" s="23">
        <v>199561</v>
      </c>
      <c r="D21" s="27" t="str">
        <f t="shared" si="1"/>
        <v>N/A</v>
      </c>
      <c r="E21" s="23">
        <v>205339</v>
      </c>
      <c r="F21" s="27" t="str">
        <f t="shared" si="2"/>
        <v>N/A</v>
      </c>
      <c r="G21" s="23">
        <v>218303</v>
      </c>
      <c r="H21" s="27" t="str">
        <f t="shared" si="3"/>
        <v>N/A</v>
      </c>
      <c r="I21" s="8">
        <v>2.895</v>
      </c>
      <c r="J21" s="8">
        <v>6.3129999999999997</v>
      </c>
      <c r="K21" s="28" t="s">
        <v>736</v>
      </c>
      <c r="L21" s="111" t="str">
        <f t="shared" si="0"/>
        <v>Yes</v>
      </c>
    </row>
    <row r="22" spans="1:12" x14ac:dyDescent="0.25">
      <c r="A22" s="110" t="s">
        <v>983</v>
      </c>
      <c r="B22" s="22" t="s">
        <v>213</v>
      </c>
      <c r="C22" s="23">
        <v>12342</v>
      </c>
      <c r="D22" s="27" t="str">
        <f t="shared" si="1"/>
        <v>N/A</v>
      </c>
      <c r="E22" s="23">
        <v>12152</v>
      </c>
      <c r="F22" s="27" t="str">
        <f t="shared" si="2"/>
        <v>N/A</v>
      </c>
      <c r="G22" s="23">
        <v>10536</v>
      </c>
      <c r="H22" s="27" t="str">
        <f t="shared" si="3"/>
        <v>N/A</v>
      </c>
      <c r="I22" s="8">
        <v>-1.54</v>
      </c>
      <c r="J22" s="8">
        <v>-13.3</v>
      </c>
      <c r="K22" s="28" t="s">
        <v>736</v>
      </c>
      <c r="L22" s="111" t="str">
        <f t="shared" si="0"/>
        <v>Yes</v>
      </c>
    </row>
    <row r="23" spans="1:12" x14ac:dyDescent="0.25">
      <c r="A23" s="110" t="s">
        <v>984</v>
      </c>
      <c r="B23" s="22" t="s">
        <v>213</v>
      </c>
      <c r="C23" s="23">
        <v>101929</v>
      </c>
      <c r="D23" s="27" t="str">
        <f>IF($B23="N/A","N/A",IF(C23&gt;10,"No",IF(C23&lt;-10,"No","Yes")))</f>
        <v>N/A</v>
      </c>
      <c r="E23" s="23">
        <v>102451</v>
      </c>
      <c r="F23" s="27" t="str">
        <f t="shared" si="2"/>
        <v>N/A</v>
      </c>
      <c r="G23" s="23">
        <v>104337</v>
      </c>
      <c r="H23" s="27" t="str">
        <f t="shared" si="3"/>
        <v>N/A</v>
      </c>
      <c r="I23" s="8">
        <v>0.5121</v>
      </c>
      <c r="J23" s="8">
        <v>1.841</v>
      </c>
      <c r="K23" s="28" t="s">
        <v>736</v>
      </c>
      <c r="L23" s="111" t="str">
        <f t="shared" si="0"/>
        <v>Yes</v>
      </c>
    </row>
    <row r="24" spans="1:12" x14ac:dyDescent="0.25">
      <c r="A24" s="110" t="s">
        <v>985</v>
      </c>
      <c r="B24" s="22" t="s">
        <v>213</v>
      </c>
      <c r="C24" s="23">
        <v>1787</v>
      </c>
      <c r="D24" s="27" t="str">
        <f t="shared" si="1"/>
        <v>N/A</v>
      </c>
      <c r="E24" s="23">
        <v>2043</v>
      </c>
      <c r="F24" s="27" t="str">
        <f t="shared" si="2"/>
        <v>N/A</v>
      </c>
      <c r="G24" s="23">
        <v>184</v>
      </c>
      <c r="H24" s="27" t="str">
        <f t="shared" si="3"/>
        <v>N/A</v>
      </c>
      <c r="I24" s="8">
        <v>14.33</v>
      </c>
      <c r="J24" s="8">
        <v>-91</v>
      </c>
      <c r="K24" s="28" t="s">
        <v>736</v>
      </c>
      <c r="L24" s="111" t="str">
        <f t="shared" si="0"/>
        <v>No</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1063837</v>
      </c>
      <c r="D26" s="27" t="str">
        <f t="shared" si="1"/>
        <v>N/A</v>
      </c>
      <c r="E26" s="23">
        <v>1090336</v>
      </c>
      <c r="F26" s="27" t="str">
        <f t="shared" si="2"/>
        <v>N/A</v>
      </c>
      <c r="G26" s="23">
        <v>1113963</v>
      </c>
      <c r="H26" s="27" t="str">
        <f t="shared" si="3"/>
        <v>N/A</v>
      </c>
      <c r="I26" s="8">
        <v>2.4910000000000001</v>
      </c>
      <c r="J26" s="8">
        <v>2.1669999999999998</v>
      </c>
      <c r="K26" s="28" t="s">
        <v>736</v>
      </c>
      <c r="L26" s="111" t="str">
        <f t="shared" si="0"/>
        <v>Yes</v>
      </c>
    </row>
    <row r="27" spans="1:12" x14ac:dyDescent="0.25">
      <c r="A27" s="110" t="s">
        <v>987</v>
      </c>
      <c r="B27" s="22" t="s">
        <v>213</v>
      </c>
      <c r="C27" s="23">
        <v>142858</v>
      </c>
      <c r="D27" s="27" t="str">
        <f t="shared" si="1"/>
        <v>N/A</v>
      </c>
      <c r="E27" s="23">
        <v>128754</v>
      </c>
      <c r="F27" s="27" t="str">
        <f t="shared" si="2"/>
        <v>N/A</v>
      </c>
      <c r="G27" s="23">
        <v>149772</v>
      </c>
      <c r="H27" s="27" t="str">
        <f t="shared" si="3"/>
        <v>N/A</v>
      </c>
      <c r="I27" s="8">
        <v>-9.8699999999999992</v>
      </c>
      <c r="J27" s="8">
        <v>16.32</v>
      </c>
      <c r="K27" s="28" t="s">
        <v>736</v>
      </c>
      <c r="L27" s="111" t="str">
        <f t="shared" si="0"/>
        <v>Yes</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4117</v>
      </c>
      <c r="D29" s="27" t="str">
        <f t="shared" si="1"/>
        <v>N/A</v>
      </c>
      <c r="E29" s="23">
        <v>3734</v>
      </c>
      <c r="F29" s="27" t="str">
        <f t="shared" si="2"/>
        <v>N/A</v>
      </c>
      <c r="G29" s="23">
        <v>2654</v>
      </c>
      <c r="H29" s="27" t="str">
        <f t="shared" si="3"/>
        <v>N/A</v>
      </c>
      <c r="I29" s="8">
        <v>-9.3000000000000007</v>
      </c>
      <c r="J29" s="8">
        <v>-28.9</v>
      </c>
      <c r="K29" s="28" t="s">
        <v>736</v>
      </c>
      <c r="L29" s="111" t="str">
        <f t="shared" si="0"/>
        <v>Yes</v>
      </c>
    </row>
    <row r="30" spans="1:12" x14ac:dyDescent="0.25">
      <c r="A30" s="110" t="s">
        <v>990</v>
      </c>
      <c r="B30" s="22" t="s">
        <v>213</v>
      </c>
      <c r="C30" s="23">
        <v>854583</v>
      </c>
      <c r="D30" s="27" t="str">
        <f t="shared" si="1"/>
        <v>N/A</v>
      </c>
      <c r="E30" s="23">
        <v>896503</v>
      </c>
      <c r="F30" s="27" t="str">
        <f t="shared" si="2"/>
        <v>N/A</v>
      </c>
      <c r="G30" s="23">
        <v>915216</v>
      </c>
      <c r="H30" s="27" t="str">
        <f t="shared" si="3"/>
        <v>N/A</v>
      </c>
      <c r="I30" s="8">
        <v>4.9050000000000002</v>
      </c>
      <c r="J30" s="8">
        <v>2.0870000000000002</v>
      </c>
      <c r="K30" s="28" t="s">
        <v>736</v>
      </c>
      <c r="L30" s="111" t="str">
        <f t="shared" si="0"/>
        <v>Yes</v>
      </c>
    </row>
    <row r="31" spans="1:12" x14ac:dyDescent="0.25">
      <c r="A31" s="110" t="s">
        <v>991</v>
      </c>
      <c r="B31" s="22" t="s">
        <v>213</v>
      </c>
      <c r="C31" s="23">
        <v>41815</v>
      </c>
      <c r="D31" s="27" t="str">
        <f t="shared" si="1"/>
        <v>N/A</v>
      </c>
      <c r="E31" s="23">
        <v>40927</v>
      </c>
      <c r="F31" s="27" t="str">
        <f t="shared" si="2"/>
        <v>N/A</v>
      </c>
      <c r="G31" s="23">
        <v>25366</v>
      </c>
      <c r="H31" s="27" t="str">
        <f t="shared" si="3"/>
        <v>N/A</v>
      </c>
      <c r="I31" s="8">
        <v>-2.12</v>
      </c>
      <c r="J31" s="8">
        <v>-38</v>
      </c>
      <c r="K31" s="28" t="s">
        <v>736</v>
      </c>
      <c r="L31" s="111" t="str">
        <f t="shared" si="0"/>
        <v>No</v>
      </c>
    </row>
    <row r="32" spans="1:12" x14ac:dyDescent="0.25">
      <c r="A32" s="110" t="s">
        <v>992</v>
      </c>
      <c r="B32" s="22" t="s">
        <v>213</v>
      </c>
      <c r="C32" s="23">
        <v>20464</v>
      </c>
      <c r="D32" s="27" t="str">
        <f t="shared" si="1"/>
        <v>N/A</v>
      </c>
      <c r="E32" s="23">
        <v>20418</v>
      </c>
      <c r="F32" s="27" t="str">
        <f t="shared" si="2"/>
        <v>N/A</v>
      </c>
      <c r="G32" s="23">
        <v>20955</v>
      </c>
      <c r="H32" s="27" t="str">
        <f t="shared" si="3"/>
        <v>N/A</v>
      </c>
      <c r="I32" s="8">
        <v>-0.22500000000000001</v>
      </c>
      <c r="J32" s="8">
        <v>2.63</v>
      </c>
      <c r="K32" s="28" t="s">
        <v>736</v>
      </c>
      <c r="L32" s="111" t="str">
        <f t="shared" si="0"/>
        <v>Yes</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330016</v>
      </c>
      <c r="D34" s="27" t="str">
        <f t="shared" si="1"/>
        <v>N/A</v>
      </c>
      <c r="E34" s="23">
        <v>325449</v>
      </c>
      <c r="F34" s="27" t="str">
        <f t="shared" si="2"/>
        <v>N/A</v>
      </c>
      <c r="G34" s="23">
        <v>307990</v>
      </c>
      <c r="H34" s="27" t="str">
        <f t="shared" si="3"/>
        <v>N/A</v>
      </c>
      <c r="I34" s="8">
        <v>-1.38</v>
      </c>
      <c r="J34" s="8">
        <v>-5.36</v>
      </c>
      <c r="K34" s="28" t="s">
        <v>736</v>
      </c>
      <c r="L34" s="111" t="str">
        <f t="shared" si="0"/>
        <v>Yes</v>
      </c>
    </row>
    <row r="35" spans="1:12" x14ac:dyDescent="0.25">
      <c r="A35" s="110" t="s">
        <v>994</v>
      </c>
      <c r="B35" s="22" t="s">
        <v>213</v>
      </c>
      <c r="C35" s="23">
        <v>198135</v>
      </c>
      <c r="D35" s="27" t="str">
        <f t="shared" si="1"/>
        <v>N/A</v>
      </c>
      <c r="E35" s="23">
        <v>193546</v>
      </c>
      <c r="F35" s="27" t="str">
        <f t="shared" si="2"/>
        <v>N/A</v>
      </c>
      <c r="G35" s="23">
        <v>202157</v>
      </c>
      <c r="H35" s="27" t="str">
        <f t="shared" si="3"/>
        <v>N/A</v>
      </c>
      <c r="I35" s="8">
        <v>-2.3199999999999998</v>
      </c>
      <c r="J35" s="8">
        <v>4.4489999999999998</v>
      </c>
      <c r="K35" s="28" t="s">
        <v>736</v>
      </c>
      <c r="L35" s="111" t="str">
        <f t="shared" si="0"/>
        <v>Yes</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24340</v>
      </c>
      <c r="D37" s="27" t="str">
        <f t="shared" si="1"/>
        <v>N/A</v>
      </c>
      <c r="E37" s="23">
        <v>23525</v>
      </c>
      <c r="F37" s="27" t="str">
        <f t="shared" si="2"/>
        <v>N/A</v>
      </c>
      <c r="G37" s="23">
        <v>17455</v>
      </c>
      <c r="H37" s="27" t="str">
        <f t="shared" si="3"/>
        <v>N/A</v>
      </c>
      <c r="I37" s="8">
        <v>-3.35</v>
      </c>
      <c r="J37" s="8">
        <v>-25.8</v>
      </c>
      <c r="K37" s="28" t="s">
        <v>736</v>
      </c>
      <c r="L37" s="111" t="str">
        <f t="shared" si="0"/>
        <v>Yes</v>
      </c>
    </row>
    <row r="38" spans="1:12" x14ac:dyDescent="0.25">
      <c r="A38" s="110" t="s">
        <v>997</v>
      </c>
      <c r="B38" s="22" t="s">
        <v>213</v>
      </c>
      <c r="C38" s="23">
        <v>63033</v>
      </c>
      <c r="D38" s="27" t="str">
        <f t="shared" si="1"/>
        <v>N/A</v>
      </c>
      <c r="E38" s="23">
        <v>65035</v>
      </c>
      <c r="F38" s="27" t="str">
        <f t="shared" si="2"/>
        <v>N/A</v>
      </c>
      <c r="G38" s="23">
        <v>65305</v>
      </c>
      <c r="H38" s="27" t="str">
        <f t="shared" si="3"/>
        <v>N/A</v>
      </c>
      <c r="I38" s="8">
        <v>3.1760000000000002</v>
      </c>
      <c r="J38" s="8">
        <v>0.41520000000000001</v>
      </c>
      <c r="K38" s="28" t="s">
        <v>736</v>
      </c>
      <c r="L38" s="111" t="str">
        <f t="shared" si="0"/>
        <v>Yes</v>
      </c>
    </row>
    <row r="39" spans="1:12" x14ac:dyDescent="0.25">
      <c r="A39" s="110" t="s">
        <v>998</v>
      </c>
      <c r="B39" s="22" t="s">
        <v>213</v>
      </c>
      <c r="C39" s="23">
        <v>25800</v>
      </c>
      <c r="D39" s="27" t="str">
        <f t="shared" si="1"/>
        <v>N/A</v>
      </c>
      <c r="E39" s="23">
        <v>25146</v>
      </c>
      <c r="F39" s="27" t="str">
        <f t="shared" si="2"/>
        <v>N/A</v>
      </c>
      <c r="G39" s="23">
        <v>7787</v>
      </c>
      <c r="H39" s="27" t="str">
        <f t="shared" si="3"/>
        <v>N/A</v>
      </c>
      <c r="I39" s="8">
        <v>-2.5299999999999998</v>
      </c>
      <c r="J39" s="8">
        <v>-69</v>
      </c>
      <c r="K39" s="28" t="s">
        <v>736</v>
      </c>
      <c r="L39" s="111" t="str">
        <f t="shared" si="0"/>
        <v>No</v>
      </c>
    </row>
    <row r="40" spans="1:12" x14ac:dyDescent="0.25">
      <c r="A40" s="110" t="s">
        <v>999</v>
      </c>
      <c r="B40" s="22" t="s">
        <v>213</v>
      </c>
      <c r="C40" s="23">
        <v>18708</v>
      </c>
      <c r="D40" s="27" t="str">
        <f t="shared" si="1"/>
        <v>N/A</v>
      </c>
      <c r="E40" s="23">
        <v>18197</v>
      </c>
      <c r="F40" s="27" t="str">
        <f t="shared" si="2"/>
        <v>N/A</v>
      </c>
      <c r="G40" s="23">
        <v>15286</v>
      </c>
      <c r="H40" s="27" t="str">
        <f t="shared" si="3"/>
        <v>N/A</v>
      </c>
      <c r="I40" s="8">
        <v>-2.73</v>
      </c>
      <c r="J40" s="8">
        <v>-16</v>
      </c>
      <c r="K40" s="28" t="s">
        <v>736</v>
      </c>
      <c r="L40" s="111" t="str">
        <f t="shared" si="0"/>
        <v>Yes</v>
      </c>
    </row>
    <row r="41" spans="1:12" x14ac:dyDescent="0.25">
      <c r="A41" s="174" t="s">
        <v>84</v>
      </c>
      <c r="B41" s="22" t="s">
        <v>213</v>
      </c>
      <c r="C41" s="29">
        <v>9043183860</v>
      </c>
      <c r="D41" s="27" t="str">
        <f t="shared" si="1"/>
        <v>N/A</v>
      </c>
      <c r="E41" s="29">
        <v>8629774354</v>
      </c>
      <c r="F41" s="27" t="str">
        <f t="shared" si="2"/>
        <v>N/A</v>
      </c>
      <c r="G41" s="29">
        <v>6879390660</v>
      </c>
      <c r="H41" s="27" t="str">
        <f t="shared" si="3"/>
        <v>N/A</v>
      </c>
      <c r="I41" s="8">
        <v>-4.57</v>
      </c>
      <c r="J41" s="8">
        <v>-20.3</v>
      </c>
      <c r="K41" s="28" t="s">
        <v>736</v>
      </c>
      <c r="L41" s="111" t="str">
        <f t="shared" si="0"/>
        <v>Yes</v>
      </c>
    </row>
    <row r="42" spans="1:12" x14ac:dyDescent="0.25">
      <c r="A42" s="174" t="s">
        <v>1487</v>
      </c>
      <c r="B42" s="22" t="s">
        <v>213</v>
      </c>
      <c r="C42" s="29">
        <v>4870.8829460999996</v>
      </c>
      <c r="D42" s="27" t="str">
        <f t="shared" si="1"/>
        <v>N/A</v>
      </c>
      <c r="E42" s="29">
        <v>4578.7806191999998</v>
      </c>
      <c r="F42" s="27" t="str">
        <f t="shared" si="2"/>
        <v>N/A</v>
      </c>
      <c r="G42" s="29">
        <v>3623.5983833999999</v>
      </c>
      <c r="H42" s="27" t="str">
        <f t="shared" si="3"/>
        <v>N/A</v>
      </c>
      <c r="I42" s="8">
        <v>-6</v>
      </c>
      <c r="J42" s="8">
        <v>-20.9</v>
      </c>
      <c r="K42" s="28" t="s">
        <v>736</v>
      </c>
      <c r="L42" s="111" t="str">
        <f t="shared" si="0"/>
        <v>Yes</v>
      </c>
    </row>
    <row r="43" spans="1:12" x14ac:dyDescent="0.25">
      <c r="A43" s="174" t="s">
        <v>1488</v>
      </c>
      <c r="B43" s="22" t="s">
        <v>213</v>
      </c>
      <c r="C43" s="29">
        <v>5400.2053385999998</v>
      </c>
      <c r="D43" s="27" t="str">
        <f t="shared" si="1"/>
        <v>N/A</v>
      </c>
      <c r="E43" s="29">
        <v>5070.1343967000003</v>
      </c>
      <c r="F43" s="27" t="str">
        <f t="shared" si="2"/>
        <v>N/A</v>
      </c>
      <c r="G43" s="29">
        <v>4091.9963810999998</v>
      </c>
      <c r="H43" s="27" t="str">
        <f t="shared" si="3"/>
        <v>N/A</v>
      </c>
      <c r="I43" s="8">
        <v>-6.11</v>
      </c>
      <c r="J43" s="8">
        <v>-19.3</v>
      </c>
      <c r="K43" s="28" t="s">
        <v>736</v>
      </c>
      <c r="L43" s="111" t="str">
        <f t="shared" si="0"/>
        <v>Yes</v>
      </c>
    </row>
    <row r="44" spans="1:12" x14ac:dyDescent="0.25">
      <c r="A44" s="143" t="s">
        <v>107</v>
      </c>
      <c r="B44" s="22" t="s">
        <v>213</v>
      </c>
      <c r="C44" s="29">
        <v>418512667</v>
      </c>
      <c r="D44" s="27" t="str">
        <f t="shared" si="1"/>
        <v>N/A</v>
      </c>
      <c r="E44" s="29">
        <v>919707303</v>
      </c>
      <c r="F44" s="27" t="str">
        <f t="shared" si="2"/>
        <v>N/A</v>
      </c>
      <c r="G44" s="29">
        <v>2558844799</v>
      </c>
      <c r="H44" s="27" t="str">
        <f t="shared" si="3"/>
        <v>N/A</v>
      </c>
      <c r="I44" s="8">
        <v>119.8</v>
      </c>
      <c r="J44" s="8">
        <v>178.2</v>
      </c>
      <c r="K44" s="28" t="s">
        <v>736</v>
      </c>
      <c r="L44" s="111" t="str">
        <f t="shared" si="0"/>
        <v>No</v>
      </c>
    </row>
    <row r="45" spans="1:12" x14ac:dyDescent="0.25">
      <c r="A45" s="174" t="s">
        <v>158</v>
      </c>
      <c r="B45" s="30" t="s">
        <v>217</v>
      </c>
      <c r="C45" s="1">
        <v>11</v>
      </c>
      <c r="D45" s="27" t="str">
        <f>IF($B45="N/A","N/A",IF(C45&gt;0,"No",IF(C45&lt;0,"No","Yes")))</f>
        <v>No</v>
      </c>
      <c r="E45" s="1">
        <v>11</v>
      </c>
      <c r="F45" s="27" t="str">
        <f>IF($B45="N/A","N/A",IF(E45&gt;0,"No",IF(E45&lt;0,"No","Yes")))</f>
        <v>No</v>
      </c>
      <c r="G45" s="1">
        <v>11</v>
      </c>
      <c r="H45" s="27" t="str">
        <f>IF($B45="N/A","N/A",IF(G45&gt;0,"No",IF(G45&lt;0,"No","Yes")))</f>
        <v>No</v>
      </c>
      <c r="I45" s="8">
        <v>0</v>
      </c>
      <c r="J45" s="8">
        <v>200</v>
      </c>
      <c r="K45" s="28" t="s">
        <v>736</v>
      </c>
      <c r="L45" s="111" t="str">
        <f t="shared" si="0"/>
        <v>No</v>
      </c>
    </row>
    <row r="46" spans="1:12" x14ac:dyDescent="0.25">
      <c r="A46" s="174" t="s">
        <v>156</v>
      </c>
      <c r="B46" s="22" t="s">
        <v>213</v>
      </c>
      <c r="C46" s="29">
        <v>3562</v>
      </c>
      <c r="D46" s="27" t="str">
        <f t="shared" ref="D46:D47" si="4">IF($B46="N/A","N/A",IF(C46&gt;10,"No",IF(C46&lt;-10,"No","Yes")))</f>
        <v>N/A</v>
      </c>
      <c r="E46" s="29">
        <v>8823</v>
      </c>
      <c r="F46" s="27" t="str">
        <f t="shared" ref="F46:F47" si="5">IF($B46="N/A","N/A",IF(E46&gt;10,"No",IF(E46&lt;-10,"No","Yes")))</f>
        <v>N/A</v>
      </c>
      <c r="G46" s="29">
        <v>15943</v>
      </c>
      <c r="H46" s="27" t="str">
        <f t="shared" ref="H46:H47" si="6">IF($B46="N/A","N/A",IF(G46&gt;10,"No",IF(G46&lt;-10,"No","Yes")))</f>
        <v>N/A</v>
      </c>
      <c r="I46" s="8">
        <v>147.69999999999999</v>
      </c>
      <c r="J46" s="8">
        <v>80.7</v>
      </c>
      <c r="K46" s="28" t="s">
        <v>736</v>
      </c>
      <c r="L46" s="111" t="str">
        <f t="shared" si="0"/>
        <v>No</v>
      </c>
    </row>
    <row r="47" spans="1:12" x14ac:dyDescent="0.25">
      <c r="A47" s="174" t="s">
        <v>1290</v>
      </c>
      <c r="B47" s="22" t="s">
        <v>213</v>
      </c>
      <c r="C47" s="29">
        <v>3562</v>
      </c>
      <c r="D47" s="27" t="str">
        <f t="shared" si="4"/>
        <v>N/A</v>
      </c>
      <c r="E47" s="29">
        <v>8823</v>
      </c>
      <c r="F47" s="27" t="str">
        <f t="shared" si="5"/>
        <v>N/A</v>
      </c>
      <c r="G47" s="29">
        <v>5314.3333333</v>
      </c>
      <c r="H47" s="27" t="str">
        <f t="shared" si="6"/>
        <v>N/A</v>
      </c>
      <c r="I47" s="8">
        <v>147.69999999999999</v>
      </c>
      <c r="J47" s="8">
        <v>-39.799999999999997</v>
      </c>
      <c r="K47" s="28" t="s">
        <v>736</v>
      </c>
      <c r="L47" s="111" t="str">
        <f>IF(J47="Div by 0", "N/A", IF(OR(J47="N/A",K47="N/A"),"N/A", IF(J47&gt;VALUE(MID(K47,1,2)), "No", IF(J47&lt;-1*VALUE(MID(K47,1,2)), "No", "Yes"))))</f>
        <v>No</v>
      </c>
    </row>
    <row r="48" spans="1:12" x14ac:dyDescent="0.25">
      <c r="A48" s="174" t="s">
        <v>1489</v>
      </c>
      <c r="B48" s="22" t="s">
        <v>213</v>
      </c>
      <c r="C48" s="29">
        <v>11542.361836</v>
      </c>
      <c r="D48" s="27" t="str">
        <f t="shared" ref="D48:D74" si="7">IF($B48="N/A","N/A",IF(C48&gt;10,"No",IF(C48&lt;-10,"No","Yes")))</f>
        <v>N/A</v>
      </c>
      <c r="E48" s="29">
        <v>11258.021651999999</v>
      </c>
      <c r="F48" s="27" t="str">
        <f t="shared" ref="F48:F74" si="8">IF($B48="N/A","N/A",IF(E48&gt;10,"No",IF(E48&lt;-10,"No","Yes")))</f>
        <v>N/A</v>
      </c>
      <c r="G48" s="29">
        <v>10995.586162</v>
      </c>
      <c r="H48" s="27" t="str">
        <f t="shared" ref="H48:H74" si="9">IF($B48="N/A","N/A",IF(G48&gt;10,"No",IF(G48&lt;-10,"No","Yes")))</f>
        <v>N/A</v>
      </c>
      <c r="I48" s="8">
        <v>-2.46</v>
      </c>
      <c r="J48" s="8">
        <v>-2.33</v>
      </c>
      <c r="K48" s="28" t="s">
        <v>736</v>
      </c>
      <c r="L48" s="111" t="str">
        <f t="shared" ref="L48:L74" si="10">IF(J48="Div by 0", "N/A", IF(K48="N/A","N/A", IF(J48&gt;VALUE(MID(K48,1,2)), "No", IF(J48&lt;-1*VALUE(MID(K48,1,2)), "No", "Yes"))))</f>
        <v>Yes</v>
      </c>
    </row>
    <row r="49" spans="1:12" x14ac:dyDescent="0.25">
      <c r="A49" s="174" t="s">
        <v>1490</v>
      </c>
      <c r="B49" s="22" t="s">
        <v>213</v>
      </c>
      <c r="C49" s="29">
        <v>7393.8145857999998</v>
      </c>
      <c r="D49" s="27" t="str">
        <f t="shared" si="7"/>
        <v>N/A</v>
      </c>
      <c r="E49" s="29">
        <v>7176.5697613000002</v>
      </c>
      <c r="F49" s="27" t="str">
        <f t="shared" si="8"/>
        <v>N/A</v>
      </c>
      <c r="G49" s="29">
        <v>7395.9969486999998</v>
      </c>
      <c r="H49" s="27" t="str">
        <f t="shared" si="9"/>
        <v>N/A</v>
      </c>
      <c r="I49" s="8">
        <v>-2.94</v>
      </c>
      <c r="J49" s="8">
        <v>3.0579999999999998</v>
      </c>
      <c r="K49" s="28" t="s">
        <v>736</v>
      </c>
      <c r="L49" s="111" t="str">
        <f t="shared" si="10"/>
        <v>Yes</v>
      </c>
    </row>
    <row r="50" spans="1:12" x14ac:dyDescent="0.25">
      <c r="A50" s="174" t="s">
        <v>1491</v>
      </c>
      <c r="B50" s="22" t="s">
        <v>213</v>
      </c>
      <c r="C50" s="29">
        <v>24598.906586000001</v>
      </c>
      <c r="D50" s="27" t="str">
        <f t="shared" si="7"/>
        <v>N/A</v>
      </c>
      <c r="E50" s="29">
        <v>24752.302080000001</v>
      </c>
      <c r="F50" s="27" t="str">
        <f t="shared" si="8"/>
        <v>N/A</v>
      </c>
      <c r="G50" s="29">
        <v>26722.833209</v>
      </c>
      <c r="H50" s="27" t="str">
        <f t="shared" si="9"/>
        <v>N/A</v>
      </c>
      <c r="I50" s="8">
        <v>0.62360000000000004</v>
      </c>
      <c r="J50" s="8">
        <v>7.9610000000000003</v>
      </c>
      <c r="K50" s="28" t="s">
        <v>736</v>
      </c>
      <c r="L50" s="111" t="str">
        <f t="shared" si="10"/>
        <v>Yes</v>
      </c>
    </row>
    <row r="51" spans="1:12" x14ac:dyDescent="0.25">
      <c r="A51" s="174" t="s">
        <v>1492</v>
      </c>
      <c r="B51" s="22" t="s">
        <v>213</v>
      </c>
      <c r="C51" s="29">
        <v>10803.161756</v>
      </c>
      <c r="D51" s="27" t="str">
        <f t="shared" si="7"/>
        <v>N/A</v>
      </c>
      <c r="E51" s="29">
        <v>10334.939697</v>
      </c>
      <c r="F51" s="27" t="str">
        <f t="shared" si="8"/>
        <v>N/A</v>
      </c>
      <c r="G51" s="29">
        <v>9560.2139583999997</v>
      </c>
      <c r="H51" s="27" t="str">
        <f t="shared" si="9"/>
        <v>N/A</v>
      </c>
      <c r="I51" s="8">
        <v>-4.33</v>
      </c>
      <c r="J51" s="8">
        <v>-7.5</v>
      </c>
      <c r="K51" s="28" t="s">
        <v>736</v>
      </c>
      <c r="L51" s="111" t="str">
        <f t="shared" si="10"/>
        <v>Yes</v>
      </c>
    </row>
    <row r="52" spans="1:12" x14ac:dyDescent="0.25">
      <c r="A52" s="174" t="s">
        <v>1493</v>
      </c>
      <c r="B52" s="22" t="s">
        <v>213</v>
      </c>
      <c r="C52" s="29">
        <v>18508</v>
      </c>
      <c r="D52" s="27" t="str">
        <f t="shared" si="7"/>
        <v>N/A</v>
      </c>
      <c r="E52" s="29">
        <v>22128.5</v>
      </c>
      <c r="F52" s="27" t="str">
        <f t="shared" si="8"/>
        <v>N/A</v>
      </c>
      <c r="G52" s="29">
        <v>16202.75</v>
      </c>
      <c r="H52" s="27" t="str">
        <f t="shared" si="9"/>
        <v>N/A</v>
      </c>
      <c r="I52" s="8">
        <v>19.559999999999999</v>
      </c>
      <c r="J52" s="8">
        <v>-26.8</v>
      </c>
      <c r="K52" s="28" t="s">
        <v>736</v>
      </c>
      <c r="L52" s="111" t="str">
        <f t="shared" si="10"/>
        <v>Yes</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13089.012857</v>
      </c>
      <c r="D54" s="27" t="str">
        <f t="shared" si="7"/>
        <v>N/A</v>
      </c>
      <c r="E54" s="29">
        <v>11808.356178</v>
      </c>
      <c r="F54" s="27" t="str">
        <f t="shared" si="8"/>
        <v>N/A</v>
      </c>
      <c r="G54" s="29">
        <v>8355.7154217999996</v>
      </c>
      <c r="H54" s="27" t="str">
        <f t="shared" si="9"/>
        <v>N/A</v>
      </c>
      <c r="I54" s="8">
        <v>-9.7799999999999994</v>
      </c>
      <c r="J54" s="8">
        <v>-29.2</v>
      </c>
      <c r="K54" s="28" t="s">
        <v>736</v>
      </c>
      <c r="L54" s="111" t="str">
        <f t="shared" si="10"/>
        <v>Yes</v>
      </c>
    </row>
    <row r="55" spans="1:12" x14ac:dyDescent="0.25">
      <c r="A55" s="174" t="s">
        <v>1496</v>
      </c>
      <c r="B55" s="22" t="s">
        <v>213</v>
      </c>
      <c r="C55" s="29">
        <v>13883.442276</v>
      </c>
      <c r="D55" s="27" t="str">
        <f t="shared" si="7"/>
        <v>N/A</v>
      </c>
      <c r="E55" s="29">
        <v>12603.617632</v>
      </c>
      <c r="F55" s="27" t="str">
        <f t="shared" si="8"/>
        <v>N/A</v>
      </c>
      <c r="G55" s="29">
        <v>8724.1965433000005</v>
      </c>
      <c r="H55" s="27" t="str">
        <f t="shared" si="9"/>
        <v>N/A</v>
      </c>
      <c r="I55" s="8">
        <v>-9.2200000000000006</v>
      </c>
      <c r="J55" s="8">
        <v>-30.8</v>
      </c>
      <c r="K55" s="28" t="s">
        <v>736</v>
      </c>
      <c r="L55" s="111" t="str">
        <f t="shared" si="10"/>
        <v>No</v>
      </c>
    </row>
    <row r="56" spans="1:12" x14ac:dyDescent="0.25">
      <c r="A56" s="174" t="s">
        <v>1497</v>
      </c>
      <c r="B56" s="22" t="s">
        <v>213</v>
      </c>
      <c r="C56" s="29">
        <v>21964.880084</v>
      </c>
      <c r="D56" s="27" t="str">
        <f t="shared" si="7"/>
        <v>N/A</v>
      </c>
      <c r="E56" s="29">
        <v>20795.662606999998</v>
      </c>
      <c r="F56" s="27" t="str">
        <f t="shared" si="8"/>
        <v>N/A</v>
      </c>
      <c r="G56" s="29">
        <v>17423.995919000001</v>
      </c>
      <c r="H56" s="27" t="str">
        <f t="shared" si="9"/>
        <v>N/A</v>
      </c>
      <c r="I56" s="8">
        <v>-5.32</v>
      </c>
      <c r="J56" s="8">
        <v>-16.2</v>
      </c>
      <c r="K56" s="28" t="s">
        <v>736</v>
      </c>
      <c r="L56" s="111" t="str">
        <f t="shared" si="10"/>
        <v>Yes</v>
      </c>
    </row>
    <row r="57" spans="1:12" x14ac:dyDescent="0.25">
      <c r="A57" s="174" t="s">
        <v>1498</v>
      </c>
      <c r="B57" s="22" t="s">
        <v>213</v>
      </c>
      <c r="C57" s="29">
        <v>10611.613514999999</v>
      </c>
      <c r="D57" s="27" t="str">
        <f t="shared" si="7"/>
        <v>N/A</v>
      </c>
      <c r="E57" s="29">
        <v>9312.4881552999996</v>
      </c>
      <c r="F57" s="27" t="str">
        <f t="shared" si="8"/>
        <v>N/A</v>
      </c>
      <c r="G57" s="29">
        <v>6678.0366120999997</v>
      </c>
      <c r="H57" s="27" t="str">
        <f t="shared" si="9"/>
        <v>N/A</v>
      </c>
      <c r="I57" s="8">
        <v>-12.2</v>
      </c>
      <c r="J57" s="8">
        <v>-28.3</v>
      </c>
      <c r="K57" s="28" t="s">
        <v>736</v>
      </c>
      <c r="L57" s="111" t="str">
        <f t="shared" si="10"/>
        <v>Yes</v>
      </c>
    </row>
    <row r="58" spans="1:12" x14ac:dyDescent="0.25">
      <c r="A58" s="174" t="s">
        <v>1499</v>
      </c>
      <c r="B58" s="22" t="s">
        <v>213</v>
      </c>
      <c r="C58" s="29">
        <v>4379.3066591999996</v>
      </c>
      <c r="D58" s="27" t="str">
        <f t="shared" si="7"/>
        <v>N/A</v>
      </c>
      <c r="E58" s="29">
        <v>3581.3543807999999</v>
      </c>
      <c r="F58" s="27" t="str">
        <f t="shared" si="8"/>
        <v>N/A</v>
      </c>
      <c r="G58" s="29">
        <v>3247.2173913000001</v>
      </c>
      <c r="H58" s="27" t="str">
        <f t="shared" si="9"/>
        <v>N/A</v>
      </c>
      <c r="I58" s="8">
        <v>-18.2</v>
      </c>
      <c r="J58" s="8">
        <v>-9.33</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1946.4592715000001</v>
      </c>
      <c r="D60" s="27" t="str">
        <f t="shared" si="7"/>
        <v>N/A</v>
      </c>
      <c r="E60" s="29">
        <v>1899.7458948000001</v>
      </c>
      <c r="F60" s="27" t="str">
        <f t="shared" si="8"/>
        <v>N/A</v>
      </c>
      <c r="G60" s="29">
        <v>1413.5703394</v>
      </c>
      <c r="H60" s="27" t="str">
        <f t="shared" si="9"/>
        <v>N/A</v>
      </c>
      <c r="I60" s="8">
        <v>-2.4</v>
      </c>
      <c r="J60" s="8">
        <v>-25.6</v>
      </c>
      <c r="K60" s="28" t="s">
        <v>736</v>
      </c>
      <c r="L60" s="111" t="str">
        <f t="shared" si="10"/>
        <v>Yes</v>
      </c>
    </row>
    <row r="61" spans="1:12" x14ac:dyDescent="0.25">
      <c r="A61" s="174" t="s">
        <v>1502</v>
      </c>
      <c r="B61" s="22" t="s">
        <v>213</v>
      </c>
      <c r="C61" s="29">
        <v>2071.8195691000001</v>
      </c>
      <c r="D61" s="27" t="str">
        <f t="shared" si="7"/>
        <v>N/A</v>
      </c>
      <c r="E61" s="29">
        <v>2081.0347717</v>
      </c>
      <c r="F61" s="27" t="str">
        <f t="shared" si="8"/>
        <v>N/A</v>
      </c>
      <c r="G61" s="29">
        <v>1491.0857103000001</v>
      </c>
      <c r="H61" s="27" t="str">
        <f t="shared" si="9"/>
        <v>N/A</v>
      </c>
      <c r="I61" s="8">
        <v>0.44479999999999997</v>
      </c>
      <c r="J61" s="8">
        <v>-28.3</v>
      </c>
      <c r="K61" s="28" t="s">
        <v>736</v>
      </c>
      <c r="L61" s="111" t="str">
        <f t="shared" si="10"/>
        <v>Yes</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v>2305.4697594999998</v>
      </c>
      <c r="D63" s="27" t="str">
        <f t="shared" si="7"/>
        <v>N/A</v>
      </c>
      <c r="E63" s="29">
        <v>2235.2429031000001</v>
      </c>
      <c r="F63" s="27" t="str">
        <f t="shared" si="8"/>
        <v>N/A</v>
      </c>
      <c r="G63" s="29">
        <v>2473.1273548999998</v>
      </c>
      <c r="H63" s="27" t="str">
        <f t="shared" si="9"/>
        <v>N/A</v>
      </c>
      <c r="I63" s="8">
        <v>-3.05</v>
      </c>
      <c r="J63" s="8">
        <v>10.64</v>
      </c>
      <c r="K63" s="28" t="s">
        <v>736</v>
      </c>
      <c r="L63" s="111" t="str">
        <f t="shared" si="10"/>
        <v>Yes</v>
      </c>
    </row>
    <row r="64" spans="1:12" x14ac:dyDescent="0.25">
      <c r="A64" s="174" t="s">
        <v>1505</v>
      </c>
      <c r="B64" s="22" t="s">
        <v>213</v>
      </c>
      <c r="C64" s="29">
        <v>1739.7846681000001</v>
      </c>
      <c r="D64" s="27" t="str">
        <f t="shared" si="7"/>
        <v>N/A</v>
      </c>
      <c r="E64" s="29">
        <v>1727.6702934</v>
      </c>
      <c r="F64" s="27" t="str">
        <f t="shared" si="8"/>
        <v>N/A</v>
      </c>
      <c r="G64" s="29">
        <v>1353.3097213999999</v>
      </c>
      <c r="H64" s="27" t="str">
        <f t="shared" si="9"/>
        <v>N/A</v>
      </c>
      <c r="I64" s="8">
        <v>-0.69599999999999995</v>
      </c>
      <c r="J64" s="8">
        <v>-21.7</v>
      </c>
      <c r="K64" s="28" t="s">
        <v>736</v>
      </c>
      <c r="L64" s="111" t="str">
        <f t="shared" si="10"/>
        <v>Yes</v>
      </c>
    </row>
    <row r="65" spans="1:12" x14ac:dyDescent="0.25">
      <c r="A65" s="174" t="s">
        <v>1506</v>
      </c>
      <c r="B65" s="22" t="s">
        <v>213</v>
      </c>
      <c r="C65" s="29">
        <v>2400.2265455000002</v>
      </c>
      <c r="D65" s="27" t="str">
        <f t="shared" si="7"/>
        <v>N/A</v>
      </c>
      <c r="E65" s="29">
        <v>2292.0908935000002</v>
      </c>
      <c r="F65" s="27" t="str">
        <f t="shared" si="8"/>
        <v>N/A</v>
      </c>
      <c r="G65" s="29">
        <v>1751.9466215</v>
      </c>
      <c r="H65" s="27" t="str">
        <f t="shared" si="9"/>
        <v>N/A</v>
      </c>
      <c r="I65" s="8">
        <v>-4.51</v>
      </c>
      <c r="J65" s="8">
        <v>-23.6</v>
      </c>
      <c r="K65" s="28" t="s">
        <v>736</v>
      </c>
      <c r="L65" s="111" t="str">
        <f t="shared" si="10"/>
        <v>Yes</v>
      </c>
    </row>
    <row r="66" spans="1:12" x14ac:dyDescent="0.25">
      <c r="A66" s="174" t="s">
        <v>1507</v>
      </c>
      <c r="B66" s="22" t="s">
        <v>213</v>
      </c>
      <c r="C66" s="29">
        <v>8702.6924844000005</v>
      </c>
      <c r="D66" s="27" t="str">
        <f t="shared" si="7"/>
        <v>N/A</v>
      </c>
      <c r="E66" s="29">
        <v>7464.1682338999999</v>
      </c>
      <c r="F66" s="27" t="str">
        <f t="shared" si="8"/>
        <v>N/A</v>
      </c>
      <c r="G66" s="29">
        <v>2947.6449057999998</v>
      </c>
      <c r="H66" s="27" t="str">
        <f t="shared" si="9"/>
        <v>N/A</v>
      </c>
      <c r="I66" s="8">
        <v>-14.2</v>
      </c>
      <c r="J66" s="8">
        <v>-60.5</v>
      </c>
      <c r="K66" s="28" t="s">
        <v>736</v>
      </c>
      <c r="L66" s="111" t="str">
        <f t="shared" si="10"/>
        <v>No</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3464.5397616999999</v>
      </c>
      <c r="D68" s="27" t="str">
        <f t="shared" si="7"/>
        <v>N/A</v>
      </c>
      <c r="E68" s="29">
        <v>3385.4707558</v>
      </c>
      <c r="F68" s="27" t="str">
        <f t="shared" si="8"/>
        <v>N/A</v>
      </c>
      <c r="G68" s="29">
        <v>3162.6507938999998</v>
      </c>
      <c r="H68" s="27" t="str">
        <f t="shared" si="9"/>
        <v>N/A</v>
      </c>
      <c r="I68" s="8">
        <v>-2.2799999999999998</v>
      </c>
      <c r="J68" s="8">
        <v>-6.58</v>
      </c>
      <c r="K68" s="28" t="s">
        <v>736</v>
      </c>
      <c r="L68" s="111" t="str">
        <f t="shared" si="10"/>
        <v>Yes</v>
      </c>
    </row>
    <row r="69" spans="1:12" x14ac:dyDescent="0.25">
      <c r="A69" s="174" t="s">
        <v>1510</v>
      </c>
      <c r="B69" s="22" t="s">
        <v>213</v>
      </c>
      <c r="C69" s="29">
        <v>3723.1733465000002</v>
      </c>
      <c r="D69" s="27" t="str">
        <f t="shared" si="7"/>
        <v>N/A</v>
      </c>
      <c r="E69" s="29">
        <v>3653.2062093999998</v>
      </c>
      <c r="F69" s="27" t="str">
        <f t="shared" si="8"/>
        <v>N/A</v>
      </c>
      <c r="G69" s="29">
        <v>3200.2019123999999</v>
      </c>
      <c r="H69" s="27" t="str">
        <f t="shared" si="9"/>
        <v>N/A</v>
      </c>
      <c r="I69" s="8">
        <v>-1.88</v>
      </c>
      <c r="J69" s="8">
        <v>-12.4</v>
      </c>
      <c r="K69" s="28" t="s">
        <v>736</v>
      </c>
      <c r="L69" s="111" t="str">
        <f t="shared" si="10"/>
        <v>Yes</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v>4241.9197205999999</v>
      </c>
      <c r="D71" s="27" t="str">
        <f t="shared" si="7"/>
        <v>N/A</v>
      </c>
      <c r="E71" s="29">
        <v>4098.7462274</v>
      </c>
      <c r="F71" s="27" t="str">
        <f t="shared" si="8"/>
        <v>N/A</v>
      </c>
      <c r="G71" s="29">
        <v>4239.8403323000002</v>
      </c>
      <c r="H71" s="27" t="str">
        <f t="shared" si="9"/>
        <v>N/A</v>
      </c>
      <c r="I71" s="8">
        <v>-3.38</v>
      </c>
      <c r="J71" s="8">
        <v>3.4420000000000002</v>
      </c>
      <c r="K71" s="28" t="s">
        <v>736</v>
      </c>
      <c r="L71" s="111" t="str">
        <f t="shared" si="10"/>
        <v>Yes</v>
      </c>
    </row>
    <row r="72" spans="1:12" x14ac:dyDescent="0.25">
      <c r="A72" s="174" t="s">
        <v>1513</v>
      </c>
      <c r="B72" s="22" t="s">
        <v>213</v>
      </c>
      <c r="C72" s="29">
        <v>2857.0625227999999</v>
      </c>
      <c r="D72" s="27" t="str">
        <f t="shared" si="7"/>
        <v>N/A</v>
      </c>
      <c r="E72" s="29">
        <v>2798.7059583</v>
      </c>
      <c r="F72" s="27" t="str">
        <f t="shared" si="8"/>
        <v>N/A</v>
      </c>
      <c r="G72" s="29">
        <v>3014.9132226000002</v>
      </c>
      <c r="H72" s="27" t="str">
        <f t="shared" si="9"/>
        <v>N/A</v>
      </c>
      <c r="I72" s="8">
        <v>-2.04</v>
      </c>
      <c r="J72" s="8">
        <v>7.7249999999999996</v>
      </c>
      <c r="K72" s="28" t="s">
        <v>736</v>
      </c>
      <c r="L72" s="111" t="str">
        <f t="shared" si="10"/>
        <v>Yes</v>
      </c>
    </row>
    <row r="73" spans="1:12" x14ac:dyDescent="0.25">
      <c r="A73" s="174" t="s">
        <v>1514</v>
      </c>
      <c r="B73" s="22" t="s">
        <v>213</v>
      </c>
      <c r="C73" s="29">
        <v>3129.2719379999999</v>
      </c>
      <c r="D73" s="27" t="str">
        <f t="shared" si="7"/>
        <v>N/A</v>
      </c>
      <c r="E73" s="29">
        <v>3083.7677563000002</v>
      </c>
      <c r="F73" s="27" t="str">
        <f t="shared" si="8"/>
        <v>N/A</v>
      </c>
      <c r="G73" s="29">
        <v>2730.6141004000001</v>
      </c>
      <c r="H73" s="27" t="str">
        <f t="shared" si="9"/>
        <v>N/A</v>
      </c>
      <c r="I73" s="8">
        <v>-1.45</v>
      </c>
      <c r="J73" s="8">
        <v>-11.5</v>
      </c>
      <c r="K73" s="28" t="s">
        <v>736</v>
      </c>
      <c r="L73" s="111" t="str">
        <f t="shared" si="10"/>
        <v>Yes</v>
      </c>
    </row>
    <row r="74" spans="1:12" x14ac:dyDescent="0.25">
      <c r="A74" s="174" t="s">
        <v>1515</v>
      </c>
      <c r="B74" s="22" t="s">
        <v>213</v>
      </c>
      <c r="C74" s="29">
        <v>2223.1045006999998</v>
      </c>
      <c r="D74" s="27" t="str">
        <f t="shared" si="7"/>
        <v>N/A</v>
      </c>
      <c r="E74" s="29">
        <v>2129.6560972000002</v>
      </c>
      <c r="F74" s="27" t="str">
        <f t="shared" si="8"/>
        <v>N/A</v>
      </c>
      <c r="G74" s="29">
        <v>2287.2554624999998</v>
      </c>
      <c r="H74" s="27" t="str">
        <f t="shared" si="9"/>
        <v>N/A</v>
      </c>
      <c r="I74" s="8">
        <v>-4.2</v>
      </c>
      <c r="J74" s="8">
        <v>7.4</v>
      </c>
      <c r="K74" s="28" t="s">
        <v>736</v>
      </c>
      <c r="L74" s="111" t="str">
        <f t="shared" si="10"/>
        <v>Yes</v>
      </c>
    </row>
    <row r="75" spans="1:12" x14ac:dyDescent="0.25">
      <c r="A75" s="174" t="s">
        <v>1597</v>
      </c>
      <c r="B75" s="22" t="s">
        <v>213</v>
      </c>
      <c r="C75" s="29">
        <v>1014645514</v>
      </c>
      <c r="D75" s="27" t="str">
        <f t="shared" ref="D75:D144" si="11">IF($B75="N/A","N/A",IF(C75&gt;10,"No",IF(C75&lt;-10,"No","Yes")))</f>
        <v>N/A</v>
      </c>
      <c r="E75" s="29">
        <v>972009045</v>
      </c>
      <c r="F75" s="27" t="str">
        <f t="shared" ref="F75:F144" si="12">IF($B75="N/A","N/A",IF(E75&gt;10,"No",IF(E75&lt;-10,"No","Yes")))</f>
        <v>N/A</v>
      </c>
      <c r="G75" s="29">
        <v>1241418796</v>
      </c>
      <c r="H75" s="27" t="str">
        <f t="shared" ref="H75:H144" si="13">IF($B75="N/A","N/A",IF(G75&gt;10,"No",IF(G75&lt;-10,"No","Yes")))</f>
        <v>N/A</v>
      </c>
      <c r="I75" s="8">
        <v>-4.2</v>
      </c>
      <c r="J75" s="8">
        <v>27.72</v>
      </c>
      <c r="K75" s="28" t="s">
        <v>736</v>
      </c>
      <c r="L75" s="111" t="str">
        <f t="shared" ref="L75:L135" si="14">IF(J75="Div by 0", "N/A", IF(K75="N/A","N/A", IF(J75&gt;VALUE(MID(K75,1,2)), "No", IF(J75&lt;-1*VALUE(MID(K75,1,2)), "No", "Yes"))))</f>
        <v>Yes</v>
      </c>
    </row>
    <row r="76" spans="1:12" x14ac:dyDescent="0.25">
      <c r="A76" s="174" t="s">
        <v>596</v>
      </c>
      <c r="B76" s="22" t="s">
        <v>213</v>
      </c>
      <c r="C76" s="23">
        <v>195964</v>
      </c>
      <c r="D76" s="27" t="str">
        <f t="shared" si="11"/>
        <v>N/A</v>
      </c>
      <c r="E76" s="23">
        <v>191682</v>
      </c>
      <c r="F76" s="27" t="str">
        <f t="shared" si="12"/>
        <v>N/A</v>
      </c>
      <c r="G76" s="23">
        <v>165762</v>
      </c>
      <c r="H76" s="27" t="str">
        <f t="shared" si="13"/>
        <v>N/A</v>
      </c>
      <c r="I76" s="8">
        <v>-2.19</v>
      </c>
      <c r="J76" s="8">
        <v>-13.5</v>
      </c>
      <c r="K76" s="28" t="s">
        <v>736</v>
      </c>
      <c r="L76" s="111" t="str">
        <f t="shared" si="14"/>
        <v>Yes</v>
      </c>
    </row>
    <row r="77" spans="1:12" x14ac:dyDescent="0.25">
      <c r="A77" s="174" t="s">
        <v>1424</v>
      </c>
      <c r="B77" s="22" t="s">
        <v>213</v>
      </c>
      <c r="C77" s="29">
        <v>5177.7138352000002</v>
      </c>
      <c r="D77" s="27" t="str">
        <f t="shared" si="11"/>
        <v>N/A</v>
      </c>
      <c r="E77" s="29">
        <v>5070.9458635000001</v>
      </c>
      <c r="F77" s="27" t="str">
        <f t="shared" si="12"/>
        <v>N/A</v>
      </c>
      <c r="G77" s="29">
        <v>7489.1639580000001</v>
      </c>
      <c r="H77" s="27" t="str">
        <f t="shared" si="13"/>
        <v>N/A</v>
      </c>
      <c r="I77" s="8">
        <v>-2.06</v>
      </c>
      <c r="J77" s="8">
        <v>47.69</v>
      </c>
      <c r="K77" s="28" t="s">
        <v>736</v>
      </c>
      <c r="L77" s="111" t="str">
        <f t="shared" si="14"/>
        <v>No</v>
      </c>
    </row>
    <row r="78" spans="1:12" x14ac:dyDescent="0.25">
      <c r="A78" s="174" t="s">
        <v>1425</v>
      </c>
      <c r="B78" s="22" t="s">
        <v>213</v>
      </c>
      <c r="C78" s="23">
        <v>5.4604110958999996</v>
      </c>
      <c r="D78" s="27" t="str">
        <f t="shared" si="11"/>
        <v>N/A</v>
      </c>
      <c r="E78" s="23">
        <v>5.5285055455999998</v>
      </c>
      <c r="F78" s="27" t="str">
        <f t="shared" si="12"/>
        <v>N/A</v>
      </c>
      <c r="G78" s="23">
        <v>8.2742908506999999</v>
      </c>
      <c r="H78" s="27" t="str">
        <f t="shared" si="13"/>
        <v>N/A</v>
      </c>
      <c r="I78" s="8">
        <v>1.2470000000000001</v>
      </c>
      <c r="J78" s="8">
        <v>49.67</v>
      </c>
      <c r="K78" s="28" t="s">
        <v>736</v>
      </c>
      <c r="L78" s="111" t="str">
        <f t="shared" si="14"/>
        <v>No</v>
      </c>
    </row>
    <row r="79" spans="1:12" x14ac:dyDescent="0.25">
      <c r="A79" s="174" t="s">
        <v>597</v>
      </c>
      <c r="B79" s="22" t="s">
        <v>213</v>
      </c>
      <c r="C79" s="29">
        <v>7374367</v>
      </c>
      <c r="D79" s="27" t="str">
        <f t="shared" si="11"/>
        <v>N/A</v>
      </c>
      <c r="E79" s="29">
        <v>6484223</v>
      </c>
      <c r="F79" s="27" t="str">
        <f t="shared" si="12"/>
        <v>N/A</v>
      </c>
      <c r="G79" s="29">
        <v>2395186</v>
      </c>
      <c r="H79" s="27" t="str">
        <f t="shared" si="13"/>
        <v>N/A</v>
      </c>
      <c r="I79" s="8">
        <v>-12.1</v>
      </c>
      <c r="J79" s="8">
        <v>-63.1</v>
      </c>
      <c r="K79" s="28" t="s">
        <v>736</v>
      </c>
      <c r="L79" s="111" t="str">
        <f t="shared" si="14"/>
        <v>No</v>
      </c>
    </row>
    <row r="80" spans="1:12" x14ac:dyDescent="0.25">
      <c r="A80" s="174" t="s">
        <v>598</v>
      </c>
      <c r="B80" s="22" t="s">
        <v>213</v>
      </c>
      <c r="C80" s="23">
        <v>70</v>
      </c>
      <c r="D80" s="27" t="str">
        <f t="shared" si="11"/>
        <v>N/A</v>
      </c>
      <c r="E80" s="23">
        <v>53</v>
      </c>
      <c r="F80" s="27" t="str">
        <f t="shared" si="12"/>
        <v>N/A</v>
      </c>
      <c r="G80" s="23">
        <v>23</v>
      </c>
      <c r="H80" s="27" t="str">
        <f t="shared" si="13"/>
        <v>N/A</v>
      </c>
      <c r="I80" s="8">
        <v>-24.3</v>
      </c>
      <c r="J80" s="8">
        <v>-56.6</v>
      </c>
      <c r="K80" s="28" t="s">
        <v>736</v>
      </c>
      <c r="L80" s="111" t="str">
        <f t="shared" si="14"/>
        <v>No</v>
      </c>
    </row>
    <row r="81" spans="1:12" x14ac:dyDescent="0.25">
      <c r="A81" s="174" t="s">
        <v>1426</v>
      </c>
      <c r="B81" s="22" t="s">
        <v>213</v>
      </c>
      <c r="C81" s="29">
        <v>105348.1</v>
      </c>
      <c r="D81" s="27" t="str">
        <f t="shared" si="11"/>
        <v>N/A</v>
      </c>
      <c r="E81" s="29">
        <v>122343.83018999999</v>
      </c>
      <c r="F81" s="27" t="str">
        <f t="shared" si="12"/>
        <v>N/A</v>
      </c>
      <c r="G81" s="29">
        <v>104138.52174</v>
      </c>
      <c r="H81" s="27" t="str">
        <f t="shared" si="13"/>
        <v>N/A</v>
      </c>
      <c r="I81" s="8">
        <v>16.13</v>
      </c>
      <c r="J81" s="8">
        <v>-14.9</v>
      </c>
      <c r="K81" s="28" t="s">
        <v>736</v>
      </c>
      <c r="L81" s="111" t="str">
        <f t="shared" si="14"/>
        <v>Yes</v>
      </c>
    </row>
    <row r="82" spans="1:12" ht="25" x14ac:dyDescent="0.25">
      <c r="A82" s="174" t="s">
        <v>599</v>
      </c>
      <c r="B82" s="22" t="s">
        <v>213</v>
      </c>
      <c r="C82" s="29">
        <v>131964691</v>
      </c>
      <c r="D82" s="27" t="str">
        <f t="shared" si="11"/>
        <v>N/A</v>
      </c>
      <c r="E82" s="29">
        <v>108162930</v>
      </c>
      <c r="F82" s="27" t="str">
        <f t="shared" si="12"/>
        <v>N/A</v>
      </c>
      <c r="G82" s="29">
        <v>11649321</v>
      </c>
      <c r="H82" s="27" t="str">
        <f t="shared" si="13"/>
        <v>N/A</v>
      </c>
      <c r="I82" s="8">
        <v>-18</v>
      </c>
      <c r="J82" s="8">
        <v>-89.2</v>
      </c>
      <c r="K82" s="28" t="s">
        <v>736</v>
      </c>
      <c r="L82" s="111" t="str">
        <f t="shared" si="14"/>
        <v>No</v>
      </c>
    </row>
    <row r="83" spans="1:12" x14ac:dyDescent="0.25">
      <c r="A83" s="174" t="s">
        <v>600</v>
      </c>
      <c r="B83" s="22" t="s">
        <v>213</v>
      </c>
      <c r="C83" s="23">
        <v>3260</v>
      </c>
      <c r="D83" s="27" t="str">
        <f t="shared" si="11"/>
        <v>N/A</v>
      </c>
      <c r="E83" s="23">
        <v>2993</v>
      </c>
      <c r="F83" s="27" t="str">
        <f t="shared" si="12"/>
        <v>N/A</v>
      </c>
      <c r="G83" s="23">
        <v>708</v>
      </c>
      <c r="H83" s="27" t="str">
        <f t="shared" si="13"/>
        <v>N/A</v>
      </c>
      <c r="I83" s="8">
        <v>-8.19</v>
      </c>
      <c r="J83" s="8">
        <v>-76.3</v>
      </c>
      <c r="K83" s="28" t="s">
        <v>736</v>
      </c>
      <c r="L83" s="111" t="str">
        <f t="shared" si="14"/>
        <v>No</v>
      </c>
    </row>
    <row r="84" spans="1:12" ht="25" x14ac:dyDescent="0.25">
      <c r="A84" s="143" t="s">
        <v>1427</v>
      </c>
      <c r="B84" s="22" t="s">
        <v>213</v>
      </c>
      <c r="C84" s="29">
        <v>40479.966564000002</v>
      </c>
      <c r="D84" s="27" t="str">
        <f t="shared" si="11"/>
        <v>N/A</v>
      </c>
      <c r="E84" s="29">
        <v>36138.633478000003</v>
      </c>
      <c r="F84" s="27" t="str">
        <f t="shared" si="12"/>
        <v>N/A</v>
      </c>
      <c r="G84" s="29">
        <v>16453.843219999999</v>
      </c>
      <c r="H84" s="27" t="str">
        <f t="shared" si="13"/>
        <v>N/A</v>
      </c>
      <c r="I84" s="8">
        <v>-10.7</v>
      </c>
      <c r="J84" s="8">
        <v>-54.5</v>
      </c>
      <c r="K84" s="28" t="s">
        <v>736</v>
      </c>
      <c r="L84" s="111" t="str">
        <f t="shared" si="14"/>
        <v>No</v>
      </c>
    </row>
    <row r="85" spans="1:12" x14ac:dyDescent="0.25">
      <c r="A85" s="143" t="s">
        <v>601</v>
      </c>
      <c r="B85" s="22" t="s">
        <v>213</v>
      </c>
      <c r="C85" s="29">
        <v>506679622</v>
      </c>
      <c r="D85" s="27" t="str">
        <f t="shared" si="11"/>
        <v>N/A</v>
      </c>
      <c r="E85" s="29">
        <v>371987735</v>
      </c>
      <c r="F85" s="27" t="str">
        <f t="shared" si="12"/>
        <v>N/A</v>
      </c>
      <c r="G85" s="29">
        <v>34439621</v>
      </c>
      <c r="H85" s="27" t="str">
        <f t="shared" si="13"/>
        <v>N/A</v>
      </c>
      <c r="I85" s="8">
        <v>-26.6</v>
      </c>
      <c r="J85" s="8">
        <v>-90.7</v>
      </c>
      <c r="K85" s="28" t="s">
        <v>736</v>
      </c>
      <c r="L85" s="111" t="str">
        <f t="shared" si="14"/>
        <v>No</v>
      </c>
    </row>
    <row r="86" spans="1:12" x14ac:dyDescent="0.25">
      <c r="A86" s="143" t="s">
        <v>602</v>
      </c>
      <c r="B86" s="22" t="s">
        <v>213</v>
      </c>
      <c r="C86" s="23">
        <v>4057</v>
      </c>
      <c r="D86" s="27" t="str">
        <f t="shared" si="11"/>
        <v>N/A</v>
      </c>
      <c r="E86" s="23">
        <v>3655</v>
      </c>
      <c r="F86" s="27" t="str">
        <f t="shared" si="12"/>
        <v>N/A</v>
      </c>
      <c r="G86" s="23">
        <v>2019</v>
      </c>
      <c r="H86" s="27" t="str">
        <f t="shared" si="13"/>
        <v>N/A</v>
      </c>
      <c r="I86" s="8">
        <v>-9.91</v>
      </c>
      <c r="J86" s="8">
        <v>-44.8</v>
      </c>
      <c r="K86" s="28" t="s">
        <v>736</v>
      </c>
      <c r="L86" s="111" t="str">
        <f t="shared" si="14"/>
        <v>No</v>
      </c>
    </row>
    <row r="87" spans="1:12" x14ac:dyDescent="0.25">
      <c r="A87" s="143" t="s">
        <v>1428</v>
      </c>
      <c r="B87" s="22" t="s">
        <v>213</v>
      </c>
      <c r="C87" s="29">
        <v>124890.21987</v>
      </c>
      <c r="D87" s="27" t="str">
        <f t="shared" si="11"/>
        <v>N/A</v>
      </c>
      <c r="E87" s="29">
        <v>101775.0301</v>
      </c>
      <c r="F87" s="27" t="str">
        <f t="shared" si="12"/>
        <v>N/A</v>
      </c>
      <c r="G87" s="29">
        <v>17057.761762999999</v>
      </c>
      <c r="H87" s="27" t="str">
        <f t="shared" si="13"/>
        <v>N/A</v>
      </c>
      <c r="I87" s="8">
        <v>-18.5</v>
      </c>
      <c r="J87" s="8">
        <v>-83.2</v>
      </c>
      <c r="K87" s="28" t="s">
        <v>736</v>
      </c>
      <c r="L87" s="111" t="str">
        <f t="shared" si="14"/>
        <v>No</v>
      </c>
    </row>
    <row r="88" spans="1:12" x14ac:dyDescent="0.25">
      <c r="A88" s="174" t="s">
        <v>603</v>
      </c>
      <c r="B88" s="22" t="s">
        <v>213</v>
      </c>
      <c r="C88" s="29">
        <v>1214410443</v>
      </c>
      <c r="D88" s="27" t="str">
        <f t="shared" si="11"/>
        <v>N/A</v>
      </c>
      <c r="E88" s="29">
        <v>1205772944</v>
      </c>
      <c r="F88" s="27" t="str">
        <f t="shared" si="12"/>
        <v>N/A</v>
      </c>
      <c r="G88" s="29">
        <v>1168058815</v>
      </c>
      <c r="H88" s="27" t="str">
        <f t="shared" si="13"/>
        <v>N/A</v>
      </c>
      <c r="I88" s="8">
        <v>-0.71099999999999997</v>
      </c>
      <c r="J88" s="8">
        <v>-3.13</v>
      </c>
      <c r="K88" s="28" t="s">
        <v>736</v>
      </c>
      <c r="L88" s="111" t="str">
        <f t="shared" si="14"/>
        <v>Yes</v>
      </c>
    </row>
    <row r="89" spans="1:12" x14ac:dyDescent="0.25">
      <c r="A89" s="178" t="s">
        <v>604</v>
      </c>
      <c r="B89" s="23" t="s">
        <v>213</v>
      </c>
      <c r="C89" s="23">
        <v>39840</v>
      </c>
      <c r="D89" s="27" t="str">
        <f t="shared" si="11"/>
        <v>N/A</v>
      </c>
      <c r="E89" s="23">
        <v>39461</v>
      </c>
      <c r="F89" s="27" t="str">
        <f t="shared" si="12"/>
        <v>N/A</v>
      </c>
      <c r="G89" s="23">
        <v>36322</v>
      </c>
      <c r="H89" s="27" t="str">
        <f t="shared" si="13"/>
        <v>N/A</v>
      </c>
      <c r="I89" s="8">
        <v>-0.95099999999999996</v>
      </c>
      <c r="J89" s="8">
        <v>-7.95</v>
      </c>
      <c r="K89" s="31" t="s">
        <v>736</v>
      </c>
      <c r="L89" s="111" t="str">
        <f t="shared" si="14"/>
        <v>Yes</v>
      </c>
    </row>
    <row r="90" spans="1:12" x14ac:dyDescent="0.25">
      <c r="A90" s="174" t="s">
        <v>1429</v>
      </c>
      <c r="B90" s="22" t="s">
        <v>213</v>
      </c>
      <c r="C90" s="29">
        <v>30482.189834000001</v>
      </c>
      <c r="D90" s="27" t="str">
        <f t="shared" si="11"/>
        <v>N/A</v>
      </c>
      <c r="E90" s="29">
        <v>30556.066597000001</v>
      </c>
      <c r="F90" s="27" t="str">
        <f t="shared" si="12"/>
        <v>N/A</v>
      </c>
      <c r="G90" s="29">
        <v>32158.438825000001</v>
      </c>
      <c r="H90" s="27" t="str">
        <f t="shared" si="13"/>
        <v>N/A</v>
      </c>
      <c r="I90" s="8">
        <v>0.2424</v>
      </c>
      <c r="J90" s="8">
        <v>5.2439999999999998</v>
      </c>
      <c r="K90" s="28" t="s">
        <v>736</v>
      </c>
      <c r="L90" s="111" t="str">
        <f t="shared" si="14"/>
        <v>Yes</v>
      </c>
    </row>
    <row r="91" spans="1:12" x14ac:dyDescent="0.25">
      <c r="A91" s="174" t="s">
        <v>605</v>
      </c>
      <c r="B91" s="22" t="s">
        <v>213</v>
      </c>
      <c r="C91" s="29">
        <v>927042901</v>
      </c>
      <c r="D91" s="27" t="str">
        <f t="shared" si="11"/>
        <v>N/A</v>
      </c>
      <c r="E91" s="29">
        <v>927740894</v>
      </c>
      <c r="F91" s="27" t="str">
        <f t="shared" si="12"/>
        <v>N/A</v>
      </c>
      <c r="G91" s="29">
        <v>829398879</v>
      </c>
      <c r="H91" s="27" t="str">
        <f t="shared" si="13"/>
        <v>N/A</v>
      </c>
      <c r="I91" s="8">
        <v>7.5300000000000006E-2</v>
      </c>
      <c r="J91" s="8">
        <v>-10.6</v>
      </c>
      <c r="K91" s="28" t="s">
        <v>736</v>
      </c>
      <c r="L91" s="111" t="str">
        <f t="shared" si="14"/>
        <v>Yes</v>
      </c>
    </row>
    <row r="92" spans="1:12" x14ac:dyDescent="0.25">
      <c r="A92" s="174" t="s">
        <v>606</v>
      </c>
      <c r="B92" s="22" t="s">
        <v>213</v>
      </c>
      <c r="C92" s="23">
        <v>1454165</v>
      </c>
      <c r="D92" s="27" t="str">
        <f t="shared" si="11"/>
        <v>N/A</v>
      </c>
      <c r="E92" s="23">
        <v>1475003</v>
      </c>
      <c r="F92" s="27" t="str">
        <f t="shared" si="12"/>
        <v>N/A</v>
      </c>
      <c r="G92" s="23">
        <v>1392059</v>
      </c>
      <c r="H92" s="27" t="str">
        <f t="shared" si="13"/>
        <v>N/A</v>
      </c>
      <c r="I92" s="8">
        <v>1.4330000000000001</v>
      </c>
      <c r="J92" s="8">
        <v>-5.62</v>
      </c>
      <c r="K92" s="28" t="s">
        <v>736</v>
      </c>
      <c r="L92" s="111" t="str">
        <f t="shared" si="14"/>
        <v>Yes</v>
      </c>
    </row>
    <row r="93" spans="1:12" x14ac:dyDescent="0.25">
      <c r="A93" s="174" t="s">
        <v>1430</v>
      </c>
      <c r="B93" s="22" t="s">
        <v>213</v>
      </c>
      <c r="C93" s="29">
        <v>637.50874281999995</v>
      </c>
      <c r="D93" s="27" t="str">
        <f t="shared" si="11"/>
        <v>N/A</v>
      </c>
      <c r="E93" s="29">
        <v>628.97559802000001</v>
      </c>
      <c r="F93" s="27" t="str">
        <f t="shared" si="12"/>
        <v>N/A</v>
      </c>
      <c r="G93" s="29">
        <v>595.80727468999999</v>
      </c>
      <c r="H93" s="27" t="str">
        <f t="shared" si="13"/>
        <v>N/A</v>
      </c>
      <c r="I93" s="8">
        <v>-1.34</v>
      </c>
      <c r="J93" s="8">
        <v>-5.27</v>
      </c>
      <c r="K93" s="28" t="s">
        <v>736</v>
      </c>
      <c r="L93" s="111" t="str">
        <f t="shared" si="14"/>
        <v>Yes</v>
      </c>
    </row>
    <row r="94" spans="1:12" x14ac:dyDescent="0.25">
      <c r="A94" s="174" t="s">
        <v>607</v>
      </c>
      <c r="B94" s="22" t="s">
        <v>213</v>
      </c>
      <c r="C94" s="29">
        <v>357963494</v>
      </c>
      <c r="D94" s="27" t="str">
        <f t="shared" si="11"/>
        <v>N/A</v>
      </c>
      <c r="E94" s="29">
        <v>341319643</v>
      </c>
      <c r="F94" s="27" t="str">
        <f t="shared" si="12"/>
        <v>N/A</v>
      </c>
      <c r="G94" s="29">
        <v>323470055</v>
      </c>
      <c r="H94" s="27" t="str">
        <f t="shared" si="13"/>
        <v>N/A</v>
      </c>
      <c r="I94" s="8">
        <v>-4.6500000000000004</v>
      </c>
      <c r="J94" s="8">
        <v>-5.23</v>
      </c>
      <c r="K94" s="28" t="s">
        <v>736</v>
      </c>
      <c r="L94" s="111" t="str">
        <f t="shared" si="14"/>
        <v>Yes</v>
      </c>
    </row>
    <row r="95" spans="1:12" x14ac:dyDescent="0.25">
      <c r="A95" s="174" t="s">
        <v>608</v>
      </c>
      <c r="B95" s="22" t="s">
        <v>213</v>
      </c>
      <c r="C95" s="23">
        <v>715518</v>
      </c>
      <c r="D95" s="27" t="str">
        <f t="shared" si="11"/>
        <v>N/A</v>
      </c>
      <c r="E95" s="23">
        <v>743190</v>
      </c>
      <c r="F95" s="27" t="str">
        <f t="shared" si="12"/>
        <v>N/A</v>
      </c>
      <c r="G95" s="23">
        <v>747625</v>
      </c>
      <c r="H95" s="27" t="str">
        <f t="shared" si="13"/>
        <v>N/A</v>
      </c>
      <c r="I95" s="8">
        <v>3.867</v>
      </c>
      <c r="J95" s="8">
        <v>0.5968</v>
      </c>
      <c r="K95" s="28" t="s">
        <v>736</v>
      </c>
      <c r="L95" s="111" t="str">
        <f t="shared" si="14"/>
        <v>Yes</v>
      </c>
    </row>
    <row r="96" spans="1:12" x14ac:dyDescent="0.25">
      <c r="A96" s="174" t="s">
        <v>1431</v>
      </c>
      <c r="B96" s="22" t="s">
        <v>213</v>
      </c>
      <c r="C96" s="29">
        <v>500.28579853999997</v>
      </c>
      <c r="D96" s="27" t="str">
        <f t="shared" si="11"/>
        <v>N/A</v>
      </c>
      <c r="E96" s="29">
        <v>459.26296506</v>
      </c>
      <c r="F96" s="27" t="str">
        <f t="shared" si="12"/>
        <v>N/A</v>
      </c>
      <c r="G96" s="29">
        <v>432.66350777000002</v>
      </c>
      <c r="H96" s="27" t="str">
        <f t="shared" si="13"/>
        <v>N/A</v>
      </c>
      <c r="I96" s="8">
        <v>-8.1999999999999993</v>
      </c>
      <c r="J96" s="8">
        <v>-5.79</v>
      </c>
      <c r="K96" s="28" t="s">
        <v>736</v>
      </c>
      <c r="L96" s="111" t="str">
        <f t="shared" si="14"/>
        <v>Yes</v>
      </c>
    </row>
    <row r="97" spans="1:12" ht="25" x14ac:dyDescent="0.25">
      <c r="A97" s="174" t="s">
        <v>609</v>
      </c>
      <c r="B97" s="22" t="s">
        <v>213</v>
      </c>
      <c r="C97" s="29">
        <v>28696078</v>
      </c>
      <c r="D97" s="27" t="str">
        <f t="shared" si="11"/>
        <v>N/A</v>
      </c>
      <c r="E97" s="29">
        <v>21893977</v>
      </c>
      <c r="F97" s="27" t="str">
        <f t="shared" si="12"/>
        <v>N/A</v>
      </c>
      <c r="G97" s="29">
        <v>32274259</v>
      </c>
      <c r="H97" s="27" t="str">
        <f t="shared" si="13"/>
        <v>N/A</v>
      </c>
      <c r="I97" s="8">
        <v>-23.7</v>
      </c>
      <c r="J97" s="8">
        <v>47.41</v>
      </c>
      <c r="K97" s="28" t="s">
        <v>736</v>
      </c>
      <c r="L97" s="111" t="str">
        <f t="shared" si="14"/>
        <v>No</v>
      </c>
    </row>
    <row r="98" spans="1:12" x14ac:dyDescent="0.25">
      <c r="A98" s="174" t="s">
        <v>610</v>
      </c>
      <c r="B98" s="22" t="s">
        <v>213</v>
      </c>
      <c r="C98" s="23">
        <v>260377</v>
      </c>
      <c r="D98" s="27" t="str">
        <f t="shared" si="11"/>
        <v>N/A</v>
      </c>
      <c r="E98" s="23">
        <v>212016</v>
      </c>
      <c r="F98" s="27" t="str">
        <f t="shared" si="12"/>
        <v>N/A</v>
      </c>
      <c r="G98" s="23">
        <v>205935</v>
      </c>
      <c r="H98" s="27" t="str">
        <f t="shared" si="13"/>
        <v>N/A</v>
      </c>
      <c r="I98" s="8">
        <v>-18.600000000000001</v>
      </c>
      <c r="J98" s="8">
        <v>-2.87</v>
      </c>
      <c r="K98" s="28" t="s">
        <v>736</v>
      </c>
      <c r="L98" s="111" t="str">
        <f t="shared" si="14"/>
        <v>Yes</v>
      </c>
    </row>
    <row r="99" spans="1:12" ht="25" x14ac:dyDescent="0.25">
      <c r="A99" s="174" t="s">
        <v>1432</v>
      </c>
      <c r="B99" s="22" t="s">
        <v>213</v>
      </c>
      <c r="C99" s="29">
        <v>110.20972666999999</v>
      </c>
      <c r="D99" s="27" t="str">
        <f t="shared" si="11"/>
        <v>N/A</v>
      </c>
      <c r="E99" s="29">
        <v>103.26568278000001</v>
      </c>
      <c r="F99" s="27" t="str">
        <f t="shared" si="12"/>
        <v>N/A</v>
      </c>
      <c r="G99" s="29">
        <v>156.72061087</v>
      </c>
      <c r="H99" s="27" t="str">
        <f t="shared" si="13"/>
        <v>N/A</v>
      </c>
      <c r="I99" s="8">
        <v>-6.3</v>
      </c>
      <c r="J99" s="8">
        <v>51.76</v>
      </c>
      <c r="K99" s="28" t="s">
        <v>736</v>
      </c>
      <c r="L99" s="111" t="str">
        <f t="shared" si="14"/>
        <v>No</v>
      </c>
    </row>
    <row r="100" spans="1:12" x14ac:dyDescent="0.25">
      <c r="A100" s="174" t="s">
        <v>611</v>
      </c>
      <c r="B100" s="22" t="s">
        <v>213</v>
      </c>
      <c r="C100" s="29">
        <v>520318668</v>
      </c>
      <c r="D100" s="27" t="str">
        <f t="shared" si="11"/>
        <v>N/A</v>
      </c>
      <c r="E100" s="29">
        <v>539095786</v>
      </c>
      <c r="F100" s="27" t="str">
        <f t="shared" si="12"/>
        <v>N/A</v>
      </c>
      <c r="G100" s="29">
        <v>481306229</v>
      </c>
      <c r="H100" s="27" t="str">
        <f t="shared" si="13"/>
        <v>N/A</v>
      </c>
      <c r="I100" s="8">
        <v>3.609</v>
      </c>
      <c r="J100" s="8">
        <v>-10.7</v>
      </c>
      <c r="K100" s="28" t="s">
        <v>736</v>
      </c>
      <c r="L100" s="111" t="str">
        <f t="shared" si="14"/>
        <v>Yes</v>
      </c>
    </row>
    <row r="101" spans="1:12" x14ac:dyDescent="0.25">
      <c r="A101" s="174" t="s">
        <v>612</v>
      </c>
      <c r="B101" s="22" t="s">
        <v>213</v>
      </c>
      <c r="C101" s="23">
        <v>776324</v>
      </c>
      <c r="D101" s="27" t="str">
        <f t="shared" si="11"/>
        <v>N/A</v>
      </c>
      <c r="E101" s="23">
        <v>803544</v>
      </c>
      <c r="F101" s="27" t="str">
        <f t="shared" si="12"/>
        <v>N/A</v>
      </c>
      <c r="G101" s="23">
        <v>777835</v>
      </c>
      <c r="H101" s="27" t="str">
        <f t="shared" si="13"/>
        <v>N/A</v>
      </c>
      <c r="I101" s="8">
        <v>3.5059999999999998</v>
      </c>
      <c r="J101" s="8">
        <v>-3.2</v>
      </c>
      <c r="K101" s="28" t="s">
        <v>736</v>
      </c>
      <c r="L101" s="111" t="str">
        <f t="shared" si="14"/>
        <v>Yes</v>
      </c>
    </row>
    <row r="102" spans="1:12" x14ac:dyDescent="0.25">
      <c r="A102" s="174" t="s">
        <v>1433</v>
      </c>
      <c r="B102" s="22" t="s">
        <v>213</v>
      </c>
      <c r="C102" s="29">
        <v>670.23390748999998</v>
      </c>
      <c r="D102" s="27" t="str">
        <f t="shared" si="11"/>
        <v>N/A</v>
      </c>
      <c r="E102" s="29">
        <v>670.89765588</v>
      </c>
      <c r="F102" s="27" t="str">
        <f t="shared" si="12"/>
        <v>N/A</v>
      </c>
      <c r="G102" s="29">
        <v>618.77677014000005</v>
      </c>
      <c r="H102" s="27" t="str">
        <f t="shared" si="13"/>
        <v>N/A</v>
      </c>
      <c r="I102" s="8">
        <v>9.9000000000000005E-2</v>
      </c>
      <c r="J102" s="8">
        <v>-7.77</v>
      </c>
      <c r="K102" s="28" t="s">
        <v>736</v>
      </c>
      <c r="L102" s="111" t="str">
        <f t="shared" si="14"/>
        <v>Yes</v>
      </c>
    </row>
    <row r="103" spans="1:12" x14ac:dyDescent="0.25">
      <c r="A103" s="174" t="s">
        <v>613</v>
      </c>
      <c r="B103" s="22" t="s">
        <v>213</v>
      </c>
      <c r="C103" s="29">
        <v>126236300</v>
      </c>
      <c r="D103" s="27" t="str">
        <f t="shared" si="11"/>
        <v>N/A</v>
      </c>
      <c r="E103" s="29">
        <v>122739620</v>
      </c>
      <c r="F103" s="27" t="str">
        <f t="shared" si="12"/>
        <v>N/A</v>
      </c>
      <c r="G103" s="29">
        <v>176778004</v>
      </c>
      <c r="H103" s="27" t="str">
        <f t="shared" si="13"/>
        <v>N/A</v>
      </c>
      <c r="I103" s="8">
        <v>-2.77</v>
      </c>
      <c r="J103" s="8">
        <v>44.03</v>
      </c>
      <c r="K103" s="28" t="s">
        <v>736</v>
      </c>
      <c r="L103" s="111" t="str">
        <f t="shared" si="14"/>
        <v>No</v>
      </c>
    </row>
    <row r="104" spans="1:12" x14ac:dyDescent="0.25">
      <c r="A104" s="174" t="s">
        <v>614</v>
      </c>
      <c r="B104" s="22" t="s">
        <v>213</v>
      </c>
      <c r="C104" s="23">
        <v>345316</v>
      </c>
      <c r="D104" s="27" t="str">
        <f t="shared" si="11"/>
        <v>N/A</v>
      </c>
      <c r="E104" s="23">
        <v>359998</v>
      </c>
      <c r="F104" s="27" t="str">
        <f t="shared" si="12"/>
        <v>N/A</v>
      </c>
      <c r="G104" s="23">
        <v>818028</v>
      </c>
      <c r="H104" s="27" t="str">
        <f t="shared" si="13"/>
        <v>N/A</v>
      </c>
      <c r="I104" s="8">
        <v>4.2519999999999998</v>
      </c>
      <c r="J104" s="8">
        <v>127.2</v>
      </c>
      <c r="K104" s="28" t="s">
        <v>736</v>
      </c>
      <c r="L104" s="111" t="str">
        <f t="shared" si="14"/>
        <v>No</v>
      </c>
    </row>
    <row r="105" spans="1:12" x14ac:dyDescent="0.25">
      <c r="A105" s="174" t="s">
        <v>1434</v>
      </c>
      <c r="B105" s="22" t="s">
        <v>213</v>
      </c>
      <c r="C105" s="29">
        <v>365.56748021999999</v>
      </c>
      <c r="D105" s="27" t="str">
        <f t="shared" si="11"/>
        <v>N/A</v>
      </c>
      <c r="E105" s="29">
        <v>340.94528302999998</v>
      </c>
      <c r="F105" s="27" t="str">
        <f t="shared" si="12"/>
        <v>N/A</v>
      </c>
      <c r="G105" s="29">
        <v>216.10263218</v>
      </c>
      <c r="H105" s="27" t="str">
        <f t="shared" si="13"/>
        <v>N/A</v>
      </c>
      <c r="I105" s="8">
        <v>-6.74</v>
      </c>
      <c r="J105" s="8">
        <v>-36.6</v>
      </c>
      <c r="K105" s="28" t="s">
        <v>736</v>
      </c>
      <c r="L105" s="111" t="str">
        <f t="shared" si="14"/>
        <v>No</v>
      </c>
    </row>
    <row r="106" spans="1:12" ht="25" x14ac:dyDescent="0.25">
      <c r="A106" s="174" t="s">
        <v>615</v>
      </c>
      <c r="B106" s="22" t="s">
        <v>213</v>
      </c>
      <c r="C106" s="29">
        <v>122354242</v>
      </c>
      <c r="D106" s="27" t="str">
        <f t="shared" si="11"/>
        <v>N/A</v>
      </c>
      <c r="E106" s="29">
        <v>113512781</v>
      </c>
      <c r="F106" s="27" t="str">
        <f t="shared" si="12"/>
        <v>N/A</v>
      </c>
      <c r="G106" s="29">
        <v>152794860</v>
      </c>
      <c r="H106" s="27" t="str">
        <f t="shared" si="13"/>
        <v>N/A</v>
      </c>
      <c r="I106" s="8">
        <v>-7.23</v>
      </c>
      <c r="J106" s="8">
        <v>34.61</v>
      </c>
      <c r="K106" s="28" t="s">
        <v>736</v>
      </c>
      <c r="L106" s="111" t="str">
        <f t="shared" si="14"/>
        <v>No</v>
      </c>
    </row>
    <row r="107" spans="1:12" x14ac:dyDescent="0.25">
      <c r="A107" s="174" t="s">
        <v>616</v>
      </c>
      <c r="B107" s="22" t="s">
        <v>213</v>
      </c>
      <c r="C107" s="23">
        <v>37397</v>
      </c>
      <c r="D107" s="27" t="str">
        <f t="shared" si="11"/>
        <v>N/A</v>
      </c>
      <c r="E107" s="23">
        <v>33109</v>
      </c>
      <c r="F107" s="27" t="str">
        <f t="shared" si="12"/>
        <v>N/A</v>
      </c>
      <c r="G107" s="23">
        <v>31401</v>
      </c>
      <c r="H107" s="27" t="str">
        <f t="shared" si="13"/>
        <v>N/A</v>
      </c>
      <c r="I107" s="8">
        <v>-11.5</v>
      </c>
      <c r="J107" s="8">
        <v>-5.16</v>
      </c>
      <c r="K107" s="28" t="s">
        <v>736</v>
      </c>
      <c r="L107" s="111" t="str">
        <f t="shared" si="14"/>
        <v>Yes</v>
      </c>
    </row>
    <row r="108" spans="1:12" x14ac:dyDescent="0.25">
      <c r="A108" s="174" t="s">
        <v>1435</v>
      </c>
      <c r="B108" s="22" t="s">
        <v>213</v>
      </c>
      <c r="C108" s="29">
        <v>3271.7662378999999</v>
      </c>
      <c r="D108" s="27" t="str">
        <f t="shared" si="11"/>
        <v>N/A</v>
      </c>
      <c r="E108" s="29">
        <v>3428.4569452000001</v>
      </c>
      <c r="F108" s="27" t="str">
        <f t="shared" si="12"/>
        <v>N/A</v>
      </c>
      <c r="G108" s="29">
        <v>4865.9233782000001</v>
      </c>
      <c r="H108" s="27" t="str">
        <f t="shared" si="13"/>
        <v>N/A</v>
      </c>
      <c r="I108" s="8">
        <v>4.7889999999999997</v>
      </c>
      <c r="J108" s="8">
        <v>41.93</v>
      </c>
      <c r="K108" s="28" t="s">
        <v>736</v>
      </c>
      <c r="L108" s="111" t="str">
        <f t="shared" si="14"/>
        <v>No</v>
      </c>
    </row>
    <row r="109" spans="1:12" x14ac:dyDescent="0.25">
      <c r="A109" s="174" t="s">
        <v>617</v>
      </c>
      <c r="B109" s="22" t="s">
        <v>213</v>
      </c>
      <c r="C109" s="29">
        <v>376030914</v>
      </c>
      <c r="D109" s="27" t="str">
        <f t="shared" si="11"/>
        <v>N/A</v>
      </c>
      <c r="E109" s="29">
        <v>389246134</v>
      </c>
      <c r="F109" s="27" t="str">
        <f t="shared" si="12"/>
        <v>N/A</v>
      </c>
      <c r="G109" s="29">
        <v>383345512</v>
      </c>
      <c r="H109" s="27" t="str">
        <f t="shared" si="13"/>
        <v>N/A</v>
      </c>
      <c r="I109" s="8">
        <v>3.5139999999999998</v>
      </c>
      <c r="J109" s="8">
        <v>-1.52</v>
      </c>
      <c r="K109" s="28" t="s">
        <v>736</v>
      </c>
      <c r="L109" s="111" t="str">
        <f t="shared" si="14"/>
        <v>Yes</v>
      </c>
    </row>
    <row r="110" spans="1:12" x14ac:dyDescent="0.25">
      <c r="A110" s="174" t="s">
        <v>618</v>
      </c>
      <c r="B110" s="22" t="s">
        <v>213</v>
      </c>
      <c r="C110" s="23">
        <v>1119949</v>
      </c>
      <c r="D110" s="27" t="str">
        <f t="shared" si="11"/>
        <v>N/A</v>
      </c>
      <c r="E110" s="23">
        <v>1127577</v>
      </c>
      <c r="F110" s="27" t="str">
        <f t="shared" si="12"/>
        <v>N/A</v>
      </c>
      <c r="G110" s="23">
        <v>1084911</v>
      </c>
      <c r="H110" s="27" t="str">
        <f t="shared" si="13"/>
        <v>N/A</v>
      </c>
      <c r="I110" s="8">
        <v>0.68110000000000004</v>
      </c>
      <c r="J110" s="8">
        <v>-3.78</v>
      </c>
      <c r="K110" s="28" t="s">
        <v>736</v>
      </c>
      <c r="L110" s="111" t="str">
        <f t="shared" si="14"/>
        <v>Yes</v>
      </c>
    </row>
    <row r="111" spans="1:12" x14ac:dyDescent="0.25">
      <c r="A111" s="174" t="s">
        <v>1436</v>
      </c>
      <c r="B111" s="22" t="s">
        <v>213</v>
      </c>
      <c r="C111" s="29">
        <v>335.75717644000002</v>
      </c>
      <c r="D111" s="27" t="str">
        <f t="shared" si="11"/>
        <v>N/A</v>
      </c>
      <c r="E111" s="29">
        <v>345.20581211000001</v>
      </c>
      <c r="F111" s="27" t="str">
        <f t="shared" si="12"/>
        <v>N/A</v>
      </c>
      <c r="G111" s="29">
        <v>353.34281983</v>
      </c>
      <c r="H111" s="27" t="str">
        <f t="shared" si="13"/>
        <v>N/A</v>
      </c>
      <c r="I111" s="8">
        <v>2.8140000000000001</v>
      </c>
      <c r="J111" s="8">
        <v>2.3570000000000002</v>
      </c>
      <c r="K111" s="28" t="s">
        <v>736</v>
      </c>
      <c r="L111" s="111" t="str">
        <f t="shared" si="14"/>
        <v>Yes</v>
      </c>
    </row>
    <row r="112" spans="1:12" x14ac:dyDescent="0.25">
      <c r="A112" s="174" t="s">
        <v>619</v>
      </c>
      <c r="B112" s="22" t="s">
        <v>213</v>
      </c>
      <c r="C112" s="29">
        <v>1208082331</v>
      </c>
      <c r="D112" s="27" t="str">
        <f t="shared" si="11"/>
        <v>N/A</v>
      </c>
      <c r="E112" s="29">
        <v>1221657261</v>
      </c>
      <c r="F112" s="27" t="str">
        <f t="shared" si="12"/>
        <v>N/A</v>
      </c>
      <c r="G112" s="29">
        <v>696015399</v>
      </c>
      <c r="H112" s="27" t="str">
        <f t="shared" si="13"/>
        <v>N/A</v>
      </c>
      <c r="I112" s="8">
        <v>1.1240000000000001</v>
      </c>
      <c r="J112" s="8">
        <v>-43</v>
      </c>
      <c r="K112" s="28" t="s">
        <v>736</v>
      </c>
      <c r="L112" s="111" t="str">
        <f t="shared" si="14"/>
        <v>No</v>
      </c>
    </row>
    <row r="113" spans="1:12" x14ac:dyDescent="0.25">
      <c r="A113" s="174" t="s">
        <v>620</v>
      </c>
      <c r="B113" s="22" t="s">
        <v>213</v>
      </c>
      <c r="C113" s="23">
        <v>1181794</v>
      </c>
      <c r="D113" s="27" t="str">
        <f t="shared" si="11"/>
        <v>N/A</v>
      </c>
      <c r="E113" s="23">
        <v>1195509</v>
      </c>
      <c r="F113" s="27" t="str">
        <f t="shared" si="12"/>
        <v>N/A</v>
      </c>
      <c r="G113" s="23">
        <v>966068</v>
      </c>
      <c r="H113" s="27" t="str">
        <f t="shared" si="13"/>
        <v>N/A</v>
      </c>
      <c r="I113" s="8">
        <v>1.161</v>
      </c>
      <c r="J113" s="8">
        <v>-19.2</v>
      </c>
      <c r="K113" s="28" t="s">
        <v>736</v>
      </c>
      <c r="L113" s="111" t="str">
        <f t="shared" si="14"/>
        <v>Yes</v>
      </c>
    </row>
    <row r="114" spans="1:12" x14ac:dyDescent="0.25">
      <c r="A114" s="174" t="s">
        <v>1437</v>
      </c>
      <c r="B114" s="22" t="s">
        <v>213</v>
      </c>
      <c r="C114" s="29">
        <v>1022.2444275</v>
      </c>
      <c r="D114" s="27" t="str">
        <f t="shared" si="11"/>
        <v>N/A</v>
      </c>
      <c r="E114" s="29">
        <v>1021.8720737</v>
      </c>
      <c r="F114" s="27" t="str">
        <f t="shared" si="12"/>
        <v>N/A</v>
      </c>
      <c r="G114" s="29">
        <v>720.46211963999997</v>
      </c>
      <c r="H114" s="27" t="str">
        <f t="shared" si="13"/>
        <v>N/A</v>
      </c>
      <c r="I114" s="8">
        <v>-3.5999999999999997E-2</v>
      </c>
      <c r="J114" s="8">
        <v>-29.5</v>
      </c>
      <c r="K114" s="28" t="s">
        <v>736</v>
      </c>
      <c r="L114" s="111" t="str">
        <f t="shared" si="14"/>
        <v>Yes</v>
      </c>
    </row>
    <row r="115" spans="1:12" ht="25" x14ac:dyDescent="0.25">
      <c r="A115" s="174" t="s">
        <v>621</v>
      </c>
      <c r="B115" s="22" t="s">
        <v>213</v>
      </c>
      <c r="C115" s="29">
        <v>631070583</v>
      </c>
      <c r="D115" s="27" t="str">
        <f t="shared" si="11"/>
        <v>N/A</v>
      </c>
      <c r="E115" s="29">
        <v>524666690</v>
      </c>
      <c r="F115" s="27" t="str">
        <f t="shared" si="12"/>
        <v>N/A</v>
      </c>
      <c r="G115" s="29">
        <v>212076681</v>
      </c>
      <c r="H115" s="27" t="str">
        <f t="shared" si="13"/>
        <v>N/A</v>
      </c>
      <c r="I115" s="8">
        <v>-16.899999999999999</v>
      </c>
      <c r="J115" s="8">
        <v>-59.6</v>
      </c>
      <c r="K115" s="28" t="s">
        <v>736</v>
      </c>
      <c r="L115" s="111" t="str">
        <f t="shared" si="14"/>
        <v>No</v>
      </c>
    </row>
    <row r="116" spans="1:12" x14ac:dyDescent="0.25">
      <c r="A116" s="178" t="s">
        <v>622</v>
      </c>
      <c r="B116" s="23" t="s">
        <v>213</v>
      </c>
      <c r="C116" s="23">
        <v>224373</v>
      </c>
      <c r="D116" s="27" t="str">
        <f t="shared" si="11"/>
        <v>N/A</v>
      </c>
      <c r="E116" s="23">
        <v>218930</v>
      </c>
      <c r="F116" s="27" t="str">
        <f t="shared" si="12"/>
        <v>N/A</v>
      </c>
      <c r="G116" s="23">
        <v>210948</v>
      </c>
      <c r="H116" s="27" t="str">
        <f t="shared" si="13"/>
        <v>N/A</v>
      </c>
      <c r="I116" s="8">
        <v>-2.4300000000000002</v>
      </c>
      <c r="J116" s="8">
        <v>-3.65</v>
      </c>
      <c r="K116" s="31" t="s">
        <v>736</v>
      </c>
      <c r="L116" s="111" t="str">
        <f t="shared" si="14"/>
        <v>Yes</v>
      </c>
    </row>
    <row r="117" spans="1:12" x14ac:dyDescent="0.25">
      <c r="A117" s="174" t="s">
        <v>1438</v>
      </c>
      <c r="B117" s="22" t="s">
        <v>213</v>
      </c>
      <c r="C117" s="29">
        <v>2812.5959139000001</v>
      </c>
      <c r="D117" s="27" t="str">
        <f t="shared" si="11"/>
        <v>N/A</v>
      </c>
      <c r="E117" s="29">
        <v>2396.5043163999999</v>
      </c>
      <c r="F117" s="27" t="str">
        <f t="shared" si="12"/>
        <v>N/A</v>
      </c>
      <c r="G117" s="29">
        <v>1005.3505177</v>
      </c>
      <c r="H117" s="27" t="str">
        <f t="shared" si="13"/>
        <v>N/A</v>
      </c>
      <c r="I117" s="8">
        <v>-14.8</v>
      </c>
      <c r="J117" s="8">
        <v>-58</v>
      </c>
      <c r="K117" s="28" t="s">
        <v>736</v>
      </c>
      <c r="L117" s="111" t="str">
        <f t="shared" si="14"/>
        <v>No</v>
      </c>
    </row>
    <row r="118" spans="1:12" ht="25" x14ac:dyDescent="0.25">
      <c r="A118" s="174" t="s">
        <v>623</v>
      </c>
      <c r="B118" s="22" t="s">
        <v>213</v>
      </c>
      <c r="C118" s="29">
        <v>43681509</v>
      </c>
      <c r="D118" s="27" t="str">
        <f t="shared" si="11"/>
        <v>N/A</v>
      </c>
      <c r="E118" s="29">
        <v>46837804</v>
      </c>
      <c r="F118" s="27" t="str">
        <f t="shared" si="12"/>
        <v>N/A</v>
      </c>
      <c r="G118" s="29">
        <v>42632574</v>
      </c>
      <c r="H118" s="27" t="str">
        <f t="shared" si="13"/>
        <v>N/A</v>
      </c>
      <c r="I118" s="8">
        <v>7.226</v>
      </c>
      <c r="J118" s="8">
        <v>-8.98</v>
      </c>
      <c r="K118" s="28" t="s">
        <v>736</v>
      </c>
      <c r="L118" s="111" t="str">
        <f t="shared" si="14"/>
        <v>Yes</v>
      </c>
    </row>
    <row r="119" spans="1:12" x14ac:dyDescent="0.25">
      <c r="A119" s="174" t="s">
        <v>624</v>
      </c>
      <c r="B119" s="22" t="s">
        <v>213</v>
      </c>
      <c r="C119" s="23">
        <v>158877</v>
      </c>
      <c r="D119" s="27" t="str">
        <f t="shared" si="11"/>
        <v>N/A</v>
      </c>
      <c r="E119" s="23">
        <v>161787</v>
      </c>
      <c r="F119" s="27" t="str">
        <f t="shared" si="12"/>
        <v>N/A</v>
      </c>
      <c r="G119" s="23">
        <v>126622</v>
      </c>
      <c r="H119" s="27" t="str">
        <f t="shared" si="13"/>
        <v>N/A</v>
      </c>
      <c r="I119" s="8">
        <v>1.8320000000000001</v>
      </c>
      <c r="J119" s="8">
        <v>-21.7</v>
      </c>
      <c r="K119" s="28" t="s">
        <v>736</v>
      </c>
      <c r="L119" s="111" t="str">
        <f t="shared" si="14"/>
        <v>Yes</v>
      </c>
    </row>
    <row r="120" spans="1:12" x14ac:dyDescent="0.25">
      <c r="A120" s="174" t="s">
        <v>1439</v>
      </c>
      <c r="B120" s="22" t="s">
        <v>213</v>
      </c>
      <c r="C120" s="29">
        <v>274.93916048</v>
      </c>
      <c r="D120" s="27" t="str">
        <f t="shared" si="11"/>
        <v>N/A</v>
      </c>
      <c r="E120" s="29">
        <v>289.5028896</v>
      </c>
      <c r="F120" s="27" t="str">
        <f t="shared" si="12"/>
        <v>N/A</v>
      </c>
      <c r="G120" s="29">
        <v>336.69168074999999</v>
      </c>
      <c r="H120" s="27" t="str">
        <f t="shared" si="13"/>
        <v>N/A</v>
      </c>
      <c r="I120" s="8">
        <v>5.2969999999999997</v>
      </c>
      <c r="J120" s="8">
        <v>16.3</v>
      </c>
      <c r="K120" s="28" t="s">
        <v>736</v>
      </c>
      <c r="L120" s="111" t="str">
        <f t="shared" si="14"/>
        <v>Yes</v>
      </c>
    </row>
    <row r="121" spans="1:12" ht="25" x14ac:dyDescent="0.25">
      <c r="A121" s="174" t="s">
        <v>625</v>
      </c>
      <c r="B121" s="22" t="s">
        <v>213</v>
      </c>
      <c r="C121" s="29">
        <v>412339129</v>
      </c>
      <c r="D121" s="27" t="str">
        <f t="shared" si="11"/>
        <v>N/A</v>
      </c>
      <c r="E121" s="29">
        <v>415918937</v>
      </c>
      <c r="F121" s="27" t="str">
        <f t="shared" si="12"/>
        <v>N/A</v>
      </c>
      <c r="G121" s="29">
        <v>580561197</v>
      </c>
      <c r="H121" s="27" t="str">
        <f t="shared" si="13"/>
        <v>N/A</v>
      </c>
      <c r="I121" s="8">
        <v>0.86819999999999997</v>
      </c>
      <c r="J121" s="8">
        <v>39.590000000000003</v>
      </c>
      <c r="K121" s="28" t="s">
        <v>736</v>
      </c>
      <c r="L121" s="111" t="str">
        <f t="shared" si="14"/>
        <v>No</v>
      </c>
    </row>
    <row r="122" spans="1:12" x14ac:dyDescent="0.25">
      <c r="A122" s="174" t="s">
        <v>626</v>
      </c>
      <c r="B122" s="22" t="s">
        <v>213</v>
      </c>
      <c r="C122" s="23">
        <v>62485</v>
      </c>
      <c r="D122" s="27" t="str">
        <f t="shared" si="11"/>
        <v>N/A</v>
      </c>
      <c r="E122" s="23">
        <v>58303</v>
      </c>
      <c r="F122" s="27" t="str">
        <f t="shared" si="12"/>
        <v>N/A</v>
      </c>
      <c r="G122" s="23">
        <v>61216</v>
      </c>
      <c r="H122" s="27" t="str">
        <f t="shared" si="13"/>
        <v>N/A</v>
      </c>
      <c r="I122" s="8">
        <v>-6.69</v>
      </c>
      <c r="J122" s="8">
        <v>4.9960000000000004</v>
      </c>
      <c r="K122" s="28" t="s">
        <v>736</v>
      </c>
      <c r="L122" s="111" t="str">
        <f t="shared" si="14"/>
        <v>Yes</v>
      </c>
    </row>
    <row r="123" spans="1:12" ht="25" x14ac:dyDescent="0.25">
      <c r="A123" s="174" t="s">
        <v>1440</v>
      </c>
      <c r="B123" s="22" t="s">
        <v>213</v>
      </c>
      <c r="C123" s="29">
        <v>6599.0098263999998</v>
      </c>
      <c r="D123" s="27" t="str">
        <f t="shared" si="11"/>
        <v>N/A</v>
      </c>
      <c r="E123" s="29">
        <v>7133.7484691999998</v>
      </c>
      <c r="F123" s="27" t="str">
        <f t="shared" si="12"/>
        <v>N/A</v>
      </c>
      <c r="G123" s="29">
        <v>9483.8146400000005</v>
      </c>
      <c r="H123" s="27" t="str">
        <f t="shared" si="13"/>
        <v>N/A</v>
      </c>
      <c r="I123" s="8">
        <v>8.1029999999999998</v>
      </c>
      <c r="J123" s="8">
        <v>32.94</v>
      </c>
      <c r="K123" s="28" t="s">
        <v>736</v>
      </c>
      <c r="L123" s="111" t="str">
        <f t="shared" si="14"/>
        <v>No</v>
      </c>
    </row>
    <row r="124" spans="1:12" ht="25" x14ac:dyDescent="0.25">
      <c r="A124" s="174" t="s">
        <v>627</v>
      </c>
      <c r="B124" s="22" t="s">
        <v>213</v>
      </c>
      <c r="C124" s="29">
        <v>91076938</v>
      </c>
      <c r="D124" s="27" t="str">
        <f t="shared" si="11"/>
        <v>N/A</v>
      </c>
      <c r="E124" s="29">
        <v>72941547</v>
      </c>
      <c r="F124" s="27" t="str">
        <f t="shared" si="12"/>
        <v>N/A</v>
      </c>
      <c r="G124" s="29">
        <v>39961944</v>
      </c>
      <c r="H124" s="27" t="str">
        <f t="shared" si="13"/>
        <v>N/A</v>
      </c>
      <c r="I124" s="8">
        <v>-19.899999999999999</v>
      </c>
      <c r="J124" s="8">
        <v>-45.2</v>
      </c>
      <c r="K124" s="28" t="s">
        <v>736</v>
      </c>
      <c r="L124" s="111" t="str">
        <f t="shared" si="14"/>
        <v>No</v>
      </c>
    </row>
    <row r="125" spans="1:12" x14ac:dyDescent="0.25">
      <c r="A125" s="174" t="s">
        <v>628</v>
      </c>
      <c r="B125" s="22" t="s">
        <v>213</v>
      </c>
      <c r="C125" s="23">
        <v>74391</v>
      </c>
      <c r="D125" s="27" t="str">
        <f t="shared" si="11"/>
        <v>N/A</v>
      </c>
      <c r="E125" s="23">
        <v>55127</v>
      </c>
      <c r="F125" s="27" t="str">
        <f t="shared" si="12"/>
        <v>N/A</v>
      </c>
      <c r="G125" s="23">
        <v>43501</v>
      </c>
      <c r="H125" s="27" t="str">
        <f t="shared" si="13"/>
        <v>N/A</v>
      </c>
      <c r="I125" s="8">
        <v>-25.9</v>
      </c>
      <c r="J125" s="8">
        <v>-21.1</v>
      </c>
      <c r="K125" s="28" t="s">
        <v>736</v>
      </c>
      <c r="L125" s="111" t="str">
        <f t="shared" si="14"/>
        <v>Yes</v>
      </c>
    </row>
    <row r="126" spans="1:12" ht="25" x14ac:dyDescent="0.25">
      <c r="A126" s="174" t="s">
        <v>1441</v>
      </c>
      <c r="B126" s="22" t="s">
        <v>213</v>
      </c>
      <c r="C126" s="29">
        <v>1224.3004933</v>
      </c>
      <c r="D126" s="27" t="str">
        <f t="shared" si="11"/>
        <v>N/A</v>
      </c>
      <c r="E126" s="29">
        <v>1323.1546611000001</v>
      </c>
      <c r="F126" s="27" t="str">
        <f t="shared" si="12"/>
        <v>N/A</v>
      </c>
      <c r="G126" s="29">
        <v>918.64426104999995</v>
      </c>
      <c r="H126" s="27" t="str">
        <f t="shared" si="13"/>
        <v>N/A</v>
      </c>
      <c r="I126" s="8">
        <v>8.0739999999999998</v>
      </c>
      <c r="J126" s="8">
        <v>-30.6</v>
      </c>
      <c r="K126" s="28" t="s">
        <v>736</v>
      </c>
      <c r="L126" s="111" t="str">
        <f t="shared" si="14"/>
        <v>No</v>
      </c>
    </row>
    <row r="127" spans="1:12" ht="25" x14ac:dyDescent="0.25">
      <c r="A127" s="174" t="s">
        <v>629</v>
      </c>
      <c r="B127" s="22" t="s">
        <v>213</v>
      </c>
      <c r="C127" s="29">
        <v>0</v>
      </c>
      <c r="D127" s="27" t="str">
        <f t="shared" si="11"/>
        <v>N/A</v>
      </c>
      <c r="E127" s="29">
        <v>0</v>
      </c>
      <c r="F127" s="27" t="str">
        <f t="shared" si="12"/>
        <v>N/A</v>
      </c>
      <c r="G127" s="29">
        <v>0</v>
      </c>
      <c r="H127" s="27" t="str">
        <f t="shared" si="13"/>
        <v>N/A</v>
      </c>
      <c r="I127" s="8" t="s">
        <v>1748</v>
      </c>
      <c r="J127" s="8" t="s">
        <v>1748</v>
      </c>
      <c r="K127" s="28" t="s">
        <v>736</v>
      </c>
      <c r="L127" s="111" t="str">
        <f t="shared" si="14"/>
        <v>N/A</v>
      </c>
    </row>
    <row r="128" spans="1:12" x14ac:dyDescent="0.25">
      <c r="A128" s="174" t="s">
        <v>630</v>
      </c>
      <c r="B128" s="22" t="s">
        <v>213</v>
      </c>
      <c r="C128" s="23">
        <v>0</v>
      </c>
      <c r="D128" s="27" t="str">
        <f t="shared" si="11"/>
        <v>N/A</v>
      </c>
      <c r="E128" s="23">
        <v>0</v>
      </c>
      <c r="F128" s="27" t="str">
        <f t="shared" si="12"/>
        <v>N/A</v>
      </c>
      <c r="G128" s="23">
        <v>0</v>
      </c>
      <c r="H128" s="27" t="str">
        <f t="shared" si="13"/>
        <v>N/A</v>
      </c>
      <c r="I128" s="8" t="s">
        <v>1748</v>
      </c>
      <c r="J128" s="8" t="s">
        <v>1748</v>
      </c>
      <c r="K128" s="28" t="s">
        <v>736</v>
      </c>
      <c r="L128" s="111" t="str">
        <f t="shared" si="14"/>
        <v>N/A</v>
      </c>
    </row>
    <row r="129" spans="1:12" ht="25" x14ac:dyDescent="0.25">
      <c r="A129" s="174" t="s">
        <v>1442</v>
      </c>
      <c r="B129" s="22" t="s">
        <v>213</v>
      </c>
      <c r="C129" s="29" t="s">
        <v>1748</v>
      </c>
      <c r="D129" s="27" t="str">
        <f t="shared" si="11"/>
        <v>N/A</v>
      </c>
      <c r="E129" s="29" t="s">
        <v>1748</v>
      </c>
      <c r="F129" s="27" t="str">
        <f t="shared" si="12"/>
        <v>N/A</v>
      </c>
      <c r="G129" s="29" t="s">
        <v>1748</v>
      </c>
      <c r="H129" s="27" t="str">
        <f t="shared" si="13"/>
        <v>N/A</v>
      </c>
      <c r="I129" s="8" t="s">
        <v>1748</v>
      </c>
      <c r="J129" s="8" t="s">
        <v>1748</v>
      </c>
      <c r="K129" s="28" t="s">
        <v>736</v>
      </c>
      <c r="L129" s="111" t="str">
        <f t="shared" si="14"/>
        <v>N/A</v>
      </c>
    </row>
    <row r="130" spans="1:12" ht="25" x14ac:dyDescent="0.25">
      <c r="A130" s="174" t="s">
        <v>631</v>
      </c>
      <c r="B130" s="22" t="s">
        <v>213</v>
      </c>
      <c r="C130" s="29">
        <v>31570349</v>
      </c>
      <c r="D130" s="27" t="str">
        <f t="shared" si="11"/>
        <v>N/A</v>
      </c>
      <c r="E130" s="29">
        <v>33590536</v>
      </c>
      <c r="F130" s="27" t="str">
        <f t="shared" si="12"/>
        <v>N/A</v>
      </c>
      <c r="G130" s="29">
        <v>64384498</v>
      </c>
      <c r="H130" s="27" t="str">
        <f t="shared" si="13"/>
        <v>N/A</v>
      </c>
      <c r="I130" s="8">
        <v>6.399</v>
      </c>
      <c r="J130" s="8">
        <v>91.67</v>
      </c>
      <c r="K130" s="28" t="s">
        <v>736</v>
      </c>
      <c r="L130" s="111" t="str">
        <f t="shared" si="14"/>
        <v>No</v>
      </c>
    </row>
    <row r="131" spans="1:12" x14ac:dyDescent="0.25">
      <c r="A131" s="174" t="s">
        <v>632</v>
      </c>
      <c r="B131" s="22" t="s">
        <v>213</v>
      </c>
      <c r="C131" s="23">
        <v>31030</v>
      </c>
      <c r="D131" s="27" t="str">
        <f t="shared" si="11"/>
        <v>N/A</v>
      </c>
      <c r="E131" s="23">
        <v>32772</v>
      </c>
      <c r="F131" s="27" t="str">
        <f t="shared" si="12"/>
        <v>N/A</v>
      </c>
      <c r="G131" s="23">
        <v>75995</v>
      </c>
      <c r="H131" s="27" t="str">
        <f t="shared" si="13"/>
        <v>N/A</v>
      </c>
      <c r="I131" s="8">
        <v>5.6139999999999999</v>
      </c>
      <c r="J131" s="8">
        <v>131.9</v>
      </c>
      <c r="K131" s="28" t="s">
        <v>736</v>
      </c>
      <c r="L131" s="111" t="str">
        <f t="shared" si="14"/>
        <v>No</v>
      </c>
    </row>
    <row r="132" spans="1:12" ht="25" x14ac:dyDescent="0.25">
      <c r="A132" s="174" t="s">
        <v>1443</v>
      </c>
      <c r="B132" s="22" t="s">
        <v>213</v>
      </c>
      <c r="C132" s="29">
        <v>1017.4137609000001</v>
      </c>
      <c r="D132" s="27" t="str">
        <f t="shared" si="11"/>
        <v>N/A</v>
      </c>
      <c r="E132" s="29">
        <v>1024.9766873999999</v>
      </c>
      <c r="F132" s="27" t="str">
        <f t="shared" si="12"/>
        <v>N/A</v>
      </c>
      <c r="G132" s="29">
        <v>847.22018553999999</v>
      </c>
      <c r="H132" s="27" t="str">
        <f t="shared" si="13"/>
        <v>N/A</v>
      </c>
      <c r="I132" s="8">
        <v>0.74329999999999996</v>
      </c>
      <c r="J132" s="8">
        <v>-17.3</v>
      </c>
      <c r="K132" s="28" t="s">
        <v>736</v>
      </c>
      <c r="L132" s="111" t="str">
        <f t="shared" si="14"/>
        <v>Yes</v>
      </c>
    </row>
    <row r="133" spans="1:12" x14ac:dyDescent="0.25">
      <c r="A133" s="174" t="s">
        <v>633</v>
      </c>
      <c r="B133" s="22" t="s">
        <v>213</v>
      </c>
      <c r="C133" s="29">
        <v>68326250</v>
      </c>
      <c r="D133" s="27" t="str">
        <f t="shared" si="11"/>
        <v>N/A</v>
      </c>
      <c r="E133" s="29">
        <v>68543463</v>
      </c>
      <c r="F133" s="27" t="str">
        <f t="shared" si="12"/>
        <v>N/A</v>
      </c>
      <c r="G133" s="29">
        <v>64003850</v>
      </c>
      <c r="H133" s="27" t="str">
        <f t="shared" si="13"/>
        <v>N/A</v>
      </c>
      <c r="I133" s="8">
        <v>0.31790000000000002</v>
      </c>
      <c r="J133" s="8">
        <v>-6.62</v>
      </c>
      <c r="K133" s="28" t="s">
        <v>736</v>
      </c>
      <c r="L133" s="111" t="str">
        <f t="shared" si="14"/>
        <v>Yes</v>
      </c>
    </row>
    <row r="134" spans="1:12" x14ac:dyDescent="0.25">
      <c r="A134" s="174" t="s">
        <v>634</v>
      </c>
      <c r="B134" s="22" t="s">
        <v>213</v>
      </c>
      <c r="C134" s="23">
        <v>6356</v>
      </c>
      <c r="D134" s="27" t="str">
        <f t="shared" si="11"/>
        <v>N/A</v>
      </c>
      <c r="E134" s="23">
        <v>6351</v>
      </c>
      <c r="F134" s="27" t="str">
        <f t="shared" si="12"/>
        <v>N/A</v>
      </c>
      <c r="G134" s="23">
        <v>5835</v>
      </c>
      <c r="H134" s="27" t="str">
        <f t="shared" si="13"/>
        <v>N/A</v>
      </c>
      <c r="I134" s="8">
        <v>-7.9000000000000001E-2</v>
      </c>
      <c r="J134" s="8">
        <v>-8.1199999999999992</v>
      </c>
      <c r="K134" s="28" t="s">
        <v>736</v>
      </c>
      <c r="L134" s="111" t="str">
        <f t="shared" si="14"/>
        <v>Yes</v>
      </c>
    </row>
    <row r="135" spans="1:12" x14ac:dyDescent="0.25">
      <c r="A135" s="174" t="s">
        <v>1444</v>
      </c>
      <c r="B135" s="22" t="s">
        <v>213</v>
      </c>
      <c r="C135" s="29">
        <v>10749.882001</v>
      </c>
      <c r="D135" s="27" t="str">
        <f t="shared" si="11"/>
        <v>N/A</v>
      </c>
      <c r="E135" s="29">
        <v>10792.546528000001</v>
      </c>
      <c r="F135" s="27" t="str">
        <f t="shared" si="12"/>
        <v>N/A</v>
      </c>
      <c r="G135" s="29">
        <v>10968.954583999999</v>
      </c>
      <c r="H135" s="27" t="str">
        <f t="shared" si="13"/>
        <v>N/A</v>
      </c>
      <c r="I135" s="8">
        <v>0.39689999999999998</v>
      </c>
      <c r="J135" s="8">
        <v>1.635</v>
      </c>
      <c r="K135" s="28" t="s">
        <v>736</v>
      </c>
      <c r="L135" s="111" t="str">
        <f t="shared" si="14"/>
        <v>Yes</v>
      </c>
    </row>
    <row r="136" spans="1:12" ht="25" x14ac:dyDescent="0.25">
      <c r="A136" s="174" t="s">
        <v>635</v>
      </c>
      <c r="B136" s="22" t="s">
        <v>213</v>
      </c>
      <c r="C136" s="29">
        <v>12661068</v>
      </c>
      <c r="D136" s="27" t="str">
        <f t="shared" si="11"/>
        <v>N/A</v>
      </c>
      <c r="E136" s="29">
        <v>12009319</v>
      </c>
      <c r="F136" s="27" t="str">
        <f t="shared" si="12"/>
        <v>N/A</v>
      </c>
      <c r="G136" s="29">
        <v>4980197</v>
      </c>
      <c r="H136" s="27" t="str">
        <f t="shared" si="13"/>
        <v>N/A</v>
      </c>
      <c r="I136" s="8">
        <v>-5.15</v>
      </c>
      <c r="J136" s="8">
        <v>-58.5</v>
      </c>
      <c r="K136" s="28" t="s">
        <v>736</v>
      </c>
      <c r="L136" s="111" t="str">
        <f>IF(J136="Div by 0", "N/A", IF(OR(J136="N/A",K136="N/A"),"N/A", IF(J136&gt;VALUE(MID(K136,1,2)), "No", IF(J136&lt;-1*VALUE(MID(K136,1,2)), "No", "Yes"))))</f>
        <v>No</v>
      </c>
    </row>
    <row r="137" spans="1:12" x14ac:dyDescent="0.25">
      <c r="A137" s="174" t="s">
        <v>636</v>
      </c>
      <c r="B137" s="22" t="s">
        <v>213</v>
      </c>
      <c r="C137" s="23">
        <v>118334</v>
      </c>
      <c r="D137" s="27" t="str">
        <f t="shared" si="11"/>
        <v>N/A</v>
      </c>
      <c r="E137" s="23">
        <v>114201</v>
      </c>
      <c r="F137" s="27" t="str">
        <f t="shared" si="12"/>
        <v>N/A</v>
      </c>
      <c r="G137" s="23">
        <v>51088</v>
      </c>
      <c r="H137" s="27" t="str">
        <f t="shared" si="13"/>
        <v>N/A</v>
      </c>
      <c r="I137" s="8">
        <v>-3.49</v>
      </c>
      <c r="J137" s="8">
        <v>-55.3</v>
      </c>
      <c r="K137" s="28" t="s">
        <v>736</v>
      </c>
      <c r="L137" s="111" t="str">
        <f t="shared" ref="L137:L141" si="15">IF(J137="Div by 0", "N/A", IF(OR(J137="N/A",K137="N/A"),"N/A", IF(J137&gt;VALUE(MID(K137,1,2)), "No", IF(J137&lt;-1*VALUE(MID(K137,1,2)), "No", "Yes"))))</f>
        <v>No</v>
      </c>
    </row>
    <row r="138" spans="1:12" ht="25" x14ac:dyDescent="0.25">
      <c r="A138" s="174" t="s">
        <v>1445</v>
      </c>
      <c r="B138" s="22" t="s">
        <v>213</v>
      </c>
      <c r="C138" s="29">
        <v>106.99433806</v>
      </c>
      <c r="D138" s="27" t="str">
        <f t="shared" si="11"/>
        <v>N/A</v>
      </c>
      <c r="E138" s="29">
        <v>105.15949071999999</v>
      </c>
      <c r="F138" s="27" t="str">
        <f t="shared" si="12"/>
        <v>N/A</v>
      </c>
      <c r="G138" s="29">
        <v>97.482716097999997</v>
      </c>
      <c r="H138" s="27" t="str">
        <f t="shared" si="13"/>
        <v>N/A</v>
      </c>
      <c r="I138" s="8">
        <v>-1.71</v>
      </c>
      <c r="J138" s="8">
        <v>-7.3</v>
      </c>
      <c r="K138" s="28" t="s">
        <v>736</v>
      </c>
      <c r="L138" s="111" t="str">
        <f t="shared" si="15"/>
        <v>Yes</v>
      </c>
    </row>
    <row r="139" spans="1:12" ht="25" x14ac:dyDescent="0.25">
      <c r="A139" s="174" t="s">
        <v>637</v>
      </c>
      <c r="B139" s="22" t="s">
        <v>213</v>
      </c>
      <c r="C139" s="29">
        <v>0</v>
      </c>
      <c r="D139" s="27" t="str">
        <f t="shared" si="11"/>
        <v>N/A</v>
      </c>
      <c r="E139" s="29">
        <v>0</v>
      </c>
      <c r="F139" s="27" t="str">
        <f t="shared" si="12"/>
        <v>N/A</v>
      </c>
      <c r="G139" s="29">
        <v>0</v>
      </c>
      <c r="H139" s="27" t="str">
        <f t="shared" si="13"/>
        <v>N/A</v>
      </c>
      <c r="I139" s="8" t="s">
        <v>1748</v>
      </c>
      <c r="J139" s="8" t="s">
        <v>1748</v>
      </c>
      <c r="K139" s="28" t="s">
        <v>736</v>
      </c>
      <c r="L139" s="111" t="str">
        <f t="shared" si="15"/>
        <v>N/A</v>
      </c>
    </row>
    <row r="140" spans="1:12" x14ac:dyDescent="0.25">
      <c r="A140" s="174" t="s">
        <v>638</v>
      </c>
      <c r="B140" s="22" t="s">
        <v>213</v>
      </c>
      <c r="C140" s="23">
        <v>0</v>
      </c>
      <c r="D140" s="27" t="str">
        <f t="shared" si="11"/>
        <v>N/A</v>
      </c>
      <c r="E140" s="23">
        <v>0</v>
      </c>
      <c r="F140" s="27" t="str">
        <f t="shared" si="12"/>
        <v>N/A</v>
      </c>
      <c r="G140" s="23">
        <v>0</v>
      </c>
      <c r="H140" s="27" t="str">
        <f t="shared" si="13"/>
        <v>N/A</v>
      </c>
      <c r="I140" s="8" t="s">
        <v>1748</v>
      </c>
      <c r="J140" s="8" t="s">
        <v>1748</v>
      </c>
      <c r="K140" s="28" t="s">
        <v>736</v>
      </c>
      <c r="L140" s="111" t="str">
        <f t="shared" si="15"/>
        <v>N/A</v>
      </c>
    </row>
    <row r="141" spans="1:12" ht="25" x14ac:dyDescent="0.25">
      <c r="A141" s="174" t="s">
        <v>1446</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736</v>
      </c>
      <c r="L141" s="111" t="str">
        <f t="shared" si="15"/>
        <v>N/A</v>
      </c>
    </row>
    <row r="142" spans="1:12" ht="25" x14ac:dyDescent="0.25">
      <c r="A142" s="174" t="s">
        <v>639</v>
      </c>
      <c r="B142" s="22" t="s">
        <v>213</v>
      </c>
      <c r="C142" s="29">
        <v>217727910</v>
      </c>
      <c r="D142" s="27" t="str">
        <f t="shared" si="11"/>
        <v>N/A</v>
      </c>
      <c r="E142" s="29">
        <v>212464595</v>
      </c>
      <c r="F142" s="27" t="str">
        <f t="shared" si="12"/>
        <v>N/A</v>
      </c>
      <c r="G142" s="29">
        <v>227418501</v>
      </c>
      <c r="H142" s="27" t="str">
        <f t="shared" si="13"/>
        <v>N/A</v>
      </c>
      <c r="I142" s="8">
        <v>-2.42</v>
      </c>
      <c r="J142" s="8">
        <v>7.0380000000000003</v>
      </c>
      <c r="K142" s="28" t="s">
        <v>736</v>
      </c>
      <c r="L142" s="111" t="str">
        <f t="shared" ref="L142:L153" si="16">IF(J142="Div by 0", "N/A", IF(K142="N/A","N/A", IF(J142&gt;VALUE(MID(K142,1,2)), "No", IF(J142&lt;-1*VALUE(MID(K142,1,2)), "No", "Yes"))))</f>
        <v>Yes</v>
      </c>
    </row>
    <row r="143" spans="1:12" x14ac:dyDescent="0.25">
      <c r="A143" s="174" t="s">
        <v>640</v>
      </c>
      <c r="B143" s="22" t="s">
        <v>213</v>
      </c>
      <c r="C143" s="23">
        <v>501909</v>
      </c>
      <c r="D143" s="27" t="str">
        <f t="shared" si="11"/>
        <v>N/A</v>
      </c>
      <c r="E143" s="23">
        <v>445009</v>
      </c>
      <c r="F143" s="27" t="str">
        <f t="shared" si="12"/>
        <v>N/A</v>
      </c>
      <c r="G143" s="23">
        <v>462634</v>
      </c>
      <c r="H143" s="27" t="str">
        <f t="shared" si="13"/>
        <v>N/A</v>
      </c>
      <c r="I143" s="8">
        <v>-11.3</v>
      </c>
      <c r="J143" s="8">
        <v>3.9609999999999999</v>
      </c>
      <c r="K143" s="28" t="s">
        <v>736</v>
      </c>
      <c r="L143" s="111" t="str">
        <f t="shared" si="16"/>
        <v>Yes</v>
      </c>
    </row>
    <row r="144" spans="1:12" ht="25" x14ac:dyDescent="0.25">
      <c r="A144" s="174" t="s">
        <v>1447</v>
      </c>
      <c r="B144" s="22" t="s">
        <v>213</v>
      </c>
      <c r="C144" s="29">
        <v>433.79957323000002</v>
      </c>
      <c r="D144" s="27" t="str">
        <f t="shared" si="11"/>
        <v>N/A</v>
      </c>
      <c r="E144" s="29">
        <v>477.43887202000002</v>
      </c>
      <c r="F144" s="27" t="str">
        <f t="shared" si="12"/>
        <v>N/A</v>
      </c>
      <c r="G144" s="29">
        <v>491.57325444999998</v>
      </c>
      <c r="H144" s="27" t="str">
        <f t="shared" si="13"/>
        <v>N/A</v>
      </c>
      <c r="I144" s="8">
        <v>10.06</v>
      </c>
      <c r="J144" s="8">
        <v>2.96</v>
      </c>
      <c r="K144" s="28" t="s">
        <v>736</v>
      </c>
      <c r="L144" s="111" t="str">
        <f t="shared" si="16"/>
        <v>Yes</v>
      </c>
    </row>
    <row r="145" spans="1:12" ht="25" x14ac:dyDescent="0.25">
      <c r="A145" s="174" t="s">
        <v>641</v>
      </c>
      <c r="B145" s="22" t="s">
        <v>213</v>
      </c>
      <c r="C145" s="29">
        <v>17685541</v>
      </c>
      <c r="D145" s="27" t="str">
        <f t="shared" ref="D145:D153" si="17">IF($B145="N/A","N/A",IF(C145&gt;10,"No",IF(C145&lt;-10,"No","Yes")))</f>
        <v>N/A</v>
      </c>
      <c r="E145" s="29">
        <v>11347811</v>
      </c>
      <c r="F145" s="27" t="str">
        <f t="shared" ref="F145:F153" si="18">IF($B145="N/A","N/A",IF(E145&gt;10,"No",IF(E145&lt;-10,"No","Yes")))</f>
        <v>N/A</v>
      </c>
      <c r="G145" s="29">
        <v>338525</v>
      </c>
      <c r="H145" s="27" t="str">
        <f t="shared" ref="H145:H153" si="19">IF($B145="N/A","N/A",IF(G145&gt;10,"No",IF(G145&lt;-10,"No","Yes")))</f>
        <v>N/A</v>
      </c>
      <c r="I145" s="8">
        <v>-35.799999999999997</v>
      </c>
      <c r="J145" s="8">
        <v>-97</v>
      </c>
      <c r="K145" s="28" t="s">
        <v>736</v>
      </c>
      <c r="L145" s="111" t="str">
        <f t="shared" si="16"/>
        <v>No</v>
      </c>
    </row>
    <row r="146" spans="1:12" x14ac:dyDescent="0.25">
      <c r="A146" s="174" t="s">
        <v>642</v>
      </c>
      <c r="B146" s="22" t="s">
        <v>213</v>
      </c>
      <c r="C146" s="23">
        <v>456</v>
      </c>
      <c r="D146" s="27" t="str">
        <f t="shared" si="17"/>
        <v>N/A</v>
      </c>
      <c r="E146" s="23">
        <v>354</v>
      </c>
      <c r="F146" s="27" t="str">
        <f t="shared" si="18"/>
        <v>N/A</v>
      </c>
      <c r="G146" s="23">
        <v>80</v>
      </c>
      <c r="H146" s="27" t="str">
        <f t="shared" si="19"/>
        <v>N/A</v>
      </c>
      <c r="I146" s="8">
        <v>-22.4</v>
      </c>
      <c r="J146" s="8">
        <v>-77.400000000000006</v>
      </c>
      <c r="K146" s="28" t="s">
        <v>736</v>
      </c>
      <c r="L146" s="111" t="str">
        <f t="shared" si="16"/>
        <v>No</v>
      </c>
    </row>
    <row r="147" spans="1:12" ht="25" x14ac:dyDescent="0.25">
      <c r="A147" s="174" t="s">
        <v>1448</v>
      </c>
      <c r="B147" s="22" t="s">
        <v>213</v>
      </c>
      <c r="C147" s="29">
        <v>38784.081140000002</v>
      </c>
      <c r="D147" s="27" t="str">
        <f t="shared" si="17"/>
        <v>N/A</v>
      </c>
      <c r="E147" s="29">
        <v>32055.963276999999</v>
      </c>
      <c r="F147" s="27" t="str">
        <f t="shared" si="18"/>
        <v>N/A</v>
      </c>
      <c r="G147" s="29">
        <v>4231.5625</v>
      </c>
      <c r="H147" s="27" t="str">
        <f t="shared" si="19"/>
        <v>N/A</v>
      </c>
      <c r="I147" s="8">
        <v>-17.3</v>
      </c>
      <c r="J147" s="8">
        <v>-86.8</v>
      </c>
      <c r="K147" s="28" t="s">
        <v>736</v>
      </c>
      <c r="L147" s="111" t="str">
        <f t="shared" si="16"/>
        <v>No</v>
      </c>
    </row>
    <row r="148" spans="1:12" ht="25" x14ac:dyDescent="0.25">
      <c r="A148" s="174" t="s">
        <v>643</v>
      </c>
      <c r="B148" s="22" t="s">
        <v>213</v>
      </c>
      <c r="C148" s="29">
        <v>889769664</v>
      </c>
      <c r="D148" s="27" t="str">
        <f t="shared" si="17"/>
        <v>N/A</v>
      </c>
      <c r="E148" s="29">
        <v>767781780</v>
      </c>
      <c r="F148" s="27" t="str">
        <f t="shared" si="18"/>
        <v>N/A</v>
      </c>
      <c r="G148" s="29">
        <v>88051131</v>
      </c>
      <c r="H148" s="27" t="str">
        <f t="shared" si="19"/>
        <v>N/A</v>
      </c>
      <c r="I148" s="8">
        <v>-13.7</v>
      </c>
      <c r="J148" s="8">
        <v>-88.5</v>
      </c>
      <c r="K148" s="28" t="s">
        <v>736</v>
      </c>
      <c r="L148" s="111" t="str">
        <f t="shared" si="16"/>
        <v>No</v>
      </c>
    </row>
    <row r="149" spans="1:12" x14ac:dyDescent="0.25">
      <c r="A149" s="174" t="s">
        <v>644</v>
      </c>
      <c r="B149" s="22" t="s">
        <v>213</v>
      </c>
      <c r="C149" s="23">
        <v>231032</v>
      </c>
      <c r="D149" s="27" t="str">
        <f t="shared" si="17"/>
        <v>N/A</v>
      </c>
      <c r="E149" s="23">
        <v>194882</v>
      </c>
      <c r="F149" s="27" t="str">
        <f t="shared" si="18"/>
        <v>N/A</v>
      </c>
      <c r="G149" s="23">
        <v>80445</v>
      </c>
      <c r="H149" s="27" t="str">
        <f t="shared" si="19"/>
        <v>N/A</v>
      </c>
      <c r="I149" s="8">
        <v>-15.6</v>
      </c>
      <c r="J149" s="8">
        <v>-58.7</v>
      </c>
      <c r="K149" s="28" t="s">
        <v>736</v>
      </c>
      <c r="L149" s="111" t="str">
        <f t="shared" si="16"/>
        <v>No</v>
      </c>
    </row>
    <row r="150" spans="1:12" x14ac:dyDescent="0.25">
      <c r="A150" s="174" t="s">
        <v>1449</v>
      </c>
      <c r="B150" s="22" t="s">
        <v>213</v>
      </c>
      <c r="C150" s="29">
        <v>3851.2832162</v>
      </c>
      <c r="D150" s="27" t="str">
        <f t="shared" si="17"/>
        <v>N/A</v>
      </c>
      <c r="E150" s="29">
        <v>3939.7265011999998</v>
      </c>
      <c r="F150" s="27" t="str">
        <f t="shared" si="18"/>
        <v>N/A</v>
      </c>
      <c r="G150" s="29">
        <v>1094.5506992000001</v>
      </c>
      <c r="H150" s="27" t="str">
        <f t="shared" si="19"/>
        <v>N/A</v>
      </c>
      <c r="I150" s="8">
        <v>2.2959999999999998</v>
      </c>
      <c r="J150" s="8">
        <v>-72.2</v>
      </c>
      <c r="K150" s="28" t="s">
        <v>736</v>
      </c>
      <c r="L150" s="111" t="str">
        <f t="shared" si="16"/>
        <v>No</v>
      </c>
    </row>
    <row r="151" spans="1:12" ht="25" x14ac:dyDescent="0.25">
      <c r="A151" s="174" t="s">
        <v>645</v>
      </c>
      <c r="B151" s="22" t="s">
        <v>213</v>
      </c>
      <c r="C151" s="29">
        <v>79528466</v>
      </c>
      <c r="D151" s="27" t="str">
        <f t="shared" si="17"/>
        <v>N/A</v>
      </c>
      <c r="E151" s="29">
        <v>118118568</v>
      </c>
      <c r="F151" s="27" t="str">
        <f t="shared" si="18"/>
        <v>N/A</v>
      </c>
      <c r="G151" s="29">
        <v>12261279</v>
      </c>
      <c r="H151" s="27" t="str">
        <f t="shared" si="19"/>
        <v>N/A</v>
      </c>
      <c r="I151" s="8">
        <v>48.52</v>
      </c>
      <c r="J151" s="8">
        <v>-89.6</v>
      </c>
      <c r="K151" s="28" t="s">
        <v>736</v>
      </c>
      <c r="L151" s="111" t="str">
        <f t="shared" si="16"/>
        <v>No</v>
      </c>
    </row>
    <row r="152" spans="1:12" x14ac:dyDescent="0.25">
      <c r="A152" s="174" t="s">
        <v>646</v>
      </c>
      <c r="B152" s="22" t="s">
        <v>213</v>
      </c>
      <c r="C152" s="23">
        <v>2411</v>
      </c>
      <c r="D152" s="27" t="str">
        <f t="shared" si="17"/>
        <v>N/A</v>
      </c>
      <c r="E152" s="23">
        <v>4214</v>
      </c>
      <c r="F152" s="27" t="str">
        <f t="shared" si="18"/>
        <v>N/A</v>
      </c>
      <c r="G152" s="23">
        <v>2472</v>
      </c>
      <c r="H152" s="27" t="str">
        <f t="shared" si="19"/>
        <v>N/A</v>
      </c>
      <c r="I152" s="8">
        <v>74.78</v>
      </c>
      <c r="J152" s="8">
        <v>-41.3</v>
      </c>
      <c r="K152" s="28" t="s">
        <v>736</v>
      </c>
      <c r="L152" s="111" t="str">
        <f t="shared" si="16"/>
        <v>No</v>
      </c>
    </row>
    <row r="153" spans="1:12" x14ac:dyDescent="0.25">
      <c r="A153" s="174" t="s">
        <v>1450</v>
      </c>
      <c r="B153" s="22" t="s">
        <v>213</v>
      </c>
      <c r="C153" s="29">
        <v>32985.676483000003</v>
      </c>
      <c r="D153" s="27" t="str">
        <f t="shared" si="17"/>
        <v>N/A</v>
      </c>
      <c r="E153" s="29">
        <v>28030.035121000001</v>
      </c>
      <c r="F153" s="27" t="str">
        <f t="shared" si="18"/>
        <v>N/A</v>
      </c>
      <c r="G153" s="29">
        <v>4960.0643203999998</v>
      </c>
      <c r="H153" s="27" t="str">
        <f t="shared" si="19"/>
        <v>N/A</v>
      </c>
      <c r="I153" s="8">
        <v>-15</v>
      </c>
      <c r="J153" s="8">
        <v>-82.3</v>
      </c>
      <c r="K153" s="28" t="s">
        <v>736</v>
      </c>
      <c r="L153" s="111" t="str">
        <f t="shared" si="16"/>
        <v>No</v>
      </c>
    </row>
    <row r="154" spans="1:12" x14ac:dyDescent="0.25">
      <c r="A154" s="174" t="s">
        <v>1516</v>
      </c>
      <c r="B154" s="22" t="s">
        <v>213</v>
      </c>
      <c r="C154" s="29">
        <v>546.51322001000005</v>
      </c>
      <c r="D154" s="27" t="str">
        <f t="shared" ref="D154:D173" si="20">IF($B154="N/A","N/A",IF(C154&gt;10,"No",IF(C154&lt;-10,"No","Yes")))</f>
        <v>N/A</v>
      </c>
      <c r="E154" s="29">
        <v>515.72798943999999</v>
      </c>
      <c r="F154" s="27" t="str">
        <f t="shared" ref="F154:F173" si="21">IF($B154="N/A","N/A",IF(E154&gt;10,"No",IF(E154&lt;-10,"No","Yes")))</f>
        <v>N/A</v>
      </c>
      <c r="G154" s="29">
        <v>653.89557950000005</v>
      </c>
      <c r="H154" s="27" t="str">
        <f t="shared" ref="H154:H173" si="22">IF($B154="N/A","N/A",IF(G154&gt;10,"No",IF(G154&lt;-10,"No","Yes")))</f>
        <v>N/A</v>
      </c>
      <c r="I154" s="8">
        <v>-5.63</v>
      </c>
      <c r="J154" s="8">
        <v>26.79</v>
      </c>
      <c r="K154" s="28" t="s">
        <v>736</v>
      </c>
      <c r="L154" s="111" t="str">
        <f t="shared" ref="L154:L173" si="23">IF(J154="Div by 0", "N/A", IF(K154="N/A","N/A", IF(J154&gt;VALUE(MID(K154,1,2)), "No", IF(J154&lt;-1*VALUE(MID(K154,1,2)), "No", "Yes"))))</f>
        <v>Yes</v>
      </c>
    </row>
    <row r="155" spans="1:12" x14ac:dyDescent="0.25">
      <c r="A155" s="180" t="s">
        <v>1517</v>
      </c>
      <c r="B155" s="22" t="s">
        <v>213</v>
      </c>
      <c r="C155" s="29">
        <v>92.606615547999994</v>
      </c>
      <c r="D155" s="27" t="str">
        <f t="shared" si="20"/>
        <v>N/A</v>
      </c>
      <c r="E155" s="29">
        <v>87.228997972000002</v>
      </c>
      <c r="F155" s="27" t="str">
        <f t="shared" si="21"/>
        <v>N/A</v>
      </c>
      <c r="G155" s="29">
        <v>59.093882983</v>
      </c>
      <c r="H155" s="27" t="str">
        <f t="shared" si="22"/>
        <v>N/A</v>
      </c>
      <c r="I155" s="8">
        <v>-5.81</v>
      </c>
      <c r="J155" s="8">
        <v>-32.299999999999997</v>
      </c>
      <c r="K155" s="28" t="s">
        <v>736</v>
      </c>
      <c r="L155" s="111" t="str">
        <f t="shared" si="23"/>
        <v>No</v>
      </c>
    </row>
    <row r="156" spans="1:12" x14ac:dyDescent="0.25">
      <c r="A156" s="180" t="s">
        <v>1518</v>
      </c>
      <c r="B156" s="22" t="s">
        <v>213</v>
      </c>
      <c r="C156" s="29">
        <v>1668.6631159999999</v>
      </c>
      <c r="D156" s="27" t="str">
        <f t="shared" si="20"/>
        <v>N/A</v>
      </c>
      <c r="E156" s="29">
        <v>1553.7936053000001</v>
      </c>
      <c r="F156" s="27" t="str">
        <f t="shared" si="21"/>
        <v>N/A</v>
      </c>
      <c r="G156" s="29">
        <v>1945.5224622000001</v>
      </c>
      <c r="H156" s="27" t="str">
        <f t="shared" si="22"/>
        <v>N/A</v>
      </c>
      <c r="I156" s="8">
        <v>-6.88</v>
      </c>
      <c r="J156" s="8">
        <v>25.21</v>
      </c>
      <c r="K156" s="28" t="s">
        <v>736</v>
      </c>
      <c r="L156" s="111" t="str">
        <f t="shared" si="23"/>
        <v>Yes</v>
      </c>
    </row>
    <row r="157" spans="1:12" x14ac:dyDescent="0.25">
      <c r="A157" s="180" t="s">
        <v>1519</v>
      </c>
      <c r="B157" s="22" t="s">
        <v>213</v>
      </c>
      <c r="C157" s="29">
        <v>224.91000689000001</v>
      </c>
      <c r="D157" s="27" t="str">
        <f t="shared" si="20"/>
        <v>N/A</v>
      </c>
      <c r="E157" s="29">
        <v>217.47433085</v>
      </c>
      <c r="F157" s="27" t="str">
        <f t="shared" si="21"/>
        <v>N/A</v>
      </c>
      <c r="G157" s="29">
        <v>278.31991995999999</v>
      </c>
      <c r="H157" s="27" t="str">
        <f t="shared" si="22"/>
        <v>N/A</v>
      </c>
      <c r="I157" s="8">
        <v>-3.31</v>
      </c>
      <c r="J157" s="8">
        <v>27.98</v>
      </c>
      <c r="K157" s="28" t="s">
        <v>736</v>
      </c>
      <c r="L157" s="111" t="str">
        <f t="shared" si="23"/>
        <v>Yes</v>
      </c>
    </row>
    <row r="158" spans="1:12" x14ac:dyDescent="0.25">
      <c r="A158" s="180" t="s">
        <v>1520</v>
      </c>
      <c r="B158" s="22" t="s">
        <v>213</v>
      </c>
      <c r="C158" s="29">
        <v>712.36839728999996</v>
      </c>
      <c r="D158" s="27" t="str">
        <f t="shared" si="20"/>
        <v>N/A</v>
      </c>
      <c r="E158" s="29">
        <v>681.43202468000004</v>
      </c>
      <c r="F158" s="27" t="str">
        <f t="shared" si="21"/>
        <v>N/A</v>
      </c>
      <c r="G158" s="29">
        <v>891.31825059000005</v>
      </c>
      <c r="H158" s="27" t="str">
        <f t="shared" si="22"/>
        <v>N/A</v>
      </c>
      <c r="I158" s="8">
        <v>-4.34</v>
      </c>
      <c r="J158" s="8">
        <v>30.8</v>
      </c>
      <c r="K158" s="28" t="s">
        <v>736</v>
      </c>
      <c r="L158" s="111" t="str">
        <f t="shared" si="23"/>
        <v>No</v>
      </c>
    </row>
    <row r="159" spans="1:12" x14ac:dyDescent="0.25">
      <c r="A159" s="174" t="s">
        <v>1521</v>
      </c>
      <c r="B159" s="22" t="s">
        <v>213</v>
      </c>
      <c r="C159" s="29">
        <v>1002.073233</v>
      </c>
      <c r="D159" s="27" t="str">
        <f t="shared" si="20"/>
        <v>N/A</v>
      </c>
      <c r="E159" s="29">
        <v>897.95675566</v>
      </c>
      <c r="F159" s="27" t="str">
        <f t="shared" si="21"/>
        <v>N/A</v>
      </c>
      <c r="G159" s="29">
        <v>640.79266018999999</v>
      </c>
      <c r="H159" s="27" t="str">
        <f t="shared" si="22"/>
        <v>N/A</v>
      </c>
      <c r="I159" s="8">
        <v>-10.4</v>
      </c>
      <c r="J159" s="8">
        <v>-28.6</v>
      </c>
      <c r="K159" s="28" t="s">
        <v>736</v>
      </c>
      <c r="L159" s="111" t="str">
        <f t="shared" si="23"/>
        <v>Yes</v>
      </c>
    </row>
    <row r="160" spans="1:12" x14ac:dyDescent="0.25">
      <c r="A160" s="180" t="s">
        <v>1522</v>
      </c>
      <c r="B160" s="22" t="s">
        <v>213</v>
      </c>
      <c r="C160" s="29">
        <v>7179.2947426000001</v>
      </c>
      <c r="D160" s="27" t="str">
        <f t="shared" si="20"/>
        <v>N/A</v>
      </c>
      <c r="E160" s="29">
        <v>7036.4365550000002</v>
      </c>
      <c r="F160" s="27" t="str">
        <f t="shared" si="21"/>
        <v>N/A</v>
      </c>
      <c r="G160" s="29">
        <v>6718.2650968999997</v>
      </c>
      <c r="H160" s="27" t="str">
        <f t="shared" si="22"/>
        <v>N/A</v>
      </c>
      <c r="I160" s="8">
        <v>-1.99</v>
      </c>
      <c r="J160" s="8">
        <v>-4.5199999999999996</v>
      </c>
      <c r="K160" s="28" t="s">
        <v>736</v>
      </c>
      <c r="L160" s="111" t="str">
        <f t="shared" si="23"/>
        <v>Yes</v>
      </c>
    </row>
    <row r="161" spans="1:12" x14ac:dyDescent="0.25">
      <c r="A161" s="180" t="s">
        <v>1523</v>
      </c>
      <c r="B161" s="22" t="s">
        <v>213</v>
      </c>
      <c r="C161" s="29">
        <v>2277.0933245000001</v>
      </c>
      <c r="D161" s="27" t="str">
        <f t="shared" si="20"/>
        <v>N/A</v>
      </c>
      <c r="E161" s="29">
        <v>1832.1747006999999</v>
      </c>
      <c r="F161" s="27" t="str">
        <f t="shared" si="21"/>
        <v>N/A</v>
      </c>
      <c r="G161" s="29">
        <v>794.51468082999997</v>
      </c>
      <c r="H161" s="27" t="str">
        <f t="shared" si="22"/>
        <v>N/A</v>
      </c>
      <c r="I161" s="8">
        <v>-19.5</v>
      </c>
      <c r="J161" s="8">
        <v>-56.6</v>
      </c>
      <c r="K161" s="28" t="s">
        <v>736</v>
      </c>
      <c r="L161" s="111" t="str">
        <f t="shared" si="23"/>
        <v>No</v>
      </c>
    </row>
    <row r="162" spans="1:12" x14ac:dyDescent="0.25">
      <c r="A162" s="180" t="s">
        <v>1524</v>
      </c>
      <c r="B162" s="22" t="s">
        <v>213</v>
      </c>
      <c r="C162" s="29">
        <v>79.981724643999996</v>
      </c>
      <c r="D162" s="27" t="str">
        <f t="shared" si="20"/>
        <v>N/A</v>
      </c>
      <c r="E162" s="29">
        <v>62.352617909000003</v>
      </c>
      <c r="F162" s="27" t="str">
        <f t="shared" si="21"/>
        <v>N/A</v>
      </c>
      <c r="G162" s="29">
        <v>6.5696876825999997</v>
      </c>
      <c r="H162" s="27" t="str">
        <f t="shared" si="22"/>
        <v>N/A</v>
      </c>
      <c r="I162" s="8">
        <v>-22</v>
      </c>
      <c r="J162" s="8">
        <v>-89.5</v>
      </c>
      <c r="K162" s="28" t="s">
        <v>736</v>
      </c>
      <c r="L162" s="111" t="str">
        <f t="shared" si="23"/>
        <v>No</v>
      </c>
    </row>
    <row r="163" spans="1:12" x14ac:dyDescent="0.25">
      <c r="A163" s="180" t="s">
        <v>1525</v>
      </c>
      <c r="B163" s="22" t="s">
        <v>213</v>
      </c>
      <c r="C163" s="29">
        <v>1.5635484340000001</v>
      </c>
      <c r="D163" s="27" t="str">
        <f t="shared" si="20"/>
        <v>N/A</v>
      </c>
      <c r="E163" s="29">
        <v>1.232045574</v>
      </c>
      <c r="F163" s="27" t="str">
        <f t="shared" si="21"/>
        <v>N/A</v>
      </c>
      <c r="G163" s="29">
        <v>0.89035033600000002</v>
      </c>
      <c r="H163" s="27" t="str">
        <f t="shared" si="22"/>
        <v>N/A</v>
      </c>
      <c r="I163" s="8">
        <v>-21.2</v>
      </c>
      <c r="J163" s="8">
        <v>-27.7</v>
      </c>
      <c r="K163" s="28" t="s">
        <v>736</v>
      </c>
      <c r="L163" s="111" t="str">
        <f t="shared" si="23"/>
        <v>Yes</v>
      </c>
    </row>
    <row r="164" spans="1:12" x14ac:dyDescent="0.25">
      <c r="A164" s="174" t="s">
        <v>1526</v>
      </c>
      <c r="B164" s="22" t="s">
        <v>213</v>
      </c>
      <c r="C164" s="29">
        <v>650.70308363000004</v>
      </c>
      <c r="D164" s="27" t="str">
        <f t="shared" si="20"/>
        <v>N/A</v>
      </c>
      <c r="E164" s="29">
        <v>648.18619358000001</v>
      </c>
      <c r="F164" s="27" t="str">
        <f t="shared" si="21"/>
        <v>N/A</v>
      </c>
      <c r="G164" s="29">
        <v>366.61390510000001</v>
      </c>
      <c r="H164" s="27" t="str">
        <f t="shared" si="22"/>
        <v>N/A</v>
      </c>
      <c r="I164" s="8">
        <v>-0.38700000000000001</v>
      </c>
      <c r="J164" s="8">
        <v>-43.4</v>
      </c>
      <c r="K164" s="28" t="s">
        <v>736</v>
      </c>
      <c r="L164" s="111" t="str">
        <f t="shared" si="23"/>
        <v>No</v>
      </c>
    </row>
    <row r="165" spans="1:12" x14ac:dyDescent="0.25">
      <c r="A165" s="180" t="s">
        <v>1527</v>
      </c>
      <c r="B165" s="22" t="s">
        <v>213</v>
      </c>
      <c r="C165" s="29">
        <v>67.932546157000004</v>
      </c>
      <c r="D165" s="27" t="str">
        <f t="shared" si="20"/>
        <v>N/A</v>
      </c>
      <c r="E165" s="29">
        <v>66.975252105999999</v>
      </c>
      <c r="F165" s="27" t="str">
        <f t="shared" si="21"/>
        <v>N/A</v>
      </c>
      <c r="G165" s="29">
        <v>28.458349344999998</v>
      </c>
      <c r="H165" s="27" t="str">
        <f t="shared" si="22"/>
        <v>N/A</v>
      </c>
      <c r="I165" s="8">
        <v>-1.41</v>
      </c>
      <c r="J165" s="8">
        <v>-57.5</v>
      </c>
      <c r="K165" s="28" t="s">
        <v>736</v>
      </c>
      <c r="L165" s="111" t="str">
        <f t="shared" si="23"/>
        <v>No</v>
      </c>
    </row>
    <row r="166" spans="1:12" x14ac:dyDescent="0.25">
      <c r="A166" s="180" t="s">
        <v>1528</v>
      </c>
      <c r="B166" s="22" t="s">
        <v>213</v>
      </c>
      <c r="C166" s="29">
        <v>2089.6226621000001</v>
      </c>
      <c r="D166" s="27" t="str">
        <f t="shared" si="20"/>
        <v>N/A</v>
      </c>
      <c r="E166" s="29">
        <v>2052.3551997999998</v>
      </c>
      <c r="F166" s="27" t="str">
        <f t="shared" si="21"/>
        <v>N/A</v>
      </c>
      <c r="G166" s="29">
        <v>1113.6356911</v>
      </c>
      <c r="H166" s="27" t="str">
        <f t="shared" si="22"/>
        <v>N/A</v>
      </c>
      <c r="I166" s="8">
        <v>-1.78</v>
      </c>
      <c r="J166" s="8">
        <v>-45.7</v>
      </c>
      <c r="K166" s="28" t="s">
        <v>736</v>
      </c>
      <c r="L166" s="111" t="str">
        <f t="shared" si="23"/>
        <v>No</v>
      </c>
    </row>
    <row r="167" spans="1:12" x14ac:dyDescent="0.25">
      <c r="A167" s="180" t="s">
        <v>1529</v>
      </c>
      <c r="B167" s="22" t="s">
        <v>213</v>
      </c>
      <c r="C167" s="29">
        <v>314.13304105999998</v>
      </c>
      <c r="D167" s="27" t="str">
        <f t="shared" si="20"/>
        <v>N/A</v>
      </c>
      <c r="E167" s="29">
        <v>321.55094301000003</v>
      </c>
      <c r="F167" s="27" t="str">
        <f t="shared" si="21"/>
        <v>N/A</v>
      </c>
      <c r="G167" s="29">
        <v>199.85662450000001</v>
      </c>
      <c r="H167" s="27" t="str">
        <f t="shared" si="22"/>
        <v>N/A</v>
      </c>
      <c r="I167" s="8">
        <v>2.3610000000000002</v>
      </c>
      <c r="J167" s="8">
        <v>-37.799999999999997</v>
      </c>
      <c r="K167" s="28" t="s">
        <v>736</v>
      </c>
      <c r="L167" s="111" t="str">
        <f t="shared" si="23"/>
        <v>No</v>
      </c>
    </row>
    <row r="168" spans="1:12" x14ac:dyDescent="0.25">
      <c r="A168" s="180" t="s">
        <v>1530</v>
      </c>
      <c r="B168" s="22" t="s">
        <v>213</v>
      </c>
      <c r="C168" s="29">
        <v>619.29707347999999</v>
      </c>
      <c r="D168" s="27" t="str">
        <f t="shared" si="20"/>
        <v>N/A</v>
      </c>
      <c r="E168" s="29">
        <v>615.72868867</v>
      </c>
      <c r="F168" s="27" t="str">
        <f t="shared" si="21"/>
        <v>N/A</v>
      </c>
      <c r="G168" s="29">
        <v>318.65049190000002</v>
      </c>
      <c r="H168" s="27" t="str">
        <f t="shared" si="22"/>
        <v>N/A</v>
      </c>
      <c r="I168" s="8">
        <v>-0.57599999999999996</v>
      </c>
      <c r="J168" s="8">
        <v>-48.2</v>
      </c>
      <c r="K168" s="28" t="s">
        <v>736</v>
      </c>
      <c r="L168" s="111" t="str">
        <f t="shared" si="23"/>
        <v>No</v>
      </c>
    </row>
    <row r="169" spans="1:12" x14ac:dyDescent="0.25">
      <c r="A169" s="174" t="s">
        <v>1531</v>
      </c>
      <c r="B169" s="22" t="s">
        <v>213</v>
      </c>
      <c r="C169" s="29">
        <v>2671.5934093999999</v>
      </c>
      <c r="D169" s="27" t="str">
        <f t="shared" si="20"/>
        <v>N/A</v>
      </c>
      <c r="E169" s="29">
        <v>2516.9096804999999</v>
      </c>
      <c r="F169" s="27" t="str">
        <f t="shared" si="21"/>
        <v>N/A</v>
      </c>
      <c r="G169" s="29">
        <v>1962.2962385999999</v>
      </c>
      <c r="H169" s="27" t="str">
        <f t="shared" si="22"/>
        <v>N/A</v>
      </c>
      <c r="I169" s="8">
        <v>-5.79</v>
      </c>
      <c r="J169" s="8">
        <v>-22</v>
      </c>
      <c r="K169" s="28" t="s">
        <v>736</v>
      </c>
      <c r="L169" s="111" t="str">
        <f t="shared" si="23"/>
        <v>Yes</v>
      </c>
    </row>
    <row r="170" spans="1:12" x14ac:dyDescent="0.25">
      <c r="A170" s="180" t="s">
        <v>1532</v>
      </c>
      <c r="B170" s="22" t="s">
        <v>213</v>
      </c>
      <c r="C170" s="29">
        <v>4202.5279319000001</v>
      </c>
      <c r="D170" s="27" t="str">
        <f t="shared" si="20"/>
        <v>N/A</v>
      </c>
      <c r="E170" s="29">
        <v>4067.3808466999999</v>
      </c>
      <c r="F170" s="27" t="str">
        <f t="shared" si="21"/>
        <v>N/A</v>
      </c>
      <c r="G170" s="29">
        <v>4189.7688328000004</v>
      </c>
      <c r="H170" s="27" t="str">
        <f t="shared" si="22"/>
        <v>N/A</v>
      </c>
      <c r="I170" s="8">
        <v>-3.22</v>
      </c>
      <c r="J170" s="8">
        <v>3.0089999999999999</v>
      </c>
      <c r="K170" s="28" t="s">
        <v>736</v>
      </c>
      <c r="L170" s="111" t="str">
        <f t="shared" si="23"/>
        <v>Yes</v>
      </c>
    </row>
    <row r="171" spans="1:12" x14ac:dyDescent="0.25">
      <c r="A171" s="180" t="s">
        <v>1533</v>
      </c>
      <c r="B171" s="22" t="s">
        <v>213</v>
      </c>
      <c r="C171" s="29">
        <v>7053.6337546000004</v>
      </c>
      <c r="D171" s="27" t="str">
        <f t="shared" si="20"/>
        <v>N/A</v>
      </c>
      <c r="E171" s="29">
        <v>6370.0326722999998</v>
      </c>
      <c r="F171" s="27" t="str">
        <f t="shared" si="21"/>
        <v>N/A</v>
      </c>
      <c r="G171" s="29">
        <v>4502.0425875999999</v>
      </c>
      <c r="H171" s="27" t="str">
        <f t="shared" si="22"/>
        <v>N/A</v>
      </c>
      <c r="I171" s="8">
        <v>-9.69</v>
      </c>
      <c r="J171" s="8">
        <v>-29.3</v>
      </c>
      <c r="K171" s="28" t="s">
        <v>736</v>
      </c>
      <c r="L171" s="111" t="str">
        <f t="shared" si="23"/>
        <v>Yes</v>
      </c>
    </row>
    <row r="172" spans="1:12" x14ac:dyDescent="0.25">
      <c r="A172" s="180" t="s">
        <v>1534</v>
      </c>
      <c r="B172" s="22" t="s">
        <v>213</v>
      </c>
      <c r="C172" s="29">
        <v>1327.4344989000001</v>
      </c>
      <c r="D172" s="27" t="str">
        <f t="shared" si="20"/>
        <v>N/A</v>
      </c>
      <c r="E172" s="29">
        <v>1298.3680030999999</v>
      </c>
      <c r="F172" s="27" t="str">
        <f t="shared" si="21"/>
        <v>N/A</v>
      </c>
      <c r="G172" s="29">
        <v>928.82410726000001</v>
      </c>
      <c r="H172" s="27" t="str">
        <f t="shared" si="22"/>
        <v>N/A</v>
      </c>
      <c r="I172" s="8">
        <v>-2.19</v>
      </c>
      <c r="J172" s="8">
        <v>-28.5</v>
      </c>
      <c r="K172" s="28" t="s">
        <v>736</v>
      </c>
      <c r="L172" s="111" t="str">
        <f t="shared" si="23"/>
        <v>Yes</v>
      </c>
    </row>
    <row r="173" spans="1:12" x14ac:dyDescent="0.25">
      <c r="A173" s="180" t="s">
        <v>1535</v>
      </c>
      <c r="B173" s="22" t="s">
        <v>213</v>
      </c>
      <c r="C173" s="29">
        <v>2131.3107424999998</v>
      </c>
      <c r="D173" s="27" t="str">
        <f t="shared" si="20"/>
        <v>N/A</v>
      </c>
      <c r="E173" s="29">
        <v>2087.0779969</v>
      </c>
      <c r="F173" s="27" t="str">
        <f t="shared" si="21"/>
        <v>N/A</v>
      </c>
      <c r="G173" s="29">
        <v>1951.7917010000001</v>
      </c>
      <c r="H173" s="27" t="str">
        <f t="shared" si="22"/>
        <v>N/A</v>
      </c>
      <c r="I173" s="8">
        <v>-2.08</v>
      </c>
      <c r="J173" s="8">
        <v>-6.48</v>
      </c>
      <c r="K173" s="28" t="s">
        <v>736</v>
      </c>
      <c r="L173" s="111" t="str">
        <f t="shared" si="23"/>
        <v>Yes</v>
      </c>
    </row>
    <row r="174" spans="1:12" x14ac:dyDescent="0.25">
      <c r="A174" s="174" t="s">
        <v>371</v>
      </c>
      <c r="B174" s="22" t="s">
        <v>213</v>
      </c>
      <c r="C174" s="4">
        <v>10.555106702</v>
      </c>
      <c r="D174" s="27" t="str">
        <f t="shared" ref="D174:D203" si="24">IF($B174="N/A","N/A",IF(C174&gt;10,"No",IF(C174&lt;-10,"No","Yes")))</f>
        <v>N/A</v>
      </c>
      <c r="E174" s="4">
        <v>10.170252322</v>
      </c>
      <c r="F174" s="27" t="str">
        <f t="shared" ref="F174:F203" si="25">IF($B174="N/A","N/A",IF(E174&gt;10,"No",IF(E174&lt;-10,"No","Yes")))</f>
        <v>N/A</v>
      </c>
      <c r="G174" s="4">
        <v>8.7312226461000009</v>
      </c>
      <c r="H174" s="27" t="str">
        <f t="shared" ref="H174:H203" si="26">IF($B174="N/A","N/A",IF(G174&gt;10,"No",IF(G174&lt;-10,"No","Yes")))</f>
        <v>N/A</v>
      </c>
      <c r="I174" s="8">
        <v>-3.65</v>
      </c>
      <c r="J174" s="8">
        <v>-14.1</v>
      </c>
      <c r="K174" s="28" t="s">
        <v>736</v>
      </c>
      <c r="L174" s="111" t="str">
        <f t="shared" ref="L174:L203" si="27">IF(J174="Div by 0", "N/A", IF(K174="N/A","N/A", IF(J174&gt;VALUE(MID(K174,1,2)), "No", IF(J174&lt;-1*VALUE(MID(K174,1,2)), "No", "Yes"))))</f>
        <v>Yes</v>
      </c>
    </row>
    <row r="175" spans="1:12" x14ac:dyDescent="0.25">
      <c r="A175" s="180" t="s">
        <v>481</v>
      </c>
      <c r="B175" s="22" t="s">
        <v>213</v>
      </c>
      <c r="C175" s="4">
        <v>4.6299317508</v>
      </c>
      <c r="D175" s="27" t="str">
        <f t="shared" si="24"/>
        <v>N/A</v>
      </c>
      <c r="E175" s="4">
        <v>3.9214218642000001</v>
      </c>
      <c r="F175" s="27" t="str">
        <f t="shared" si="25"/>
        <v>N/A</v>
      </c>
      <c r="G175" s="4">
        <v>1.6900787043000001</v>
      </c>
      <c r="H175" s="27" t="str">
        <f t="shared" si="26"/>
        <v>N/A</v>
      </c>
      <c r="I175" s="8">
        <v>-15.3</v>
      </c>
      <c r="J175" s="8">
        <v>-56.9</v>
      </c>
      <c r="K175" s="28" t="s">
        <v>736</v>
      </c>
      <c r="L175" s="111" t="str">
        <f t="shared" si="27"/>
        <v>No</v>
      </c>
    </row>
    <row r="176" spans="1:12" x14ac:dyDescent="0.25">
      <c r="A176" s="180" t="s">
        <v>482</v>
      </c>
      <c r="B176" s="22" t="s">
        <v>213</v>
      </c>
      <c r="C176" s="4">
        <v>12.965949452</v>
      </c>
      <c r="D176" s="27" t="str">
        <f t="shared" si="24"/>
        <v>N/A</v>
      </c>
      <c r="E176" s="4">
        <v>12.112365483</v>
      </c>
      <c r="F176" s="27" t="str">
        <f t="shared" si="25"/>
        <v>N/A</v>
      </c>
      <c r="G176" s="4">
        <v>10.199784017000001</v>
      </c>
      <c r="H176" s="27" t="str">
        <f t="shared" si="26"/>
        <v>N/A</v>
      </c>
      <c r="I176" s="8">
        <v>-6.58</v>
      </c>
      <c r="J176" s="8">
        <v>-15.8</v>
      </c>
      <c r="K176" s="28" t="s">
        <v>736</v>
      </c>
      <c r="L176" s="111" t="str">
        <f t="shared" si="27"/>
        <v>Yes</v>
      </c>
    </row>
    <row r="177" spans="1:12" x14ac:dyDescent="0.25">
      <c r="A177" s="180" t="s">
        <v>483</v>
      </c>
      <c r="B177" s="22" t="s">
        <v>213</v>
      </c>
      <c r="C177" s="4">
        <v>8.0074297096000002</v>
      </c>
      <c r="D177" s="27" t="str">
        <f t="shared" si="24"/>
        <v>N/A</v>
      </c>
      <c r="E177" s="4">
        <v>7.7322953657999998</v>
      </c>
      <c r="F177" s="27" t="str">
        <f t="shared" si="25"/>
        <v>N/A</v>
      </c>
      <c r="G177" s="4">
        <v>6.5762507371999996</v>
      </c>
      <c r="H177" s="27" t="str">
        <f t="shared" si="26"/>
        <v>N/A</v>
      </c>
      <c r="I177" s="8">
        <v>-3.44</v>
      </c>
      <c r="J177" s="8">
        <v>-15</v>
      </c>
      <c r="K177" s="28" t="s">
        <v>736</v>
      </c>
      <c r="L177" s="111" t="str">
        <f t="shared" si="27"/>
        <v>Yes</v>
      </c>
    </row>
    <row r="178" spans="1:12" x14ac:dyDescent="0.25">
      <c r="A178" s="180" t="s">
        <v>484</v>
      </c>
      <c r="B178" s="22" t="s">
        <v>213</v>
      </c>
      <c r="C178" s="4">
        <v>19.103316202999999</v>
      </c>
      <c r="D178" s="27" t="str">
        <f t="shared" si="24"/>
        <v>N/A</v>
      </c>
      <c r="E178" s="4">
        <v>19.238344563999998</v>
      </c>
      <c r="F178" s="27" t="str">
        <f t="shared" si="25"/>
        <v>N/A</v>
      </c>
      <c r="G178" s="4">
        <v>18.223968311</v>
      </c>
      <c r="H178" s="27" t="str">
        <f t="shared" si="26"/>
        <v>N/A</v>
      </c>
      <c r="I178" s="8">
        <v>0.70679999999999998</v>
      </c>
      <c r="J178" s="8">
        <v>-5.27</v>
      </c>
      <c r="K178" s="28" t="s">
        <v>736</v>
      </c>
      <c r="L178" s="111" t="str">
        <f t="shared" si="27"/>
        <v>Yes</v>
      </c>
    </row>
    <row r="179" spans="1:12" x14ac:dyDescent="0.25">
      <c r="A179" s="174" t="s">
        <v>1536</v>
      </c>
      <c r="B179" s="22" t="s">
        <v>213</v>
      </c>
      <c r="C179" s="4">
        <v>2.5382154284</v>
      </c>
      <c r="D179" s="27" t="str">
        <f t="shared" si="24"/>
        <v>N/A</v>
      </c>
      <c r="E179" s="4">
        <v>2.4461833300000002</v>
      </c>
      <c r="F179" s="27" t="str">
        <f t="shared" si="25"/>
        <v>N/A</v>
      </c>
      <c r="G179" s="4">
        <v>2.0563108606</v>
      </c>
      <c r="H179" s="27" t="str">
        <f t="shared" si="26"/>
        <v>N/A</v>
      </c>
      <c r="I179" s="8">
        <v>-3.63</v>
      </c>
      <c r="J179" s="8">
        <v>-15.9</v>
      </c>
      <c r="K179" s="28" t="s">
        <v>736</v>
      </c>
      <c r="L179" s="111" t="str">
        <f t="shared" si="27"/>
        <v>Yes</v>
      </c>
    </row>
    <row r="180" spans="1:12" x14ac:dyDescent="0.25">
      <c r="A180" s="180" t="s">
        <v>1537</v>
      </c>
      <c r="B180" s="22" t="s">
        <v>213</v>
      </c>
      <c r="C180" s="4">
        <v>22.635070832</v>
      </c>
      <c r="D180" s="27" t="str">
        <f t="shared" si="24"/>
        <v>N/A</v>
      </c>
      <c r="E180" s="4">
        <v>22.343190756999999</v>
      </c>
      <c r="F180" s="27" t="str">
        <f t="shared" si="25"/>
        <v>N/A</v>
      </c>
      <c r="G180" s="4">
        <v>21.065140970000002</v>
      </c>
      <c r="H180" s="27" t="str">
        <f t="shared" si="26"/>
        <v>N/A</v>
      </c>
      <c r="I180" s="8">
        <v>-1.29</v>
      </c>
      <c r="J180" s="8">
        <v>-5.72</v>
      </c>
      <c r="K180" s="28" t="s">
        <v>736</v>
      </c>
      <c r="L180" s="111" t="str">
        <f t="shared" si="27"/>
        <v>Yes</v>
      </c>
    </row>
    <row r="181" spans="1:12" x14ac:dyDescent="0.25">
      <c r="A181" s="180" t="s">
        <v>1538</v>
      </c>
      <c r="B181" s="22" t="s">
        <v>213</v>
      </c>
      <c r="C181" s="4">
        <v>3.6667627741</v>
      </c>
      <c r="D181" s="27" t="str">
        <f t="shared" si="24"/>
        <v>N/A</v>
      </c>
      <c r="E181" s="4">
        <v>3.4675528362999999</v>
      </c>
      <c r="F181" s="27" t="str">
        <f t="shared" si="25"/>
        <v>N/A</v>
      </c>
      <c r="G181" s="4">
        <v>2.6802855771999998</v>
      </c>
      <c r="H181" s="27" t="str">
        <f t="shared" si="26"/>
        <v>N/A</v>
      </c>
      <c r="I181" s="8">
        <v>-5.43</v>
      </c>
      <c r="J181" s="8">
        <v>-22.7</v>
      </c>
      <c r="K181" s="28" t="s">
        <v>736</v>
      </c>
      <c r="L181" s="111" t="str">
        <f t="shared" si="27"/>
        <v>Yes</v>
      </c>
    </row>
    <row r="182" spans="1:12" x14ac:dyDescent="0.25">
      <c r="A182" s="180" t="s">
        <v>1539</v>
      </c>
      <c r="B182" s="22" t="s">
        <v>213</v>
      </c>
      <c r="C182" s="4">
        <v>0.20501261000000001</v>
      </c>
      <c r="D182" s="27" t="str">
        <f t="shared" si="24"/>
        <v>N/A</v>
      </c>
      <c r="E182" s="4">
        <v>0.1874651484</v>
      </c>
      <c r="F182" s="27" t="str">
        <f t="shared" si="25"/>
        <v>N/A</v>
      </c>
      <c r="G182" s="4">
        <v>4.1922397799999997E-2</v>
      </c>
      <c r="H182" s="27" t="str">
        <f t="shared" si="26"/>
        <v>N/A</v>
      </c>
      <c r="I182" s="8">
        <v>-8.56</v>
      </c>
      <c r="J182" s="8">
        <v>-77.599999999999994</v>
      </c>
      <c r="K182" s="28" t="s">
        <v>736</v>
      </c>
      <c r="L182" s="111" t="str">
        <f t="shared" si="27"/>
        <v>No</v>
      </c>
    </row>
    <row r="183" spans="1:12" x14ac:dyDescent="0.25">
      <c r="A183" s="180" t="s">
        <v>1540</v>
      </c>
      <c r="B183" s="22" t="s">
        <v>213</v>
      </c>
      <c r="C183" s="4">
        <v>2.1817124E-2</v>
      </c>
      <c r="D183" s="27" t="str">
        <f t="shared" si="24"/>
        <v>N/A</v>
      </c>
      <c r="E183" s="4">
        <v>1.81288005E-2</v>
      </c>
      <c r="F183" s="27" t="str">
        <f t="shared" si="25"/>
        <v>N/A</v>
      </c>
      <c r="G183" s="4">
        <v>1.13640053E-2</v>
      </c>
      <c r="H183" s="27" t="str">
        <f t="shared" si="26"/>
        <v>N/A</v>
      </c>
      <c r="I183" s="8">
        <v>-16.899999999999999</v>
      </c>
      <c r="J183" s="8">
        <v>-37.299999999999997</v>
      </c>
      <c r="K183" s="28" t="s">
        <v>736</v>
      </c>
      <c r="L183" s="111" t="str">
        <f t="shared" si="27"/>
        <v>No</v>
      </c>
    </row>
    <row r="184" spans="1:12" x14ac:dyDescent="0.25">
      <c r="A184" s="174" t="s">
        <v>97</v>
      </c>
      <c r="B184" s="22" t="s">
        <v>213</v>
      </c>
      <c r="C184" s="4">
        <v>63.654353704000002</v>
      </c>
      <c r="D184" s="27" t="str">
        <f t="shared" si="24"/>
        <v>N/A</v>
      </c>
      <c r="E184" s="4">
        <v>63.431246457999997</v>
      </c>
      <c r="F184" s="27" t="str">
        <f t="shared" si="25"/>
        <v>N/A</v>
      </c>
      <c r="G184" s="4">
        <v>50.885937665</v>
      </c>
      <c r="H184" s="27" t="str">
        <f t="shared" si="26"/>
        <v>N/A</v>
      </c>
      <c r="I184" s="8">
        <v>-0.35</v>
      </c>
      <c r="J184" s="8">
        <v>-19.8</v>
      </c>
      <c r="K184" s="28" t="s">
        <v>736</v>
      </c>
      <c r="L184" s="111" t="str">
        <f t="shared" si="27"/>
        <v>Yes</v>
      </c>
    </row>
    <row r="185" spans="1:12" x14ac:dyDescent="0.25">
      <c r="A185" s="180" t="s">
        <v>485</v>
      </c>
      <c r="B185" s="22" t="s">
        <v>213</v>
      </c>
      <c r="C185" s="4">
        <v>36.360361095000002</v>
      </c>
      <c r="D185" s="27" t="str">
        <f t="shared" si="24"/>
        <v>N/A</v>
      </c>
      <c r="E185" s="4">
        <v>31.197860671000001</v>
      </c>
      <c r="F185" s="27" t="str">
        <f t="shared" si="25"/>
        <v>N/A</v>
      </c>
      <c r="G185" s="4">
        <v>12.64250032</v>
      </c>
      <c r="H185" s="27" t="str">
        <f t="shared" si="26"/>
        <v>N/A</v>
      </c>
      <c r="I185" s="8">
        <v>-14.2</v>
      </c>
      <c r="J185" s="8">
        <v>-59.5</v>
      </c>
      <c r="K185" s="28" t="s">
        <v>736</v>
      </c>
      <c r="L185" s="111" t="str">
        <f t="shared" si="27"/>
        <v>No</v>
      </c>
    </row>
    <row r="186" spans="1:12" x14ac:dyDescent="0.25">
      <c r="A186" s="180" t="s">
        <v>486</v>
      </c>
      <c r="B186" s="22" t="s">
        <v>213</v>
      </c>
      <c r="C186" s="4">
        <v>65.801171666000002</v>
      </c>
      <c r="D186" s="27" t="str">
        <f t="shared" si="24"/>
        <v>N/A</v>
      </c>
      <c r="E186" s="4">
        <v>64.750842430999995</v>
      </c>
      <c r="F186" s="27" t="str">
        <f t="shared" si="25"/>
        <v>N/A</v>
      </c>
      <c r="G186" s="4">
        <v>52.737281017999997</v>
      </c>
      <c r="H186" s="27" t="str">
        <f t="shared" si="26"/>
        <v>N/A</v>
      </c>
      <c r="I186" s="8">
        <v>-1.6</v>
      </c>
      <c r="J186" s="8">
        <v>-18.600000000000001</v>
      </c>
      <c r="K186" s="28" t="s">
        <v>736</v>
      </c>
      <c r="L186" s="111" t="str">
        <f t="shared" si="27"/>
        <v>Yes</v>
      </c>
    </row>
    <row r="187" spans="1:12" x14ac:dyDescent="0.25">
      <c r="A187" s="180" t="s">
        <v>487</v>
      </c>
      <c r="B187" s="22" t="s">
        <v>213</v>
      </c>
      <c r="C187" s="4">
        <v>64.386367460000002</v>
      </c>
      <c r="D187" s="27" t="str">
        <f t="shared" si="24"/>
        <v>N/A</v>
      </c>
      <c r="E187" s="4">
        <v>65.182017286000004</v>
      </c>
      <c r="F187" s="27" t="str">
        <f t="shared" si="25"/>
        <v>N/A</v>
      </c>
      <c r="G187" s="4">
        <v>53.767674509999999</v>
      </c>
      <c r="H187" s="27" t="str">
        <f t="shared" si="26"/>
        <v>N/A</v>
      </c>
      <c r="I187" s="8">
        <v>1.236</v>
      </c>
      <c r="J187" s="8">
        <v>-17.5</v>
      </c>
      <c r="K187" s="28" t="s">
        <v>736</v>
      </c>
      <c r="L187" s="111" t="str">
        <f t="shared" si="27"/>
        <v>Yes</v>
      </c>
    </row>
    <row r="188" spans="1:12" x14ac:dyDescent="0.25">
      <c r="A188" s="180" t="s">
        <v>488</v>
      </c>
      <c r="B188" s="22" t="s">
        <v>213</v>
      </c>
      <c r="C188" s="4">
        <v>71.408052943000001</v>
      </c>
      <c r="D188" s="27" t="str">
        <f t="shared" si="24"/>
        <v>N/A</v>
      </c>
      <c r="E188" s="4">
        <v>70.815703842999994</v>
      </c>
      <c r="F188" s="27" t="str">
        <f t="shared" si="25"/>
        <v>N/A</v>
      </c>
      <c r="G188" s="4">
        <v>56.346959317</v>
      </c>
      <c r="H188" s="27" t="str">
        <f t="shared" si="26"/>
        <v>N/A</v>
      </c>
      <c r="I188" s="8">
        <v>-0.83</v>
      </c>
      <c r="J188" s="8">
        <v>-20.399999999999999</v>
      </c>
      <c r="K188" s="28" t="s">
        <v>736</v>
      </c>
      <c r="L188" s="111" t="str">
        <f t="shared" si="27"/>
        <v>Yes</v>
      </c>
    </row>
    <row r="189" spans="1:12" x14ac:dyDescent="0.25">
      <c r="A189" s="174" t="s">
        <v>118</v>
      </c>
      <c r="B189" s="22" t="s">
        <v>213</v>
      </c>
      <c r="C189" s="4">
        <v>88.949035323000004</v>
      </c>
      <c r="D189" s="27" t="str">
        <f t="shared" si="24"/>
        <v>N/A</v>
      </c>
      <c r="E189" s="4">
        <v>88.980343094000006</v>
      </c>
      <c r="F189" s="27" t="str">
        <f t="shared" si="25"/>
        <v>N/A</v>
      </c>
      <c r="G189" s="4">
        <v>87.378542077999995</v>
      </c>
      <c r="H189" s="27" t="str">
        <f t="shared" si="26"/>
        <v>N/A</v>
      </c>
      <c r="I189" s="8">
        <v>3.5200000000000002E-2</v>
      </c>
      <c r="J189" s="8">
        <v>-1.8</v>
      </c>
      <c r="K189" s="28" t="s">
        <v>736</v>
      </c>
      <c r="L189" s="111" t="str">
        <f t="shared" si="27"/>
        <v>Yes</v>
      </c>
    </row>
    <row r="190" spans="1:12" x14ac:dyDescent="0.25">
      <c r="A190" s="180" t="s">
        <v>489</v>
      </c>
      <c r="B190" s="22" t="s">
        <v>213</v>
      </c>
      <c r="C190" s="4">
        <v>90.309160617000003</v>
      </c>
      <c r="D190" s="27" t="str">
        <f t="shared" si="24"/>
        <v>N/A</v>
      </c>
      <c r="E190" s="4">
        <v>89.634055062000002</v>
      </c>
      <c r="F190" s="27" t="str">
        <f t="shared" si="25"/>
        <v>N/A</v>
      </c>
      <c r="G190" s="4">
        <v>89.459601781999993</v>
      </c>
      <c r="H190" s="27" t="str">
        <f t="shared" si="26"/>
        <v>N/A</v>
      </c>
      <c r="I190" s="8">
        <v>-0.748</v>
      </c>
      <c r="J190" s="8">
        <v>-0.19500000000000001</v>
      </c>
      <c r="K190" s="28" t="s">
        <v>736</v>
      </c>
      <c r="L190" s="111" t="str">
        <f t="shared" si="27"/>
        <v>Yes</v>
      </c>
    </row>
    <row r="191" spans="1:12" x14ac:dyDescent="0.25">
      <c r="A191" s="180" t="s">
        <v>490</v>
      </c>
      <c r="B191" s="22" t="s">
        <v>213</v>
      </c>
      <c r="C191" s="4">
        <v>91.623127885000002</v>
      </c>
      <c r="D191" s="27" t="str">
        <f t="shared" si="24"/>
        <v>N/A</v>
      </c>
      <c r="E191" s="4">
        <v>91.039644703999997</v>
      </c>
      <c r="F191" s="27" t="str">
        <f t="shared" si="25"/>
        <v>N/A</v>
      </c>
      <c r="G191" s="4">
        <v>89.094072474000001</v>
      </c>
      <c r="H191" s="27" t="str">
        <f t="shared" si="26"/>
        <v>N/A</v>
      </c>
      <c r="I191" s="8">
        <v>-0.63700000000000001</v>
      </c>
      <c r="J191" s="8">
        <v>-2.14</v>
      </c>
      <c r="K191" s="28" t="s">
        <v>736</v>
      </c>
      <c r="L191" s="111" t="str">
        <f t="shared" si="27"/>
        <v>Yes</v>
      </c>
    </row>
    <row r="192" spans="1:12" x14ac:dyDescent="0.25">
      <c r="A192" s="180" t="s">
        <v>491</v>
      </c>
      <c r="B192" s="22" t="s">
        <v>213</v>
      </c>
      <c r="C192" s="4">
        <v>88.769144144999999</v>
      </c>
      <c r="D192" s="27" t="str">
        <f t="shared" si="24"/>
        <v>N/A</v>
      </c>
      <c r="E192" s="4">
        <v>89.214150500000002</v>
      </c>
      <c r="F192" s="27" t="str">
        <f t="shared" si="25"/>
        <v>N/A</v>
      </c>
      <c r="G192" s="4">
        <v>87.621761225</v>
      </c>
      <c r="H192" s="27" t="str">
        <f t="shared" si="26"/>
        <v>N/A</v>
      </c>
      <c r="I192" s="8">
        <v>0.50129999999999997</v>
      </c>
      <c r="J192" s="8">
        <v>-1.78</v>
      </c>
      <c r="K192" s="28" t="s">
        <v>736</v>
      </c>
      <c r="L192" s="111" t="str">
        <f t="shared" si="27"/>
        <v>Yes</v>
      </c>
    </row>
    <row r="193" spans="1:12" x14ac:dyDescent="0.25">
      <c r="A193" s="180" t="s">
        <v>492</v>
      </c>
      <c r="B193" s="22" t="s">
        <v>213</v>
      </c>
      <c r="C193" s="4">
        <v>86.365206534999999</v>
      </c>
      <c r="D193" s="27" t="str">
        <f t="shared" si="24"/>
        <v>N/A</v>
      </c>
      <c r="E193" s="4">
        <v>85.864451880000004</v>
      </c>
      <c r="F193" s="27" t="str">
        <f t="shared" si="25"/>
        <v>N/A</v>
      </c>
      <c r="G193" s="4">
        <v>84.412480924999997</v>
      </c>
      <c r="H193" s="27" t="str">
        <f t="shared" si="26"/>
        <v>N/A</v>
      </c>
      <c r="I193" s="8">
        <v>-0.57999999999999996</v>
      </c>
      <c r="J193" s="8">
        <v>-1.69</v>
      </c>
      <c r="K193" s="28" t="s">
        <v>736</v>
      </c>
      <c r="L193" s="111" t="str">
        <f t="shared" si="27"/>
        <v>Yes</v>
      </c>
    </row>
    <row r="194" spans="1:12" x14ac:dyDescent="0.25">
      <c r="A194" s="174" t="s">
        <v>1541</v>
      </c>
      <c r="B194" s="22" t="s">
        <v>213</v>
      </c>
      <c r="C194" s="23">
        <v>5.4604110958999996</v>
      </c>
      <c r="D194" s="27" t="str">
        <f t="shared" si="24"/>
        <v>N/A</v>
      </c>
      <c r="E194" s="23">
        <v>5.5285055455999998</v>
      </c>
      <c r="F194" s="27" t="str">
        <f t="shared" si="25"/>
        <v>N/A</v>
      </c>
      <c r="G194" s="23">
        <v>8.2742908506999999</v>
      </c>
      <c r="H194" s="27" t="str">
        <f t="shared" si="26"/>
        <v>N/A</v>
      </c>
      <c r="I194" s="8">
        <v>1.2470000000000001</v>
      </c>
      <c r="J194" s="8">
        <v>49.67</v>
      </c>
      <c r="K194" s="28" t="s">
        <v>736</v>
      </c>
      <c r="L194" s="111" t="str">
        <f t="shared" si="27"/>
        <v>No</v>
      </c>
    </row>
    <row r="195" spans="1:12" x14ac:dyDescent="0.25">
      <c r="A195" s="180" t="s">
        <v>1542</v>
      </c>
      <c r="B195" s="22" t="s">
        <v>213</v>
      </c>
      <c r="C195" s="23">
        <v>1.2002642783999999</v>
      </c>
      <c r="D195" s="27" t="str">
        <f t="shared" si="24"/>
        <v>N/A</v>
      </c>
      <c r="E195" s="23">
        <v>1.3727225403000001</v>
      </c>
      <c r="F195" s="27" t="str">
        <f t="shared" si="25"/>
        <v>N/A</v>
      </c>
      <c r="G195" s="23">
        <v>2.9785263157999999</v>
      </c>
      <c r="H195" s="27" t="str">
        <f t="shared" si="26"/>
        <v>N/A</v>
      </c>
      <c r="I195" s="8">
        <v>14.37</v>
      </c>
      <c r="J195" s="8">
        <v>117</v>
      </c>
      <c r="K195" s="28" t="s">
        <v>736</v>
      </c>
      <c r="L195" s="111" t="str">
        <f t="shared" si="27"/>
        <v>No</v>
      </c>
    </row>
    <row r="196" spans="1:12" x14ac:dyDescent="0.25">
      <c r="A196" s="180" t="s">
        <v>1543</v>
      </c>
      <c r="B196" s="22" t="s">
        <v>213</v>
      </c>
      <c r="C196" s="23">
        <v>12.209344378000001</v>
      </c>
      <c r="D196" s="27" t="str">
        <f t="shared" si="24"/>
        <v>N/A</v>
      </c>
      <c r="E196" s="23">
        <v>12.628230769</v>
      </c>
      <c r="F196" s="27" t="str">
        <f t="shared" si="25"/>
        <v>N/A</v>
      </c>
      <c r="G196" s="23">
        <v>17.312099287999999</v>
      </c>
      <c r="H196" s="27" t="str">
        <f t="shared" si="26"/>
        <v>N/A</v>
      </c>
      <c r="I196" s="8">
        <v>3.431</v>
      </c>
      <c r="J196" s="8">
        <v>37.090000000000003</v>
      </c>
      <c r="K196" s="28" t="s">
        <v>736</v>
      </c>
      <c r="L196" s="111" t="str">
        <f t="shared" si="27"/>
        <v>No</v>
      </c>
    </row>
    <row r="197" spans="1:12" x14ac:dyDescent="0.25">
      <c r="A197" s="180" t="s">
        <v>1544</v>
      </c>
      <c r="B197" s="22" t="s">
        <v>213</v>
      </c>
      <c r="C197" s="23">
        <v>3.7965158593999999</v>
      </c>
      <c r="D197" s="27" t="str">
        <f t="shared" si="24"/>
        <v>N/A</v>
      </c>
      <c r="E197" s="23">
        <v>3.8434549509</v>
      </c>
      <c r="F197" s="27" t="str">
        <f t="shared" si="25"/>
        <v>N/A</v>
      </c>
      <c r="G197" s="23">
        <v>5.5664987646000004</v>
      </c>
      <c r="H197" s="27" t="str">
        <f t="shared" si="26"/>
        <v>N/A</v>
      </c>
      <c r="I197" s="8">
        <v>1.236</v>
      </c>
      <c r="J197" s="8">
        <v>44.83</v>
      </c>
      <c r="K197" s="28" t="s">
        <v>736</v>
      </c>
      <c r="L197" s="111" t="str">
        <f t="shared" si="27"/>
        <v>No</v>
      </c>
    </row>
    <row r="198" spans="1:12" x14ac:dyDescent="0.25">
      <c r="A198" s="180" t="s">
        <v>1545</v>
      </c>
      <c r="B198" s="22" t="s">
        <v>213</v>
      </c>
      <c r="C198" s="23">
        <v>3.7880845124000002</v>
      </c>
      <c r="D198" s="27" t="str">
        <f t="shared" si="24"/>
        <v>N/A</v>
      </c>
      <c r="E198" s="23">
        <v>3.7576304483</v>
      </c>
      <c r="F198" s="27" t="str">
        <f t="shared" si="25"/>
        <v>N/A</v>
      </c>
      <c r="G198" s="23">
        <v>6.5574757696999999</v>
      </c>
      <c r="H198" s="27" t="str">
        <f t="shared" si="26"/>
        <v>N/A</v>
      </c>
      <c r="I198" s="8">
        <v>-0.80400000000000005</v>
      </c>
      <c r="J198" s="8">
        <v>74.510000000000005</v>
      </c>
      <c r="K198" s="28" t="s">
        <v>736</v>
      </c>
      <c r="L198" s="111" t="str">
        <f t="shared" si="27"/>
        <v>No</v>
      </c>
    </row>
    <row r="199" spans="1:12" x14ac:dyDescent="0.25">
      <c r="A199" s="174" t="s">
        <v>1546</v>
      </c>
      <c r="B199" s="22" t="s">
        <v>213</v>
      </c>
      <c r="C199" s="23">
        <v>262.83242085000001</v>
      </c>
      <c r="D199" s="27" t="str">
        <f t="shared" si="24"/>
        <v>N/A</v>
      </c>
      <c r="E199" s="23">
        <v>239.94445167000001</v>
      </c>
      <c r="F199" s="27" t="str">
        <f t="shared" si="25"/>
        <v>N/A</v>
      </c>
      <c r="G199" s="23">
        <v>219.35651528</v>
      </c>
      <c r="H199" s="27" t="str">
        <f t="shared" si="26"/>
        <v>N/A</v>
      </c>
      <c r="I199" s="8">
        <v>-8.7100000000000009</v>
      </c>
      <c r="J199" s="8">
        <v>-8.58</v>
      </c>
      <c r="K199" s="28" t="s">
        <v>736</v>
      </c>
      <c r="L199" s="111" t="str">
        <f t="shared" si="27"/>
        <v>Yes</v>
      </c>
    </row>
    <row r="200" spans="1:12" x14ac:dyDescent="0.25">
      <c r="A200" s="180" t="s">
        <v>1547</v>
      </c>
      <c r="B200" s="22" t="s">
        <v>213</v>
      </c>
      <c r="C200" s="23">
        <v>262.70538771000002</v>
      </c>
      <c r="D200" s="27" t="str">
        <f t="shared" si="24"/>
        <v>N/A</v>
      </c>
      <c r="E200" s="23">
        <v>253.67523449999999</v>
      </c>
      <c r="F200" s="27" t="str">
        <f t="shared" si="25"/>
        <v>N/A</v>
      </c>
      <c r="G200" s="23">
        <v>236.12255929</v>
      </c>
      <c r="H200" s="27" t="str">
        <f t="shared" si="26"/>
        <v>N/A</v>
      </c>
      <c r="I200" s="8">
        <v>-3.44</v>
      </c>
      <c r="J200" s="8">
        <v>-6.92</v>
      </c>
      <c r="K200" s="28" t="s">
        <v>736</v>
      </c>
      <c r="L200" s="111" t="str">
        <f t="shared" si="27"/>
        <v>Yes</v>
      </c>
    </row>
    <row r="201" spans="1:12" x14ac:dyDescent="0.25">
      <c r="A201" s="180" t="s">
        <v>1548</v>
      </c>
      <c r="B201" s="22" t="s">
        <v>213</v>
      </c>
      <c r="C201" s="23">
        <v>297.55715889999999</v>
      </c>
      <c r="D201" s="27" t="str">
        <f t="shared" si="24"/>
        <v>N/A</v>
      </c>
      <c r="E201" s="23">
        <v>231.20241827000001</v>
      </c>
      <c r="F201" s="27" t="str">
        <f t="shared" si="25"/>
        <v>N/A</v>
      </c>
      <c r="G201" s="23">
        <v>174.12333520000001</v>
      </c>
      <c r="H201" s="27" t="str">
        <f t="shared" si="26"/>
        <v>N/A</v>
      </c>
      <c r="I201" s="8">
        <v>-22.3</v>
      </c>
      <c r="J201" s="8">
        <v>-24.7</v>
      </c>
      <c r="K201" s="28" t="s">
        <v>736</v>
      </c>
      <c r="L201" s="111" t="str">
        <f t="shared" si="27"/>
        <v>Yes</v>
      </c>
    </row>
    <row r="202" spans="1:12" x14ac:dyDescent="0.25">
      <c r="A202" s="180" t="s">
        <v>1549</v>
      </c>
      <c r="B202" s="22" t="s">
        <v>213</v>
      </c>
      <c r="C202" s="23">
        <v>88.278771206000002</v>
      </c>
      <c r="D202" s="27" t="str">
        <f t="shared" si="24"/>
        <v>N/A</v>
      </c>
      <c r="E202" s="23">
        <v>73.218688845000003</v>
      </c>
      <c r="F202" s="27" t="str">
        <f t="shared" si="25"/>
        <v>N/A</v>
      </c>
      <c r="G202" s="23">
        <v>33.565310492999998</v>
      </c>
      <c r="H202" s="27" t="str">
        <f t="shared" si="26"/>
        <v>N/A</v>
      </c>
      <c r="I202" s="8">
        <v>-17.100000000000001</v>
      </c>
      <c r="J202" s="8">
        <v>-54.2</v>
      </c>
      <c r="K202" s="28" t="s">
        <v>736</v>
      </c>
      <c r="L202" s="111" t="str">
        <f t="shared" si="27"/>
        <v>No</v>
      </c>
    </row>
    <row r="203" spans="1:12" x14ac:dyDescent="0.25">
      <c r="A203" s="180" t="s">
        <v>1550</v>
      </c>
      <c r="B203" s="22" t="s">
        <v>213</v>
      </c>
      <c r="C203" s="23">
        <v>27.583333332999999</v>
      </c>
      <c r="D203" s="27" t="str">
        <f t="shared" si="24"/>
        <v>N/A</v>
      </c>
      <c r="E203" s="23">
        <v>28.559322034000001</v>
      </c>
      <c r="F203" s="27" t="str">
        <f t="shared" si="25"/>
        <v>N/A</v>
      </c>
      <c r="G203" s="23">
        <v>65.485714286000004</v>
      </c>
      <c r="H203" s="27" t="str">
        <f t="shared" si="26"/>
        <v>N/A</v>
      </c>
      <c r="I203" s="8">
        <v>3.5379999999999998</v>
      </c>
      <c r="J203" s="8">
        <v>129.30000000000001</v>
      </c>
      <c r="K203" s="28" t="s">
        <v>736</v>
      </c>
      <c r="L203" s="111" t="str">
        <f t="shared" si="27"/>
        <v>No</v>
      </c>
    </row>
    <row r="204" spans="1:12" x14ac:dyDescent="0.25">
      <c r="A204" s="174" t="s">
        <v>127</v>
      </c>
      <c r="B204" s="22" t="s">
        <v>213</v>
      </c>
      <c r="C204" s="23">
        <v>12</v>
      </c>
      <c r="D204" s="27" t="str">
        <f t="shared" ref="D204:D214" si="28">IF($B204="N/A","N/A",IF(C204&gt;10,"No",IF(C204&lt;-10,"No","Yes")))</f>
        <v>N/A</v>
      </c>
      <c r="E204" s="23">
        <v>11</v>
      </c>
      <c r="F204" s="27" t="str">
        <f t="shared" ref="F204:F214" si="29">IF($B204="N/A","N/A",IF(E204&gt;10,"No",IF(E204&lt;-10,"No","Yes")))</f>
        <v>N/A</v>
      </c>
      <c r="G204" s="23">
        <v>15</v>
      </c>
      <c r="H204" s="27" t="str">
        <f t="shared" ref="H204:H214" si="30">IF($B204="N/A","N/A",IF(G204&gt;10,"No",IF(G204&lt;-10,"No","Yes")))</f>
        <v>N/A</v>
      </c>
      <c r="I204" s="8">
        <v>-16.7</v>
      </c>
      <c r="J204" s="8">
        <v>50</v>
      </c>
      <c r="K204" s="10" t="s">
        <v>213</v>
      </c>
      <c r="L204" s="111" t="str">
        <f t="shared" ref="L204:L214" si="31">IF(J204="Div by 0", "N/A", IF(K204="N/A","N/A", IF(J204&gt;VALUE(MID(K204,1,2)), "No", IF(J204&lt;-1*VALUE(MID(K204,1,2)), "No", "Yes"))))</f>
        <v>N/A</v>
      </c>
    </row>
    <row r="205" spans="1:12" x14ac:dyDescent="0.25">
      <c r="A205" s="174" t="s">
        <v>128</v>
      </c>
      <c r="B205" s="22" t="s">
        <v>213</v>
      </c>
      <c r="C205" s="23">
        <v>45</v>
      </c>
      <c r="D205" s="27" t="str">
        <f t="shared" si="28"/>
        <v>N/A</v>
      </c>
      <c r="E205" s="23">
        <v>69</v>
      </c>
      <c r="F205" s="27" t="str">
        <f t="shared" si="29"/>
        <v>N/A</v>
      </c>
      <c r="G205" s="23">
        <v>53</v>
      </c>
      <c r="H205" s="27" t="str">
        <f t="shared" si="30"/>
        <v>N/A</v>
      </c>
      <c r="I205" s="8">
        <v>53.33</v>
      </c>
      <c r="J205" s="8">
        <v>-23.2</v>
      </c>
      <c r="K205" s="10" t="s">
        <v>213</v>
      </c>
      <c r="L205" s="111" t="str">
        <f t="shared" si="31"/>
        <v>N/A</v>
      </c>
    </row>
    <row r="206" spans="1:12" ht="25" x14ac:dyDescent="0.25">
      <c r="A206" s="174" t="s">
        <v>1598</v>
      </c>
      <c r="B206" s="22" t="s">
        <v>213</v>
      </c>
      <c r="C206" s="23">
        <v>12</v>
      </c>
      <c r="D206" s="27" t="str">
        <f t="shared" si="28"/>
        <v>N/A</v>
      </c>
      <c r="E206" s="23">
        <v>17</v>
      </c>
      <c r="F206" s="27" t="str">
        <f t="shared" si="29"/>
        <v>N/A</v>
      </c>
      <c r="G206" s="23">
        <v>34</v>
      </c>
      <c r="H206" s="27" t="str">
        <f t="shared" si="30"/>
        <v>N/A</v>
      </c>
      <c r="I206" s="8">
        <v>41.67</v>
      </c>
      <c r="J206" s="8">
        <v>100</v>
      </c>
      <c r="K206" s="10" t="s">
        <v>213</v>
      </c>
      <c r="L206" s="111" t="str">
        <f t="shared" si="31"/>
        <v>N/A</v>
      </c>
    </row>
    <row r="207" spans="1:12" ht="25" x14ac:dyDescent="0.25">
      <c r="A207" s="174" t="s">
        <v>1551</v>
      </c>
      <c r="B207" s="22" t="s">
        <v>213</v>
      </c>
      <c r="C207" s="23">
        <v>321</v>
      </c>
      <c r="D207" s="27" t="str">
        <f t="shared" si="28"/>
        <v>N/A</v>
      </c>
      <c r="E207" s="23">
        <v>261</v>
      </c>
      <c r="F207" s="27" t="str">
        <f t="shared" si="29"/>
        <v>N/A</v>
      </c>
      <c r="G207" s="23">
        <v>0</v>
      </c>
      <c r="H207" s="27" t="str">
        <f t="shared" si="30"/>
        <v>N/A</v>
      </c>
      <c r="I207" s="8">
        <v>-18.7</v>
      </c>
      <c r="J207" s="8">
        <v>-100</v>
      </c>
      <c r="K207" s="10" t="s">
        <v>213</v>
      </c>
      <c r="L207" s="111" t="str">
        <f t="shared" si="31"/>
        <v>N/A</v>
      </c>
    </row>
    <row r="208" spans="1:12" x14ac:dyDescent="0.25">
      <c r="A208" s="174" t="s">
        <v>1599</v>
      </c>
      <c r="B208" s="22" t="s">
        <v>213</v>
      </c>
      <c r="C208" s="23">
        <v>90</v>
      </c>
      <c r="D208" s="27" t="str">
        <f t="shared" si="28"/>
        <v>N/A</v>
      </c>
      <c r="E208" s="23">
        <v>109</v>
      </c>
      <c r="F208" s="27" t="str">
        <f t="shared" si="29"/>
        <v>N/A</v>
      </c>
      <c r="G208" s="23">
        <v>37</v>
      </c>
      <c r="H208" s="27" t="str">
        <f t="shared" si="30"/>
        <v>N/A</v>
      </c>
      <c r="I208" s="8">
        <v>21.11</v>
      </c>
      <c r="J208" s="8">
        <v>-66.099999999999994</v>
      </c>
      <c r="K208" s="10" t="s">
        <v>213</v>
      </c>
      <c r="L208" s="111" t="str">
        <f t="shared" si="31"/>
        <v>N/A</v>
      </c>
    </row>
    <row r="209" spans="1:12" x14ac:dyDescent="0.25">
      <c r="A209" s="174" t="s">
        <v>1600</v>
      </c>
      <c r="B209" s="22" t="s">
        <v>213</v>
      </c>
      <c r="C209" s="23">
        <v>273</v>
      </c>
      <c r="D209" s="27" t="str">
        <f t="shared" si="28"/>
        <v>N/A</v>
      </c>
      <c r="E209" s="23">
        <v>277</v>
      </c>
      <c r="F209" s="27" t="str">
        <f t="shared" si="29"/>
        <v>N/A</v>
      </c>
      <c r="G209" s="23">
        <v>285</v>
      </c>
      <c r="H209" s="27" t="str">
        <f t="shared" si="30"/>
        <v>N/A</v>
      </c>
      <c r="I209" s="8">
        <v>1.4650000000000001</v>
      </c>
      <c r="J209" s="8">
        <v>2.8879999999999999</v>
      </c>
      <c r="K209" s="10" t="s">
        <v>213</v>
      </c>
      <c r="L209" s="111" t="str">
        <f t="shared" si="31"/>
        <v>N/A</v>
      </c>
    </row>
    <row r="210" spans="1:12" x14ac:dyDescent="0.25">
      <c r="A210" s="174" t="s">
        <v>125</v>
      </c>
      <c r="B210" s="22" t="s">
        <v>213</v>
      </c>
      <c r="C210" s="29">
        <v>3292593</v>
      </c>
      <c r="D210" s="27" t="str">
        <f t="shared" si="28"/>
        <v>N/A</v>
      </c>
      <c r="E210" s="29">
        <v>5144169</v>
      </c>
      <c r="F210" s="27" t="str">
        <f t="shared" si="29"/>
        <v>N/A</v>
      </c>
      <c r="G210" s="29">
        <v>4315669</v>
      </c>
      <c r="H210" s="27" t="str">
        <f t="shared" si="30"/>
        <v>N/A</v>
      </c>
      <c r="I210" s="8">
        <v>56.23</v>
      </c>
      <c r="J210" s="8">
        <v>-16.100000000000001</v>
      </c>
      <c r="K210" s="10" t="s">
        <v>213</v>
      </c>
      <c r="L210" s="111" t="str">
        <f t="shared" si="31"/>
        <v>N/A</v>
      </c>
    </row>
    <row r="211" spans="1:12" x14ac:dyDescent="0.25">
      <c r="A211" s="174" t="s">
        <v>1601</v>
      </c>
      <c r="B211" s="22" t="s">
        <v>213</v>
      </c>
      <c r="C211" s="29">
        <v>1209511</v>
      </c>
      <c r="D211" s="27" t="str">
        <f t="shared" si="28"/>
        <v>N/A</v>
      </c>
      <c r="E211" s="29">
        <v>4607440</v>
      </c>
      <c r="F211" s="27" t="str">
        <f t="shared" si="29"/>
        <v>N/A</v>
      </c>
      <c r="G211" s="29">
        <v>1779381</v>
      </c>
      <c r="H211" s="27" t="str">
        <f t="shared" si="30"/>
        <v>N/A</v>
      </c>
      <c r="I211" s="8">
        <v>280.89999999999998</v>
      </c>
      <c r="J211" s="8">
        <v>-61.4</v>
      </c>
      <c r="K211" s="10" t="s">
        <v>213</v>
      </c>
      <c r="L211" s="111" t="str">
        <f t="shared" si="31"/>
        <v>N/A</v>
      </c>
    </row>
    <row r="212" spans="1:12" x14ac:dyDescent="0.25">
      <c r="A212" s="174" t="s">
        <v>1552</v>
      </c>
      <c r="B212" s="22" t="s">
        <v>213</v>
      </c>
      <c r="C212" s="29">
        <v>483318</v>
      </c>
      <c r="D212" s="27" t="str">
        <f t="shared" si="28"/>
        <v>N/A</v>
      </c>
      <c r="E212" s="29">
        <v>469713</v>
      </c>
      <c r="F212" s="27" t="str">
        <f t="shared" si="29"/>
        <v>N/A</v>
      </c>
      <c r="G212" s="29">
        <v>198505</v>
      </c>
      <c r="H212" s="27" t="str">
        <f t="shared" si="30"/>
        <v>N/A</v>
      </c>
      <c r="I212" s="8">
        <v>-2.81</v>
      </c>
      <c r="J212" s="8">
        <v>-57.7</v>
      </c>
      <c r="K212" s="10" t="s">
        <v>213</v>
      </c>
      <c r="L212" s="111" t="str">
        <f t="shared" si="31"/>
        <v>N/A</v>
      </c>
    </row>
    <row r="213" spans="1:12" x14ac:dyDescent="0.25">
      <c r="A213" s="174" t="s">
        <v>1602</v>
      </c>
      <c r="B213" s="22" t="s">
        <v>213</v>
      </c>
      <c r="C213" s="29">
        <v>3187901</v>
      </c>
      <c r="D213" s="27" t="str">
        <f t="shared" si="28"/>
        <v>N/A</v>
      </c>
      <c r="E213" s="29">
        <v>4242631</v>
      </c>
      <c r="F213" s="27" t="str">
        <f t="shared" si="29"/>
        <v>N/A</v>
      </c>
      <c r="G213" s="29">
        <v>1670486</v>
      </c>
      <c r="H213" s="27" t="str">
        <f t="shared" si="30"/>
        <v>N/A</v>
      </c>
      <c r="I213" s="8">
        <v>33.090000000000003</v>
      </c>
      <c r="J213" s="8">
        <v>-60.6</v>
      </c>
      <c r="K213" s="10" t="s">
        <v>213</v>
      </c>
      <c r="L213" s="111" t="str">
        <f t="shared" si="31"/>
        <v>N/A</v>
      </c>
    </row>
    <row r="214" spans="1:12" x14ac:dyDescent="0.25">
      <c r="A214" s="180" t="s">
        <v>1603</v>
      </c>
      <c r="B214" s="22" t="s">
        <v>213</v>
      </c>
      <c r="C214" s="29">
        <v>538733</v>
      </c>
      <c r="D214" s="27" t="str">
        <f t="shared" si="28"/>
        <v>N/A</v>
      </c>
      <c r="E214" s="29">
        <v>460948</v>
      </c>
      <c r="F214" s="27" t="str">
        <f t="shared" si="29"/>
        <v>N/A</v>
      </c>
      <c r="G214" s="29">
        <v>4315669</v>
      </c>
      <c r="H214" s="27" t="str">
        <f t="shared" si="30"/>
        <v>N/A</v>
      </c>
      <c r="I214" s="8">
        <v>-14.4</v>
      </c>
      <c r="J214" s="8">
        <v>836.3</v>
      </c>
      <c r="K214" s="10" t="s">
        <v>213</v>
      </c>
      <c r="L214" s="111" t="str">
        <f t="shared" si="31"/>
        <v>N/A</v>
      </c>
    </row>
    <row r="215" spans="1:12" ht="25" x14ac:dyDescent="0.25">
      <c r="A215" s="174" t="s">
        <v>1366</v>
      </c>
      <c r="B215" s="22" t="s">
        <v>213</v>
      </c>
      <c r="C215" s="29">
        <v>44621739</v>
      </c>
      <c r="D215" s="27" t="str">
        <f t="shared" ref="D215:D229" si="32">IF($B215="N/A","N/A",IF(C215&gt;10,"No",IF(C215&lt;-10,"No","Yes")))</f>
        <v>N/A</v>
      </c>
      <c r="E215" s="29">
        <v>41708891</v>
      </c>
      <c r="F215" s="27" t="str">
        <f t="shared" ref="F215:F229" si="33">IF($B215="N/A","N/A",IF(E215&gt;10,"No",IF(E215&lt;-10,"No","Yes")))</f>
        <v>N/A</v>
      </c>
      <c r="G215" s="29">
        <v>32839229</v>
      </c>
      <c r="H215" s="27" t="str">
        <f t="shared" ref="H215:H229" si="34">IF($B215="N/A","N/A",IF(G215&gt;10,"No",IF(G215&lt;-10,"No","Yes")))</f>
        <v>N/A</v>
      </c>
      <c r="I215" s="8">
        <v>-6.53</v>
      </c>
      <c r="J215" s="8">
        <v>-21.3</v>
      </c>
      <c r="K215" s="28" t="s">
        <v>736</v>
      </c>
      <c r="L215" s="111" t="str">
        <f t="shared" ref="L215:L229" si="35">IF(J215="Div by 0", "N/A", IF(K215="N/A","N/A", IF(J215&gt;VALUE(MID(K215,1,2)), "No", IF(J215&lt;-1*VALUE(MID(K215,1,2)), "No", "Yes"))))</f>
        <v>Yes</v>
      </c>
    </row>
    <row r="216" spans="1:12" x14ac:dyDescent="0.25">
      <c r="A216" s="174" t="s">
        <v>647</v>
      </c>
      <c r="B216" s="22" t="s">
        <v>213</v>
      </c>
      <c r="C216" s="23">
        <v>127747</v>
      </c>
      <c r="D216" s="27" t="str">
        <f t="shared" si="32"/>
        <v>N/A</v>
      </c>
      <c r="E216" s="23">
        <v>124259</v>
      </c>
      <c r="F216" s="27" t="str">
        <f t="shared" si="33"/>
        <v>N/A</v>
      </c>
      <c r="G216" s="23">
        <v>96887</v>
      </c>
      <c r="H216" s="27" t="str">
        <f t="shared" si="34"/>
        <v>N/A</v>
      </c>
      <c r="I216" s="8">
        <v>-2.73</v>
      </c>
      <c r="J216" s="8">
        <v>-22</v>
      </c>
      <c r="K216" s="28" t="s">
        <v>736</v>
      </c>
      <c r="L216" s="111" t="str">
        <f t="shared" si="35"/>
        <v>Yes</v>
      </c>
    </row>
    <row r="217" spans="1:12" x14ac:dyDescent="0.25">
      <c r="A217" s="174" t="s">
        <v>1367</v>
      </c>
      <c r="B217" s="22" t="s">
        <v>213</v>
      </c>
      <c r="C217" s="29">
        <v>349.29774476</v>
      </c>
      <c r="D217" s="27" t="str">
        <f t="shared" si="32"/>
        <v>N/A</v>
      </c>
      <c r="E217" s="29">
        <v>335.66092596999999</v>
      </c>
      <c r="F217" s="27" t="str">
        <f t="shared" si="33"/>
        <v>N/A</v>
      </c>
      <c r="G217" s="29">
        <v>338.94360440999998</v>
      </c>
      <c r="H217" s="27" t="str">
        <f t="shared" si="34"/>
        <v>N/A</v>
      </c>
      <c r="I217" s="8">
        <v>-3.9</v>
      </c>
      <c r="J217" s="8">
        <v>0.97799999999999998</v>
      </c>
      <c r="K217" s="28" t="s">
        <v>736</v>
      </c>
      <c r="L217" s="111" t="str">
        <f t="shared" si="35"/>
        <v>Yes</v>
      </c>
    </row>
    <row r="218" spans="1:12" ht="25" x14ac:dyDescent="0.25">
      <c r="A218" s="174" t="s">
        <v>1368</v>
      </c>
      <c r="B218" s="22" t="s">
        <v>213</v>
      </c>
      <c r="C218" s="29">
        <v>15353859</v>
      </c>
      <c r="D218" s="27" t="str">
        <f t="shared" si="32"/>
        <v>N/A</v>
      </c>
      <c r="E218" s="29">
        <v>15796960</v>
      </c>
      <c r="F218" s="27" t="str">
        <f t="shared" si="33"/>
        <v>N/A</v>
      </c>
      <c r="G218" s="29">
        <v>14118282</v>
      </c>
      <c r="H218" s="27" t="str">
        <f t="shared" si="34"/>
        <v>N/A</v>
      </c>
      <c r="I218" s="8">
        <v>2.8860000000000001</v>
      </c>
      <c r="J218" s="8">
        <v>-10.6</v>
      </c>
      <c r="K218" s="28" t="s">
        <v>736</v>
      </c>
      <c r="L218" s="111" t="str">
        <f t="shared" si="35"/>
        <v>Yes</v>
      </c>
    </row>
    <row r="219" spans="1:12" x14ac:dyDescent="0.25">
      <c r="A219" s="174" t="s">
        <v>514</v>
      </c>
      <c r="B219" s="22" t="s">
        <v>213</v>
      </c>
      <c r="C219" s="23">
        <v>75729</v>
      </c>
      <c r="D219" s="27" t="str">
        <f t="shared" si="32"/>
        <v>N/A</v>
      </c>
      <c r="E219" s="23">
        <v>79574</v>
      </c>
      <c r="F219" s="27" t="str">
        <f t="shared" si="33"/>
        <v>N/A</v>
      </c>
      <c r="G219" s="23">
        <v>71695</v>
      </c>
      <c r="H219" s="27" t="str">
        <f t="shared" si="34"/>
        <v>N/A</v>
      </c>
      <c r="I219" s="8">
        <v>5.077</v>
      </c>
      <c r="J219" s="8">
        <v>-9.9</v>
      </c>
      <c r="K219" s="28" t="s">
        <v>736</v>
      </c>
      <c r="L219" s="111" t="str">
        <f t="shared" si="35"/>
        <v>Yes</v>
      </c>
    </row>
    <row r="220" spans="1:12" x14ac:dyDescent="0.25">
      <c r="A220" s="174" t="s">
        <v>1369</v>
      </c>
      <c r="B220" s="22" t="s">
        <v>213</v>
      </c>
      <c r="C220" s="29">
        <v>202.74741512</v>
      </c>
      <c r="D220" s="27" t="str">
        <f t="shared" si="32"/>
        <v>N/A</v>
      </c>
      <c r="E220" s="29">
        <v>198.51911428</v>
      </c>
      <c r="F220" s="27" t="str">
        <f t="shared" si="33"/>
        <v>N/A</v>
      </c>
      <c r="G220" s="29">
        <v>196.92143106</v>
      </c>
      <c r="H220" s="27" t="str">
        <f t="shared" si="34"/>
        <v>N/A</v>
      </c>
      <c r="I220" s="8">
        <v>-2.09</v>
      </c>
      <c r="J220" s="8">
        <v>-0.80500000000000005</v>
      </c>
      <c r="K220" s="28" t="s">
        <v>736</v>
      </c>
      <c r="L220" s="111" t="str">
        <f t="shared" si="35"/>
        <v>Yes</v>
      </c>
    </row>
    <row r="221" spans="1:12" ht="25" x14ac:dyDescent="0.25">
      <c r="A221" s="174" t="s">
        <v>1370</v>
      </c>
      <c r="B221" s="22" t="s">
        <v>213</v>
      </c>
      <c r="C221" s="29">
        <v>35310941</v>
      </c>
      <c r="D221" s="27" t="str">
        <f t="shared" si="32"/>
        <v>N/A</v>
      </c>
      <c r="E221" s="29">
        <v>42796317</v>
      </c>
      <c r="F221" s="27" t="str">
        <f t="shared" si="33"/>
        <v>N/A</v>
      </c>
      <c r="G221" s="29">
        <v>41869829</v>
      </c>
      <c r="H221" s="27" t="str">
        <f t="shared" si="34"/>
        <v>N/A</v>
      </c>
      <c r="I221" s="8">
        <v>21.2</v>
      </c>
      <c r="J221" s="8">
        <v>-2.16</v>
      </c>
      <c r="K221" s="28" t="s">
        <v>736</v>
      </c>
      <c r="L221" s="111" t="str">
        <f t="shared" si="35"/>
        <v>Yes</v>
      </c>
    </row>
    <row r="222" spans="1:12" x14ac:dyDescent="0.25">
      <c r="A222" s="174" t="s">
        <v>515</v>
      </c>
      <c r="B222" s="22" t="s">
        <v>213</v>
      </c>
      <c r="C222" s="23">
        <v>160804</v>
      </c>
      <c r="D222" s="27" t="str">
        <f t="shared" si="32"/>
        <v>N/A</v>
      </c>
      <c r="E222" s="23">
        <v>204110</v>
      </c>
      <c r="F222" s="27" t="str">
        <f t="shared" si="33"/>
        <v>N/A</v>
      </c>
      <c r="G222" s="23">
        <v>196315</v>
      </c>
      <c r="H222" s="27" t="str">
        <f t="shared" si="34"/>
        <v>N/A</v>
      </c>
      <c r="I222" s="8">
        <v>26.93</v>
      </c>
      <c r="J222" s="8">
        <v>-3.82</v>
      </c>
      <c r="K222" s="28" t="s">
        <v>736</v>
      </c>
      <c r="L222" s="111" t="str">
        <f t="shared" si="35"/>
        <v>Yes</v>
      </c>
    </row>
    <row r="223" spans="1:12" x14ac:dyDescent="0.25">
      <c r="A223" s="174" t="s">
        <v>1371</v>
      </c>
      <c r="B223" s="22" t="s">
        <v>213</v>
      </c>
      <c r="C223" s="29">
        <v>219.58994179000001</v>
      </c>
      <c r="D223" s="27" t="str">
        <f t="shared" si="32"/>
        <v>N/A</v>
      </c>
      <c r="E223" s="29">
        <v>209.67280878</v>
      </c>
      <c r="F223" s="27" t="str">
        <f t="shared" si="33"/>
        <v>N/A</v>
      </c>
      <c r="G223" s="29">
        <v>213.27880701999999</v>
      </c>
      <c r="H223" s="27" t="str">
        <f t="shared" si="34"/>
        <v>N/A</v>
      </c>
      <c r="I223" s="8">
        <v>-4.5199999999999996</v>
      </c>
      <c r="J223" s="8">
        <v>1.72</v>
      </c>
      <c r="K223" s="28" t="s">
        <v>736</v>
      </c>
      <c r="L223" s="111" t="str">
        <f t="shared" si="35"/>
        <v>Yes</v>
      </c>
    </row>
    <row r="224" spans="1:12" ht="25" x14ac:dyDescent="0.25">
      <c r="A224" s="174" t="s">
        <v>1372</v>
      </c>
      <c r="B224" s="22" t="s">
        <v>213</v>
      </c>
      <c r="C224" s="29">
        <v>5484451</v>
      </c>
      <c r="D224" s="27" t="str">
        <f t="shared" si="32"/>
        <v>N/A</v>
      </c>
      <c r="E224" s="29">
        <v>7397136</v>
      </c>
      <c r="F224" s="27" t="str">
        <f t="shared" si="33"/>
        <v>N/A</v>
      </c>
      <c r="G224" s="29">
        <v>6961702</v>
      </c>
      <c r="H224" s="27" t="str">
        <f t="shared" si="34"/>
        <v>N/A</v>
      </c>
      <c r="I224" s="8">
        <v>34.869999999999997</v>
      </c>
      <c r="J224" s="8">
        <v>-5.89</v>
      </c>
      <c r="K224" s="28" t="s">
        <v>736</v>
      </c>
      <c r="L224" s="111" t="str">
        <f t="shared" si="35"/>
        <v>Yes</v>
      </c>
    </row>
    <row r="225" spans="1:12" x14ac:dyDescent="0.25">
      <c r="A225" s="174" t="s">
        <v>516</v>
      </c>
      <c r="B225" s="22" t="s">
        <v>213</v>
      </c>
      <c r="C225" s="23">
        <v>2392</v>
      </c>
      <c r="D225" s="27" t="str">
        <f t="shared" si="32"/>
        <v>N/A</v>
      </c>
      <c r="E225" s="23">
        <v>2635</v>
      </c>
      <c r="F225" s="27" t="str">
        <f t="shared" si="33"/>
        <v>N/A</v>
      </c>
      <c r="G225" s="23">
        <v>2671</v>
      </c>
      <c r="H225" s="27" t="str">
        <f t="shared" si="34"/>
        <v>N/A</v>
      </c>
      <c r="I225" s="8">
        <v>10.16</v>
      </c>
      <c r="J225" s="8">
        <v>1.3660000000000001</v>
      </c>
      <c r="K225" s="28" t="s">
        <v>736</v>
      </c>
      <c r="L225" s="111" t="str">
        <f t="shared" si="35"/>
        <v>Yes</v>
      </c>
    </row>
    <row r="226" spans="1:12" x14ac:dyDescent="0.25">
      <c r="A226" s="174" t="s">
        <v>1373</v>
      </c>
      <c r="B226" s="22" t="s">
        <v>213</v>
      </c>
      <c r="C226" s="29">
        <v>2292.8306855999999</v>
      </c>
      <c r="D226" s="27" t="str">
        <f t="shared" si="32"/>
        <v>N/A</v>
      </c>
      <c r="E226" s="29">
        <v>2807.2622391</v>
      </c>
      <c r="F226" s="27" t="str">
        <f t="shared" si="33"/>
        <v>N/A</v>
      </c>
      <c r="G226" s="29">
        <v>2606.4028453999999</v>
      </c>
      <c r="H226" s="27" t="str">
        <f t="shared" si="34"/>
        <v>N/A</v>
      </c>
      <c r="I226" s="8">
        <v>22.44</v>
      </c>
      <c r="J226" s="8">
        <v>-7.15</v>
      </c>
      <c r="K226" s="28" t="s">
        <v>736</v>
      </c>
      <c r="L226" s="111" t="str">
        <f t="shared" si="35"/>
        <v>Yes</v>
      </c>
    </row>
    <row r="227" spans="1:12" ht="25" x14ac:dyDescent="0.25">
      <c r="A227" s="174" t="s">
        <v>1374</v>
      </c>
      <c r="B227" s="22" t="s">
        <v>213</v>
      </c>
      <c r="C227" s="29">
        <v>812607494</v>
      </c>
      <c r="D227" s="27" t="str">
        <f t="shared" si="32"/>
        <v>N/A</v>
      </c>
      <c r="E227" s="29">
        <v>678477229</v>
      </c>
      <c r="F227" s="27" t="str">
        <f t="shared" si="33"/>
        <v>N/A</v>
      </c>
      <c r="G227" s="29">
        <v>335796336</v>
      </c>
      <c r="H227" s="27" t="str">
        <f t="shared" si="34"/>
        <v>N/A</v>
      </c>
      <c r="I227" s="8">
        <v>-16.5</v>
      </c>
      <c r="J227" s="8">
        <v>-50.5</v>
      </c>
      <c r="K227" s="28" t="s">
        <v>736</v>
      </c>
      <c r="L227" s="111" t="str">
        <f t="shared" si="35"/>
        <v>No</v>
      </c>
    </row>
    <row r="228" spans="1:12" ht="25" x14ac:dyDescent="0.25">
      <c r="A228" s="174" t="s">
        <v>517</v>
      </c>
      <c r="B228" s="22" t="s">
        <v>213</v>
      </c>
      <c r="C228" s="23">
        <v>24980</v>
      </c>
      <c r="D228" s="27" t="str">
        <f t="shared" si="32"/>
        <v>N/A</v>
      </c>
      <c r="E228" s="23">
        <v>23018</v>
      </c>
      <c r="F228" s="27" t="str">
        <f t="shared" si="33"/>
        <v>N/A</v>
      </c>
      <c r="G228" s="23">
        <v>26145</v>
      </c>
      <c r="H228" s="27" t="str">
        <f t="shared" si="34"/>
        <v>N/A</v>
      </c>
      <c r="I228" s="8">
        <v>-7.85</v>
      </c>
      <c r="J228" s="8">
        <v>13.59</v>
      </c>
      <c r="K228" s="28" t="s">
        <v>736</v>
      </c>
      <c r="L228" s="111" t="str">
        <f t="shared" si="35"/>
        <v>Yes</v>
      </c>
    </row>
    <row r="229" spans="1:12" ht="25" x14ac:dyDescent="0.25">
      <c r="A229" s="174" t="s">
        <v>1375</v>
      </c>
      <c r="B229" s="22" t="s">
        <v>213</v>
      </c>
      <c r="C229" s="29">
        <v>32530.324019</v>
      </c>
      <c r="D229" s="27" t="str">
        <f t="shared" si="32"/>
        <v>N/A</v>
      </c>
      <c r="E229" s="29">
        <v>29475.941827999999</v>
      </c>
      <c r="F229" s="27" t="str">
        <f t="shared" si="33"/>
        <v>N/A</v>
      </c>
      <c r="G229" s="29">
        <v>12843.615835000001</v>
      </c>
      <c r="H229" s="27" t="str">
        <f t="shared" si="34"/>
        <v>N/A</v>
      </c>
      <c r="I229" s="8">
        <v>-9.39</v>
      </c>
      <c r="J229" s="8">
        <v>-56.4</v>
      </c>
      <c r="K229" s="28" t="s">
        <v>736</v>
      </c>
      <c r="L229" s="111" t="str">
        <f t="shared" si="35"/>
        <v>No</v>
      </c>
    </row>
    <row r="230" spans="1:12" x14ac:dyDescent="0.25">
      <c r="A230" s="143" t="s">
        <v>1376</v>
      </c>
      <c r="B230" s="22" t="s">
        <v>213</v>
      </c>
      <c r="C230" s="32">
        <v>1347346630</v>
      </c>
      <c r="D230" s="27" t="str">
        <f t="shared" ref="D230:D253" si="36">IF($B230="N/A","N/A",IF(C230&gt;10,"No",IF(C230&lt;-10,"No","Yes")))</f>
        <v>N/A</v>
      </c>
      <c r="E230" s="32">
        <v>1208108127</v>
      </c>
      <c r="F230" s="27" t="str">
        <f t="shared" ref="F230:F253" si="37">IF($B230="N/A","N/A",IF(E230&gt;10,"No",IF(E230&lt;-10,"No","Yes")))</f>
        <v>N/A</v>
      </c>
      <c r="G230" s="32">
        <v>925156756</v>
      </c>
      <c r="H230" s="27" t="str">
        <f t="shared" ref="H230:H253" si="38">IF($B230="N/A","N/A",IF(G230&gt;10,"No",IF(G230&lt;-10,"No","Yes")))</f>
        <v>N/A</v>
      </c>
      <c r="I230" s="8">
        <v>-10.3</v>
      </c>
      <c r="J230" s="8">
        <v>-23.4</v>
      </c>
      <c r="K230" s="28" t="s">
        <v>736</v>
      </c>
      <c r="L230" s="111" t="str">
        <f t="shared" ref="L230:L253" si="39">IF(J230="Div by 0", "N/A", IF(K230="N/A","N/A", IF(J230&gt;VALUE(MID(K230,1,2)), "No", IF(J230&lt;-1*VALUE(MID(K230,1,2)), "No", "Yes"))))</f>
        <v>Yes</v>
      </c>
    </row>
    <row r="231" spans="1:12" x14ac:dyDescent="0.25">
      <c r="A231" s="143" t="s">
        <v>1553</v>
      </c>
      <c r="B231" s="22" t="s">
        <v>213</v>
      </c>
      <c r="C231" s="31">
        <v>100534</v>
      </c>
      <c r="D231" s="31" t="str">
        <f t="shared" si="36"/>
        <v>N/A</v>
      </c>
      <c r="E231" s="31">
        <v>94500</v>
      </c>
      <c r="F231" s="31" t="str">
        <f t="shared" si="37"/>
        <v>N/A</v>
      </c>
      <c r="G231" s="31">
        <v>90518</v>
      </c>
      <c r="H231" s="27" t="str">
        <f t="shared" si="38"/>
        <v>N/A</v>
      </c>
      <c r="I231" s="8">
        <v>-6</v>
      </c>
      <c r="J231" s="8">
        <v>-4.21</v>
      </c>
      <c r="K231" s="28" t="s">
        <v>736</v>
      </c>
      <c r="L231" s="111" t="str">
        <f t="shared" si="39"/>
        <v>Yes</v>
      </c>
    </row>
    <row r="232" spans="1:12" x14ac:dyDescent="0.25">
      <c r="A232" s="143" t="s">
        <v>1554</v>
      </c>
      <c r="B232" s="22" t="s">
        <v>213</v>
      </c>
      <c r="C232" s="32">
        <v>13401.900153000001</v>
      </c>
      <c r="D232" s="27" t="str">
        <f t="shared" si="36"/>
        <v>N/A</v>
      </c>
      <c r="E232" s="32">
        <v>12784.212984</v>
      </c>
      <c r="F232" s="27" t="str">
        <f t="shared" si="37"/>
        <v>N/A</v>
      </c>
      <c r="G232" s="32">
        <v>10220.693740000001</v>
      </c>
      <c r="H232" s="27" t="str">
        <f t="shared" si="38"/>
        <v>N/A</v>
      </c>
      <c r="I232" s="8">
        <v>-4.6100000000000003</v>
      </c>
      <c r="J232" s="8">
        <v>-20.100000000000001</v>
      </c>
      <c r="K232" s="28" t="s">
        <v>736</v>
      </c>
      <c r="L232" s="111" t="str">
        <f t="shared" si="39"/>
        <v>Yes</v>
      </c>
    </row>
    <row r="233" spans="1:12" x14ac:dyDescent="0.25">
      <c r="A233" s="181" t="s">
        <v>1555</v>
      </c>
      <c r="B233" s="22" t="s">
        <v>213</v>
      </c>
      <c r="C233" s="32">
        <v>10301.043138000001</v>
      </c>
      <c r="D233" s="27" t="str">
        <f t="shared" si="36"/>
        <v>N/A</v>
      </c>
      <c r="E233" s="32">
        <v>10452.173043000001</v>
      </c>
      <c r="F233" s="27" t="str">
        <f t="shared" si="37"/>
        <v>N/A</v>
      </c>
      <c r="G233" s="32">
        <v>11880.000318</v>
      </c>
      <c r="H233" s="27" t="str">
        <f t="shared" si="38"/>
        <v>N/A</v>
      </c>
      <c r="I233" s="8">
        <v>1.4670000000000001</v>
      </c>
      <c r="J233" s="8">
        <v>13.66</v>
      </c>
      <c r="K233" s="28" t="s">
        <v>736</v>
      </c>
      <c r="L233" s="111" t="str">
        <f t="shared" si="39"/>
        <v>Yes</v>
      </c>
    </row>
    <row r="234" spans="1:12" x14ac:dyDescent="0.25">
      <c r="A234" s="181" t="s">
        <v>1556</v>
      </c>
      <c r="B234" s="22" t="s">
        <v>213</v>
      </c>
      <c r="C234" s="32">
        <v>16561.453053000001</v>
      </c>
      <c r="D234" s="27" t="str">
        <f t="shared" si="36"/>
        <v>N/A</v>
      </c>
      <c r="E234" s="32">
        <v>15370.221127999999</v>
      </c>
      <c r="F234" s="27" t="str">
        <f t="shared" si="37"/>
        <v>N/A</v>
      </c>
      <c r="G234" s="32">
        <v>10481.090237</v>
      </c>
      <c r="H234" s="27" t="str">
        <f t="shared" si="38"/>
        <v>N/A</v>
      </c>
      <c r="I234" s="8">
        <v>-7.19</v>
      </c>
      <c r="J234" s="8">
        <v>-31.8</v>
      </c>
      <c r="K234" s="28" t="s">
        <v>736</v>
      </c>
      <c r="L234" s="111" t="str">
        <f t="shared" si="39"/>
        <v>No</v>
      </c>
    </row>
    <row r="235" spans="1:12" x14ac:dyDescent="0.25">
      <c r="A235" s="181" t="s">
        <v>1557</v>
      </c>
      <c r="B235" s="22" t="s">
        <v>213</v>
      </c>
      <c r="C235" s="32">
        <v>3771.7866552999999</v>
      </c>
      <c r="D235" s="27" t="str">
        <f t="shared" si="36"/>
        <v>N/A</v>
      </c>
      <c r="E235" s="32">
        <v>3657.5887097</v>
      </c>
      <c r="F235" s="27" t="str">
        <f t="shared" si="37"/>
        <v>N/A</v>
      </c>
      <c r="G235" s="32">
        <v>1993.0750117</v>
      </c>
      <c r="H235" s="27" t="str">
        <f t="shared" si="38"/>
        <v>N/A</v>
      </c>
      <c r="I235" s="8">
        <v>-3.03</v>
      </c>
      <c r="J235" s="8">
        <v>-45.5</v>
      </c>
      <c r="K235" s="28" t="s">
        <v>736</v>
      </c>
      <c r="L235" s="111" t="str">
        <f t="shared" si="39"/>
        <v>No</v>
      </c>
    </row>
    <row r="236" spans="1:12" x14ac:dyDescent="0.25">
      <c r="A236" s="181" t="s">
        <v>1558</v>
      </c>
      <c r="B236" s="22" t="s">
        <v>213</v>
      </c>
      <c r="C236" s="32">
        <v>2166.920102</v>
      </c>
      <c r="D236" s="27" t="str">
        <f t="shared" si="36"/>
        <v>N/A</v>
      </c>
      <c r="E236" s="32">
        <v>2007.0974314</v>
      </c>
      <c r="F236" s="27" t="str">
        <f t="shared" si="37"/>
        <v>N/A</v>
      </c>
      <c r="G236" s="32">
        <v>2185.4882849000001</v>
      </c>
      <c r="H236" s="27" t="str">
        <f t="shared" si="38"/>
        <v>N/A</v>
      </c>
      <c r="I236" s="8">
        <v>-7.38</v>
      </c>
      <c r="J236" s="8">
        <v>8.8879999999999999</v>
      </c>
      <c r="K236" s="28" t="s">
        <v>736</v>
      </c>
      <c r="L236" s="111" t="str">
        <f t="shared" si="39"/>
        <v>Yes</v>
      </c>
    </row>
    <row r="237" spans="1:12" x14ac:dyDescent="0.25">
      <c r="A237" s="174" t="s">
        <v>1559</v>
      </c>
      <c r="B237" s="22" t="s">
        <v>213</v>
      </c>
      <c r="C237" s="27">
        <v>5.4150103955000004</v>
      </c>
      <c r="D237" s="27" t="str">
        <f t="shared" si="36"/>
        <v>N/A</v>
      </c>
      <c r="E237" s="27">
        <v>5.0139754618000003</v>
      </c>
      <c r="F237" s="27" t="str">
        <f t="shared" si="37"/>
        <v>N/A</v>
      </c>
      <c r="G237" s="27">
        <v>4.7678769046999996</v>
      </c>
      <c r="H237" s="27" t="str">
        <f t="shared" si="38"/>
        <v>N/A</v>
      </c>
      <c r="I237" s="8">
        <v>-7.41</v>
      </c>
      <c r="J237" s="8">
        <v>-4.91</v>
      </c>
      <c r="K237" s="28" t="s">
        <v>736</v>
      </c>
      <c r="L237" s="111" t="str">
        <f t="shared" si="39"/>
        <v>Yes</v>
      </c>
    </row>
    <row r="238" spans="1:12" x14ac:dyDescent="0.25">
      <c r="A238" s="180" t="s">
        <v>1560</v>
      </c>
      <c r="B238" s="22" t="s">
        <v>213</v>
      </c>
      <c r="C238" s="27">
        <v>27.545068928999999</v>
      </c>
      <c r="D238" s="27" t="str">
        <f t="shared" si="36"/>
        <v>N/A</v>
      </c>
      <c r="E238" s="27">
        <v>26.019651337999999</v>
      </c>
      <c r="F238" s="27" t="str">
        <f t="shared" si="37"/>
        <v>N/A</v>
      </c>
      <c r="G238" s="27">
        <v>24.644549763000001</v>
      </c>
      <c r="H238" s="27" t="str">
        <f t="shared" si="38"/>
        <v>N/A</v>
      </c>
      <c r="I238" s="8">
        <v>-5.54</v>
      </c>
      <c r="J238" s="8">
        <v>-5.28</v>
      </c>
      <c r="K238" s="28" t="s">
        <v>736</v>
      </c>
      <c r="L238" s="111" t="str">
        <f t="shared" si="39"/>
        <v>Yes</v>
      </c>
    </row>
    <row r="239" spans="1:12" x14ac:dyDescent="0.25">
      <c r="A239" s="180" t="s">
        <v>1561</v>
      </c>
      <c r="B239" s="22" t="s">
        <v>213</v>
      </c>
      <c r="C239" s="27">
        <v>17.523343017999998</v>
      </c>
      <c r="D239" s="27" t="str">
        <f t="shared" si="36"/>
        <v>N/A</v>
      </c>
      <c r="E239" s="27">
        <v>16.078699318000002</v>
      </c>
      <c r="F239" s="27" t="str">
        <f t="shared" si="37"/>
        <v>N/A</v>
      </c>
      <c r="G239" s="27">
        <v>14.204763619</v>
      </c>
      <c r="H239" s="27" t="str">
        <f t="shared" si="38"/>
        <v>N/A</v>
      </c>
      <c r="I239" s="8">
        <v>-8.24</v>
      </c>
      <c r="J239" s="8">
        <v>-11.7</v>
      </c>
      <c r="K239" s="28" t="s">
        <v>736</v>
      </c>
      <c r="L239" s="111" t="str">
        <f t="shared" si="39"/>
        <v>Yes</v>
      </c>
    </row>
    <row r="240" spans="1:12" x14ac:dyDescent="0.25">
      <c r="A240" s="180" t="s">
        <v>1562</v>
      </c>
      <c r="B240" s="22" t="s">
        <v>213</v>
      </c>
      <c r="C240" s="27">
        <v>0.22118050040000001</v>
      </c>
      <c r="D240" s="27" t="str">
        <f t="shared" si="36"/>
        <v>N/A</v>
      </c>
      <c r="E240" s="27">
        <v>0.2047075397</v>
      </c>
      <c r="F240" s="27" t="str">
        <f t="shared" si="37"/>
        <v>N/A</v>
      </c>
      <c r="G240" s="27">
        <v>0.57443559619999995</v>
      </c>
      <c r="H240" s="27" t="str">
        <f t="shared" si="38"/>
        <v>N/A</v>
      </c>
      <c r="I240" s="8">
        <v>-7.45</v>
      </c>
      <c r="J240" s="8">
        <v>180.6</v>
      </c>
      <c r="K240" s="28" t="s">
        <v>736</v>
      </c>
      <c r="L240" s="111" t="str">
        <f t="shared" si="39"/>
        <v>No</v>
      </c>
    </row>
    <row r="241" spans="1:12" x14ac:dyDescent="0.25">
      <c r="A241" s="180" t="s">
        <v>1563</v>
      </c>
      <c r="B241" s="22" t="s">
        <v>213</v>
      </c>
      <c r="C241" s="27">
        <v>0.71299573350000001</v>
      </c>
      <c r="D241" s="27" t="str">
        <f t="shared" si="36"/>
        <v>N/A</v>
      </c>
      <c r="E241" s="27">
        <v>0.69381070460000005</v>
      </c>
      <c r="F241" s="27" t="str">
        <f t="shared" si="37"/>
        <v>N/A</v>
      </c>
      <c r="G241" s="27">
        <v>0.69287963890000004</v>
      </c>
      <c r="H241" s="27" t="str">
        <f t="shared" si="38"/>
        <v>N/A</v>
      </c>
      <c r="I241" s="8">
        <v>-2.69</v>
      </c>
      <c r="J241" s="8">
        <v>-0.13400000000000001</v>
      </c>
      <c r="K241" s="28" t="s">
        <v>736</v>
      </c>
      <c r="L241" s="111" t="str">
        <f t="shared" si="39"/>
        <v>Yes</v>
      </c>
    </row>
    <row r="242" spans="1:12" x14ac:dyDescent="0.25">
      <c r="A242" s="143" t="s">
        <v>1388</v>
      </c>
      <c r="B242" s="22" t="s">
        <v>213</v>
      </c>
      <c r="C242" s="32">
        <v>812607494</v>
      </c>
      <c r="D242" s="27" t="str">
        <f t="shared" si="36"/>
        <v>N/A</v>
      </c>
      <c r="E242" s="32">
        <v>678477229</v>
      </c>
      <c r="F242" s="27" t="str">
        <f t="shared" si="37"/>
        <v>N/A</v>
      </c>
      <c r="G242" s="32">
        <v>335796336</v>
      </c>
      <c r="H242" s="27" t="str">
        <f t="shared" si="38"/>
        <v>N/A</v>
      </c>
      <c r="I242" s="8">
        <v>-16.5</v>
      </c>
      <c r="J242" s="8">
        <v>-50.5</v>
      </c>
      <c r="K242" s="28" t="s">
        <v>736</v>
      </c>
      <c r="L242" s="111" t="str">
        <f t="shared" si="39"/>
        <v>No</v>
      </c>
    </row>
    <row r="243" spans="1:12" x14ac:dyDescent="0.25">
      <c r="A243" s="143" t="s">
        <v>1564</v>
      </c>
      <c r="B243" s="22" t="s">
        <v>213</v>
      </c>
      <c r="C243" s="31">
        <v>24981</v>
      </c>
      <c r="D243" s="31" t="str">
        <f t="shared" si="36"/>
        <v>N/A</v>
      </c>
      <c r="E243" s="31">
        <v>23019</v>
      </c>
      <c r="F243" s="31" t="str">
        <f t="shared" si="37"/>
        <v>N/A</v>
      </c>
      <c r="G243" s="31">
        <v>26145</v>
      </c>
      <c r="H243" s="27" t="str">
        <f t="shared" si="38"/>
        <v>N/A</v>
      </c>
      <c r="I243" s="8">
        <v>-7.85</v>
      </c>
      <c r="J243" s="8">
        <v>13.58</v>
      </c>
      <c r="K243" s="28" t="s">
        <v>736</v>
      </c>
      <c r="L243" s="111" t="str">
        <f t="shared" si="39"/>
        <v>Yes</v>
      </c>
    </row>
    <row r="244" spans="1:12" ht="25" x14ac:dyDescent="0.25">
      <c r="A244" s="143" t="s">
        <v>1565</v>
      </c>
      <c r="B244" s="22" t="s">
        <v>213</v>
      </c>
      <c r="C244" s="32">
        <v>32529.021817000001</v>
      </c>
      <c r="D244" s="27" t="str">
        <f t="shared" si="36"/>
        <v>N/A</v>
      </c>
      <c r="E244" s="32">
        <v>29474.661323</v>
      </c>
      <c r="F244" s="27" t="str">
        <f t="shared" si="37"/>
        <v>N/A</v>
      </c>
      <c r="G244" s="32">
        <v>12843.615835000001</v>
      </c>
      <c r="H244" s="27" t="str">
        <f t="shared" si="38"/>
        <v>N/A</v>
      </c>
      <c r="I244" s="8">
        <v>-9.39</v>
      </c>
      <c r="J244" s="8">
        <v>-56.4</v>
      </c>
      <c r="K244" s="28" t="s">
        <v>736</v>
      </c>
      <c r="L244" s="111" t="str">
        <f t="shared" si="39"/>
        <v>No</v>
      </c>
    </row>
    <row r="245" spans="1:12" ht="25" x14ac:dyDescent="0.25">
      <c r="A245" s="181" t="s">
        <v>1566</v>
      </c>
      <c r="B245" s="22" t="s">
        <v>213</v>
      </c>
      <c r="C245" s="32">
        <v>19901.949058999999</v>
      </c>
      <c r="D245" s="27" t="str">
        <f t="shared" si="36"/>
        <v>N/A</v>
      </c>
      <c r="E245" s="32">
        <v>19654.306128</v>
      </c>
      <c r="F245" s="27" t="str">
        <f t="shared" si="37"/>
        <v>N/A</v>
      </c>
      <c r="G245" s="32">
        <v>18261.199182</v>
      </c>
      <c r="H245" s="27" t="str">
        <f t="shared" si="38"/>
        <v>N/A</v>
      </c>
      <c r="I245" s="8">
        <v>-1.24</v>
      </c>
      <c r="J245" s="8">
        <v>-7.09</v>
      </c>
      <c r="K245" s="28" t="s">
        <v>736</v>
      </c>
      <c r="L245" s="111" t="str">
        <f t="shared" si="39"/>
        <v>Yes</v>
      </c>
    </row>
    <row r="246" spans="1:12" ht="25" x14ac:dyDescent="0.25">
      <c r="A246" s="181" t="s">
        <v>1567</v>
      </c>
      <c r="B246" s="22" t="s">
        <v>213</v>
      </c>
      <c r="C246" s="32">
        <v>39232.400824999997</v>
      </c>
      <c r="D246" s="27" t="str">
        <f t="shared" si="36"/>
        <v>N/A</v>
      </c>
      <c r="E246" s="32">
        <v>34598.452977000001</v>
      </c>
      <c r="F246" s="27" t="str">
        <f t="shared" si="37"/>
        <v>N/A</v>
      </c>
      <c r="G246" s="32">
        <v>13927.106874999999</v>
      </c>
      <c r="H246" s="27" t="str">
        <f t="shared" si="38"/>
        <v>N/A</v>
      </c>
      <c r="I246" s="8">
        <v>-11.8</v>
      </c>
      <c r="J246" s="8">
        <v>-59.7</v>
      </c>
      <c r="K246" s="28" t="s">
        <v>736</v>
      </c>
      <c r="L246" s="111" t="str">
        <f t="shared" si="39"/>
        <v>No</v>
      </c>
    </row>
    <row r="247" spans="1:12" ht="25" x14ac:dyDescent="0.25">
      <c r="A247" s="181" t="s">
        <v>1568</v>
      </c>
      <c r="B247" s="22" t="s">
        <v>213</v>
      </c>
      <c r="C247" s="32">
        <v>37898.400000000001</v>
      </c>
      <c r="D247" s="27" t="str">
        <f t="shared" si="36"/>
        <v>N/A</v>
      </c>
      <c r="E247" s="32">
        <v>30367.811764999999</v>
      </c>
      <c r="F247" s="27" t="str">
        <f t="shared" si="37"/>
        <v>N/A</v>
      </c>
      <c r="G247" s="32">
        <v>1379.0749404000001</v>
      </c>
      <c r="H247" s="27" t="str">
        <f t="shared" si="38"/>
        <v>N/A</v>
      </c>
      <c r="I247" s="8">
        <v>-19.899999999999999</v>
      </c>
      <c r="J247" s="8">
        <v>-95.5</v>
      </c>
      <c r="K247" s="28" t="s">
        <v>736</v>
      </c>
      <c r="L247" s="111" t="str">
        <f t="shared" si="39"/>
        <v>No</v>
      </c>
    </row>
    <row r="248" spans="1:12" ht="25" x14ac:dyDescent="0.25">
      <c r="A248" s="181" t="s">
        <v>1569</v>
      </c>
      <c r="B248" s="22" t="s">
        <v>213</v>
      </c>
      <c r="C248" s="32" t="s">
        <v>1748</v>
      </c>
      <c r="D248" s="27" t="str">
        <f t="shared" si="36"/>
        <v>N/A</v>
      </c>
      <c r="E248" s="32">
        <v>302</v>
      </c>
      <c r="F248" s="27" t="str">
        <f t="shared" si="37"/>
        <v>N/A</v>
      </c>
      <c r="G248" s="32">
        <v>187.98723404</v>
      </c>
      <c r="H248" s="27" t="str">
        <f t="shared" si="38"/>
        <v>N/A</v>
      </c>
      <c r="I248" s="8" t="s">
        <v>1748</v>
      </c>
      <c r="J248" s="8">
        <v>-37.799999999999997</v>
      </c>
      <c r="K248" s="28" t="s">
        <v>736</v>
      </c>
      <c r="L248" s="111" t="str">
        <f t="shared" si="39"/>
        <v>No</v>
      </c>
    </row>
    <row r="249" spans="1:12" ht="25" x14ac:dyDescent="0.25">
      <c r="A249" s="174" t="s">
        <v>1570</v>
      </c>
      <c r="B249" s="22" t="s">
        <v>213</v>
      </c>
      <c r="C249" s="27">
        <v>1.3455385709000001</v>
      </c>
      <c r="D249" s="27" t="str">
        <f t="shared" si="36"/>
        <v>N/A</v>
      </c>
      <c r="E249" s="27">
        <v>1.221340753</v>
      </c>
      <c r="F249" s="27" t="str">
        <f t="shared" si="37"/>
        <v>N/A</v>
      </c>
      <c r="G249" s="27">
        <v>1.3771420234</v>
      </c>
      <c r="H249" s="27" t="str">
        <f t="shared" si="38"/>
        <v>N/A</v>
      </c>
      <c r="I249" s="8">
        <v>-9.23</v>
      </c>
      <c r="J249" s="8">
        <v>12.76</v>
      </c>
      <c r="K249" s="28" t="s">
        <v>736</v>
      </c>
      <c r="L249" s="111" t="str">
        <f t="shared" si="39"/>
        <v>Yes</v>
      </c>
    </row>
    <row r="250" spans="1:12" ht="25" x14ac:dyDescent="0.25">
      <c r="A250" s="180" t="s">
        <v>1571</v>
      </c>
      <c r="B250" s="22" t="s">
        <v>213</v>
      </c>
      <c r="C250" s="27">
        <v>5.8847921254999997</v>
      </c>
      <c r="D250" s="27" t="str">
        <f t="shared" si="36"/>
        <v>N/A</v>
      </c>
      <c r="E250" s="27">
        <v>5.3524040228</v>
      </c>
      <c r="F250" s="27" t="str">
        <f t="shared" si="37"/>
        <v>N/A</v>
      </c>
      <c r="G250" s="27">
        <v>5.3911731637000004</v>
      </c>
      <c r="H250" s="27" t="str">
        <f t="shared" si="38"/>
        <v>N/A</v>
      </c>
      <c r="I250" s="8">
        <v>-9.0500000000000007</v>
      </c>
      <c r="J250" s="8">
        <v>0.72430000000000005</v>
      </c>
      <c r="K250" s="28" t="s">
        <v>736</v>
      </c>
      <c r="L250" s="111" t="str">
        <f t="shared" si="39"/>
        <v>Yes</v>
      </c>
    </row>
    <row r="251" spans="1:12" ht="25" x14ac:dyDescent="0.25">
      <c r="A251" s="180" t="s">
        <v>1572</v>
      </c>
      <c r="B251" s="22" t="s">
        <v>213</v>
      </c>
      <c r="C251" s="27">
        <v>5.1451275113000001</v>
      </c>
      <c r="D251" s="27" t="str">
        <f t="shared" si="36"/>
        <v>N/A</v>
      </c>
      <c r="E251" s="27">
        <v>4.6794105315000003</v>
      </c>
      <c r="F251" s="27" t="str">
        <f t="shared" si="37"/>
        <v>N/A</v>
      </c>
      <c r="G251" s="27">
        <v>4.1147708183000002</v>
      </c>
      <c r="H251" s="27" t="str">
        <f t="shared" si="38"/>
        <v>N/A</v>
      </c>
      <c r="I251" s="8">
        <v>-9.0500000000000007</v>
      </c>
      <c r="J251" s="8">
        <v>-12.1</v>
      </c>
      <c r="K251" s="28" t="s">
        <v>736</v>
      </c>
      <c r="L251" s="111" t="str">
        <f t="shared" si="39"/>
        <v>Yes</v>
      </c>
    </row>
    <row r="252" spans="1:12" ht="25" x14ac:dyDescent="0.25">
      <c r="A252" s="180" t="s">
        <v>1573</v>
      </c>
      <c r="B252" s="22" t="s">
        <v>213</v>
      </c>
      <c r="C252" s="27">
        <v>7.9899458000000003E-3</v>
      </c>
      <c r="D252" s="27" t="str">
        <f t="shared" si="36"/>
        <v>N/A</v>
      </c>
      <c r="E252" s="27">
        <v>7.7957620000000004E-3</v>
      </c>
      <c r="F252" s="27" t="str">
        <f t="shared" si="37"/>
        <v>N/A</v>
      </c>
      <c r="G252" s="27">
        <v>0.41446618959999998</v>
      </c>
      <c r="H252" s="27" t="str">
        <f t="shared" si="38"/>
        <v>N/A</v>
      </c>
      <c r="I252" s="8">
        <v>-2.4300000000000002</v>
      </c>
      <c r="J252" s="8">
        <v>5217</v>
      </c>
      <c r="K252" s="28" t="s">
        <v>736</v>
      </c>
      <c r="L252" s="111" t="str">
        <f t="shared" si="39"/>
        <v>No</v>
      </c>
    </row>
    <row r="253" spans="1:12" ht="25" x14ac:dyDescent="0.25">
      <c r="A253" s="182" t="s">
        <v>1574</v>
      </c>
      <c r="B253" s="119" t="s">
        <v>213</v>
      </c>
      <c r="C253" s="151">
        <v>0</v>
      </c>
      <c r="D253" s="151" t="str">
        <f t="shared" si="36"/>
        <v>N/A</v>
      </c>
      <c r="E253" s="151">
        <v>3.0726780000000001E-4</v>
      </c>
      <c r="F253" s="151" t="str">
        <f t="shared" si="37"/>
        <v>N/A</v>
      </c>
      <c r="G253" s="151">
        <v>7.6301178600000005E-2</v>
      </c>
      <c r="H253" s="151" t="str">
        <f t="shared" si="38"/>
        <v>N/A</v>
      </c>
      <c r="I253" s="152" t="s">
        <v>1748</v>
      </c>
      <c r="J253" s="152">
        <v>24732</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6</v>
      </c>
      <c r="F6" s="5" t="s">
        <v>213</v>
      </c>
      <c r="G6" s="15">
        <v>7</v>
      </c>
      <c r="H6" s="5" t="s">
        <v>213</v>
      </c>
      <c r="I6" s="6" t="s">
        <v>213</v>
      </c>
      <c r="J6" s="6" t="s">
        <v>213</v>
      </c>
      <c r="K6" s="111" t="s">
        <v>213</v>
      </c>
    </row>
    <row r="7" spans="1:11" s="16" customFormat="1" x14ac:dyDescent="0.25">
      <c r="A7" s="109" t="s">
        <v>301</v>
      </c>
      <c r="B7" s="17" t="s">
        <v>213</v>
      </c>
      <c r="C7" s="18">
        <v>260011</v>
      </c>
      <c r="D7" s="19" t="str">
        <f>IF($B7="N/A","N/A",IF(C7&gt;15,"No",IF(C7&lt;-15,"No","Yes")))</f>
        <v>N/A</v>
      </c>
      <c r="E7" s="18">
        <v>252548</v>
      </c>
      <c r="F7" s="19" t="str">
        <f>IF($B7="N/A","N/A",IF(E7&gt;15,"No",IF(E7&lt;-15,"No","Yes")))</f>
        <v>N/A</v>
      </c>
      <c r="G7" s="18">
        <v>320222</v>
      </c>
      <c r="H7" s="19" t="str">
        <f>IF($B7="N/A","N/A",IF(G7&gt;15,"No",IF(G7&lt;-15,"No","Yes")))</f>
        <v>N/A</v>
      </c>
      <c r="I7" s="20">
        <v>-2.87</v>
      </c>
      <c r="J7" s="20">
        <v>26.8</v>
      </c>
      <c r="K7" s="112" t="str">
        <f t="shared" ref="K7:K24" si="0">IF(J7="Div by 0", "N/A", IF(J7="N/A","N/A", IF(J7&gt;30, "No", IF(J7&lt;-30, "No", "Yes"))))</f>
        <v>Yes</v>
      </c>
    </row>
    <row r="8" spans="1:11" x14ac:dyDescent="0.25">
      <c r="A8" s="108" t="s">
        <v>361</v>
      </c>
      <c r="B8" s="17" t="s">
        <v>213</v>
      </c>
      <c r="C8" s="21">
        <v>100</v>
      </c>
      <c r="D8" s="19" t="str">
        <f>IF($B8="N/A","N/A",IF(C8&gt;15,"No",IF(C8&lt;-15,"No","Yes")))</f>
        <v>N/A</v>
      </c>
      <c r="E8" s="21">
        <v>100</v>
      </c>
      <c r="F8" s="19" t="str">
        <f>IF($B8="N/A","N/A",IF(E8&gt;15,"No",IF(E8&lt;-15,"No","Yes")))</f>
        <v>N/A</v>
      </c>
      <c r="G8" s="21">
        <v>99.436953114000005</v>
      </c>
      <c r="H8" s="19" t="str">
        <f>IF($B8="N/A","N/A",IF(G8&gt;15,"No",IF(G8&lt;-15,"No","Yes")))</f>
        <v>N/A</v>
      </c>
      <c r="I8" s="20">
        <v>0</v>
      </c>
      <c r="J8" s="20">
        <v>-0.56299999999999994</v>
      </c>
      <c r="K8" s="112" t="str">
        <f t="shared" si="0"/>
        <v>Yes</v>
      </c>
    </row>
    <row r="9" spans="1:11" x14ac:dyDescent="0.25">
      <c r="A9" s="108" t="s">
        <v>302</v>
      </c>
      <c r="B9" s="22" t="s">
        <v>213</v>
      </c>
      <c r="C9" s="5">
        <v>0</v>
      </c>
      <c r="D9" s="5" t="str">
        <f>IF($B9="N/A","N/A",IF(C9&gt;15,"No",IF(C9&lt;-15,"No","Yes")))</f>
        <v>N/A</v>
      </c>
      <c r="E9" s="5">
        <v>0</v>
      </c>
      <c r="F9" s="5" t="str">
        <f>IF($B9="N/A","N/A",IF(E9&gt;15,"No",IF(E9&lt;-15,"No","Yes")))</f>
        <v>N/A</v>
      </c>
      <c r="G9" s="5">
        <v>0.56304688619999999</v>
      </c>
      <c r="H9" s="5" t="str">
        <f>IF($B9="N/A","N/A",IF(G9&gt;15,"No",IF(G9&lt;-15,"No","Yes")))</f>
        <v>N/A</v>
      </c>
      <c r="I9" s="6" t="s">
        <v>1748</v>
      </c>
      <c r="J9" s="6" t="s">
        <v>1748</v>
      </c>
      <c r="K9" s="111" t="str">
        <f t="shared" si="0"/>
        <v>N/A</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100</v>
      </c>
      <c r="D11" s="5" t="str">
        <f>IF(OR($B11="N/A",$C11="N/A"),"N/A",IF(C11&gt;100,"No",IF(C11&lt;95,"No","Yes")))</f>
        <v>Yes</v>
      </c>
      <c r="E11" s="5">
        <v>100</v>
      </c>
      <c r="F11" s="5" t="str">
        <f>IF(OR($B11="N/A",$E11="N/A"),"N/A",IF(E11&gt;100,"No",IF(E11&lt;95,"No","Yes")))</f>
        <v>Yes</v>
      </c>
      <c r="G11" s="5">
        <v>29.412095358999998</v>
      </c>
      <c r="H11" s="5" t="str">
        <f>IF($B11="N/A","N/A",IF(G11&gt;100,"No",IF(G11&lt;95,"No","Yes")))</f>
        <v>No</v>
      </c>
      <c r="I11" s="6">
        <v>0</v>
      </c>
      <c r="J11" s="6">
        <v>-70.599999999999994</v>
      </c>
      <c r="K11" s="111" t="str">
        <f t="shared" si="0"/>
        <v>No</v>
      </c>
    </row>
    <row r="12" spans="1:11" x14ac:dyDescent="0.25">
      <c r="A12" s="108" t="s">
        <v>304</v>
      </c>
      <c r="B12" s="22" t="s">
        <v>213</v>
      </c>
      <c r="C12" s="5">
        <v>0</v>
      </c>
      <c r="D12" s="5" t="str">
        <f t="shared" ref="D12:D13" si="1">IF(OR($B12="N/A",$C12="N/A"),"N/A",IF(C12&gt;100,"No",IF(C12&lt;95,"No","Yes")))</f>
        <v>N/A</v>
      </c>
      <c r="E12" s="5">
        <v>0</v>
      </c>
      <c r="F12" s="5" t="str">
        <f t="shared" ref="F12:F13" si="2">IF(OR($B12="N/A",$E12="N/A"),"N/A",IF(E12&gt;100,"No",IF(E12&lt;95,"No","Yes")))</f>
        <v>N/A</v>
      </c>
      <c r="G12" s="5">
        <v>2.8624819501999998</v>
      </c>
      <c r="H12" s="5" t="str">
        <f t="shared" ref="H12:H13" si="3">IF($B12="N/A","N/A",IF(G12&gt;100,"No",IF(G12&lt;95,"No","Yes")))</f>
        <v>N/A</v>
      </c>
      <c r="I12" s="6" t="s">
        <v>1748</v>
      </c>
      <c r="J12" s="6" t="s">
        <v>1748</v>
      </c>
      <c r="K12" s="111" t="str">
        <f t="shared" si="0"/>
        <v>N/A</v>
      </c>
    </row>
    <row r="13" spans="1:11" x14ac:dyDescent="0.25">
      <c r="A13" s="108" t="s">
        <v>815</v>
      </c>
      <c r="B13" s="22" t="s">
        <v>214</v>
      </c>
      <c r="C13" s="5">
        <v>98.098541984999997</v>
      </c>
      <c r="D13" s="5" t="str">
        <f t="shared" si="1"/>
        <v>Yes</v>
      </c>
      <c r="E13" s="5">
        <v>97.416728700999997</v>
      </c>
      <c r="F13" s="5" t="str">
        <f t="shared" si="2"/>
        <v>Yes</v>
      </c>
      <c r="G13" s="5">
        <v>99.563115589000006</v>
      </c>
      <c r="H13" s="5" t="str">
        <f t="shared" si="3"/>
        <v>Yes</v>
      </c>
      <c r="I13" s="6">
        <v>-0.69499999999999995</v>
      </c>
      <c r="J13" s="6">
        <v>2.2029999999999998</v>
      </c>
      <c r="K13" s="111" t="str">
        <f t="shared" si="0"/>
        <v>Yes</v>
      </c>
    </row>
    <row r="14" spans="1:11" x14ac:dyDescent="0.25">
      <c r="A14" s="109" t="s">
        <v>305</v>
      </c>
      <c r="B14" s="22" t="s">
        <v>213</v>
      </c>
      <c r="C14" s="23">
        <v>260011</v>
      </c>
      <c r="D14" s="5" t="str">
        <f>IF($B14="N/A","N/A",IF(C14&gt;15,"No",IF(C14&lt;-15,"No","Yes")))</f>
        <v>N/A</v>
      </c>
      <c r="E14" s="23">
        <v>252548</v>
      </c>
      <c r="F14" s="5" t="str">
        <f>IF($B14="N/A","N/A",IF(E14&gt;15,"No",IF(E14&lt;-15,"No","Yes")))</f>
        <v>N/A</v>
      </c>
      <c r="G14" s="23">
        <v>318419</v>
      </c>
      <c r="H14" s="5" t="str">
        <f>IF($B14="N/A","N/A",IF(G14&gt;15,"No",IF(G14&lt;-15,"No","Yes")))</f>
        <v>N/A</v>
      </c>
      <c r="I14" s="6">
        <v>-2.87</v>
      </c>
      <c r="J14" s="6">
        <v>26.08</v>
      </c>
      <c r="K14" s="111" t="str">
        <f t="shared" si="0"/>
        <v>Yes</v>
      </c>
    </row>
    <row r="15" spans="1:11" x14ac:dyDescent="0.25">
      <c r="A15" s="108" t="s">
        <v>433</v>
      </c>
      <c r="B15" s="22" t="s">
        <v>215</v>
      </c>
      <c r="C15" s="5">
        <v>4.5574994903999997</v>
      </c>
      <c r="D15" s="5" t="str">
        <f>IF($B15="N/A","N/A",IF(C15&gt;20,"No",IF(C15&lt;5,"No","Yes")))</f>
        <v>No</v>
      </c>
      <c r="E15" s="5">
        <v>3.9830052109</v>
      </c>
      <c r="F15" s="5" t="str">
        <f>IF($B15="N/A","N/A",IF(E15&gt;20,"No",IF(E15&lt;5,"No","Yes")))</f>
        <v>No</v>
      </c>
      <c r="G15" s="5">
        <v>1.1758092325</v>
      </c>
      <c r="H15" s="5" t="str">
        <f>IF($B15="N/A","N/A",IF(G15&gt;20,"No",IF(G15&lt;5,"No","Yes")))</f>
        <v>No</v>
      </c>
      <c r="I15" s="6">
        <v>-12.6</v>
      </c>
      <c r="J15" s="6">
        <v>-70.5</v>
      </c>
      <c r="K15" s="111" t="str">
        <f t="shared" si="0"/>
        <v>No</v>
      </c>
    </row>
    <row r="16" spans="1:11" x14ac:dyDescent="0.25">
      <c r="A16" s="108" t="s">
        <v>434</v>
      </c>
      <c r="B16" s="22" t="s">
        <v>213</v>
      </c>
      <c r="C16" s="5">
        <v>95.442500510000002</v>
      </c>
      <c r="D16" s="5" t="str">
        <f>IF($B16="N/A","N/A",IF(C16&gt;15,"No",IF(C16&lt;-15,"No","Yes")))</f>
        <v>N/A</v>
      </c>
      <c r="E16" s="5">
        <v>96.016994788999995</v>
      </c>
      <c r="F16" s="5" t="str">
        <f>IF($B16="N/A","N/A",IF(E16&gt;15,"No",IF(E16&lt;-15,"No","Yes")))</f>
        <v>N/A</v>
      </c>
      <c r="G16" s="5">
        <v>98.824190767999994</v>
      </c>
      <c r="H16" s="5" t="str">
        <f>IF($B16="N/A","N/A",IF(G16&gt;15,"No",IF(G16&lt;-15,"No","Yes")))</f>
        <v>N/A</v>
      </c>
      <c r="I16" s="6">
        <v>0.60189999999999999</v>
      </c>
      <c r="J16" s="6">
        <v>2.9239999999999999</v>
      </c>
      <c r="K16" s="111" t="str">
        <f t="shared" si="0"/>
        <v>Yes</v>
      </c>
    </row>
    <row r="17" spans="1:11" x14ac:dyDescent="0.25">
      <c r="A17" s="108" t="s">
        <v>435</v>
      </c>
      <c r="B17" s="22" t="s">
        <v>213</v>
      </c>
      <c r="C17" s="5">
        <v>2.5398925430000001</v>
      </c>
      <c r="D17" s="5" t="str">
        <f>IF($B17="N/A","N/A",IF(C17&gt;15,"No",IF(C17&lt;-15,"No","Yes")))</f>
        <v>N/A</v>
      </c>
      <c r="E17" s="5">
        <v>3.1918684764999998</v>
      </c>
      <c r="F17" s="5" t="str">
        <f>IF($B17="N/A","N/A",IF(E17&gt;15,"No",IF(E17&lt;-15,"No","Yes")))</f>
        <v>N/A</v>
      </c>
      <c r="G17" s="5">
        <v>60.627035446999997</v>
      </c>
      <c r="H17" s="5" t="str">
        <f>IF($B17="N/A","N/A",IF(G17&gt;15,"No",IF(G17&lt;-15,"No","Yes")))</f>
        <v>N/A</v>
      </c>
      <c r="I17" s="6">
        <v>25.67</v>
      </c>
      <c r="J17" s="6">
        <v>1799</v>
      </c>
      <c r="K17" s="111" t="str">
        <f t="shared" si="0"/>
        <v>No</v>
      </c>
    </row>
    <row r="18" spans="1:11" x14ac:dyDescent="0.25">
      <c r="A18" s="108" t="s">
        <v>816</v>
      </c>
      <c r="B18" s="22" t="s">
        <v>213</v>
      </c>
      <c r="C18" s="64">
        <v>1624.1941248000001</v>
      </c>
      <c r="D18" s="5" t="str">
        <f>IF($B18="N/A","N/A",IF(C18&gt;15,"No",IF(C18&lt;-15,"No","Yes")))</f>
        <v>N/A</v>
      </c>
      <c r="E18" s="64">
        <v>1444.8543605</v>
      </c>
      <c r="F18" s="5" t="str">
        <f>IF($B18="N/A","N/A",IF(E18&gt;15,"No",IF(E18&lt;-15,"No","Yes")))</f>
        <v>N/A</v>
      </c>
      <c r="G18" s="64">
        <v>4305.7073732999997</v>
      </c>
      <c r="H18" s="5" t="str">
        <f>IF($B18="N/A","N/A",IF(G18&gt;15,"No",IF(G18&lt;-15,"No","Yes")))</f>
        <v>N/A</v>
      </c>
      <c r="I18" s="6">
        <v>-11</v>
      </c>
      <c r="J18" s="6">
        <v>198</v>
      </c>
      <c r="K18" s="111" t="str">
        <f t="shared" si="0"/>
        <v>No</v>
      </c>
    </row>
    <row r="19" spans="1:11" x14ac:dyDescent="0.25">
      <c r="A19" s="110" t="s">
        <v>306</v>
      </c>
      <c r="B19" s="22" t="s">
        <v>213</v>
      </c>
      <c r="C19" s="23">
        <v>182</v>
      </c>
      <c r="D19" s="22" t="s">
        <v>213</v>
      </c>
      <c r="E19" s="23">
        <v>118</v>
      </c>
      <c r="F19" s="22" t="s">
        <v>213</v>
      </c>
      <c r="G19" s="23">
        <v>13806</v>
      </c>
      <c r="H19" s="5" t="str">
        <f>IF($B19="N/A","N/A",IF(G19&gt;15,"No",IF(G19&lt;-15,"No","Yes")))</f>
        <v>N/A</v>
      </c>
      <c r="I19" s="6">
        <v>-35.200000000000003</v>
      </c>
      <c r="J19" s="6">
        <v>11600</v>
      </c>
      <c r="K19" s="111" t="str">
        <f t="shared" si="0"/>
        <v>No</v>
      </c>
    </row>
    <row r="20" spans="1:11" x14ac:dyDescent="0.25">
      <c r="A20" s="110" t="s">
        <v>346</v>
      </c>
      <c r="B20" s="22" t="s">
        <v>213</v>
      </c>
      <c r="C20" s="4">
        <v>6.9997038600000006E-2</v>
      </c>
      <c r="D20" s="22" t="s">
        <v>213</v>
      </c>
      <c r="E20" s="4">
        <v>4.6723791100000002E-2</v>
      </c>
      <c r="F20" s="22" t="s">
        <v>213</v>
      </c>
      <c r="G20" s="4">
        <v>4.3113839774000002</v>
      </c>
      <c r="H20" s="5" t="str">
        <f>IF($B20="N/A","N/A",IF(G20&gt;15,"No",IF(G20&lt;-15,"No","Yes")))</f>
        <v>N/A</v>
      </c>
      <c r="I20" s="6">
        <v>-33.200000000000003</v>
      </c>
      <c r="J20" s="6">
        <v>9127</v>
      </c>
      <c r="K20" s="111" t="str">
        <f t="shared" si="0"/>
        <v>No</v>
      </c>
    </row>
    <row r="21" spans="1:11" ht="25" x14ac:dyDescent="0.25">
      <c r="A21" s="110" t="s">
        <v>817</v>
      </c>
      <c r="B21" s="22" t="s">
        <v>213</v>
      </c>
      <c r="C21" s="24">
        <v>7429.6098900999996</v>
      </c>
      <c r="D21" s="5" t="str">
        <f>IF($B21="N/A","N/A",IF(C21&gt;60,"No",IF(C21&lt;15,"No","Yes")))</f>
        <v>N/A</v>
      </c>
      <c r="E21" s="24">
        <v>7202.1610168999996</v>
      </c>
      <c r="F21" s="5" t="str">
        <f>IF($B21="N/A","N/A",IF(E21&gt;60,"No",IF(E21&lt;15,"No","Yes")))</f>
        <v>N/A</v>
      </c>
      <c r="G21" s="24">
        <v>3536.220339</v>
      </c>
      <c r="H21" s="5" t="str">
        <f>IF($B21="N/A","N/A",IF(G21&gt;60,"No",IF(G21&lt;15,"No","Yes")))</f>
        <v>N/A</v>
      </c>
      <c r="I21" s="6">
        <v>-3.06</v>
      </c>
      <c r="J21" s="6">
        <v>-50.9</v>
      </c>
      <c r="K21" s="111" t="str">
        <f t="shared" si="0"/>
        <v>No</v>
      </c>
    </row>
    <row r="22" spans="1:11" x14ac:dyDescent="0.25">
      <c r="A22" s="110" t="s">
        <v>818</v>
      </c>
      <c r="B22" s="22" t="s">
        <v>217</v>
      </c>
      <c r="C22" s="23">
        <v>11</v>
      </c>
      <c r="D22" s="5" t="str">
        <f>IF($B22="N/A","N/A",IF(C22="N/A","N/A",IF(C22=0,"Yes","No")))</f>
        <v>No</v>
      </c>
      <c r="E22" s="23">
        <v>11</v>
      </c>
      <c r="F22" s="5" t="str">
        <f>IF($B22="N/A","N/A",IF(E22="N/A","N/A",IF(E22=0,"Yes","No")))</f>
        <v>No</v>
      </c>
      <c r="G22" s="23">
        <v>0</v>
      </c>
      <c r="H22" s="5" t="str">
        <f>IF($B22="N/A","N/A",IF(G22=0,"Yes","No"))</f>
        <v>Yes</v>
      </c>
      <c r="I22" s="6">
        <v>0</v>
      </c>
      <c r="J22" s="6">
        <v>-100</v>
      </c>
      <c r="K22" s="111" t="str">
        <f t="shared" si="0"/>
        <v>No</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248161</v>
      </c>
      <c r="D6" s="5" t="str">
        <f>IF($B6="N/A","N/A",IF(C6&gt;15,"No",IF(C6&lt;-15,"No","Yes")))</f>
        <v>N/A</v>
      </c>
      <c r="E6" s="23">
        <v>242489</v>
      </c>
      <c r="F6" s="5" t="str">
        <f>IF($B6="N/A","N/A",IF(E6&gt;15,"No",IF(E6&lt;-15,"No","Yes")))</f>
        <v>N/A</v>
      </c>
      <c r="G6" s="23">
        <v>314675</v>
      </c>
      <c r="H6" s="5" t="str">
        <f>IF($B6="N/A","N/A",IF(G6&gt;15,"No",IF(G6&lt;-15,"No","Yes")))</f>
        <v>N/A</v>
      </c>
      <c r="I6" s="6">
        <v>-2.29</v>
      </c>
      <c r="J6" s="6">
        <v>29.77</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4147.7629039000003</v>
      </c>
      <c r="D9" s="5" t="str">
        <f>IF($B9="N/A","N/A",IF(C9&gt;7000,"No",IF(C9&lt;2000,"No","Yes")))</f>
        <v>Yes</v>
      </c>
      <c r="E9" s="64">
        <v>4051.6473737000001</v>
      </c>
      <c r="F9" s="5" t="str">
        <f>IF($B9="N/A","N/A",IF(E9&gt;7000,"No",IF(E9&lt;2000,"No","Yes")))</f>
        <v>Yes</v>
      </c>
      <c r="G9" s="64">
        <v>4172.7522015000004</v>
      </c>
      <c r="H9" s="5" t="str">
        <f>IF($B9="N/A","N/A",IF(G9&gt;7000,"No",IF(G9&lt;2000,"No","Yes")))</f>
        <v>Yes</v>
      </c>
      <c r="I9" s="6">
        <v>-2.3199999999999998</v>
      </c>
      <c r="J9" s="6">
        <v>2.9889999999999999</v>
      </c>
      <c r="K9" s="111" t="str">
        <f t="shared" si="0"/>
        <v>Yes</v>
      </c>
    </row>
    <row r="10" spans="1:11" x14ac:dyDescent="0.25">
      <c r="A10" s="107" t="s">
        <v>822</v>
      </c>
      <c r="B10" s="22" t="s">
        <v>213</v>
      </c>
      <c r="C10" s="64">
        <v>935.28822032999994</v>
      </c>
      <c r="D10" s="5" t="str">
        <f>IF($B10="N/A","N/A",IF(C10&gt;15,"No",IF(C10&lt;-15,"No","Yes")))</f>
        <v>N/A</v>
      </c>
      <c r="E10" s="64">
        <v>905.26644682000006</v>
      </c>
      <c r="F10" s="5" t="str">
        <f>IF($B10="N/A","N/A",IF(E10&gt;15,"No",IF(E10&lt;-15,"No","Yes")))</f>
        <v>N/A</v>
      </c>
      <c r="G10" s="64">
        <v>896.40434916000004</v>
      </c>
      <c r="H10" s="5" t="str">
        <f>IF($B10="N/A","N/A",IF(G10&gt;15,"No",IF(G10&lt;-15,"No","Yes")))</f>
        <v>N/A</v>
      </c>
      <c r="I10" s="6">
        <v>-3.21</v>
      </c>
      <c r="J10" s="6">
        <v>-0.97899999999999998</v>
      </c>
      <c r="K10" s="111" t="str">
        <f t="shared" si="0"/>
        <v>Yes</v>
      </c>
    </row>
    <row r="11" spans="1:11" x14ac:dyDescent="0.25">
      <c r="A11" s="107" t="s">
        <v>309</v>
      </c>
      <c r="B11" s="22" t="s">
        <v>219</v>
      </c>
      <c r="C11" s="5">
        <v>0.73540967359999998</v>
      </c>
      <c r="D11" s="5" t="str">
        <f>IF($B11="N/A","N/A",IF(C11&gt;10,"No",IF(C11&lt;=0,"No","Yes")))</f>
        <v>Yes</v>
      </c>
      <c r="E11" s="5">
        <v>0.70807335589999998</v>
      </c>
      <c r="F11" s="5" t="str">
        <f>IF($B11="N/A","N/A",IF(E11&gt;10,"No",IF(E11&lt;=0,"No","Yes")))</f>
        <v>Yes</v>
      </c>
      <c r="G11" s="5">
        <v>0.48081353780000002</v>
      </c>
      <c r="H11" s="5" t="str">
        <f>IF($B11="N/A","N/A",IF(G11&gt;10,"No",IF(G11&lt;=0,"No","Yes")))</f>
        <v>Yes</v>
      </c>
      <c r="I11" s="6">
        <v>-3.72</v>
      </c>
      <c r="J11" s="6">
        <v>-32.1</v>
      </c>
      <c r="K11" s="111" t="str">
        <f t="shared" si="0"/>
        <v>No</v>
      </c>
    </row>
    <row r="12" spans="1:11" x14ac:dyDescent="0.25">
      <c r="A12" s="107" t="s">
        <v>823</v>
      </c>
      <c r="B12" s="22" t="s">
        <v>213</v>
      </c>
      <c r="C12" s="64">
        <v>2198.4230137</v>
      </c>
      <c r="D12" s="5" t="str">
        <f>IF($B12="N/A","N/A",IF(C12&gt;15,"No",IF(C12&lt;-15,"No","Yes")))</f>
        <v>N/A</v>
      </c>
      <c r="E12" s="64">
        <v>2256.4170064</v>
      </c>
      <c r="F12" s="5" t="str">
        <f>IF($B12="N/A","N/A",IF(E12&gt;15,"No",IF(E12&lt;-15,"No","Yes")))</f>
        <v>N/A</v>
      </c>
      <c r="G12" s="64">
        <v>2669.7964308999999</v>
      </c>
      <c r="H12" s="5" t="str">
        <f>IF($B12="N/A","N/A",IF(G12&gt;15,"No",IF(G12&lt;-15,"No","Yes")))</f>
        <v>N/A</v>
      </c>
      <c r="I12" s="6">
        <v>2.6379999999999999</v>
      </c>
      <c r="J12" s="6">
        <v>18.32</v>
      </c>
      <c r="K12" s="111" t="str">
        <f t="shared" si="0"/>
        <v>Yes</v>
      </c>
    </row>
    <row r="13" spans="1:11" x14ac:dyDescent="0.25">
      <c r="A13" s="107" t="s">
        <v>310</v>
      </c>
      <c r="B13" s="22" t="s">
        <v>214</v>
      </c>
      <c r="C13" s="4">
        <v>99.997985178999997</v>
      </c>
      <c r="D13" s="5" t="str">
        <f>IF($B13="N/A","N/A",IF(C13&gt;100,"No",IF(C13&lt;95,"No","Yes")))</f>
        <v>Yes</v>
      </c>
      <c r="E13" s="4">
        <v>99.997525660999997</v>
      </c>
      <c r="F13" s="5" t="str">
        <f>IF($B13="N/A","N/A",IF(E13&gt;100,"No",IF(E13&lt;95,"No","Yes")))</f>
        <v>Yes</v>
      </c>
      <c r="G13" s="4">
        <v>98.597600698999997</v>
      </c>
      <c r="H13" s="5" t="str">
        <f>IF($B13="N/A","N/A",IF(G13&gt;100,"No",IF(G13&lt;95,"No","Yes")))</f>
        <v>Yes</v>
      </c>
      <c r="I13" s="6">
        <v>0</v>
      </c>
      <c r="J13" s="6">
        <v>-1.4</v>
      </c>
      <c r="K13" s="111" t="str">
        <f t="shared" si="0"/>
        <v>Yes</v>
      </c>
    </row>
    <row r="14" spans="1:11" x14ac:dyDescent="0.25">
      <c r="A14" s="107" t="s">
        <v>824</v>
      </c>
      <c r="B14" s="22" t="s">
        <v>220</v>
      </c>
      <c r="C14" s="4">
        <v>1.1602097067999999</v>
      </c>
      <c r="D14" s="5" t="str">
        <f>IF($B14="N/A","N/A",IF(C14&gt;1,"Yes","No"))</f>
        <v>Yes</v>
      </c>
      <c r="E14" s="4">
        <v>1.1695541543000001</v>
      </c>
      <c r="F14" s="5" t="str">
        <f>IF($B14="N/A","N/A",IF(E14&gt;1,"Yes","No"))</f>
        <v>Yes</v>
      </c>
      <c r="G14" s="4">
        <v>1.179477345</v>
      </c>
      <c r="H14" s="5" t="str">
        <f>IF($B14="N/A","N/A",IF(G14&gt;1,"Yes","No"))</f>
        <v>Yes</v>
      </c>
      <c r="I14" s="6">
        <v>0.8054</v>
      </c>
      <c r="J14" s="6">
        <v>0.84850000000000003</v>
      </c>
      <c r="K14" s="111" t="str">
        <f t="shared" si="0"/>
        <v>Yes</v>
      </c>
    </row>
    <row r="15" spans="1:11" x14ac:dyDescent="0.25">
      <c r="A15" s="107" t="s">
        <v>311</v>
      </c>
      <c r="B15" s="22" t="s">
        <v>214</v>
      </c>
      <c r="C15" s="4">
        <v>99.717119127999993</v>
      </c>
      <c r="D15" s="5" t="str">
        <f>IF($B15="N/A","N/A",IF(C15&gt;100,"No",IF(C15&lt;95,"No","Yes")))</f>
        <v>Yes</v>
      </c>
      <c r="E15" s="4">
        <v>99.722461636999995</v>
      </c>
      <c r="F15" s="5" t="str">
        <f>IF($B15="N/A","N/A",IF(E15&gt;100,"No",IF(E15&lt;95,"No","Yes")))</f>
        <v>Yes</v>
      </c>
      <c r="G15" s="4">
        <v>99.741638198000004</v>
      </c>
      <c r="H15" s="5" t="str">
        <f>IF($B15="N/A","N/A",IF(G15&gt;100,"No",IF(G15&lt;95,"No","Yes")))</f>
        <v>Yes</v>
      </c>
      <c r="I15" s="6">
        <v>5.4000000000000003E-3</v>
      </c>
      <c r="J15" s="6">
        <v>1.9199999999999998E-2</v>
      </c>
      <c r="K15" s="111" t="str">
        <f t="shared" si="0"/>
        <v>Yes</v>
      </c>
    </row>
    <row r="16" spans="1:11" x14ac:dyDescent="0.25">
      <c r="A16" s="107" t="s">
        <v>825</v>
      </c>
      <c r="B16" s="22" t="s">
        <v>221</v>
      </c>
      <c r="C16" s="4">
        <v>9.4409902246000001</v>
      </c>
      <c r="D16" s="5" t="str">
        <f>IF($B16="N/A","N/A",IF(C16&gt;3,"Yes","No"))</f>
        <v>Yes</v>
      </c>
      <c r="E16" s="4">
        <v>9.5490869090999997</v>
      </c>
      <c r="F16" s="5" t="str">
        <f>IF($B16="N/A","N/A",IF(E16&gt;3,"Yes","No"))</f>
        <v>Yes</v>
      </c>
      <c r="G16" s="4">
        <v>9.6393032607000002</v>
      </c>
      <c r="H16" s="5" t="str">
        <f>IF($B16="N/A","N/A",IF(G16&gt;3,"Yes","No"))</f>
        <v>Yes</v>
      </c>
      <c r="I16" s="6">
        <v>1.145</v>
      </c>
      <c r="J16" s="6">
        <v>0.94479999999999997</v>
      </c>
      <c r="K16" s="111" t="str">
        <f t="shared" si="0"/>
        <v>Yes</v>
      </c>
    </row>
    <row r="17" spans="1:11" x14ac:dyDescent="0.25">
      <c r="A17" s="107" t="s">
        <v>826</v>
      </c>
      <c r="B17" s="22" t="s">
        <v>222</v>
      </c>
      <c r="C17" s="4">
        <v>4.4020631850000003</v>
      </c>
      <c r="D17" s="5" t="str">
        <f>IF($B17="N/A","N/A",IF(C17&gt;=8,"No",IF(C17&lt;2,"No","Yes")))</f>
        <v>Yes</v>
      </c>
      <c r="E17" s="4">
        <v>4.4453911121000003</v>
      </c>
      <c r="F17" s="5" t="str">
        <f>IF($B17="N/A","N/A",IF(E17&gt;=8,"No",IF(E17&lt;2,"No","Yes")))</f>
        <v>Yes</v>
      </c>
      <c r="G17" s="4">
        <v>4.2643569237000003</v>
      </c>
      <c r="H17" s="5" t="str">
        <f>IF($B17="N/A","N/A",IF(G17&gt;=8,"No",IF(G17&lt;2,"No","Yes")))</f>
        <v>Yes</v>
      </c>
      <c r="I17" s="6">
        <v>0.98429999999999995</v>
      </c>
      <c r="J17" s="6">
        <v>-4.07</v>
      </c>
      <c r="K17" s="111" t="str">
        <f t="shared" si="0"/>
        <v>Yes</v>
      </c>
    </row>
    <row r="18" spans="1:11" x14ac:dyDescent="0.25">
      <c r="A18" s="107" t="s">
        <v>827</v>
      </c>
      <c r="B18" s="22" t="s">
        <v>222</v>
      </c>
      <c r="C18" s="4">
        <v>4.4353735461000001</v>
      </c>
      <c r="D18" s="5" t="str">
        <f>IF($B18="N/A","N/A",IF(C18&gt;=8,"No",IF(C18&lt;2,"No","Yes")))</f>
        <v>Yes</v>
      </c>
      <c r="E18" s="4">
        <v>4.4762529660999997</v>
      </c>
      <c r="F18" s="5" t="str">
        <f>IF($B18="N/A","N/A",IF(E18&gt;=8,"No",IF(E18&lt;2,"No","Yes")))</f>
        <v>Yes</v>
      </c>
      <c r="G18" s="4">
        <v>4.7144801122000004</v>
      </c>
      <c r="H18" s="5" t="str">
        <f>IF($B18="N/A","N/A",IF(G18&gt;=8,"No",IF(G18&lt;2,"No","Yes")))</f>
        <v>Yes</v>
      </c>
      <c r="I18" s="6">
        <v>0.92169999999999996</v>
      </c>
      <c r="J18" s="6">
        <v>5.3220000000000001</v>
      </c>
      <c r="K18" s="111" t="str">
        <f t="shared" si="0"/>
        <v>Yes</v>
      </c>
    </row>
    <row r="19" spans="1:11" x14ac:dyDescent="0.25">
      <c r="A19" s="107" t="s">
        <v>312</v>
      </c>
      <c r="B19" s="22" t="s">
        <v>223</v>
      </c>
      <c r="C19" s="4">
        <v>100</v>
      </c>
      <c r="D19" s="5" t="str">
        <f>IF(OR($B19="N/A",$C19="N/A"),"N/A",IF(C19&gt;100,"No",IF(C19&lt;98,"No","Yes")))</f>
        <v>Yes</v>
      </c>
      <c r="E19" s="4">
        <v>100</v>
      </c>
      <c r="F19" s="5" t="str">
        <f>IF(OR($B19="N/A",$E19="N/A"),"N/A",IF(E19&gt;100,"No",IF(E19&lt;98,"No","Yes")))</f>
        <v>Yes</v>
      </c>
      <c r="G19" s="4">
        <v>98.597918487000001</v>
      </c>
      <c r="H19" s="5" t="str">
        <f>IF($B19="N/A","N/A",IF(G19&gt;100,"No",IF(G19&lt;98,"No","Yes")))</f>
        <v>Yes</v>
      </c>
      <c r="I19" s="6">
        <v>0</v>
      </c>
      <c r="J19" s="6">
        <v>-1.4</v>
      </c>
      <c r="K19" s="111" t="str">
        <f t="shared" si="0"/>
        <v>Yes</v>
      </c>
    </row>
    <row r="20" spans="1:11" x14ac:dyDescent="0.25">
      <c r="A20" s="107" t="s">
        <v>31</v>
      </c>
      <c r="B20" s="38" t="s">
        <v>214</v>
      </c>
      <c r="C20" s="4">
        <v>99.992746643999993</v>
      </c>
      <c r="D20" s="5" t="str">
        <f>IF($B20="N/A","N/A",IF(C20&gt;100,"No",IF(C20&lt;95,"No","Yes")))</f>
        <v>Yes</v>
      </c>
      <c r="E20" s="4">
        <v>99.988865473999994</v>
      </c>
      <c r="F20" s="5" t="str">
        <f>IF($B20="N/A","N/A",IF(E20&gt;100,"No",IF(E20&lt;95,"No","Yes")))</f>
        <v>Yes</v>
      </c>
      <c r="G20" s="4">
        <v>98.576308890000007</v>
      </c>
      <c r="H20" s="5" t="str">
        <f>IF($B20="N/A","N/A",IF(G20&gt;100,"No",IF(G20&lt;95,"No","Yes")))</f>
        <v>Yes</v>
      </c>
      <c r="I20" s="6">
        <v>-4.0000000000000001E-3</v>
      </c>
      <c r="J20" s="6">
        <v>-1.41</v>
      </c>
      <c r="K20" s="111" t="str">
        <f t="shared" si="0"/>
        <v>Yes</v>
      </c>
    </row>
    <row r="21" spans="1:11" x14ac:dyDescent="0.25">
      <c r="A21" s="107" t="s">
        <v>313</v>
      </c>
      <c r="B21" s="22" t="s">
        <v>214</v>
      </c>
      <c r="C21" s="4">
        <v>99.774743009999995</v>
      </c>
      <c r="D21" s="5" t="str">
        <f>IF($B21="N/A","N/A",IF(C21&gt;100,"No",IF(C21&lt;95,"No","Yes")))</f>
        <v>Yes</v>
      </c>
      <c r="E21" s="4">
        <v>99.776484706999995</v>
      </c>
      <c r="F21" s="5" t="str">
        <f>IF($B21="N/A","N/A",IF(E21&gt;100,"No",IF(E21&lt;95,"No","Yes")))</f>
        <v>Yes</v>
      </c>
      <c r="G21" s="4">
        <v>99.058075791999997</v>
      </c>
      <c r="H21" s="5" t="str">
        <f>IF($B21="N/A","N/A",IF(G21&gt;100,"No",IF(G21&lt;95,"No","Yes")))</f>
        <v>Yes</v>
      </c>
      <c r="I21" s="6">
        <v>1.6999999999999999E-3</v>
      </c>
      <c r="J21" s="6">
        <v>-0.72</v>
      </c>
      <c r="K21" s="111" t="str">
        <f t="shared" si="0"/>
        <v>Yes</v>
      </c>
    </row>
    <row r="22" spans="1:11" x14ac:dyDescent="0.25">
      <c r="A22" s="107" t="s">
        <v>1696</v>
      </c>
      <c r="B22" s="22" t="s">
        <v>224</v>
      </c>
      <c r="C22" s="4">
        <v>0.2252569904</v>
      </c>
      <c r="D22" s="5" t="str">
        <f>IF($B22="N/A","N/A",IF(C22&gt;5,"No",IF(C22&lt;=0,"No","Yes")))</f>
        <v>Yes</v>
      </c>
      <c r="E22" s="4">
        <v>0.22310290360000001</v>
      </c>
      <c r="F22" s="5" t="str">
        <f>IF($B22="N/A","N/A",IF(E22&gt;5,"No",IF(E22&lt;=0,"No","Yes")))</f>
        <v>Yes</v>
      </c>
      <c r="G22" s="4">
        <v>0.94192420750000005</v>
      </c>
      <c r="H22" s="5" t="str">
        <f>IF($B22="N/A","N/A",IF(G22&gt;5,"No",IF(G22&lt;=0,"No","Yes")))</f>
        <v>Yes</v>
      </c>
      <c r="I22" s="6">
        <v>-0.95599999999999996</v>
      </c>
      <c r="J22" s="6">
        <v>322.2</v>
      </c>
      <c r="K22" s="111" t="str">
        <f t="shared" si="0"/>
        <v>No</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5.2633250187999998</v>
      </c>
      <c r="D24" s="5" t="str">
        <f>IF($B24="N/A","N/A",IF(C24&gt;=2,"Yes","No"))</f>
        <v>Yes</v>
      </c>
      <c r="E24" s="4">
        <v>5.3647134509000001</v>
      </c>
      <c r="F24" s="5" t="str">
        <f>IF($B24="N/A","N/A",IF(E24&gt;=2,"Yes","No"))</f>
        <v>Yes</v>
      </c>
      <c r="G24" s="4">
        <v>5.3857185985999996</v>
      </c>
      <c r="H24" s="5" t="str">
        <f>IF($B24="N/A","N/A",IF(G24&gt;=2,"Yes","No"))</f>
        <v>Yes</v>
      </c>
      <c r="I24" s="6">
        <v>1.9259999999999999</v>
      </c>
      <c r="J24" s="6">
        <v>0.39150000000000001</v>
      </c>
      <c r="K24" s="111" t="str">
        <f t="shared" si="0"/>
        <v>Yes</v>
      </c>
    </row>
    <row r="25" spans="1:11" x14ac:dyDescent="0.25">
      <c r="A25" s="107" t="s">
        <v>829</v>
      </c>
      <c r="B25" s="22" t="s">
        <v>226</v>
      </c>
      <c r="C25" s="4">
        <v>4.0231946195999999</v>
      </c>
      <c r="D25" s="5" t="str">
        <f>IF($B25="N/A","N/A",IF(C25&gt;30,"No",IF(C25&lt;5,"No","Yes")))</f>
        <v>No</v>
      </c>
      <c r="E25" s="4">
        <v>3.9684274338000001</v>
      </c>
      <c r="F25" s="5" t="str">
        <f>IF($B25="N/A","N/A",IF(E25&gt;30,"No",IF(E25&lt;5,"No","Yes")))</f>
        <v>No</v>
      </c>
      <c r="G25" s="4">
        <v>3.8671645348000001</v>
      </c>
      <c r="H25" s="5" t="str">
        <f>IF($B25="N/A","N/A",IF(G25&gt;30,"No",IF(G25&lt;5,"No","Yes")))</f>
        <v>No</v>
      </c>
      <c r="I25" s="6">
        <v>-1.36</v>
      </c>
      <c r="J25" s="6">
        <v>-2.5499999999999998</v>
      </c>
      <c r="K25" s="111" t="str">
        <f t="shared" si="0"/>
        <v>Yes</v>
      </c>
    </row>
    <row r="26" spans="1:11" x14ac:dyDescent="0.25">
      <c r="A26" s="107" t="s">
        <v>830</v>
      </c>
      <c r="B26" s="22" t="s">
        <v>227</v>
      </c>
      <c r="C26" s="4">
        <v>16.546919137</v>
      </c>
      <c r="D26" s="5" t="str">
        <f>IF($B26="N/A","N/A",IF(C26&gt;75,"No",IF(C26&lt;15,"No","Yes")))</f>
        <v>Yes</v>
      </c>
      <c r="E26" s="4">
        <v>16.429198849999999</v>
      </c>
      <c r="F26" s="5" t="str">
        <f>IF($B26="N/A","N/A",IF(E26&gt;75,"No",IF(E26&lt;15,"No","Yes")))</f>
        <v>Yes</v>
      </c>
      <c r="G26" s="4">
        <v>17.424962263000001</v>
      </c>
      <c r="H26" s="5" t="str">
        <f>IF($B26="N/A","N/A",IF(G26&gt;75,"No",IF(G26&lt;15,"No","Yes")))</f>
        <v>Yes</v>
      </c>
      <c r="I26" s="6">
        <v>-0.71099999999999997</v>
      </c>
      <c r="J26" s="6">
        <v>6.0609999999999999</v>
      </c>
      <c r="K26" s="111" t="str">
        <f t="shared" si="0"/>
        <v>Yes</v>
      </c>
    </row>
    <row r="27" spans="1:11" x14ac:dyDescent="0.25">
      <c r="A27" s="107" t="s">
        <v>831</v>
      </c>
      <c r="B27" s="22" t="s">
        <v>228</v>
      </c>
      <c r="C27" s="4">
        <v>79.429886242999999</v>
      </c>
      <c r="D27" s="5" t="str">
        <f>IF($B27="N/A","N/A",IF(C27&gt;70,"No",IF(C27&lt;25,"No","Yes")))</f>
        <v>No</v>
      </c>
      <c r="E27" s="4">
        <v>79.602373716000002</v>
      </c>
      <c r="F27" s="5" t="str">
        <f>IF($B27="N/A","N/A",IF(E27&gt;70,"No",IF(E27&lt;25,"No","Yes")))</f>
        <v>No</v>
      </c>
      <c r="G27" s="4">
        <v>78.707555413999998</v>
      </c>
      <c r="H27" s="5" t="str">
        <f>IF($B27="N/A","N/A",IF(G27&gt;70,"No",IF(G27&lt;25,"No","Yes")))</f>
        <v>No</v>
      </c>
      <c r="I27" s="6">
        <v>0.2172</v>
      </c>
      <c r="J27" s="6">
        <v>-1.1200000000000001</v>
      </c>
      <c r="K27" s="111" t="str">
        <f t="shared" si="0"/>
        <v>Yes</v>
      </c>
    </row>
    <row r="28" spans="1:11" x14ac:dyDescent="0.25">
      <c r="A28" s="107" t="s">
        <v>318</v>
      </c>
      <c r="B28" s="22" t="s">
        <v>229</v>
      </c>
      <c r="C28" s="4">
        <v>64.934054907999993</v>
      </c>
      <c r="D28" s="5" t="str">
        <f>IF($B28="N/A","N/A",IF(C28&gt;70,"No",IF(C28&lt;35,"No","Yes")))</f>
        <v>Yes</v>
      </c>
      <c r="E28" s="4">
        <v>65.416987986999999</v>
      </c>
      <c r="F28" s="5" t="str">
        <f>IF($B28="N/A","N/A",IF(E28&gt;70,"No",IF(E28&lt;35,"No","Yes")))</f>
        <v>Yes</v>
      </c>
      <c r="G28" s="4">
        <v>68.282831493000003</v>
      </c>
      <c r="H28" s="5" t="str">
        <f>IF($B28="N/A","N/A",IF(G28&gt;70,"No",IF(G28&lt;35,"No","Yes")))</f>
        <v>Yes</v>
      </c>
      <c r="I28" s="6">
        <v>0.74370000000000003</v>
      </c>
      <c r="J28" s="6">
        <v>4.3810000000000002</v>
      </c>
      <c r="K28" s="111" t="str">
        <f t="shared" si="0"/>
        <v>Yes</v>
      </c>
    </row>
    <row r="29" spans="1:11" x14ac:dyDescent="0.25">
      <c r="A29" s="107" t="s">
        <v>832</v>
      </c>
      <c r="B29" s="22" t="s">
        <v>220</v>
      </c>
      <c r="C29" s="4">
        <v>2.0842926381</v>
      </c>
      <c r="D29" s="5" t="str">
        <f>IF($B29="N/A","N/A",IF(C29&gt;1,"Yes","No"))</f>
        <v>Yes</v>
      </c>
      <c r="E29" s="4">
        <v>2.0715632072000001</v>
      </c>
      <c r="F29" s="5" t="str">
        <f>IF($B29="N/A","N/A",IF(E29&gt;1,"Yes","No"))</f>
        <v>Yes</v>
      </c>
      <c r="G29" s="4">
        <v>2.0924144479</v>
      </c>
      <c r="H29" s="5" t="str">
        <f>IF($B29="N/A","N/A",IF(G29&gt;1,"Yes","No"))</f>
        <v>Yes</v>
      </c>
      <c r="I29" s="6">
        <v>-0.61099999999999999</v>
      </c>
      <c r="J29" s="6">
        <v>1.0069999999999999</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2.1841214880000002</v>
      </c>
      <c r="H30" s="5" t="str">
        <f>IF($B30="N/A","N/A",IF(G30&gt;15,"No",IF(G30&lt;-15,"No","Yes")))</f>
        <v>N/A</v>
      </c>
      <c r="I30" s="6" t="s">
        <v>1748</v>
      </c>
      <c r="J30" s="6" t="s">
        <v>1748</v>
      </c>
      <c r="K30" s="111" t="str">
        <f t="shared" si="0"/>
        <v>N/A</v>
      </c>
    </row>
    <row r="31" spans="1:11" x14ac:dyDescent="0.25">
      <c r="A31" s="107" t="s">
        <v>833</v>
      </c>
      <c r="B31" s="22" t="s">
        <v>213</v>
      </c>
      <c r="C31" s="4">
        <v>99.957180358000002</v>
      </c>
      <c r="D31" s="5" t="str">
        <f>IF($B31="N/A","N/A",IF(C31&gt;15,"No",IF(C31&lt;-15,"No","Yes")))</f>
        <v>N/A</v>
      </c>
      <c r="E31" s="4">
        <v>99.960284689000005</v>
      </c>
      <c r="F31" s="5" t="str">
        <f>IF($B31="N/A","N/A",IF(E31&gt;15,"No",IF(E31&lt;-15,"No","Yes")))</f>
        <v>N/A</v>
      </c>
      <c r="G31" s="4">
        <v>97.425408039000004</v>
      </c>
      <c r="H31" s="5" t="str">
        <f>IF($B31="N/A","N/A",IF(G31&gt;15,"No",IF(G31&lt;-15,"No","Yes")))</f>
        <v>N/A</v>
      </c>
      <c r="I31" s="6">
        <v>3.0999999999999999E-3</v>
      </c>
      <c r="J31" s="6">
        <v>-2.54</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v>100</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100</v>
      </c>
      <c r="D34" s="5" t="str">
        <f>IF($B34="N/A","N/A",IF(C34&gt;=90,"Yes","No"))</f>
        <v>Yes</v>
      </c>
      <c r="E34" s="4">
        <v>100</v>
      </c>
      <c r="F34" s="5" t="str">
        <f>IF($B34="N/A","N/A",IF(E34&gt;=90,"Yes","No"))</f>
        <v>Yes</v>
      </c>
      <c r="G34" s="4">
        <v>98.585524747999997</v>
      </c>
      <c r="H34" s="5" t="str">
        <f>IF($B34="N/A","N/A",IF(G34&gt;=90,"Yes","No"))</f>
        <v>Yes</v>
      </c>
      <c r="I34" s="6">
        <v>0</v>
      </c>
      <c r="J34" s="6">
        <v>-1.41</v>
      </c>
      <c r="K34" s="111" t="str">
        <f t="shared" si="0"/>
        <v>Yes</v>
      </c>
    </row>
    <row r="35" spans="1:11" x14ac:dyDescent="0.25">
      <c r="A35" s="107" t="s">
        <v>323</v>
      </c>
      <c r="B35" s="22" t="s">
        <v>213</v>
      </c>
      <c r="C35" s="4">
        <v>23.699936735000001</v>
      </c>
      <c r="D35" s="5" t="str">
        <f>IF($B35="N/A","N/A",IF(C35&gt;15,"No",IF(C35&lt;-15,"No","Yes")))</f>
        <v>N/A</v>
      </c>
      <c r="E35" s="4">
        <v>23.945003691</v>
      </c>
      <c r="F35" s="5" t="str">
        <f>IF($B35="N/A","N/A",IF(E35&gt;15,"No",IF(E35&lt;-15,"No","Yes")))</f>
        <v>N/A</v>
      </c>
      <c r="G35" s="4">
        <v>24.323190593</v>
      </c>
      <c r="H35" s="5" t="str">
        <f>IF($B35="N/A","N/A",IF(G35&gt;15,"No",IF(G35&lt;-15,"No","Yes")))</f>
        <v>N/A</v>
      </c>
      <c r="I35" s="6">
        <v>1.034</v>
      </c>
      <c r="J35" s="6">
        <v>1.579</v>
      </c>
      <c r="K35" s="111" t="str">
        <f t="shared" si="0"/>
        <v>Yes</v>
      </c>
    </row>
    <row r="36" spans="1:11" x14ac:dyDescent="0.25">
      <c r="A36" s="107" t="s">
        <v>1731</v>
      </c>
      <c r="B36" s="22" t="s">
        <v>213</v>
      </c>
      <c r="C36" s="4">
        <v>25.887226437999999</v>
      </c>
      <c r="D36" s="5" t="str">
        <f>IF($B36="N/A","N/A",IF(C36&gt;15,"No",IF(C36&lt;-15,"No","Yes")))</f>
        <v>N/A</v>
      </c>
      <c r="E36" s="4">
        <v>26.510480888</v>
      </c>
      <c r="F36" s="5" t="str">
        <f>IF($B36="N/A","N/A",IF(E36&gt;15,"No",IF(E36&lt;-15,"No","Yes")))</f>
        <v>N/A</v>
      </c>
      <c r="G36" s="4">
        <v>27.260506872000001</v>
      </c>
      <c r="H36" s="5" t="str">
        <f>IF($B36="N/A","N/A",IF(G36&gt;15,"No",IF(G36&lt;-15,"No","Yes")))</f>
        <v>N/A</v>
      </c>
      <c r="I36" s="6">
        <v>2.4079999999999999</v>
      </c>
      <c r="J36" s="6">
        <v>2.8290000000000002</v>
      </c>
      <c r="K36" s="111" t="str">
        <f t="shared" si="0"/>
        <v>Yes</v>
      </c>
    </row>
    <row r="37" spans="1:11" x14ac:dyDescent="0.25">
      <c r="A37" s="107" t="s">
        <v>372</v>
      </c>
      <c r="B37" s="22" t="s">
        <v>231</v>
      </c>
      <c r="C37" s="4">
        <v>88.974093431</v>
      </c>
      <c r="D37" s="5" t="str">
        <f>IF($B37="N/A","N/A",IF(C37&gt;90,"No",IF(C37&lt;75,"No","Yes")))</f>
        <v>Yes</v>
      </c>
      <c r="E37" s="4">
        <v>88.750005154999997</v>
      </c>
      <c r="F37" s="5" t="str">
        <f>IF($B37="N/A","N/A",IF(E37&gt;90,"No",IF(E37&lt;75,"No","Yes")))</f>
        <v>Yes</v>
      </c>
      <c r="G37" s="4">
        <v>88.736633033999993</v>
      </c>
      <c r="H37" s="5" t="str">
        <f>IF($B37="N/A","N/A",IF(G37&gt;90,"No",IF(G37&lt;75,"No","Yes")))</f>
        <v>Yes</v>
      </c>
      <c r="I37" s="6">
        <v>-0.252</v>
      </c>
      <c r="J37" s="6">
        <v>-1.4999999999999999E-2</v>
      </c>
      <c r="K37" s="111" t="str">
        <f>IF(J37="Div by 0", "N/A", IF(J37="N/A","N/A", IF(J37&gt;30, "No", IF(J37&lt;-30, "No", "Yes"))))</f>
        <v>Yes</v>
      </c>
    </row>
    <row r="38" spans="1:11" x14ac:dyDescent="0.25">
      <c r="A38" s="107" t="s">
        <v>373</v>
      </c>
      <c r="B38" s="22" t="s">
        <v>232</v>
      </c>
      <c r="C38" s="4">
        <v>9.0336515406999993</v>
      </c>
      <c r="D38" s="5" t="str">
        <f>IF($B38="N/A","N/A",IF(C38&gt;10,"No",IF(C38&lt;1,"No","Yes")))</f>
        <v>Yes</v>
      </c>
      <c r="E38" s="4">
        <v>9.1987677792000007</v>
      </c>
      <c r="F38" s="5" t="str">
        <f>IF($B38="N/A","N/A",IF(E38&gt;10,"No",IF(E38&lt;1,"No","Yes")))</f>
        <v>Yes</v>
      </c>
      <c r="G38" s="4">
        <v>9.2889489155000007</v>
      </c>
      <c r="H38" s="5" t="str">
        <f>IF($B38="N/A","N/A",IF(G38&gt;10,"No",IF(G38&lt;1,"No","Yes")))</f>
        <v>Yes</v>
      </c>
      <c r="I38" s="6">
        <v>1.8280000000000001</v>
      </c>
      <c r="J38" s="6">
        <v>0.98040000000000005</v>
      </c>
      <c r="K38" s="111" t="str">
        <f>IF(J38="Div by 0", "N/A", IF(J38="N/A","N/A", IF(J38&gt;30, "No", IF(J38&lt;-30, "No", "Yes"))))</f>
        <v>Yes</v>
      </c>
    </row>
    <row r="39" spans="1:11" x14ac:dyDescent="0.25">
      <c r="A39" s="107" t="s">
        <v>374</v>
      </c>
      <c r="B39" s="22" t="s">
        <v>233</v>
      </c>
      <c r="C39" s="4">
        <v>2.4177852000000001E-3</v>
      </c>
      <c r="D39" s="5" t="str">
        <f>IF($B39="N/A","N/A",IF(C39&gt;2,"No",IF(C39&lt;=0,"No","Yes")))</f>
        <v>Yes</v>
      </c>
      <c r="E39" s="4">
        <v>4.9486781000000002E-3</v>
      </c>
      <c r="F39" s="5" t="str">
        <f>IF($B39="N/A","N/A",IF(E39&gt;2,"No",IF(E39&lt;=0,"No","Yes")))</f>
        <v>Yes</v>
      </c>
      <c r="G39" s="4">
        <v>2.5105267300000001E-2</v>
      </c>
      <c r="H39" s="5" t="str">
        <f>IF($B39="N/A","N/A",IF(G39&gt;2,"No",IF(G39&lt;=0,"No","Yes")))</f>
        <v>Yes</v>
      </c>
      <c r="I39" s="6">
        <v>104.7</v>
      </c>
      <c r="J39" s="6">
        <v>407.3</v>
      </c>
      <c r="K39" s="111" t="str">
        <f>IF(J39="Div by 0", "N/A", IF(J39="N/A","N/A", IF(J39&gt;30, "No", IF(J39&lt;-30, "No", "Yes"))))</f>
        <v>No</v>
      </c>
    </row>
    <row r="40" spans="1:11" x14ac:dyDescent="0.25">
      <c r="A40" s="123" t="s">
        <v>375</v>
      </c>
      <c r="B40" s="119" t="s">
        <v>234</v>
      </c>
      <c r="C40" s="124">
        <v>0.86032857699999998</v>
      </c>
      <c r="D40" s="120" t="str">
        <f>IF($B40="N/A","N/A",IF(C40&gt;3,"No",IF(C40&lt;=0,"No","Yes")))</f>
        <v>Yes</v>
      </c>
      <c r="E40" s="124">
        <v>0.87591602089999998</v>
      </c>
      <c r="F40" s="120" t="str">
        <f>IF($B40="N/A","N/A",IF(E40&gt;3,"No",IF(E40&lt;=0,"No","Yes")))</f>
        <v>Yes</v>
      </c>
      <c r="G40" s="124">
        <v>0.80114403749999996</v>
      </c>
      <c r="H40" s="120" t="str">
        <f>IF($B40="N/A","N/A",IF(G40&gt;3,"No",IF(G40&lt;=0,"No","Yes")))</f>
        <v>Yes</v>
      </c>
      <c r="I40" s="121">
        <v>1.8120000000000001</v>
      </c>
      <c r="J40" s="121">
        <v>-8.5399999999999991</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11850</v>
      </c>
      <c r="D6" s="5" t="str">
        <f>IF($B6="N/A","N/A",IF(C6&gt;15,"No",IF(C6&lt;-15,"No","Yes")))</f>
        <v>N/A</v>
      </c>
      <c r="E6" s="23">
        <v>10059</v>
      </c>
      <c r="F6" s="5" t="str">
        <f>IF($B6="N/A","N/A",IF(E6&gt;15,"No",IF(E6&lt;-15,"No","Yes")))</f>
        <v>N/A</v>
      </c>
      <c r="G6" s="23">
        <v>3744</v>
      </c>
      <c r="H6" s="5" t="str">
        <f>IF($B6="N/A","N/A",IF(G6&gt;15,"No",IF(G6&lt;-15,"No","Yes")))</f>
        <v>N/A</v>
      </c>
      <c r="I6" s="6">
        <v>-15.1</v>
      </c>
      <c r="J6" s="6">
        <v>-62.8</v>
      </c>
      <c r="K6" s="111" t="str">
        <f t="shared" ref="K6:K31" si="0">IF(J6="Div by 0", "N/A", IF(J6="N/A","N/A", IF(J6&gt;30, "No", IF(J6&lt;-30, "No", "Yes"))))</f>
        <v>No</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846.78810126999997</v>
      </c>
      <c r="D9" s="5" t="str">
        <f>IF($B9="N/A","N/A",IF(C9&gt;15,"No",IF(C9&lt;-15,"No","Yes")))</f>
        <v>N/A</v>
      </c>
      <c r="E9" s="64">
        <v>925.07088180000005</v>
      </c>
      <c r="F9" s="5" t="str">
        <f>IF($B9="N/A","N/A",IF(E9&gt;15,"No",IF(E9&lt;-15,"No","Yes")))</f>
        <v>N/A</v>
      </c>
      <c r="G9" s="64">
        <v>1597.3362714</v>
      </c>
      <c r="H9" s="5" t="str">
        <f>IF($B9="N/A","N/A",IF(G9&gt;15,"No",IF(G9&lt;-15,"No","Yes")))</f>
        <v>N/A</v>
      </c>
      <c r="I9" s="6">
        <v>9.2449999999999992</v>
      </c>
      <c r="J9" s="6">
        <v>72.67</v>
      </c>
      <c r="K9" s="111" t="str">
        <f t="shared" si="0"/>
        <v>No</v>
      </c>
    </row>
    <row r="10" spans="1:11" x14ac:dyDescent="0.25">
      <c r="A10" s="107" t="s">
        <v>309</v>
      </c>
      <c r="B10" s="22" t="s">
        <v>213</v>
      </c>
      <c r="C10" s="4">
        <v>1.6877637099999999E-2</v>
      </c>
      <c r="D10" s="5" t="str">
        <f>IF($B10="N/A","N/A",IF(C10&gt;15,"No",IF(C10&lt;-15,"No","Yes")))</f>
        <v>N/A</v>
      </c>
      <c r="E10" s="4">
        <v>4.9706730300000002E-2</v>
      </c>
      <c r="F10" s="5" t="str">
        <f>IF($B10="N/A","N/A",IF(E10&gt;15,"No",IF(E10&lt;-15,"No","Yes")))</f>
        <v>N/A</v>
      </c>
      <c r="G10" s="4">
        <v>0.45405982909999998</v>
      </c>
      <c r="H10" s="5" t="str">
        <f>IF($B10="N/A","N/A",IF(G10&gt;15,"No",IF(G10&lt;-15,"No","Yes")))</f>
        <v>N/A</v>
      </c>
      <c r="I10" s="6">
        <v>194.5</v>
      </c>
      <c r="J10" s="6">
        <v>813.5</v>
      </c>
      <c r="K10" s="111" t="str">
        <f t="shared" si="0"/>
        <v>No</v>
      </c>
    </row>
    <row r="11" spans="1:11" x14ac:dyDescent="0.25">
      <c r="A11" s="107" t="s">
        <v>823</v>
      </c>
      <c r="B11" s="22" t="s">
        <v>213</v>
      </c>
      <c r="C11" s="64">
        <v>923</v>
      </c>
      <c r="D11" s="5" t="str">
        <f>IF($B11="N/A","N/A",IF(C11&gt;15,"No",IF(C11&lt;-15,"No","Yes")))</f>
        <v>N/A</v>
      </c>
      <c r="E11" s="64">
        <v>12018</v>
      </c>
      <c r="F11" s="5" t="str">
        <f>IF($B11="N/A","N/A",IF(E11&gt;15,"No",IF(E11&lt;-15,"No","Yes")))</f>
        <v>N/A</v>
      </c>
      <c r="G11" s="64">
        <v>1010.7647059</v>
      </c>
      <c r="H11" s="5" t="str">
        <f>IF($B11="N/A","N/A",IF(G11&gt;15,"No",IF(G11&lt;-15,"No","Yes")))</f>
        <v>N/A</v>
      </c>
      <c r="I11" s="6">
        <v>1202</v>
      </c>
      <c r="J11" s="6">
        <v>-91.6</v>
      </c>
      <c r="K11" s="111" t="str">
        <f t="shared" si="0"/>
        <v>No</v>
      </c>
    </row>
    <row r="12" spans="1:11" x14ac:dyDescent="0.25">
      <c r="A12" s="107" t="s">
        <v>310</v>
      </c>
      <c r="B12" s="22" t="s">
        <v>214</v>
      </c>
      <c r="C12" s="4">
        <v>47.679324895000001</v>
      </c>
      <c r="D12" s="5" t="str">
        <f>IF($B12="N/A","N/A",IF(C12&gt;100,"No",IF(C12&lt;95,"No","Yes")))</f>
        <v>No</v>
      </c>
      <c r="E12" s="4">
        <v>23.242867084</v>
      </c>
      <c r="F12" s="5" t="str">
        <f>IF($B12="N/A","N/A",IF(E12&gt;100,"No",IF(E12&lt;95,"No","Yes")))</f>
        <v>No</v>
      </c>
      <c r="G12" s="4">
        <v>54.861111111</v>
      </c>
      <c r="H12" s="5" t="str">
        <f>IF($B12="N/A","N/A",IF(G12&gt;100,"No",IF(G12&lt;95,"No","Yes")))</f>
        <v>No</v>
      </c>
      <c r="I12" s="6">
        <v>-51.3</v>
      </c>
      <c r="J12" s="6">
        <v>136</v>
      </c>
      <c r="K12" s="111" t="str">
        <f t="shared" si="0"/>
        <v>No</v>
      </c>
    </row>
    <row r="13" spans="1:11" x14ac:dyDescent="0.25">
      <c r="A13" s="107" t="s">
        <v>824</v>
      </c>
      <c r="B13" s="22" t="s">
        <v>220</v>
      </c>
      <c r="C13" s="4">
        <v>1.1516814158999999</v>
      </c>
      <c r="D13" s="5" t="str">
        <f>IF($B13="N/A","N/A",IF(C13&gt;1,"Yes","No"))</f>
        <v>Yes</v>
      </c>
      <c r="E13" s="4">
        <v>1.1107784431000001</v>
      </c>
      <c r="F13" s="5" t="str">
        <f>IF($B13="N/A","N/A",IF(E13&gt;1,"Yes","No"))</f>
        <v>Yes</v>
      </c>
      <c r="G13" s="4">
        <v>1.2263875365000001</v>
      </c>
      <c r="H13" s="5" t="str">
        <f>IF($B13="N/A","N/A",IF(G13&gt;1,"Yes","No"))</f>
        <v>Yes</v>
      </c>
      <c r="I13" s="6">
        <v>-3.55</v>
      </c>
      <c r="J13" s="6">
        <v>10.41</v>
      </c>
      <c r="K13" s="111" t="str">
        <f t="shared" si="0"/>
        <v>Yes</v>
      </c>
    </row>
    <row r="14" spans="1:11" x14ac:dyDescent="0.25">
      <c r="A14" s="107" t="s">
        <v>311</v>
      </c>
      <c r="B14" s="22" t="s">
        <v>214</v>
      </c>
      <c r="C14" s="4">
        <v>49.063291139</v>
      </c>
      <c r="D14" s="5" t="str">
        <f>IF($B14="N/A","N/A",IF(C14&gt;100,"No",IF(C14&lt;95,"No","Yes")))</f>
        <v>No</v>
      </c>
      <c r="E14" s="4">
        <v>25.350432448999999</v>
      </c>
      <c r="F14" s="5" t="str">
        <f>IF($B14="N/A","N/A",IF(E14&gt;100,"No",IF(E14&lt;95,"No","Yes")))</f>
        <v>No</v>
      </c>
      <c r="G14" s="4">
        <v>56.330128205000001</v>
      </c>
      <c r="H14" s="5" t="str">
        <f>IF($B14="N/A","N/A",IF(G14&gt;100,"No",IF(G14&lt;95,"No","Yes")))</f>
        <v>No</v>
      </c>
      <c r="I14" s="6">
        <v>-48.3</v>
      </c>
      <c r="J14" s="6">
        <v>122.2</v>
      </c>
      <c r="K14" s="111" t="str">
        <f t="shared" si="0"/>
        <v>No</v>
      </c>
    </row>
    <row r="15" spans="1:11" x14ac:dyDescent="0.25">
      <c r="A15" s="107" t="s">
        <v>825</v>
      </c>
      <c r="B15" s="22" t="s">
        <v>221</v>
      </c>
      <c r="C15" s="4">
        <v>11.423288614000001</v>
      </c>
      <c r="D15" s="5" t="str">
        <f>IF($B15="N/A","N/A",IF(C15&gt;3,"Yes","No"))</f>
        <v>Yes</v>
      </c>
      <c r="E15" s="4">
        <v>10.10627451</v>
      </c>
      <c r="F15" s="5" t="str">
        <f>IF($B15="N/A","N/A",IF(E15&gt;3,"Yes","No"))</f>
        <v>Yes</v>
      </c>
      <c r="G15" s="4">
        <v>12.289710763</v>
      </c>
      <c r="H15" s="5" t="str">
        <f>IF($B15="N/A","N/A",IF(G15&gt;3,"Yes","No"))</f>
        <v>Yes</v>
      </c>
      <c r="I15" s="6">
        <v>-11.5</v>
      </c>
      <c r="J15" s="6">
        <v>21.6</v>
      </c>
      <c r="K15" s="111" t="str">
        <f t="shared" si="0"/>
        <v>Yes</v>
      </c>
    </row>
    <row r="16" spans="1:11" x14ac:dyDescent="0.25">
      <c r="A16" s="107" t="s">
        <v>826</v>
      </c>
      <c r="B16" s="22" t="s">
        <v>222</v>
      </c>
      <c r="C16" s="4">
        <v>5.3585781829999997</v>
      </c>
      <c r="D16" s="5" t="str">
        <f>IF($B16="N/A","N/A",IF(C16&gt;=8,"No",IF(C16&lt;2,"No","Yes")))</f>
        <v>Yes</v>
      </c>
      <c r="E16" s="4">
        <v>5.3864201212999996</v>
      </c>
      <c r="F16" s="5" t="str">
        <f>IF($B16="N/A","N/A",IF(E16&gt;=8,"No",IF(E16&lt;2,"No","Yes")))</f>
        <v>Yes</v>
      </c>
      <c r="G16" s="4">
        <v>6.8390374331999997</v>
      </c>
      <c r="H16" s="5" t="str">
        <f>IF($B16="N/A","N/A",IF(G16&gt;=8,"No",IF(G16&lt;2,"No","Yes")))</f>
        <v>Yes</v>
      </c>
      <c r="I16" s="6">
        <v>0.51959999999999995</v>
      </c>
      <c r="J16" s="6">
        <v>26.97</v>
      </c>
      <c r="K16" s="111" t="str">
        <f t="shared" si="0"/>
        <v>Yes</v>
      </c>
    </row>
    <row r="17" spans="1:11" x14ac:dyDescent="0.25">
      <c r="A17" s="107" t="s">
        <v>312</v>
      </c>
      <c r="B17" s="22" t="s">
        <v>223</v>
      </c>
      <c r="C17" s="4">
        <v>99.932489450999995</v>
      </c>
      <c r="D17" s="5" t="str">
        <f>IF(OR($B17="N/A",$C17="N/A"),"N/A",IF(C17&gt;100,"No",IF(C17&lt;98,"No","Yes")))</f>
        <v>Yes</v>
      </c>
      <c r="E17" s="4">
        <v>100</v>
      </c>
      <c r="F17" s="5" t="str">
        <f>IF(OR($B17="N/A",$E17="N/A"),"N/A",IF(E17&gt;100,"No",IF(E17&lt;98,"No","Yes")))</f>
        <v>Yes</v>
      </c>
      <c r="G17" s="4">
        <v>100</v>
      </c>
      <c r="H17" s="5" t="str">
        <f>IF($B17="N/A","N/A",IF(G17&gt;100,"No",IF(G17&lt;98,"No","Yes")))</f>
        <v>Yes</v>
      </c>
      <c r="I17" s="6">
        <v>6.7599999999999993E-2</v>
      </c>
      <c r="J17" s="6">
        <v>0</v>
      </c>
      <c r="K17" s="111" t="str">
        <f t="shared" si="0"/>
        <v>Yes</v>
      </c>
    </row>
    <row r="18" spans="1:11" x14ac:dyDescent="0.25">
      <c r="A18" s="107" t="s">
        <v>31</v>
      </c>
      <c r="B18" s="22" t="s">
        <v>214</v>
      </c>
      <c r="C18" s="4">
        <v>99.755274262</v>
      </c>
      <c r="D18" s="5" t="str">
        <f>IF($B18="N/A","N/A",IF(C18&gt;100,"No",IF(C18&lt;95,"No","Yes")))</f>
        <v>Yes</v>
      </c>
      <c r="E18" s="4">
        <v>99.701759617999997</v>
      </c>
      <c r="F18" s="5" t="str">
        <f>IF($B18="N/A","N/A",IF(E18&gt;100,"No",IF(E18&lt;95,"No","Yes")))</f>
        <v>Yes</v>
      </c>
      <c r="G18" s="4">
        <v>99.572649573000007</v>
      </c>
      <c r="H18" s="5" t="str">
        <f>IF($B18="N/A","N/A",IF(G18&gt;100,"No",IF(G18&lt;95,"No","Yes")))</f>
        <v>Yes</v>
      </c>
      <c r="I18" s="6">
        <v>-5.3999999999999999E-2</v>
      </c>
      <c r="J18" s="6">
        <v>-0.129</v>
      </c>
      <c r="K18" s="111" t="str">
        <f t="shared" si="0"/>
        <v>Yes</v>
      </c>
    </row>
    <row r="19" spans="1:11" x14ac:dyDescent="0.25">
      <c r="A19" s="107"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11" t="str">
        <f t="shared" si="0"/>
        <v>Yes</v>
      </c>
    </row>
    <row r="20" spans="1:11" x14ac:dyDescent="0.25">
      <c r="A20" s="107" t="s">
        <v>314</v>
      </c>
      <c r="B20" s="22" t="s">
        <v>223</v>
      </c>
      <c r="C20" s="4">
        <v>100</v>
      </c>
      <c r="D20" s="5" t="str">
        <f>IF($B20="N/A","N/A",IF(C20&gt;100,"No",IF(C20&lt;98,"No","Yes")))</f>
        <v>Yes</v>
      </c>
      <c r="E20" s="4">
        <v>99.990058653999995</v>
      </c>
      <c r="F20" s="5" t="str">
        <f>IF($B20="N/A","N/A",IF(E20&gt;100,"No",IF(E20&lt;98,"No","Yes")))</f>
        <v>Yes</v>
      </c>
      <c r="G20" s="4">
        <v>100</v>
      </c>
      <c r="H20" s="5" t="str">
        <f>IF($B20="N/A","N/A",IF(G20&gt;100,"No",IF(G20&lt;98,"No","Yes")))</f>
        <v>Yes</v>
      </c>
      <c r="I20" s="6">
        <v>-0.01</v>
      </c>
      <c r="J20" s="6">
        <v>9.9000000000000008E-3</v>
      </c>
      <c r="K20" s="111" t="str">
        <f t="shared" si="0"/>
        <v>Yes</v>
      </c>
    </row>
    <row r="21" spans="1:11" x14ac:dyDescent="0.25">
      <c r="A21" s="107" t="s">
        <v>828</v>
      </c>
      <c r="B21" s="22" t="s">
        <v>225</v>
      </c>
      <c r="C21" s="4">
        <v>4.6766244726000004</v>
      </c>
      <c r="D21" s="5" t="str">
        <f>IF($B21="N/A","N/A",IF(C21&gt;=2,"Yes","No"))</f>
        <v>Yes</v>
      </c>
      <c r="E21" s="4">
        <v>3.0157088883999998</v>
      </c>
      <c r="F21" s="5" t="str">
        <f>IF($B21="N/A","N/A",IF(E21&gt;=2,"Yes","No"))</f>
        <v>Yes</v>
      </c>
      <c r="G21" s="4">
        <v>5.2967414530000001</v>
      </c>
      <c r="H21" s="5" t="str">
        <f>IF($B21="N/A","N/A",IF(G21&gt;=2,"Yes","No"))</f>
        <v>Yes</v>
      </c>
      <c r="I21" s="6">
        <v>-35.5</v>
      </c>
      <c r="J21" s="6">
        <v>75.64</v>
      </c>
      <c r="K21" s="111" t="str">
        <f t="shared" si="0"/>
        <v>No</v>
      </c>
    </row>
    <row r="22" spans="1:11" x14ac:dyDescent="0.25">
      <c r="A22" s="107" t="s">
        <v>829</v>
      </c>
      <c r="B22" s="22" t="s">
        <v>226</v>
      </c>
      <c r="C22" s="4">
        <v>2.4641350211000002</v>
      </c>
      <c r="D22" s="5" t="str">
        <f>IF($B22="N/A","N/A",IF(C22&gt;30,"No",IF(C22&lt;5,"No","Yes")))</f>
        <v>No</v>
      </c>
      <c r="E22" s="4">
        <v>1.3223304832</v>
      </c>
      <c r="F22" s="5" t="str">
        <f>IF($B22="N/A","N/A",IF(E22&gt;30,"No",IF(E22&lt;5,"No","Yes")))</f>
        <v>No</v>
      </c>
      <c r="G22" s="4">
        <v>2.6709401708999998</v>
      </c>
      <c r="H22" s="5" t="str">
        <f>IF($B22="N/A","N/A",IF(G22&gt;30,"No",IF(G22&lt;5,"No","Yes")))</f>
        <v>No</v>
      </c>
      <c r="I22" s="6">
        <v>-46.3</v>
      </c>
      <c r="J22" s="6">
        <v>102</v>
      </c>
      <c r="K22" s="111" t="str">
        <f t="shared" si="0"/>
        <v>No</v>
      </c>
    </row>
    <row r="23" spans="1:11" x14ac:dyDescent="0.25">
      <c r="A23" s="107" t="s">
        <v>830</v>
      </c>
      <c r="B23" s="22" t="s">
        <v>227</v>
      </c>
      <c r="C23" s="4">
        <v>63.915611814000002</v>
      </c>
      <c r="D23" s="5" t="str">
        <f>IF($B23="N/A","N/A",IF(C23&gt;75,"No",IF(C23&lt;15,"No","Yes")))</f>
        <v>Yes</v>
      </c>
      <c r="E23" s="4">
        <v>80.284350766000003</v>
      </c>
      <c r="F23" s="5" t="str">
        <f>IF($B23="N/A","N/A",IF(E23&gt;75,"No",IF(E23&lt;15,"No","Yes")))</f>
        <v>No</v>
      </c>
      <c r="G23" s="4">
        <v>59.535256410000002</v>
      </c>
      <c r="H23" s="5" t="str">
        <f>IF($B23="N/A","N/A",IF(G23&gt;75,"No",IF(G23&lt;15,"No","Yes")))</f>
        <v>Yes</v>
      </c>
      <c r="I23" s="6">
        <v>25.61</v>
      </c>
      <c r="J23" s="6">
        <v>-25.8</v>
      </c>
      <c r="K23" s="111" t="str">
        <f t="shared" si="0"/>
        <v>Yes</v>
      </c>
    </row>
    <row r="24" spans="1:11" x14ac:dyDescent="0.25">
      <c r="A24" s="107" t="s">
        <v>831</v>
      </c>
      <c r="B24" s="22" t="s">
        <v>228</v>
      </c>
      <c r="C24" s="4">
        <v>33.620253165000001</v>
      </c>
      <c r="D24" s="5" t="str">
        <f>IF($B24="N/A","N/A",IF(C24&gt;70,"No",IF(C24&lt;25,"No","Yes")))</f>
        <v>Yes</v>
      </c>
      <c r="E24" s="4">
        <v>18.393318750999999</v>
      </c>
      <c r="F24" s="5" t="str">
        <f>IF($B24="N/A","N/A",IF(E24&gt;70,"No",IF(E24&lt;25,"No","Yes")))</f>
        <v>No</v>
      </c>
      <c r="G24" s="4">
        <v>37.793803419</v>
      </c>
      <c r="H24" s="5" t="str">
        <f>IF($B24="N/A","N/A",IF(G24&gt;70,"No",IF(G24&lt;25,"No","Yes")))</f>
        <v>Yes</v>
      </c>
      <c r="I24" s="6">
        <v>-45.3</v>
      </c>
      <c r="J24" s="6">
        <v>105.5</v>
      </c>
      <c r="K24" s="111" t="str">
        <f t="shared" si="0"/>
        <v>No</v>
      </c>
    </row>
    <row r="25" spans="1:11" x14ac:dyDescent="0.25">
      <c r="A25" s="107" t="s">
        <v>318</v>
      </c>
      <c r="B25" s="22" t="s">
        <v>229</v>
      </c>
      <c r="C25" s="4">
        <v>8.4388186E-3</v>
      </c>
      <c r="D25" s="5" t="str">
        <f>IF($B25="N/A","N/A",IF(C25&gt;70,"No",IF(C25&lt;35,"No","Yes")))</f>
        <v>No</v>
      </c>
      <c r="E25" s="4">
        <v>2.98240382E-2</v>
      </c>
      <c r="F25" s="5" t="str">
        <f>IF($B25="N/A","N/A",IF(E25&gt;70,"No",IF(E25&lt;35,"No","Yes")))</f>
        <v>No</v>
      </c>
      <c r="G25" s="4">
        <v>21.501068375999999</v>
      </c>
      <c r="H25" s="5" t="str">
        <f>IF($B25="N/A","N/A",IF(G25&gt;70,"No",IF(G25&lt;35,"No","Yes")))</f>
        <v>No</v>
      </c>
      <c r="I25" s="6">
        <v>253.4</v>
      </c>
      <c r="J25" s="6">
        <v>71993</v>
      </c>
      <c r="K25" s="111" t="str">
        <f t="shared" si="0"/>
        <v>No</v>
      </c>
    </row>
    <row r="26" spans="1:11" x14ac:dyDescent="0.25">
      <c r="A26" s="107" t="s">
        <v>832</v>
      </c>
      <c r="B26" s="22" t="s">
        <v>220</v>
      </c>
      <c r="C26" s="4">
        <v>1</v>
      </c>
      <c r="D26" s="5" t="str">
        <f>IF($B26="N/A","N/A",IF(C26&gt;1,"Yes","No"))</f>
        <v>No</v>
      </c>
      <c r="E26" s="4">
        <v>3</v>
      </c>
      <c r="F26" s="5" t="str">
        <f>IF($B26="N/A","N/A",IF(E26&gt;1,"Yes","No"))</f>
        <v>Yes</v>
      </c>
      <c r="G26" s="4">
        <v>2.5031055901000001</v>
      </c>
      <c r="H26" s="5" t="str">
        <f>IF($B26="N/A","N/A",IF(G26&gt;1,"Yes","No"))</f>
        <v>Yes</v>
      </c>
      <c r="I26" s="6">
        <v>200</v>
      </c>
      <c r="J26" s="6">
        <v>-16.600000000000001</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0.248447205</v>
      </c>
      <c r="H27" s="5" t="str">
        <f>IF($B27="N/A","N/A",IF(G27&gt;15,"No",IF(G27&lt;-15,"No","Yes")))</f>
        <v>N/A</v>
      </c>
      <c r="I27" s="6" t="s">
        <v>1748</v>
      </c>
      <c r="J27" s="6" t="s">
        <v>1748</v>
      </c>
      <c r="K27" s="111" t="str">
        <f t="shared" si="0"/>
        <v>N/A</v>
      </c>
    </row>
    <row r="28" spans="1:11" x14ac:dyDescent="0.25">
      <c r="A28" s="107" t="s">
        <v>833</v>
      </c>
      <c r="B28" s="22" t="s">
        <v>213</v>
      </c>
      <c r="C28" s="4">
        <v>100</v>
      </c>
      <c r="D28" s="5" t="str">
        <f>IF($B28="N/A","N/A",IF(C28&gt;15,"No",IF(C28&lt;-15,"No","Yes")))</f>
        <v>N/A</v>
      </c>
      <c r="E28" s="4">
        <v>100</v>
      </c>
      <c r="F28" s="5" t="str">
        <f>IF($B28="N/A","N/A",IF(E28&gt;15,"No",IF(E28&lt;-15,"No","Yes")))</f>
        <v>N/A</v>
      </c>
      <c r="G28" s="4">
        <v>98.757763975000003</v>
      </c>
      <c r="H28" s="5" t="str">
        <f>IF($B28="N/A","N/A",IF(G28&gt;15,"No",IF(G28&lt;-15,"No","Yes")))</f>
        <v>N/A</v>
      </c>
      <c r="I28" s="6">
        <v>0</v>
      </c>
      <c r="J28" s="6">
        <v>-1.24</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v>100</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99.890295359000007</v>
      </c>
      <c r="D31" s="120" t="str">
        <f>IF($B31="N/A","N/A",IF(C31&gt;=90,"Yes","No"))</f>
        <v>Yes</v>
      </c>
      <c r="E31" s="124">
        <v>99.870762501000002</v>
      </c>
      <c r="F31" s="120" t="str">
        <f>IF($B31="N/A","N/A",IF(E31&gt;=90,"Yes","No"))</f>
        <v>Yes</v>
      </c>
      <c r="G31" s="124">
        <v>99.813034188000003</v>
      </c>
      <c r="H31" s="120" t="str">
        <f>IF($B31="N/A","N/A",IF(G31&gt;=90,"Yes","No"))</f>
        <v>Yes</v>
      </c>
      <c r="I31" s="121">
        <v>-0.02</v>
      </c>
      <c r="J31" s="121">
        <v>-5.8000000000000003E-2</v>
      </c>
      <c r="K31" s="122" t="str">
        <f t="shared" si="0"/>
        <v>Yes</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0</v>
      </c>
      <c r="D6" s="5" t="str">
        <f>IF(OR($B6="N/A",$C6="N/A"),"N/A",IF(C6&lt;0,"No","Yes"))</f>
        <v>N/A</v>
      </c>
      <c r="E6" s="23">
        <v>0</v>
      </c>
      <c r="F6" s="5" t="str">
        <f>IF($B6="N/A","N/A",IF(E6&lt;0,"No","Yes"))</f>
        <v>N/A</v>
      </c>
      <c r="G6" s="23">
        <v>1803</v>
      </c>
      <c r="H6" s="5" t="str">
        <f>IF($B6="N/A","N/A",IF(G6&lt;0,"No","Yes"))</f>
        <v>N/A</v>
      </c>
      <c r="I6" s="6" t="s">
        <v>1748</v>
      </c>
      <c r="J6" s="6" t="s">
        <v>1748</v>
      </c>
      <c r="K6" s="111" t="str">
        <f t="shared" ref="K6:K35" si="0">IF(J6="Div by 0", "N/A", IF(J6="N/A","N/A", IF(J6&gt;30, "No", IF(J6&lt;-30, "No", "Yes"))))</f>
        <v>N/A</v>
      </c>
    </row>
    <row r="7" spans="1:11" x14ac:dyDescent="0.25">
      <c r="A7" s="107" t="s">
        <v>436</v>
      </c>
      <c r="B7" s="73" t="s">
        <v>213</v>
      </c>
      <c r="C7" s="5" t="s">
        <v>1748</v>
      </c>
      <c r="D7" s="5" t="str">
        <f t="shared" ref="D7:D17" si="1">IF(OR($B7="N/A",$C7="N/A"),"N/A",IF(C7&lt;0,"No","Yes"))</f>
        <v>N/A</v>
      </c>
      <c r="E7" s="5" t="s">
        <v>1748</v>
      </c>
      <c r="F7" s="5" t="str">
        <f t="shared" ref="F7:F17" si="2">IF($B7="N/A","N/A",IF(E7&lt;0,"No","Yes"))</f>
        <v>N/A</v>
      </c>
      <c r="G7" s="5">
        <v>3.1613976705</v>
      </c>
      <c r="H7" s="5" t="str">
        <f t="shared" ref="H7:H17" si="3">IF($B7="N/A","N/A",IF(G7&lt;0,"No","Yes"))</f>
        <v>N/A</v>
      </c>
      <c r="I7" s="6" t="s">
        <v>1748</v>
      </c>
      <c r="J7" s="6" t="s">
        <v>1748</v>
      </c>
      <c r="K7" s="111" t="str">
        <f t="shared" si="0"/>
        <v>N/A</v>
      </c>
    </row>
    <row r="8" spans="1:11" x14ac:dyDescent="0.25">
      <c r="A8" s="107" t="s">
        <v>437</v>
      </c>
      <c r="B8" s="73" t="s">
        <v>213</v>
      </c>
      <c r="C8" s="5" t="s">
        <v>1748</v>
      </c>
      <c r="D8" s="5" t="str">
        <f t="shared" si="1"/>
        <v>N/A</v>
      </c>
      <c r="E8" s="5" t="s">
        <v>1748</v>
      </c>
      <c r="F8" s="5" t="str">
        <f t="shared" si="2"/>
        <v>N/A</v>
      </c>
      <c r="G8" s="5">
        <v>78.591236828000007</v>
      </c>
      <c r="H8" s="5" t="str">
        <f t="shared" si="3"/>
        <v>N/A</v>
      </c>
      <c r="I8" s="6" t="s">
        <v>1748</v>
      </c>
      <c r="J8" s="6" t="s">
        <v>1748</v>
      </c>
      <c r="K8" s="111" t="str">
        <f t="shared" si="0"/>
        <v>N/A</v>
      </c>
    </row>
    <row r="9" spans="1:11" x14ac:dyDescent="0.25">
      <c r="A9" s="107" t="s">
        <v>438</v>
      </c>
      <c r="B9" s="73" t="s">
        <v>213</v>
      </c>
      <c r="C9" s="5" t="s">
        <v>1748</v>
      </c>
      <c r="D9" s="5" t="str">
        <f t="shared" si="1"/>
        <v>N/A</v>
      </c>
      <c r="E9" s="5" t="s">
        <v>1748</v>
      </c>
      <c r="F9" s="5" t="str">
        <f t="shared" si="2"/>
        <v>N/A</v>
      </c>
      <c r="G9" s="5">
        <v>12.257348863000001</v>
      </c>
      <c r="H9" s="5" t="str">
        <f t="shared" si="3"/>
        <v>N/A</v>
      </c>
      <c r="I9" s="6" t="s">
        <v>1748</v>
      </c>
      <c r="J9" s="6" t="s">
        <v>1748</v>
      </c>
      <c r="K9" s="111" t="str">
        <f t="shared" si="0"/>
        <v>N/A</v>
      </c>
    </row>
    <row r="10" spans="1:11" x14ac:dyDescent="0.25">
      <c r="A10" s="107" t="s">
        <v>439</v>
      </c>
      <c r="B10" s="73" t="s">
        <v>213</v>
      </c>
      <c r="C10" s="5" t="s">
        <v>1748</v>
      </c>
      <c r="D10" s="5" t="str">
        <f t="shared" si="1"/>
        <v>N/A</v>
      </c>
      <c r="E10" s="5" t="s">
        <v>1748</v>
      </c>
      <c r="F10" s="5" t="str">
        <f t="shared" si="2"/>
        <v>N/A</v>
      </c>
      <c r="G10" s="5">
        <v>5.5463117026999997</v>
      </c>
      <c r="H10" s="5" t="str">
        <f t="shared" si="3"/>
        <v>N/A</v>
      </c>
      <c r="I10" s="6" t="s">
        <v>1748</v>
      </c>
      <c r="J10" s="6" t="s">
        <v>1748</v>
      </c>
      <c r="K10" s="111" t="str">
        <f t="shared" si="0"/>
        <v>N/A</v>
      </c>
    </row>
    <row r="11" spans="1:11" x14ac:dyDescent="0.25">
      <c r="A11" s="108" t="s">
        <v>324</v>
      </c>
      <c r="B11" s="73" t="s">
        <v>213</v>
      </c>
      <c r="C11" s="5" t="s">
        <v>1748</v>
      </c>
      <c r="D11" s="5" t="str">
        <f t="shared" si="1"/>
        <v>N/A</v>
      </c>
      <c r="E11" s="5" t="s">
        <v>1748</v>
      </c>
      <c r="F11" s="5" t="str">
        <f t="shared" si="2"/>
        <v>N/A</v>
      </c>
      <c r="G11" s="5">
        <v>0</v>
      </c>
      <c r="H11" s="5" t="str">
        <f t="shared" si="3"/>
        <v>N/A</v>
      </c>
      <c r="I11" s="6" t="s">
        <v>1748</v>
      </c>
      <c r="J11" s="6" t="s">
        <v>1748</v>
      </c>
      <c r="K11" s="111" t="str">
        <f t="shared" si="0"/>
        <v>N/A</v>
      </c>
    </row>
    <row r="12" spans="1:11" x14ac:dyDescent="0.25">
      <c r="A12" s="108" t="s">
        <v>310</v>
      </c>
      <c r="B12" s="73" t="s">
        <v>213</v>
      </c>
      <c r="C12" s="5" t="s">
        <v>1748</v>
      </c>
      <c r="D12" s="5" t="str">
        <f t="shared" si="1"/>
        <v>N/A</v>
      </c>
      <c r="E12" s="5" t="s">
        <v>1748</v>
      </c>
      <c r="F12" s="5" t="str">
        <f t="shared" si="2"/>
        <v>N/A</v>
      </c>
      <c r="G12" s="5">
        <v>88.352745424000005</v>
      </c>
      <c r="H12" s="5" t="str">
        <f t="shared" si="3"/>
        <v>N/A</v>
      </c>
      <c r="I12" s="6" t="s">
        <v>1748</v>
      </c>
      <c r="J12" s="6" t="s">
        <v>1748</v>
      </c>
      <c r="K12" s="111" t="str">
        <f t="shared" si="0"/>
        <v>N/A</v>
      </c>
    </row>
    <row r="13" spans="1:11" x14ac:dyDescent="0.25">
      <c r="A13" s="108" t="s">
        <v>824</v>
      </c>
      <c r="B13" s="73" t="s">
        <v>213</v>
      </c>
      <c r="C13" s="5" t="s">
        <v>1748</v>
      </c>
      <c r="D13" s="5" t="str">
        <f t="shared" si="1"/>
        <v>N/A</v>
      </c>
      <c r="E13" s="5" t="s">
        <v>1748</v>
      </c>
      <c r="F13" s="5" t="str">
        <f t="shared" si="2"/>
        <v>N/A</v>
      </c>
      <c r="G13" s="5">
        <v>1.0332705587</v>
      </c>
      <c r="H13" s="5" t="str">
        <f t="shared" si="3"/>
        <v>N/A</v>
      </c>
      <c r="I13" s="6" t="s">
        <v>1748</v>
      </c>
      <c r="J13" s="6" t="s">
        <v>1748</v>
      </c>
      <c r="K13" s="111" t="str">
        <f t="shared" si="0"/>
        <v>N/A</v>
      </c>
    </row>
    <row r="14" spans="1:11" x14ac:dyDescent="0.25">
      <c r="A14" s="108" t="s">
        <v>311</v>
      </c>
      <c r="B14" s="73" t="s">
        <v>213</v>
      </c>
      <c r="C14" s="5" t="s">
        <v>1748</v>
      </c>
      <c r="D14" s="5" t="str">
        <f t="shared" si="1"/>
        <v>N/A</v>
      </c>
      <c r="E14" s="5" t="s">
        <v>1748</v>
      </c>
      <c r="F14" s="5" t="str">
        <f t="shared" si="2"/>
        <v>N/A</v>
      </c>
      <c r="G14" s="5">
        <v>9.9833610649000004</v>
      </c>
      <c r="H14" s="5" t="str">
        <f t="shared" si="3"/>
        <v>N/A</v>
      </c>
      <c r="I14" s="6" t="s">
        <v>1748</v>
      </c>
      <c r="J14" s="6" t="s">
        <v>1748</v>
      </c>
      <c r="K14" s="111" t="str">
        <f t="shared" si="0"/>
        <v>N/A</v>
      </c>
    </row>
    <row r="15" spans="1:11" x14ac:dyDescent="0.25">
      <c r="A15" s="108" t="s">
        <v>825</v>
      </c>
      <c r="B15" s="73" t="s">
        <v>213</v>
      </c>
      <c r="C15" s="5" t="s">
        <v>1748</v>
      </c>
      <c r="D15" s="5" t="str">
        <f t="shared" si="1"/>
        <v>N/A</v>
      </c>
      <c r="E15" s="5" t="s">
        <v>1748</v>
      </c>
      <c r="F15" s="5" t="str">
        <f t="shared" si="2"/>
        <v>N/A</v>
      </c>
      <c r="G15" s="5">
        <v>1.3166666667</v>
      </c>
      <c r="H15" s="5" t="str">
        <f t="shared" si="3"/>
        <v>N/A</v>
      </c>
      <c r="I15" s="6" t="s">
        <v>1748</v>
      </c>
      <c r="J15" s="6" t="s">
        <v>1748</v>
      </c>
      <c r="K15" s="111" t="str">
        <f t="shared" si="0"/>
        <v>N/A</v>
      </c>
    </row>
    <row r="16" spans="1:11" x14ac:dyDescent="0.25">
      <c r="A16" s="108" t="s">
        <v>834</v>
      </c>
      <c r="B16" s="73" t="s">
        <v>213</v>
      </c>
      <c r="C16" s="5" t="s">
        <v>1748</v>
      </c>
      <c r="D16" s="5" t="str">
        <f t="shared" si="1"/>
        <v>N/A</v>
      </c>
      <c r="E16" s="5" t="s">
        <v>1748</v>
      </c>
      <c r="F16" s="5" t="str">
        <f t="shared" si="2"/>
        <v>N/A</v>
      </c>
      <c r="G16" s="5">
        <v>13.971635149999999</v>
      </c>
      <c r="H16" s="5" t="str">
        <f t="shared" si="3"/>
        <v>N/A</v>
      </c>
      <c r="I16" s="6" t="s">
        <v>1748</v>
      </c>
      <c r="J16" s="6" t="s">
        <v>1748</v>
      </c>
      <c r="K16" s="111" t="str">
        <f t="shared" si="0"/>
        <v>N/A</v>
      </c>
    </row>
    <row r="17" spans="1:11" x14ac:dyDescent="0.25">
      <c r="A17" s="108" t="s">
        <v>827</v>
      </c>
      <c r="B17" s="73" t="s">
        <v>213</v>
      </c>
      <c r="C17" s="5" t="s">
        <v>1748</v>
      </c>
      <c r="D17" s="5" t="str">
        <f t="shared" si="1"/>
        <v>N/A</v>
      </c>
      <c r="E17" s="5" t="s">
        <v>1748</v>
      </c>
      <c r="F17" s="5" t="str">
        <f t="shared" si="2"/>
        <v>N/A</v>
      </c>
      <c r="G17" s="5">
        <v>37.568129329999998</v>
      </c>
      <c r="H17" s="5" t="str">
        <f t="shared" si="3"/>
        <v>N/A</v>
      </c>
      <c r="I17" s="6" t="s">
        <v>1748</v>
      </c>
      <c r="J17" s="6" t="s">
        <v>1748</v>
      </c>
      <c r="K17" s="111" t="str">
        <f t="shared" si="0"/>
        <v>N/A</v>
      </c>
    </row>
    <row r="18" spans="1:11" x14ac:dyDescent="0.25">
      <c r="A18" s="107" t="s">
        <v>312</v>
      </c>
      <c r="B18" s="22" t="s">
        <v>223</v>
      </c>
      <c r="C18" s="5" t="s">
        <v>1748</v>
      </c>
      <c r="D18" s="5" t="str">
        <f>IF(OR($B18="N/A",$C18="N/A"),"N/A",IF(C18&gt;100,"No",IF(C18&lt;98,"No","Yes")))</f>
        <v>No</v>
      </c>
      <c r="E18" s="5" t="s">
        <v>1748</v>
      </c>
      <c r="F18" s="5" t="str">
        <f>IF(OR($B18="N/A",$E18="N/A"),"N/A",IF(E18&gt;100,"No",IF(E18&lt;98,"No","Yes")))</f>
        <v>No</v>
      </c>
      <c r="G18" s="5">
        <v>69.717138102999996</v>
      </c>
      <c r="H18" s="5" t="str">
        <f>IF($B18="N/A","N/A",IF(G18&gt;100,"No",IF(G18&lt;98,"No","Yes")))</f>
        <v>No</v>
      </c>
      <c r="I18" s="6" t="s">
        <v>1748</v>
      </c>
      <c r="J18" s="6" t="s">
        <v>1748</v>
      </c>
      <c r="K18" s="111" t="str">
        <f t="shared" si="0"/>
        <v>N/A</v>
      </c>
    </row>
    <row r="19" spans="1:11" x14ac:dyDescent="0.25">
      <c r="A19" s="107" t="s">
        <v>31</v>
      </c>
      <c r="B19" s="22" t="s">
        <v>214</v>
      </c>
      <c r="C19" s="5" t="s">
        <v>1748</v>
      </c>
      <c r="D19" s="5" t="str">
        <f>IF(OR($B19="N/A",$C19="N/A"),"N/A",IF(C19&gt;100,"No",IF(C19&lt;95,"No","Yes")))</f>
        <v>No</v>
      </c>
      <c r="E19" s="5" t="s">
        <v>1748</v>
      </c>
      <c r="F19" s="5" t="str">
        <f>IF(OR($B19="N/A",$E19="N/A"),"N/A",IF(E19&gt;100,"No",IF(E19&lt;98,"No","Yes")))</f>
        <v>No</v>
      </c>
      <c r="G19" s="5">
        <v>17.803660566000001</v>
      </c>
      <c r="H19" s="5" t="str">
        <f>IF($B19="N/A","N/A",IF(G19&gt;100,"No",IF(G19&lt;95,"No","Yes")))</f>
        <v>No</v>
      </c>
      <c r="I19" s="6" t="s">
        <v>1748</v>
      </c>
      <c r="J19" s="6" t="s">
        <v>1748</v>
      </c>
      <c r="K19" s="111" t="str">
        <f t="shared" si="0"/>
        <v>N/A</v>
      </c>
    </row>
    <row r="20" spans="1:11" x14ac:dyDescent="0.25">
      <c r="A20" s="108" t="s">
        <v>313</v>
      </c>
      <c r="B20" s="73" t="s">
        <v>213</v>
      </c>
      <c r="C20" s="5" t="s">
        <v>1748</v>
      </c>
      <c r="D20" s="5" t="str">
        <f t="shared" ref="D20:D35" si="4">IF(OR($B20="N/A",$C20="N/A"),"N/A",IF(C20&lt;0,"No","Yes"))</f>
        <v>N/A</v>
      </c>
      <c r="E20" s="5" t="s">
        <v>1748</v>
      </c>
      <c r="F20" s="5" t="str">
        <f t="shared" ref="F20:F34" si="5">IF($B20="N/A","N/A",IF(E20&lt;0,"No","Yes"))</f>
        <v>N/A</v>
      </c>
      <c r="G20" s="5">
        <v>100</v>
      </c>
      <c r="H20" s="5" t="str">
        <f t="shared" ref="H20:H35" si="6">IF($B20="N/A","N/A",IF(G20&lt;0,"No","Yes"))</f>
        <v>N/A</v>
      </c>
      <c r="I20" s="6" t="s">
        <v>1748</v>
      </c>
      <c r="J20" s="6" t="s">
        <v>1748</v>
      </c>
      <c r="K20" s="111" t="str">
        <f t="shared" si="0"/>
        <v>N/A</v>
      </c>
    </row>
    <row r="21" spans="1:11" x14ac:dyDescent="0.25">
      <c r="A21" s="108" t="s">
        <v>835</v>
      </c>
      <c r="B21" s="73" t="s">
        <v>213</v>
      </c>
      <c r="C21" s="5" t="s">
        <v>1748</v>
      </c>
      <c r="D21" s="5" t="str">
        <f t="shared" si="4"/>
        <v>N/A</v>
      </c>
      <c r="E21" s="5" t="s">
        <v>1748</v>
      </c>
      <c r="F21" s="5" t="str">
        <f t="shared" si="5"/>
        <v>N/A</v>
      </c>
      <c r="G21" s="5">
        <v>0</v>
      </c>
      <c r="H21" s="5" t="str">
        <f t="shared" si="6"/>
        <v>N/A</v>
      </c>
      <c r="I21" s="6" t="s">
        <v>1748</v>
      </c>
      <c r="J21" s="6" t="s">
        <v>1748</v>
      </c>
      <c r="K21" s="111" t="str">
        <f t="shared" si="0"/>
        <v>N/A</v>
      </c>
    </row>
    <row r="22" spans="1:11" x14ac:dyDescent="0.25">
      <c r="A22" s="108" t="s">
        <v>314</v>
      </c>
      <c r="B22" s="73" t="s">
        <v>213</v>
      </c>
      <c r="C22" s="5" t="s">
        <v>1748</v>
      </c>
      <c r="D22" s="5" t="str">
        <f t="shared" si="4"/>
        <v>N/A</v>
      </c>
      <c r="E22" s="5" t="s">
        <v>1748</v>
      </c>
      <c r="F22" s="5" t="str">
        <f t="shared" si="5"/>
        <v>N/A</v>
      </c>
      <c r="G22" s="5">
        <v>100</v>
      </c>
      <c r="H22" s="5" t="str">
        <f t="shared" si="6"/>
        <v>N/A</v>
      </c>
      <c r="I22" s="6" t="s">
        <v>1748</v>
      </c>
      <c r="J22" s="6" t="s">
        <v>1748</v>
      </c>
      <c r="K22" s="111" t="str">
        <f t="shared" si="0"/>
        <v>N/A</v>
      </c>
    </row>
    <row r="23" spans="1:11" x14ac:dyDescent="0.25">
      <c r="A23" s="108" t="s">
        <v>828</v>
      </c>
      <c r="B23" s="73" t="s">
        <v>213</v>
      </c>
      <c r="C23" s="5" t="s">
        <v>1748</v>
      </c>
      <c r="D23" s="5" t="str">
        <f t="shared" si="4"/>
        <v>N/A</v>
      </c>
      <c r="E23" s="5" t="s">
        <v>1748</v>
      </c>
      <c r="F23" s="5" t="str">
        <f t="shared" si="5"/>
        <v>N/A</v>
      </c>
      <c r="G23" s="5">
        <v>1.0859678314000001</v>
      </c>
      <c r="H23" s="5" t="str">
        <f t="shared" si="6"/>
        <v>N/A</v>
      </c>
      <c r="I23" s="6" t="s">
        <v>1748</v>
      </c>
      <c r="J23" s="6" t="s">
        <v>1748</v>
      </c>
      <c r="K23" s="111" t="str">
        <f t="shared" si="0"/>
        <v>N/A</v>
      </c>
    </row>
    <row r="24" spans="1:11" x14ac:dyDescent="0.25">
      <c r="A24" s="108" t="s">
        <v>315</v>
      </c>
      <c r="B24" s="73" t="s">
        <v>213</v>
      </c>
      <c r="C24" s="5" t="s">
        <v>1748</v>
      </c>
      <c r="D24" s="5" t="str">
        <f t="shared" si="4"/>
        <v>N/A</v>
      </c>
      <c r="E24" s="5" t="s">
        <v>1748</v>
      </c>
      <c r="F24" s="5" t="str">
        <f t="shared" si="5"/>
        <v>N/A</v>
      </c>
      <c r="G24" s="5">
        <v>2.9950083195000001</v>
      </c>
      <c r="H24" s="5" t="str">
        <f t="shared" si="6"/>
        <v>N/A</v>
      </c>
      <c r="I24" s="6" t="s">
        <v>1748</v>
      </c>
      <c r="J24" s="6" t="s">
        <v>1748</v>
      </c>
      <c r="K24" s="111" t="str">
        <f t="shared" si="0"/>
        <v>N/A</v>
      </c>
    </row>
    <row r="25" spans="1:11" x14ac:dyDescent="0.25">
      <c r="A25" s="108" t="s">
        <v>316</v>
      </c>
      <c r="B25" s="73" t="s">
        <v>213</v>
      </c>
      <c r="C25" s="5" t="s">
        <v>1748</v>
      </c>
      <c r="D25" s="5" t="str">
        <f t="shared" si="4"/>
        <v>N/A</v>
      </c>
      <c r="E25" s="5" t="s">
        <v>1748</v>
      </c>
      <c r="F25" s="5" t="str">
        <f t="shared" si="5"/>
        <v>N/A</v>
      </c>
      <c r="G25" s="5">
        <v>60.399334443000001</v>
      </c>
      <c r="H25" s="5" t="str">
        <f t="shared" si="6"/>
        <v>N/A</v>
      </c>
      <c r="I25" s="6" t="s">
        <v>1748</v>
      </c>
      <c r="J25" s="6" t="s">
        <v>1748</v>
      </c>
      <c r="K25" s="111" t="str">
        <f t="shared" si="0"/>
        <v>N/A</v>
      </c>
    </row>
    <row r="26" spans="1:11" x14ac:dyDescent="0.25">
      <c r="A26" s="108" t="s">
        <v>317</v>
      </c>
      <c r="B26" s="73" t="s">
        <v>213</v>
      </c>
      <c r="C26" s="5" t="s">
        <v>1748</v>
      </c>
      <c r="D26" s="5" t="str">
        <f t="shared" si="4"/>
        <v>N/A</v>
      </c>
      <c r="E26" s="5" t="s">
        <v>1748</v>
      </c>
      <c r="F26" s="5" t="str">
        <f t="shared" si="5"/>
        <v>N/A</v>
      </c>
      <c r="G26" s="5">
        <v>36.605657237999999</v>
      </c>
      <c r="H26" s="5" t="str">
        <f t="shared" si="6"/>
        <v>N/A</v>
      </c>
      <c r="I26" s="6" t="s">
        <v>1748</v>
      </c>
      <c r="J26" s="6" t="s">
        <v>1748</v>
      </c>
      <c r="K26" s="111" t="str">
        <f t="shared" si="0"/>
        <v>N/A</v>
      </c>
    </row>
    <row r="27" spans="1:11" x14ac:dyDescent="0.25">
      <c r="A27" s="108" t="s">
        <v>318</v>
      </c>
      <c r="B27" s="73" t="s">
        <v>213</v>
      </c>
      <c r="C27" s="5" t="s">
        <v>1748</v>
      </c>
      <c r="D27" s="5" t="str">
        <f t="shared" si="4"/>
        <v>N/A</v>
      </c>
      <c r="E27" s="5" t="s">
        <v>1748</v>
      </c>
      <c r="F27" s="5" t="str">
        <f t="shared" si="5"/>
        <v>N/A</v>
      </c>
      <c r="G27" s="5">
        <v>32.889628397000003</v>
      </c>
      <c r="H27" s="5" t="str">
        <f t="shared" si="6"/>
        <v>N/A</v>
      </c>
      <c r="I27" s="6" t="s">
        <v>1748</v>
      </c>
      <c r="J27" s="6" t="s">
        <v>1748</v>
      </c>
      <c r="K27" s="111" t="str">
        <f t="shared" si="0"/>
        <v>N/A</v>
      </c>
    </row>
    <row r="28" spans="1:11" x14ac:dyDescent="0.25">
      <c r="A28" s="108" t="s">
        <v>832</v>
      </c>
      <c r="B28" s="73" t="s">
        <v>213</v>
      </c>
      <c r="C28" s="5" t="s">
        <v>1748</v>
      </c>
      <c r="D28" s="5" t="str">
        <f t="shared" si="4"/>
        <v>N/A</v>
      </c>
      <c r="E28" s="5" t="s">
        <v>1748</v>
      </c>
      <c r="F28" s="5" t="str">
        <f t="shared" si="5"/>
        <v>N/A</v>
      </c>
      <c r="G28" s="5">
        <v>1.0303541315</v>
      </c>
      <c r="H28" s="5" t="str">
        <f t="shared" si="6"/>
        <v>N/A</v>
      </c>
      <c r="I28" s="6" t="s">
        <v>1748</v>
      </c>
      <c r="J28" s="6" t="s">
        <v>1748</v>
      </c>
      <c r="K28" s="111" t="str">
        <f t="shared" si="0"/>
        <v>N/A</v>
      </c>
    </row>
    <row r="29" spans="1:11" x14ac:dyDescent="0.25">
      <c r="A29" s="108" t="s">
        <v>319</v>
      </c>
      <c r="B29" s="73" t="s">
        <v>213</v>
      </c>
      <c r="C29" s="5" t="s">
        <v>1748</v>
      </c>
      <c r="D29" s="5" t="str">
        <f t="shared" si="4"/>
        <v>N/A</v>
      </c>
      <c r="E29" s="5" t="s">
        <v>1748</v>
      </c>
      <c r="F29" s="5" t="str">
        <f t="shared" si="5"/>
        <v>N/A</v>
      </c>
      <c r="G29" s="5">
        <v>0.50590219219999999</v>
      </c>
      <c r="H29" s="5" t="str">
        <f t="shared" si="6"/>
        <v>N/A</v>
      </c>
      <c r="I29" s="6" t="s">
        <v>1748</v>
      </c>
      <c r="J29" s="6" t="s">
        <v>1748</v>
      </c>
      <c r="K29" s="111" t="str">
        <f t="shared" si="0"/>
        <v>N/A</v>
      </c>
    </row>
    <row r="30" spans="1:11" x14ac:dyDescent="0.25">
      <c r="A30" s="108" t="s">
        <v>833</v>
      </c>
      <c r="B30" s="73" t="s">
        <v>213</v>
      </c>
      <c r="C30" s="5" t="s">
        <v>1748</v>
      </c>
      <c r="D30" s="5" t="str">
        <f t="shared" si="4"/>
        <v>N/A</v>
      </c>
      <c r="E30" s="5" t="s">
        <v>1748</v>
      </c>
      <c r="F30" s="5" t="str">
        <f t="shared" si="5"/>
        <v>N/A</v>
      </c>
      <c r="G30" s="5">
        <v>80.269814503000006</v>
      </c>
      <c r="H30" s="5" t="str">
        <f t="shared" si="6"/>
        <v>N/A</v>
      </c>
      <c r="I30" s="6" t="s">
        <v>1748</v>
      </c>
      <c r="J30" s="6" t="s">
        <v>1748</v>
      </c>
      <c r="K30" s="111" t="str">
        <f t="shared" si="0"/>
        <v>N/A</v>
      </c>
    </row>
    <row r="31" spans="1:11" x14ac:dyDescent="0.25">
      <c r="A31" s="107" t="s">
        <v>320</v>
      </c>
      <c r="B31" s="22" t="s">
        <v>213</v>
      </c>
      <c r="C31" s="5" t="s">
        <v>1748</v>
      </c>
      <c r="D31" s="5" t="str">
        <f t="shared" si="4"/>
        <v>N/A</v>
      </c>
      <c r="E31" s="5" t="s">
        <v>1748</v>
      </c>
      <c r="F31" s="5" t="str">
        <f t="shared" si="5"/>
        <v>N/A</v>
      </c>
      <c r="G31" s="5">
        <v>100</v>
      </c>
      <c r="H31" s="5" t="str">
        <f t="shared" si="6"/>
        <v>N/A</v>
      </c>
      <c r="I31" s="6" t="s">
        <v>1748</v>
      </c>
      <c r="J31" s="6" t="s">
        <v>1748</v>
      </c>
      <c r="K31" s="111" t="str">
        <f t="shared" si="0"/>
        <v>N/A</v>
      </c>
    </row>
    <row r="32" spans="1:11" x14ac:dyDescent="0.25">
      <c r="A32" s="107" t="s">
        <v>321</v>
      </c>
      <c r="B32" s="22" t="s">
        <v>213</v>
      </c>
      <c r="C32" s="5" t="s">
        <v>1748</v>
      </c>
      <c r="D32" s="5" t="str">
        <f t="shared" si="4"/>
        <v>N/A</v>
      </c>
      <c r="E32" s="5" t="s">
        <v>1748</v>
      </c>
      <c r="F32" s="5" t="str">
        <f t="shared" si="5"/>
        <v>N/A</v>
      </c>
      <c r="G32" s="5">
        <v>100</v>
      </c>
      <c r="H32" s="5" t="str">
        <f t="shared" si="6"/>
        <v>N/A</v>
      </c>
      <c r="I32" s="6" t="s">
        <v>1748</v>
      </c>
      <c r="J32" s="6" t="s">
        <v>1748</v>
      </c>
      <c r="K32" s="111" t="str">
        <f t="shared" si="0"/>
        <v>N/A</v>
      </c>
    </row>
    <row r="33" spans="1:11" x14ac:dyDescent="0.25">
      <c r="A33" s="108" t="s">
        <v>322</v>
      </c>
      <c r="B33" s="73" t="s">
        <v>213</v>
      </c>
      <c r="C33" s="5" t="s">
        <v>1748</v>
      </c>
      <c r="D33" s="5" t="str">
        <f t="shared" si="4"/>
        <v>N/A</v>
      </c>
      <c r="E33" s="5" t="s">
        <v>1748</v>
      </c>
      <c r="F33" s="5" t="str">
        <f t="shared" si="5"/>
        <v>N/A</v>
      </c>
      <c r="G33" s="5">
        <v>16.472545756999999</v>
      </c>
      <c r="H33" s="5" t="str">
        <f t="shared" si="6"/>
        <v>N/A</v>
      </c>
      <c r="I33" s="6" t="s">
        <v>1748</v>
      </c>
      <c r="J33" s="6" t="s">
        <v>1748</v>
      </c>
      <c r="K33" s="111" t="str">
        <f t="shared" si="0"/>
        <v>N/A</v>
      </c>
    </row>
    <row r="34" spans="1:11" x14ac:dyDescent="0.25">
      <c r="A34" s="108" t="s">
        <v>323</v>
      </c>
      <c r="B34" s="73" t="s">
        <v>213</v>
      </c>
      <c r="C34" s="5" t="s">
        <v>1748</v>
      </c>
      <c r="D34" s="5" t="str">
        <f t="shared" si="4"/>
        <v>N/A</v>
      </c>
      <c r="E34" s="5" t="s">
        <v>1748</v>
      </c>
      <c r="F34" s="5" t="str">
        <f t="shared" si="5"/>
        <v>N/A</v>
      </c>
      <c r="G34" s="5">
        <v>0</v>
      </c>
      <c r="H34" s="5" t="str">
        <f t="shared" si="6"/>
        <v>N/A</v>
      </c>
      <c r="I34" s="6" t="s">
        <v>1748</v>
      </c>
      <c r="J34" s="6" t="s">
        <v>1748</v>
      </c>
      <c r="K34" s="111" t="str">
        <f t="shared" si="0"/>
        <v>N/A</v>
      </c>
    </row>
    <row r="35" spans="1:11" x14ac:dyDescent="0.25">
      <c r="A35" s="108" t="s">
        <v>1731</v>
      </c>
      <c r="B35" s="73" t="s">
        <v>213</v>
      </c>
      <c r="C35" s="5" t="s">
        <v>1748</v>
      </c>
      <c r="D35" s="5" t="str">
        <f t="shared" si="4"/>
        <v>N/A</v>
      </c>
      <c r="E35" s="5" t="s">
        <v>1748</v>
      </c>
      <c r="F35" s="5" t="str">
        <f>IF($B35="N/A","N/A",IF(E35&lt;0,"No","Yes"))</f>
        <v>N/A</v>
      </c>
      <c r="G35" s="5">
        <v>0</v>
      </c>
      <c r="H35" s="5" t="str">
        <f t="shared" si="6"/>
        <v>N/A</v>
      </c>
      <c r="I35" s="6" t="s">
        <v>1748</v>
      </c>
      <c r="J35" s="6" t="s">
        <v>1748</v>
      </c>
      <c r="K35" s="111" t="str">
        <f t="shared" si="0"/>
        <v>N/A</v>
      </c>
    </row>
    <row r="36" spans="1:11" x14ac:dyDescent="0.25">
      <c r="A36" s="109" t="s">
        <v>372</v>
      </c>
      <c r="B36" s="1" t="s">
        <v>213</v>
      </c>
      <c r="C36" s="4" t="s">
        <v>1748</v>
      </c>
      <c r="D36" s="5" t="str">
        <f t="shared" ref="D36:D39" si="7">IF($B36="N/A","N/A",IF(C36&lt;0,"No","Yes"))</f>
        <v>N/A</v>
      </c>
      <c r="E36" s="4" t="s">
        <v>1748</v>
      </c>
      <c r="F36" s="5" t="str">
        <f t="shared" ref="F36:F39" si="8">IF($B36="N/A","N/A",IF(E36&lt;0,"No","Yes"))</f>
        <v>N/A</v>
      </c>
      <c r="G36" s="4">
        <v>23.904603438999999</v>
      </c>
      <c r="H36" s="5" t="str">
        <f t="shared" ref="H36:H39" si="9">IF($B36="N/A","N/A",IF(G36&lt;0,"No","Yes"))</f>
        <v>N/A</v>
      </c>
      <c r="I36" s="6" t="s">
        <v>1748</v>
      </c>
      <c r="J36" s="6" t="s">
        <v>1748</v>
      </c>
      <c r="K36" s="111" t="str">
        <f>IF(J36="Div by 0", "N/A", IF(J36="N/A","N/A", IF(J36&gt;30, "No", IF(J36&lt;-30, "No", "Yes"))))</f>
        <v>N/A</v>
      </c>
    </row>
    <row r="37" spans="1:11" x14ac:dyDescent="0.25">
      <c r="A37" s="109" t="s">
        <v>373</v>
      </c>
      <c r="B37" s="1" t="s">
        <v>213</v>
      </c>
      <c r="C37" s="4" t="s">
        <v>1748</v>
      </c>
      <c r="D37" s="5" t="str">
        <f t="shared" si="7"/>
        <v>N/A</v>
      </c>
      <c r="E37" s="4" t="s">
        <v>1748</v>
      </c>
      <c r="F37" s="5" t="str">
        <f t="shared" si="8"/>
        <v>N/A</v>
      </c>
      <c r="G37" s="4">
        <v>0.55463117029999998</v>
      </c>
      <c r="H37" s="5" t="str">
        <f t="shared" si="9"/>
        <v>N/A</v>
      </c>
      <c r="I37" s="6" t="s">
        <v>1748</v>
      </c>
      <c r="J37" s="6" t="s">
        <v>1748</v>
      </c>
      <c r="K37" s="111" t="str">
        <f>IF(J37="Div by 0", "N/A", IF(J37="N/A","N/A", IF(J37&gt;30, "No", IF(J37&lt;-30, "No", "Yes"))))</f>
        <v>N/A</v>
      </c>
    </row>
    <row r="38" spans="1:11" x14ac:dyDescent="0.25">
      <c r="A38" s="109" t="s">
        <v>374</v>
      </c>
      <c r="B38" s="1" t="s">
        <v>213</v>
      </c>
      <c r="C38" s="4" t="s">
        <v>1748</v>
      </c>
      <c r="D38" s="5" t="str">
        <f t="shared" si="7"/>
        <v>N/A</v>
      </c>
      <c r="E38" s="4" t="s">
        <v>1748</v>
      </c>
      <c r="F38" s="5" t="str">
        <f t="shared" si="8"/>
        <v>N/A</v>
      </c>
      <c r="G38" s="4">
        <v>72.933998891000002</v>
      </c>
      <c r="H38" s="5" t="str">
        <f t="shared" si="9"/>
        <v>N/A</v>
      </c>
      <c r="I38" s="6" t="s">
        <v>1748</v>
      </c>
      <c r="J38" s="6" t="s">
        <v>1748</v>
      </c>
      <c r="K38" s="111" t="str">
        <f>IF(J38="Div by 0", "N/A", IF(J38="N/A","N/A", IF(J38&gt;30, "No", IF(J38&lt;-30, "No", "Yes"))))</f>
        <v>N/A</v>
      </c>
    </row>
    <row r="39" spans="1:11" x14ac:dyDescent="0.25">
      <c r="A39" s="126" t="s">
        <v>375</v>
      </c>
      <c r="B39" s="127" t="s">
        <v>213</v>
      </c>
      <c r="C39" s="124" t="s">
        <v>1748</v>
      </c>
      <c r="D39" s="120" t="str">
        <f t="shared" si="7"/>
        <v>N/A</v>
      </c>
      <c r="E39" s="124" t="s">
        <v>1748</v>
      </c>
      <c r="F39" s="120" t="str">
        <f t="shared" si="8"/>
        <v>N/A</v>
      </c>
      <c r="G39" s="124">
        <v>5.5463116999999999E-2</v>
      </c>
      <c r="H39" s="120" t="str">
        <f t="shared" si="9"/>
        <v>N/A</v>
      </c>
      <c r="I39" s="121" t="s">
        <v>1748</v>
      </c>
      <c r="J39" s="121" t="s">
        <v>1748</v>
      </c>
      <c r="K39" s="122" t="str">
        <f>IF(J39="Div by 0", "N/A", IF(J39="N/A","N/A", IF(J39&gt;30, "No", IF(J39&lt;-30, "No", "Yes"))))</f>
        <v>N/A</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6</v>
      </c>
      <c r="F6" s="5" t="s">
        <v>213</v>
      </c>
      <c r="G6" s="3">
        <v>7</v>
      </c>
      <c r="H6" s="5" t="s">
        <v>213</v>
      </c>
      <c r="I6" s="95" t="s">
        <v>213</v>
      </c>
      <c r="J6" s="95" t="s">
        <v>213</v>
      </c>
      <c r="K6" s="111" t="s">
        <v>213</v>
      </c>
    </row>
    <row r="7" spans="1:11" s="16" customFormat="1" x14ac:dyDescent="0.25">
      <c r="A7" s="128" t="s">
        <v>12</v>
      </c>
      <c r="B7" s="17" t="s">
        <v>213</v>
      </c>
      <c r="C7" s="18">
        <v>1172083</v>
      </c>
      <c r="D7" s="19" t="str">
        <f>IF($B7="N/A","N/A",IF(C7&gt;15,"No",IF(C7&lt;-15,"No","Yes")))</f>
        <v>N/A</v>
      </c>
      <c r="E7" s="18">
        <v>1025973</v>
      </c>
      <c r="F7" s="19" t="str">
        <f>IF($B7="N/A","N/A",IF(E7&gt;15,"No",IF(E7&lt;-15,"No","Yes")))</f>
        <v>N/A</v>
      </c>
      <c r="G7" s="18">
        <v>787485</v>
      </c>
      <c r="H7" s="19" t="str">
        <f>IF($B7="N/A","N/A",IF(G7&gt;15,"No",IF(G7&lt;-15,"No","Yes")))</f>
        <v>N/A</v>
      </c>
      <c r="I7" s="20">
        <v>-12.5</v>
      </c>
      <c r="J7" s="20">
        <v>-23.2</v>
      </c>
      <c r="K7" s="112" t="str">
        <f t="shared" ref="K7:K24" si="0">IF(J7="Div by 0", "N/A", IF(J7="N/A","N/A", IF(J7&gt;30, "No", IF(J7&lt;-30, "No", "Yes"))))</f>
        <v>Yes</v>
      </c>
    </row>
    <row r="8" spans="1:11" x14ac:dyDescent="0.25">
      <c r="A8" s="128" t="s">
        <v>362</v>
      </c>
      <c r="B8" s="17" t="s">
        <v>213</v>
      </c>
      <c r="C8" s="21">
        <v>100</v>
      </c>
      <c r="D8" s="19" t="str">
        <f>IF($B8="N/A","N/A",IF(C8&gt;15,"No",IF(C8&lt;-15,"No","Yes")))</f>
        <v>N/A</v>
      </c>
      <c r="E8" s="21">
        <v>100</v>
      </c>
      <c r="F8" s="19" t="str">
        <f>IF($B8="N/A","N/A",IF(E8&gt;15,"No",IF(E8&lt;-15,"No","Yes")))</f>
        <v>N/A</v>
      </c>
      <c r="G8" s="21">
        <v>99.085696870000007</v>
      </c>
      <c r="H8" s="19" t="str">
        <f>IF($B8="N/A","N/A",IF(G8&gt;15,"No",IF(G8&lt;-15,"No","Yes")))</f>
        <v>N/A</v>
      </c>
      <c r="I8" s="20">
        <v>0</v>
      </c>
      <c r="J8" s="20">
        <v>-0.91400000000000003</v>
      </c>
      <c r="K8" s="112" t="str">
        <f t="shared" si="0"/>
        <v>Yes</v>
      </c>
    </row>
    <row r="9" spans="1:11" x14ac:dyDescent="0.25">
      <c r="A9" s="128" t="s">
        <v>119</v>
      </c>
      <c r="B9" s="22" t="s">
        <v>213</v>
      </c>
      <c r="C9" s="4">
        <v>0</v>
      </c>
      <c r="D9" s="5" t="str">
        <f>IF($B9="N/A","N/A",IF(C9&gt;15,"No",IF(C9&lt;-15,"No","Yes")))</f>
        <v>N/A</v>
      </c>
      <c r="E9" s="4">
        <v>0</v>
      </c>
      <c r="F9" s="5" t="str">
        <f>IF($B9="N/A","N/A",IF(E9&gt;15,"No",IF(E9&lt;-15,"No","Yes")))</f>
        <v>N/A</v>
      </c>
      <c r="G9" s="4">
        <v>0.91430312960000004</v>
      </c>
      <c r="H9" s="5" t="str">
        <f>IF($B9="N/A","N/A",IF(G9&gt;15,"No",IF(G9&lt;-15,"No","Yes")))</f>
        <v>N/A</v>
      </c>
      <c r="I9" s="6" t="s">
        <v>1748</v>
      </c>
      <c r="J9" s="6" t="s">
        <v>1748</v>
      </c>
      <c r="K9" s="111" t="str">
        <f t="shared" si="0"/>
        <v>N/A</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100</v>
      </c>
      <c r="D11" s="5" t="str">
        <f>IF(OR($B11="N/A",$C11="N/A"),"N/A",IF(C11&gt;100,"No",IF(C11&lt;95,"No","Yes")))</f>
        <v>Yes</v>
      </c>
      <c r="E11" s="4">
        <v>99.989570876000002</v>
      </c>
      <c r="F11" s="5" t="str">
        <f>IF(OR($B11="N/A",$E11="N/A"),"N/A",IF(E11&gt;100,"No",IF(E11&lt;95,"No","Yes")))</f>
        <v>Yes</v>
      </c>
      <c r="G11" s="4">
        <v>99.742344298999996</v>
      </c>
      <c r="H11" s="5" t="str">
        <f>IF($B11="N/A","N/A",IF(G11&gt;100,"No",IF(G11&lt;95,"No","Yes")))</f>
        <v>Yes</v>
      </c>
      <c r="I11" s="6">
        <v>-0.01</v>
      </c>
      <c r="J11" s="6">
        <v>-0.247</v>
      </c>
      <c r="K11" s="111" t="str">
        <f t="shared" si="0"/>
        <v>Yes</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5.9277668003999997</v>
      </c>
      <c r="H12" s="5" t="str">
        <f t="shared" ref="H12:H13" si="3">IF($B12="N/A","N/A",IF(G12&gt;100,"No",IF(G12&lt;95,"No","Yes")))</f>
        <v>N/A</v>
      </c>
      <c r="I12" s="6" t="s">
        <v>1748</v>
      </c>
      <c r="J12" s="6" t="s">
        <v>1748</v>
      </c>
      <c r="K12" s="111" t="str">
        <f t="shared" si="0"/>
        <v>N/A</v>
      </c>
    </row>
    <row r="13" spans="1:11" x14ac:dyDescent="0.25">
      <c r="A13" s="128" t="s">
        <v>837</v>
      </c>
      <c r="B13" s="22" t="s">
        <v>214</v>
      </c>
      <c r="C13" s="4">
        <v>99.564962550000004</v>
      </c>
      <c r="D13" s="5" t="str">
        <f t="shared" si="1"/>
        <v>Yes</v>
      </c>
      <c r="E13" s="4">
        <v>99.414896882999997</v>
      </c>
      <c r="F13" s="5" t="str">
        <f t="shared" si="2"/>
        <v>Yes</v>
      </c>
      <c r="G13" s="4">
        <v>99.918220665000007</v>
      </c>
      <c r="H13" s="5" t="str">
        <f t="shared" si="3"/>
        <v>Yes</v>
      </c>
      <c r="I13" s="6">
        <v>-0.151</v>
      </c>
      <c r="J13" s="6">
        <v>0.50629999999999997</v>
      </c>
      <c r="K13" s="111" t="str">
        <f t="shared" si="0"/>
        <v>Yes</v>
      </c>
    </row>
    <row r="14" spans="1:11" x14ac:dyDescent="0.25">
      <c r="A14" s="128" t="s">
        <v>13</v>
      </c>
      <c r="B14" s="22" t="s">
        <v>213</v>
      </c>
      <c r="C14" s="23">
        <v>1172083</v>
      </c>
      <c r="D14" s="5" t="str">
        <f>IF($B14="N/A","N/A",IF(C14&gt;15,"No",IF(C14&lt;-15,"No","Yes")))</f>
        <v>N/A</v>
      </c>
      <c r="E14" s="23">
        <v>1025973</v>
      </c>
      <c r="F14" s="5" t="str">
        <f>IF($B14="N/A","N/A",IF(E14&gt;15,"No",IF(E14&lt;-15,"No","Yes")))</f>
        <v>N/A</v>
      </c>
      <c r="G14" s="23">
        <v>780285</v>
      </c>
      <c r="H14" s="5" t="str">
        <f>IF($B14="N/A","N/A",IF(G14&gt;15,"No",IF(G14&lt;-15,"No","Yes")))</f>
        <v>N/A</v>
      </c>
      <c r="I14" s="6">
        <v>-12.5</v>
      </c>
      <c r="J14" s="6">
        <v>-23.9</v>
      </c>
      <c r="K14" s="111" t="str">
        <f t="shared" si="0"/>
        <v>Yes</v>
      </c>
    </row>
    <row r="15" spans="1:11" x14ac:dyDescent="0.25">
      <c r="A15" s="128" t="s">
        <v>440</v>
      </c>
      <c r="B15" s="22" t="s">
        <v>215</v>
      </c>
      <c r="C15" s="4">
        <v>4.3939720992</v>
      </c>
      <c r="D15" s="5" t="str">
        <f>IF($B15="N/A","N/A",IF(C15&gt;20,"No",IF(C15&lt;5,"No","Yes")))</f>
        <v>No</v>
      </c>
      <c r="E15" s="4">
        <v>5.2973128921999999</v>
      </c>
      <c r="F15" s="5" t="str">
        <f>IF($B15="N/A","N/A",IF(E15&gt;20,"No",IF(E15&lt;5,"No","Yes")))</f>
        <v>Yes</v>
      </c>
      <c r="G15" s="4">
        <v>5.5379765085999999</v>
      </c>
      <c r="H15" s="5" t="str">
        <f>IF($B15="N/A","N/A",IF(G15&gt;20,"No",IF(G15&lt;5,"No","Yes")))</f>
        <v>Yes</v>
      </c>
      <c r="I15" s="6">
        <v>20.56</v>
      </c>
      <c r="J15" s="6">
        <v>4.5430000000000001</v>
      </c>
      <c r="K15" s="111" t="str">
        <f t="shared" si="0"/>
        <v>Yes</v>
      </c>
    </row>
    <row r="16" spans="1:11" x14ac:dyDescent="0.25">
      <c r="A16" s="128" t="s">
        <v>441</v>
      </c>
      <c r="B16" s="17" t="s">
        <v>213</v>
      </c>
      <c r="C16" s="4">
        <v>95.606027901000004</v>
      </c>
      <c r="D16" s="5" t="str">
        <f>IF($B16="N/A","N/A",IF(C16&gt;15,"No",IF(C16&lt;-15,"No","Yes")))</f>
        <v>N/A</v>
      </c>
      <c r="E16" s="4">
        <v>94.702687108000006</v>
      </c>
      <c r="F16" s="5" t="str">
        <f>IF($B16="N/A","N/A",IF(E16&gt;15,"No",IF(E16&lt;-15,"No","Yes")))</f>
        <v>N/A</v>
      </c>
      <c r="G16" s="4">
        <v>94.462023490999997</v>
      </c>
      <c r="H16" s="5" t="str">
        <f>IF($B16="N/A","N/A",IF(G16&gt;15,"No",IF(G16&lt;-15,"No","Yes")))</f>
        <v>N/A</v>
      </c>
      <c r="I16" s="6">
        <v>-0.94499999999999995</v>
      </c>
      <c r="J16" s="6">
        <v>-0.254</v>
      </c>
      <c r="K16" s="111" t="str">
        <f t="shared" si="0"/>
        <v>Yes</v>
      </c>
    </row>
    <row r="17" spans="1:11" x14ac:dyDescent="0.25">
      <c r="A17" s="128" t="s">
        <v>442</v>
      </c>
      <c r="B17" s="22" t="s">
        <v>235</v>
      </c>
      <c r="C17" s="4">
        <v>17.644569539999999</v>
      </c>
      <c r="D17" s="5" t="str">
        <f>IF($B17="N/A","N/A",IF(C17&gt;1,"Yes","No"))</f>
        <v>Yes</v>
      </c>
      <c r="E17" s="4">
        <v>12.214648924</v>
      </c>
      <c r="F17" s="5" t="str">
        <f>IF($B17="N/A","N/A",IF(E17&gt;1,"Yes","No"))</f>
        <v>Yes</v>
      </c>
      <c r="G17" s="4">
        <v>5.3579140955</v>
      </c>
      <c r="H17" s="5" t="str">
        <f>IF($B17="N/A","N/A",IF(G17&gt;1,"Yes","No"))</f>
        <v>Yes</v>
      </c>
      <c r="I17" s="6">
        <v>-30.8</v>
      </c>
      <c r="J17" s="6">
        <v>-56.1</v>
      </c>
      <c r="K17" s="111" t="str">
        <f t="shared" si="0"/>
        <v>No</v>
      </c>
    </row>
    <row r="18" spans="1:11" x14ac:dyDescent="0.25">
      <c r="A18" s="128" t="s">
        <v>859</v>
      </c>
      <c r="B18" s="22" t="s">
        <v>213</v>
      </c>
      <c r="C18" s="75">
        <v>137.90454961</v>
      </c>
      <c r="D18" s="5" t="str">
        <f>IF($B18="N/A","N/A",IF(C18&gt;15,"No",IF(C18&lt;-15,"No","Yes")))</f>
        <v>N/A</v>
      </c>
      <c r="E18" s="75">
        <v>484.05842689000002</v>
      </c>
      <c r="F18" s="5" t="str">
        <f>IF($B18="N/A","N/A",IF(E18&gt;15,"No",IF(E18&lt;-15,"No","Yes")))</f>
        <v>N/A</v>
      </c>
      <c r="G18" s="75">
        <v>1182.8493553999999</v>
      </c>
      <c r="H18" s="5" t="str">
        <f>IF($B18="N/A","N/A",IF(G18&gt;15,"No",IF(G18&lt;-15,"No","Yes")))</f>
        <v>N/A</v>
      </c>
      <c r="I18" s="6">
        <v>251</v>
      </c>
      <c r="J18" s="6">
        <v>144.4</v>
      </c>
      <c r="K18" s="111" t="str">
        <f t="shared" si="0"/>
        <v>No</v>
      </c>
    </row>
    <row r="19" spans="1:11" x14ac:dyDescent="0.25">
      <c r="A19" s="110" t="s">
        <v>131</v>
      </c>
      <c r="B19" s="22" t="s">
        <v>213</v>
      </c>
      <c r="C19" s="23">
        <v>11</v>
      </c>
      <c r="D19" s="22" t="s">
        <v>213</v>
      </c>
      <c r="E19" s="23">
        <v>11</v>
      </c>
      <c r="F19" s="22" t="s">
        <v>213</v>
      </c>
      <c r="G19" s="23">
        <v>9778</v>
      </c>
      <c r="H19" s="5" t="str">
        <f>IF($B19="N/A","N/A",IF(G19&gt;15,"No",IF(G19&lt;-15,"No","Yes")))</f>
        <v>N/A</v>
      </c>
      <c r="I19" s="6">
        <v>-60</v>
      </c>
      <c r="J19" s="6">
        <v>489000</v>
      </c>
      <c r="K19" s="111" t="str">
        <f t="shared" si="0"/>
        <v>No</v>
      </c>
    </row>
    <row r="20" spans="1:11" x14ac:dyDescent="0.25">
      <c r="A20" s="110" t="s">
        <v>346</v>
      </c>
      <c r="B20" s="17" t="s">
        <v>213</v>
      </c>
      <c r="C20" s="4">
        <v>4.265909E-4</v>
      </c>
      <c r="D20" s="22" t="s">
        <v>213</v>
      </c>
      <c r="E20" s="4">
        <v>1.949369E-4</v>
      </c>
      <c r="F20" s="22" t="s">
        <v>213</v>
      </c>
      <c r="G20" s="4">
        <v>1.2416744446000001</v>
      </c>
      <c r="H20" s="5" t="str">
        <f>IF($B20="N/A","N/A",IF(G20&gt;15,"No",IF(G20&lt;-15,"No","Yes")))</f>
        <v>N/A</v>
      </c>
      <c r="I20" s="6">
        <v>-54.3</v>
      </c>
      <c r="J20" s="6">
        <v>637000</v>
      </c>
      <c r="K20" s="111" t="str">
        <f t="shared" si="0"/>
        <v>No</v>
      </c>
    </row>
    <row r="21" spans="1:11" ht="25" x14ac:dyDescent="0.25">
      <c r="A21" s="110" t="s">
        <v>838</v>
      </c>
      <c r="B21" s="22" t="s">
        <v>213</v>
      </c>
      <c r="C21" s="75">
        <v>3749.8</v>
      </c>
      <c r="D21" s="5" t="str">
        <f>IF($B21="N/A","N/A",IF(C21&gt;60,"No",IF(C21&lt;15,"No","Yes")))</f>
        <v>N/A</v>
      </c>
      <c r="E21" s="75">
        <v>1797.5</v>
      </c>
      <c r="F21" s="5" t="str">
        <f>IF($B21="N/A","N/A",IF(E21&gt;60,"No",IF(E21&lt;15,"No","Yes")))</f>
        <v>N/A</v>
      </c>
      <c r="G21" s="75">
        <v>1817.2442217</v>
      </c>
      <c r="H21" s="5" t="str">
        <f>IF($B21="N/A","N/A",IF(G21&gt;60,"No",IF(G21&lt;15,"No","Yes")))</f>
        <v>N/A</v>
      </c>
      <c r="I21" s="6">
        <v>-52.1</v>
      </c>
      <c r="J21" s="6">
        <v>1.0980000000000001</v>
      </c>
      <c r="K21" s="111" t="str">
        <f t="shared" si="0"/>
        <v>Yes</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1120582</v>
      </c>
      <c r="D6" s="5" t="str">
        <f>IF($B6="N/A","N/A",IF(C6&gt;15,"No",IF(C6&lt;-15,"No","Yes")))</f>
        <v>N/A</v>
      </c>
      <c r="E6" s="23">
        <v>971624</v>
      </c>
      <c r="F6" s="5" t="str">
        <f>IF($B6="N/A","N/A",IF(E6&gt;15,"No",IF(E6&lt;-15,"No","Yes")))</f>
        <v>N/A</v>
      </c>
      <c r="G6" s="23">
        <v>737073</v>
      </c>
      <c r="H6" s="5" t="str">
        <f>IF($B6="N/A","N/A",IF(G6&gt;15,"No",IF(G6&lt;-15,"No","Yes")))</f>
        <v>N/A</v>
      </c>
      <c r="I6" s="6">
        <v>-13.3</v>
      </c>
      <c r="J6" s="6">
        <v>-24.1</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118.37924664000001</v>
      </c>
      <c r="D9" s="5" t="str">
        <f>IF($B9="N/A","N/A",IF(C9&gt;100,"No",IF(C9&lt;50,"No","Yes")))</f>
        <v>No</v>
      </c>
      <c r="E9" s="24">
        <v>122.46993706000001</v>
      </c>
      <c r="F9" s="5" t="str">
        <f>IF($B9="N/A","N/A",IF(E9&gt;100,"No",IF(E9&lt;50,"No","Yes")))</f>
        <v>No</v>
      </c>
      <c r="G9" s="24">
        <v>136.73602531</v>
      </c>
      <c r="H9" s="5" t="str">
        <f>IF($B9="N/A","N/A",IF(G9&gt;100,"No",IF(G9&lt;50,"No","Yes")))</f>
        <v>No</v>
      </c>
      <c r="I9" s="6">
        <v>3.456</v>
      </c>
      <c r="J9" s="6">
        <v>11.65</v>
      </c>
      <c r="K9" s="111" t="str">
        <f t="shared" si="0"/>
        <v>Yes</v>
      </c>
    </row>
    <row r="10" spans="1:11" ht="25" x14ac:dyDescent="0.25">
      <c r="A10" s="130" t="s">
        <v>841</v>
      </c>
      <c r="B10" s="22" t="s">
        <v>213</v>
      </c>
      <c r="C10" s="24">
        <v>267.48805678999997</v>
      </c>
      <c r="D10" s="5" t="str">
        <f>IF($B10="N/A","N/A",IF(C10&gt;15,"No",IF(C10&lt;-15,"No","Yes")))</f>
        <v>N/A</v>
      </c>
      <c r="E10" s="24">
        <v>354.72605568</v>
      </c>
      <c r="F10" s="5" t="str">
        <f>IF($B10="N/A","N/A",IF(E10&gt;15,"No",IF(E10&lt;-15,"No","Yes")))</f>
        <v>N/A</v>
      </c>
      <c r="G10" s="24">
        <v>362.17159171999998</v>
      </c>
      <c r="H10" s="5" t="str">
        <f>IF($B10="N/A","N/A",IF(G10&gt;15,"No",IF(G10&lt;-15,"No","Yes")))</f>
        <v>N/A</v>
      </c>
      <c r="I10" s="6">
        <v>32.61</v>
      </c>
      <c r="J10" s="6">
        <v>2.0990000000000002</v>
      </c>
      <c r="K10" s="111" t="str">
        <f t="shared" si="0"/>
        <v>Yes</v>
      </c>
    </row>
    <row r="11" spans="1:11" ht="25" x14ac:dyDescent="0.25">
      <c r="A11" s="130" t="s">
        <v>842</v>
      </c>
      <c r="B11" s="22" t="s">
        <v>213</v>
      </c>
      <c r="C11" s="24">
        <v>941.87635462000003</v>
      </c>
      <c r="D11" s="5" t="str">
        <f>IF($B11="N/A","N/A",IF(C11&gt;15,"No",IF(C11&lt;-15,"No","Yes")))</f>
        <v>N/A</v>
      </c>
      <c r="E11" s="24">
        <v>980.68748082000002</v>
      </c>
      <c r="F11" s="5" t="str">
        <f>IF($B11="N/A","N/A",IF(E11&gt;15,"No",IF(E11&lt;-15,"No","Yes")))</f>
        <v>N/A</v>
      </c>
      <c r="G11" s="24">
        <v>965.02744149</v>
      </c>
      <c r="H11" s="5" t="str">
        <f>IF($B11="N/A","N/A",IF(G11&gt;15,"No",IF(G11&lt;-15,"No","Yes")))</f>
        <v>N/A</v>
      </c>
      <c r="I11" s="6">
        <v>4.1210000000000004</v>
      </c>
      <c r="J11" s="6">
        <v>-1.6</v>
      </c>
      <c r="K11" s="111" t="str">
        <f t="shared" si="0"/>
        <v>Yes</v>
      </c>
    </row>
    <row r="12" spans="1:11" ht="25" x14ac:dyDescent="0.25">
      <c r="A12" s="130" t="s">
        <v>843</v>
      </c>
      <c r="B12" s="22" t="s">
        <v>213</v>
      </c>
      <c r="C12" s="24">
        <v>453.13433803999999</v>
      </c>
      <c r="D12" s="5" t="str">
        <f>IF($B12="N/A","N/A",IF(C12&gt;15,"No",IF(C12&lt;-15,"No","Yes")))</f>
        <v>N/A</v>
      </c>
      <c r="E12" s="24">
        <v>469.79109360000001</v>
      </c>
      <c r="F12" s="5" t="str">
        <f>IF($B12="N/A","N/A",IF(E12&gt;15,"No",IF(E12&lt;-15,"No","Yes")))</f>
        <v>N/A</v>
      </c>
      <c r="G12" s="24">
        <v>459.65784387000002</v>
      </c>
      <c r="H12" s="5" t="str">
        <f>IF($B12="N/A","N/A",IF(G12&gt;15,"No",IF(G12&lt;-15,"No","Yes")))</f>
        <v>N/A</v>
      </c>
      <c r="I12" s="6">
        <v>3.6760000000000002</v>
      </c>
      <c r="J12" s="6">
        <v>-2.16</v>
      </c>
      <c r="K12" s="111" t="str">
        <f t="shared" si="0"/>
        <v>Yes</v>
      </c>
    </row>
    <row r="13" spans="1:11" x14ac:dyDescent="0.25">
      <c r="A13" s="130" t="s">
        <v>652</v>
      </c>
      <c r="B13" s="22" t="s">
        <v>237</v>
      </c>
      <c r="C13" s="4">
        <v>74.905272439000001</v>
      </c>
      <c r="D13" s="5" t="str">
        <f>IF($B13="N/A","N/A",IF(C13&gt;99,"No",IF(C13&lt;75,"No","Yes")))</f>
        <v>No</v>
      </c>
      <c r="E13" s="4">
        <v>84.044753937999999</v>
      </c>
      <c r="F13" s="5" t="str">
        <f>IF($B13="N/A","N/A",IF(E13&gt;99,"No",IF(E13&lt;75,"No","Yes")))</f>
        <v>Yes</v>
      </c>
      <c r="G13" s="4">
        <v>98.052431713000004</v>
      </c>
      <c r="H13" s="5" t="str">
        <f>IF($B13="N/A","N/A",IF(G13&gt;99,"No",IF(G13&lt;75,"No","Yes")))</f>
        <v>Yes</v>
      </c>
      <c r="I13" s="6">
        <v>12.2</v>
      </c>
      <c r="J13" s="6">
        <v>16.670000000000002</v>
      </c>
      <c r="K13" s="111" t="str">
        <f t="shared" ref="K13:K24" si="1">IF(J13="Div by 0", "N/A", IF(J13="N/A","N/A", IF(J13&gt;30, "No", IF(J13&lt;-30, "No", "Yes"))))</f>
        <v>Yes</v>
      </c>
    </row>
    <row r="14" spans="1:11" x14ac:dyDescent="0.25">
      <c r="A14" s="130" t="s">
        <v>493</v>
      </c>
      <c r="B14" s="22" t="s">
        <v>213</v>
      </c>
      <c r="C14" s="5">
        <v>100</v>
      </c>
      <c r="D14" s="5" t="str">
        <f>IF($B14="N/A","N/A",IF(C14&gt;15,"No",IF(C14&lt;-15,"No","Yes")))</f>
        <v>N/A</v>
      </c>
      <c r="E14" s="5">
        <v>100</v>
      </c>
      <c r="F14" s="5" t="str">
        <f>IF($B14="N/A","N/A",IF(E14&gt;15,"No",IF(E14&lt;-15,"No","Yes")))</f>
        <v>N/A</v>
      </c>
      <c r="G14" s="5">
        <v>99.680096524999996</v>
      </c>
      <c r="H14" s="5" t="str">
        <f>IF($B14="N/A","N/A",IF(G14&gt;15,"No",IF(G14&lt;-15,"No","Yes")))</f>
        <v>N/A</v>
      </c>
      <c r="I14" s="6">
        <v>0</v>
      </c>
      <c r="J14" s="6">
        <v>-0.32</v>
      </c>
      <c r="K14" s="111" t="str">
        <f t="shared" si="1"/>
        <v>Yes</v>
      </c>
    </row>
    <row r="15" spans="1:11" x14ac:dyDescent="0.25">
      <c r="A15" s="130" t="s">
        <v>844</v>
      </c>
      <c r="B15" s="22" t="s">
        <v>213</v>
      </c>
      <c r="C15" s="23">
        <v>12.145462993000001</v>
      </c>
      <c r="D15" s="5" t="str">
        <f>IF($B15="N/A","N/A",IF(C15&gt;15,"No",IF(C15&lt;-15,"No","Yes")))</f>
        <v>N/A</v>
      </c>
      <c r="E15" s="6">
        <v>11.974484415999999</v>
      </c>
      <c r="F15" s="5" t="str">
        <f>IF($B15="N/A","N/A",IF(E15&gt;15,"No",IF(E15&lt;-15,"No","Yes")))</f>
        <v>N/A</v>
      </c>
      <c r="G15" s="6">
        <v>11.924738272999999</v>
      </c>
      <c r="H15" s="5" t="str">
        <f>IF($B15="N/A","N/A",IF(G15&gt;15,"No",IF(G15&lt;-15,"No","Yes")))</f>
        <v>N/A</v>
      </c>
      <c r="I15" s="6">
        <v>-1.41</v>
      </c>
      <c r="J15" s="6">
        <v>-0.41499999999999998</v>
      </c>
      <c r="K15" s="111" t="str">
        <f t="shared" si="1"/>
        <v>Yes</v>
      </c>
    </row>
    <row r="16" spans="1:11" x14ac:dyDescent="0.25">
      <c r="A16" s="131" t="s">
        <v>653</v>
      </c>
      <c r="B16" s="38" t="s">
        <v>238</v>
      </c>
      <c r="C16" s="5">
        <v>21.55263961</v>
      </c>
      <c r="D16" s="5" t="str">
        <f>IF($B16="N/A","N/A",IF(C16&gt;20,"No",IF(C16&lt;=0,"No","Yes")))</f>
        <v>No</v>
      </c>
      <c r="E16" s="5">
        <v>12.741657267000001</v>
      </c>
      <c r="F16" s="5" t="str">
        <f>IF($B16="N/A","N/A",IF(E16&gt;20,"No",IF(E16&lt;=0,"No","Yes")))</f>
        <v>Yes</v>
      </c>
      <c r="G16" s="5">
        <v>1.4883193388</v>
      </c>
      <c r="H16" s="5" t="str">
        <f>IF($B16="N/A","N/A",IF(G16&gt;20,"No",IF(G16&lt;=0,"No","Yes")))</f>
        <v>Yes</v>
      </c>
      <c r="I16" s="6">
        <v>-40.9</v>
      </c>
      <c r="J16" s="6">
        <v>-88.3</v>
      </c>
      <c r="K16" s="111" t="str">
        <f t="shared" si="1"/>
        <v>No</v>
      </c>
    </row>
    <row r="17" spans="1:11" x14ac:dyDescent="0.25">
      <c r="A17" s="131"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11" t="str">
        <f t="shared" si="1"/>
        <v>Yes</v>
      </c>
    </row>
    <row r="18" spans="1:11" x14ac:dyDescent="0.25">
      <c r="A18" s="131" t="s">
        <v>845</v>
      </c>
      <c r="B18" s="22" t="s">
        <v>213</v>
      </c>
      <c r="C18" s="6">
        <v>7.8430490859999997</v>
      </c>
      <c r="D18" s="5" t="str">
        <f>IF($B18="N/A","N/A",IF(C18&gt;15,"No",IF(C18&lt;-15,"No","Yes")))</f>
        <v>N/A</v>
      </c>
      <c r="E18" s="6">
        <v>8.4705454721999995</v>
      </c>
      <c r="F18" s="5" t="str">
        <f>IF($B18="N/A","N/A",IF(E18&gt;15,"No",IF(E18&lt;-15,"No","Yes")))</f>
        <v>N/A</v>
      </c>
      <c r="G18" s="6">
        <v>8.6683682771000008</v>
      </c>
      <c r="H18" s="5" t="str">
        <f>IF($B18="N/A","N/A",IF(G18&gt;15,"No",IF(G18&lt;-15,"No","Yes")))</f>
        <v>N/A</v>
      </c>
      <c r="I18" s="6">
        <v>8.0009999999999994</v>
      </c>
      <c r="J18" s="6">
        <v>2.335</v>
      </c>
      <c r="K18" s="111" t="str">
        <f t="shared" si="1"/>
        <v>Yes</v>
      </c>
    </row>
    <row r="19" spans="1:11" x14ac:dyDescent="0.25">
      <c r="A19" s="130" t="s">
        <v>654</v>
      </c>
      <c r="B19" s="38" t="s">
        <v>239</v>
      </c>
      <c r="C19" s="5">
        <v>2.4808536999999999E-2</v>
      </c>
      <c r="D19" s="5" t="str">
        <f>IF($B19="N/A","N/A",IF(C19&gt;10,"No",IF(C19&lt;=0,"No","Yes")))</f>
        <v>Yes</v>
      </c>
      <c r="E19" s="5">
        <v>2.5215515500000001E-2</v>
      </c>
      <c r="F19" s="5" t="str">
        <f>IF($B19="N/A","N/A",IF(E19&gt;10,"No",IF(E19&lt;=0,"No","Yes")))</f>
        <v>Yes</v>
      </c>
      <c r="G19" s="5">
        <v>1.22104595E-2</v>
      </c>
      <c r="H19" s="5" t="str">
        <f>IF($B19="N/A","N/A",IF(G19&gt;10,"No",IF(G19&lt;=0,"No","Yes")))</f>
        <v>Yes</v>
      </c>
      <c r="I19" s="6">
        <v>1.64</v>
      </c>
      <c r="J19" s="6">
        <v>-51.6</v>
      </c>
      <c r="K19" s="111" t="str">
        <f t="shared" si="1"/>
        <v>No</v>
      </c>
    </row>
    <row r="20" spans="1:11" x14ac:dyDescent="0.25">
      <c r="A20" s="130"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1" t="str">
        <f t="shared" si="1"/>
        <v>Yes</v>
      </c>
    </row>
    <row r="21" spans="1:11" x14ac:dyDescent="0.25">
      <c r="A21" s="130" t="s">
        <v>846</v>
      </c>
      <c r="B21" s="22" t="s">
        <v>213</v>
      </c>
      <c r="C21" s="6">
        <v>27.550359711999999</v>
      </c>
      <c r="D21" s="5" t="str">
        <f>IF($B21="N/A","N/A",IF(C21&gt;15,"No",IF(C21&lt;-15,"No","Yes")))</f>
        <v>N/A</v>
      </c>
      <c r="E21" s="6">
        <v>26.604081633</v>
      </c>
      <c r="F21" s="5" t="str">
        <f>IF($B21="N/A","N/A",IF(E21&gt;15,"No",IF(E21&lt;-15,"No","Yes")))</f>
        <v>N/A</v>
      </c>
      <c r="G21" s="6">
        <v>27.533333333000002</v>
      </c>
      <c r="H21" s="5" t="str">
        <f>IF($B21="N/A","N/A",IF(G21&gt;15,"No",IF(G21&lt;-15,"No","Yes")))</f>
        <v>N/A</v>
      </c>
      <c r="I21" s="6">
        <v>-3.43</v>
      </c>
      <c r="J21" s="6">
        <v>3.4929999999999999</v>
      </c>
      <c r="K21" s="111" t="str">
        <f t="shared" si="1"/>
        <v>Yes</v>
      </c>
    </row>
    <row r="22" spans="1:11" x14ac:dyDescent="0.25">
      <c r="A22" s="130" t="s">
        <v>1697</v>
      </c>
      <c r="B22" s="38" t="s">
        <v>224</v>
      </c>
      <c r="C22" s="5">
        <v>3.5172794136999999</v>
      </c>
      <c r="D22" s="5" t="str">
        <f>IF($B22="N/A","N/A",IF(C22&gt;5,"No",IF(C22&lt;=0,"No","Yes")))</f>
        <v>Yes</v>
      </c>
      <c r="E22" s="5">
        <v>3.1883732802</v>
      </c>
      <c r="F22" s="5" t="str">
        <f>IF($B22="N/A","N/A",IF(E22&gt;5,"No",IF(E22&lt;=0,"No","Yes")))</f>
        <v>Yes</v>
      </c>
      <c r="G22" s="5">
        <v>0.44703848870000001</v>
      </c>
      <c r="H22" s="5" t="str">
        <f>IF($B22="N/A","N/A",IF(G22&gt;5,"No",IF(G22&lt;=0,"No","Yes")))</f>
        <v>Yes</v>
      </c>
      <c r="I22" s="6">
        <v>-9.35</v>
      </c>
      <c r="J22" s="6">
        <v>-86</v>
      </c>
      <c r="K22" s="111" t="str">
        <f t="shared" si="1"/>
        <v>No</v>
      </c>
    </row>
    <row r="23" spans="1:11" x14ac:dyDescent="0.25">
      <c r="A23" s="130" t="s">
        <v>130</v>
      </c>
      <c r="B23" s="22" t="s">
        <v>213</v>
      </c>
      <c r="C23" s="5">
        <v>100</v>
      </c>
      <c r="D23" s="5" t="str">
        <f>IF($B23="N/A","N/A",IF(C23&gt;15,"No",IF(C23&lt;-15,"No","Yes")))</f>
        <v>N/A</v>
      </c>
      <c r="E23" s="5">
        <v>99.996772007000004</v>
      </c>
      <c r="F23" s="5" t="str">
        <f>IF($B23="N/A","N/A",IF(E23&gt;15,"No",IF(E23&lt;-15,"No","Yes")))</f>
        <v>N/A</v>
      </c>
      <c r="G23" s="5">
        <v>99.908952959000004</v>
      </c>
      <c r="H23" s="5" t="str">
        <f>IF($B23="N/A","N/A",IF(G23&gt;15,"No",IF(G23&lt;-15,"No","Yes")))</f>
        <v>N/A</v>
      </c>
      <c r="I23" s="6">
        <v>-3.0000000000000001E-3</v>
      </c>
      <c r="J23" s="6">
        <v>-8.7999999999999995E-2</v>
      </c>
      <c r="K23" s="111" t="str">
        <f t="shared" si="1"/>
        <v>Yes</v>
      </c>
    </row>
    <row r="24" spans="1:11" x14ac:dyDescent="0.25">
      <c r="A24" s="130" t="s">
        <v>847</v>
      </c>
      <c r="B24" s="22" t="s">
        <v>213</v>
      </c>
      <c r="C24" s="6">
        <v>7.3889480895000004</v>
      </c>
      <c r="D24" s="5" t="str">
        <f>IF($B24="N/A","N/A",IF(C24&gt;15,"No",IF(C24&lt;-15,"No","Yes")))</f>
        <v>N/A</v>
      </c>
      <c r="E24" s="6">
        <v>7.4308864354999997</v>
      </c>
      <c r="F24" s="5" t="str">
        <f>IF($B24="N/A","N/A",IF(E24&gt;15,"No",IF(E24&lt;-15,"No","Yes")))</f>
        <v>N/A</v>
      </c>
      <c r="G24" s="6">
        <v>7.7007897934000002</v>
      </c>
      <c r="H24" s="5" t="str">
        <f>IF($B24="N/A","N/A",IF(G24&gt;15,"No",IF(G24&lt;-15,"No","Yes")))</f>
        <v>N/A</v>
      </c>
      <c r="I24" s="6">
        <v>0.56759999999999999</v>
      </c>
      <c r="J24" s="6">
        <v>3.6320000000000001</v>
      </c>
      <c r="K24" s="111" t="str">
        <f t="shared" si="1"/>
        <v>Yes</v>
      </c>
    </row>
    <row r="25" spans="1:11" x14ac:dyDescent="0.25">
      <c r="A25" s="130" t="s">
        <v>15</v>
      </c>
      <c r="B25" s="22" t="s">
        <v>240</v>
      </c>
      <c r="C25" s="5">
        <v>0</v>
      </c>
      <c r="D25" s="5" t="str">
        <f>IF($B25="N/A","N/A",IF(C25&gt;20,"No",IF(C25&lt;1,"No","Yes")))</f>
        <v>No</v>
      </c>
      <c r="E25" s="5">
        <v>0</v>
      </c>
      <c r="F25" s="5" t="str">
        <f>IF($B25="N/A","N/A",IF(E25&gt;20,"No",IF(E25&lt;1,"No","Yes")))</f>
        <v>No</v>
      </c>
      <c r="G25" s="5">
        <v>0</v>
      </c>
      <c r="H25" s="5" t="str">
        <f>IF($B25="N/A","N/A",IF(G25&gt;20,"No",IF(G25&lt;1,"No","Yes")))</f>
        <v>No</v>
      </c>
      <c r="I25" s="6" t="s">
        <v>1748</v>
      </c>
      <c r="J25" s="6" t="s">
        <v>1748</v>
      </c>
      <c r="K25" s="111" t="str">
        <f t="shared" ref="K25:K34" si="2">IF(J25="Div by 0", "N/A", IF(J25="N/A","N/A", IF(J25&gt;30, "No", IF(J25&lt;-30, "No", "Yes"))))</f>
        <v>N/A</v>
      </c>
    </row>
    <row r="26" spans="1:11" x14ac:dyDescent="0.25">
      <c r="A26" s="130"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11" t="str">
        <f t="shared" si="2"/>
        <v>Yes</v>
      </c>
    </row>
    <row r="27" spans="1:11" x14ac:dyDescent="0.25">
      <c r="A27" s="130"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11" t="str">
        <f t="shared" si="2"/>
        <v>Yes</v>
      </c>
    </row>
    <row r="28" spans="1:11" x14ac:dyDescent="0.25">
      <c r="A28" s="130" t="s">
        <v>848</v>
      </c>
      <c r="B28" s="22" t="s">
        <v>226</v>
      </c>
      <c r="C28" s="5">
        <v>9.8012461381999998</v>
      </c>
      <c r="D28" s="5" t="str">
        <f>IF($B28="N/A","N/A",IF(C28&gt;30,"No",IF(C28&lt;5,"No","Yes")))</f>
        <v>Yes</v>
      </c>
      <c r="E28" s="5">
        <v>9.3145084929999999</v>
      </c>
      <c r="F28" s="5" t="str">
        <f>IF($B28="N/A","N/A",IF(E28&gt;30,"No",IF(E28&lt;5,"No","Yes")))</f>
        <v>Yes</v>
      </c>
      <c r="G28" s="5">
        <v>8.6918120728999995</v>
      </c>
      <c r="H28" s="5" t="str">
        <f>IF($B28="N/A","N/A",IF(G28&gt;30,"No",IF(G28&lt;5,"No","Yes")))</f>
        <v>Yes</v>
      </c>
      <c r="I28" s="6">
        <v>-4.97</v>
      </c>
      <c r="J28" s="6">
        <v>-6.69</v>
      </c>
      <c r="K28" s="111" t="str">
        <f t="shared" si="2"/>
        <v>Yes</v>
      </c>
    </row>
    <row r="29" spans="1:11" x14ac:dyDescent="0.25">
      <c r="A29" s="130" t="s">
        <v>849</v>
      </c>
      <c r="B29" s="22" t="s">
        <v>227</v>
      </c>
      <c r="C29" s="5">
        <v>53.522723014</v>
      </c>
      <c r="D29" s="5" t="str">
        <f>IF($B29="N/A","N/A",IF(C29&gt;75,"No",IF(C29&lt;15,"No","Yes")))</f>
        <v>Yes</v>
      </c>
      <c r="E29" s="5">
        <v>48.213300617999998</v>
      </c>
      <c r="F29" s="5" t="str">
        <f>IF($B29="N/A","N/A",IF(E29&gt;75,"No",IF(E29&lt;15,"No","Yes")))</f>
        <v>Yes</v>
      </c>
      <c r="G29" s="5">
        <v>43.257587782999998</v>
      </c>
      <c r="H29" s="5" t="str">
        <f>IF($B29="N/A","N/A",IF(G29&gt;75,"No",IF(G29&lt;15,"No","Yes")))</f>
        <v>Yes</v>
      </c>
      <c r="I29" s="6">
        <v>-9.92</v>
      </c>
      <c r="J29" s="6">
        <v>-10.3</v>
      </c>
      <c r="K29" s="111" t="str">
        <f t="shared" si="2"/>
        <v>Yes</v>
      </c>
    </row>
    <row r="30" spans="1:11" x14ac:dyDescent="0.25">
      <c r="A30" s="130" t="s">
        <v>850</v>
      </c>
      <c r="B30" s="22" t="s">
        <v>228</v>
      </c>
      <c r="C30" s="5">
        <v>36.590718037999999</v>
      </c>
      <c r="D30" s="5" t="str">
        <f>IF($B30="N/A","N/A",IF(C30&gt;70,"No",IF(C30&lt;25,"No","Yes")))</f>
        <v>Yes</v>
      </c>
      <c r="E30" s="5">
        <v>42.472190888999997</v>
      </c>
      <c r="F30" s="5" t="str">
        <f>IF($B30="N/A","N/A",IF(E30&gt;70,"No",IF(E30&lt;25,"No","Yes")))</f>
        <v>Yes</v>
      </c>
      <c r="G30" s="5">
        <v>48.050600144000001</v>
      </c>
      <c r="H30" s="5" t="str">
        <f>IF($B30="N/A","N/A",IF(G30&gt;70,"No",IF(G30&lt;25,"No","Yes")))</f>
        <v>Yes</v>
      </c>
      <c r="I30" s="6">
        <v>16.07</v>
      </c>
      <c r="J30" s="6">
        <v>13.13</v>
      </c>
      <c r="K30" s="111" t="str">
        <f t="shared" si="2"/>
        <v>Yes</v>
      </c>
    </row>
    <row r="31" spans="1:11" x14ac:dyDescent="0.25">
      <c r="A31" s="130" t="s">
        <v>160</v>
      </c>
      <c r="B31" s="22" t="s">
        <v>214</v>
      </c>
      <c r="C31" s="5">
        <v>99.994199442999999</v>
      </c>
      <c r="D31" s="5" t="str">
        <f>IF($B31="N/A","N/A",IF(C31&gt;100,"No",IF(C31&lt;95,"No","Yes")))</f>
        <v>Yes</v>
      </c>
      <c r="E31" s="5">
        <v>99.991972203000003</v>
      </c>
      <c r="F31" s="5" t="str">
        <f>IF($B31="N/A","N/A",IF(E31&gt;100,"No",IF(E31&lt;95,"No","Yes")))</f>
        <v>Yes</v>
      </c>
      <c r="G31" s="5">
        <v>99.996608206000005</v>
      </c>
      <c r="H31" s="5" t="str">
        <f>IF($B31="N/A","N/A",IF(G31&gt;100,"No",IF(G31&lt;95,"No","Yes")))</f>
        <v>Yes</v>
      </c>
      <c r="I31" s="6">
        <v>-2E-3</v>
      </c>
      <c r="J31" s="6">
        <v>4.5999999999999999E-3</v>
      </c>
      <c r="K31" s="111" t="str">
        <f t="shared" si="2"/>
        <v>Yes</v>
      </c>
    </row>
    <row r="32" spans="1:11" x14ac:dyDescent="0.25">
      <c r="A32" s="109" t="s">
        <v>372</v>
      </c>
      <c r="B32" s="22" t="s">
        <v>241</v>
      </c>
      <c r="C32" s="5">
        <v>0.4245115485</v>
      </c>
      <c r="D32" s="5" t="str">
        <f>IF($B32="N/A","N/A",IF(C32&gt;5,"No",IF(C32&lt;1,"No","Yes")))</f>
        <v>No</v>
      </c>
      <c r="E32" s="5">
        <v>0.46530345070000001</v>
      </c>
      <c r="F32" s="5" t="str">
        <f>IF($B32="N/A","N/A",IF(E32&gt;5,"No",IF(E32&lt;1,"No","Yes")))</f>
        <v>No</v>
      </c>
      <c r="G32" s="5">
        <v>0.31597955700000002</v>
      </c>
      <c r="H32" s="5" t="str">
        <f>IF($B32="N/A","N/A",IF(G32&gt;5,"No",IF(G32&lt;1,"No","Yes")))</f>
        <v>No</v>
      </c>
      <c r="I32" s="6">
        <v>9.609</v>
      </c>
      <c r="J32" s="6">
        <v>-32.1</v>
      </c>
      <c r="K32" s="111" t="str">
        <f t="shared" si="2"/>
        <v>No</v>
      </c>
    </row>
    <row r="33" spans="1:11" x14ac:dyDescent="0.25">
      <c r="A33" s="109" t="s">
        <v>374</v>
      </c>
      <c r="B33" s="22" t="s">
        <v>242</v>
      </c>
      <c r="C33" s="5">
        <v>98.059668993000003</v>
      </c>
      <c r="D33" s="5" t="str">
        <f>IF($B33="N/A","N/A",IF(C33&gt;98,"No",IF(C33&lt;8,"No","Yes")))</f>
        <v>No</v>
      </c>
      <c r="E33" s="5">
        <v>97.913596205999994</v>
      </c>
      <c r="F33" s="5" t="str">
        <f>IF($B33="N/A","N/A",IF(E33&gt;98,"No",IF(E33&lt;8,"No","Yes")))</f>
        <v>Yes</v>
      </c>
      <c r="G33" s="5">
        <v>98.106971764999997</v>
      </c>
      <c r="H33" s="5" t="str">
        <f>IF($B33="N/A","N/A",IF(G33&gt;98,"No",IF(G33&lt;8,"No","Yes")))</f>
        <v>No</v>
      </c>
      <c r="I33" s="6">
        <v>-0.14899999999999999</v>
      </c>
      <c r="J33" s="6">
        <v>0.19750000000000001</v>
      </c>
      <c r="K33" s="111" t="str">
        <f t="shared" si="2"/>
        <v>Yes</v>
      </c>
    </row>
    <row r="34" spans="1:11" x14ac:dyDescent="0.25">
      <c r="A34" s="126" t="s">
        <v>375</v>
      </c>
      <c r="B34" s="132" t="s">
        <v>224</v>
      </c>
      <c r="C34" s="120">
        <v>0.2017701516</v>
      </c>
      <c r="D34" s="120" t="str">
        <f>IF($B34="N/A","N/A",IF(C34&gt;5,"No",IF(C34&lt;=0,"No","Yes")))</f>
        <v>Yes</v>
      </c>
      <c r="E34" s="120">
        <v>0.22611627540000001</v>
      </c>
      <c r="F34" s="120" t="str">
        <f>IF($B34="N/A","N/A",IF(E34&gt;5,"No",IF(E34&lt;=0,"No","Yes")))</f>
        <v>Yes</v>
      </c>
      <c r="G34" s="120">
        <v>0.220737973</v>
      </c>
      <c r="H34" s="120" t="str">
        <f>IF($B34="N/A","N/A",IF(G34&gt;5,"No",IF(G34&lt;=0,"No","Yes")))</f>
        <v>Yes</v>
      </c>
      <c r="I34" s="121">
        <v>12.07</v>
      </c>
      <c r="J34" s="121">
        <v>-2.38</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51501</v>
      </c>
      <c r="D6" s="5" t="str">
        <f>IF($B6="N/A","N/A",IF(C6&gt;15,"No",IF(C6&lt;-15,"No","Yes")))</f>
        <v>N/A</v>
      </c>
      <c r="E6" s="23">
        <v>54349</v>
      </c>
      <c r="F6" s="5" t="str">
        <f>IF($B6="N/A","N/A",IF(E6&gt;15,"No",IF(E6&lt;-15,"No","Yes")))</f>
        <v>N/A</v>
      </c>
      <c r="G6" s="23">
        <v>43212</v>
      </c>
      <c r="H6" s="5" t="str">
        <f>IF($B6="N/A","N/A",IF(G6&gt;15,"No",IF(G6&lt;-15,"No","Yes")))</f>
        <v>N/A</v>
      </c>
      <c r="I6" s="6">
        <v>5.53</v>
      </c>
      <c r="J6" s="6">
        <v>-20.5</v>
      </c>
      <c r="K6" s="111" t="str">
        <f t="shared" ref="K6:K2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155.61616279</v>
      </c>
      <c r="D9" s="5" t="str">
        <f>IF($B9="N/A","N/A",IF(C9&gt;15,"No",IF(C9&lt;-15,"No","Yes")))</f>
        <v>N/A</v>
      </c>
      <c r="E9" s="24">
        <v>155.66545843</v>
      </c>
      <c r="F9" s="5" t="str">
        <f>IF($B9="N/A","N/A",IF(E9&gt;15,"No",IF(E9&lt;-15,"No","Yes")))</f>
        <v>N/A</v>
      </c>
      <c r="G9" s="24">
        <v>112.95820605</v>
      </c>
      <c r="H9" s="5" t="str">
        <f>IF($B9="N/A","N/A",IF(G9&gt;15,"No",IF(G9&lt;-15,"No","Yes")))</f>
        <v>N/A</v>
      </c>
      <c r="I9" s="6">
        <v>3.1699999999999999E-2</v>
      </c>
      <c r="J9" s="6">
        <v>-27.4</v>
      </c>
      <c r="K9" s="111" t="str">
        <f t="shared" si="0"/>
        <v>Yes</v>
      </c>
    </row>
    <row r="10" spans="1:11" x14ac:dyDescent="0.25">
      <c r="A10" s="130" t="s">
        <v>652</v>
      </c>
      <c r="B10" s="22" t="s">
        <v>237</v>
      </c>
      <c r="C10" s="4">
        <v>99.926215025000005</v>
      </c>
      <c r="D10" s="5" t="str">
        <f>IF($B10="N/A","N/A",IF(C10&gt;99,"No",IF(C10&lt;75,"No","Yes")))</f>
        <v>No</v>
      </c>
      <c r="E10" s="4">
        <v>99.954000993999998</v>
      </c>
      <c r="F10" s="5" t="str">
        <f>IF($B10="N/A","N/A",IF(E10&gt;99,"No",IF(E10&lt;75,"No","Yes")))</f>
        <v>No</v>
      </c>
      <c r="G10" s="4">
        <v>99.995371656000003</v>
      </c>
      <c r="H10" s="5" t="str">
        <f>IF($B10="N/A","N/A",IF(G10&gt;99,"No",IF(G10&lt;75,"No","Yes")))</f>
        <v>No</v>
      </c>
      <c r="I10" s="6">
        <v>2.7799999999999998E-2</v>
      </c>
      <c r="J10" s="6">
        <v>4.1399999999999999E-2</v>
      </c>
      <c r="K10" s="111" t="str">
        <f t="shared" si="0"/>
        <v>Yes</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6.60181356E-2</v>
      </c>
      <c r="D12" s="5" t="str">
        <f>IF($B12="N/A","N/A",IF(C12&gt;10,"No",IF(C12&lt;=0,"No","Yes")))</f>
        <v>Yes</v>
      </c>
      <c r="E12" s="5">
        <v>4.2319085899999997E-2</v>
      </c>
      <c r="F12" s="5" t="str">
        <f>IF($B12="N/A","N/A",IF(E12&gt;10,"No",IF(E12&lt;=0,"No","Yes")))</f>
        <v>Yes</v>
      </c>
      <c r="G12" s="5">
        <v>4.6283440000000004E-3</v>
      </c>
      <c r="H12" s="5" t="str">
        <f>IF($B12="N/A","N/A",IF(G12&gt;10,"No",IF(G12&lt;=0,"No","Yes")))</f>
        <v>Yes</v>
      </c>
      <c r="I12" s="6">
        <v>-35.9</v>
      </c>
      <c r="J12" s="6">
        <v>-89.1</v>
      </c>
      <c r="K12" s="111" t="str">
        <f t="shared" si="0"/>
        <v>No</v>
      </c>
    </row>
    <row r="13" spans="1:11" x14ac:dyDescent="0.25">
      <c r="A13" s="130" t="s">
        <v>655</v>
      </c>
      <c r="B13" s="38" t="s">
        <v>224</v>
      </c>
      <c r="C13" s="5">
        <v>7.7668394999999999E-3</v>
      </c>
      <c r="D13" s="5" t="str">
        <f>IF($B13="N/A","N/A",IF(C13&gt;5,"No",IF(C13&lt;=0,"No","Yes")))</f>
        <v>Yes</v>
      </c>
      <c r="E13" s="5">
        <v>3.6799204999999999E-3</v>
      </c>
      <c r="F13" s="5" t="str">
        <f>IF($B13="N/A","N/A",IF(E13&gt;5,"No",IF(E13&lt;=0,"No","Yes")))</f>
        <v>Yes</v>
      </c>
      <c r="G13" s="5">
        <v>0</v>
      </c>
      <c r="H13" s="5" t="str">
        <f>IF($B13="N/A","N/A",IF(G13&gt;5,"No",IF(G13&lt;=0,"No","Yes")))</f>
        <v>No</v>
      </c>
      <c r="I13" s="6">
        <v>-52.6</v>
      </c>
      <c r="J13" s="6">
        <v>-100</v>
      </c>
      <c r="K13" s="111" t="str">
        <f t="shared" si="0"/>
        <v>No</v>
      </c>
    </row>
    <row r="14" spans="1:11" x14ac:dyDescent="0.25">
      <c r="A14" s="130" t="s">
        <v>159</v>
      </c>
      <c r="B14" s="22" t="s">
        <v>214</v>
      </c>
      <c r="C14" s="5">
        <v>99.945632123999999</v>
      </c>
      <c r="D14" s="5" t="str">
        <f>IF($B14="N/A","N/A",IF(C14&gt;100,"No",IF(C14&lt;95,"No","Yes")))</f>
        <v>Yes</v>
      </c>
      <c r="E14" s="5">
        <v>99.963200795000006</v>
      </c>
      <c r="F14" s="5" t="str">
        <f>IF($B14="N/A","N/A",IF(E14&gt;100,"No",IF(E14&lt;95,"No","Yes")))</f>
        <v>Yes</v>
      </c>
      <c r="G14" s="5">
        <v>94.813940572000007</v>
      </c>
      <c r="H14" s="5" t="str">
        <f>IF($B14="N/A","N/A",IF(G14&gt;100,"No",IF(G14&lt;95,"No","Yes")))</f>
        <v>No</v>
      </c>
      <c r="I14" s="6">
        <v>1.7600000000000001E-2</v>
      </c>
      <c r="J14" s="6">
        <v>-5.15</v>
      </c>
      <c r="K14" s="111" t="str">
        <f t="shared" si="0"/>
        <v>Yes</v>
      </c>
    </row>
    <row r="15" spans="1:11" x14ac:dyDescent="0.25">
      <c r="A15" s="130"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11" t="str">
        <f t="shared" si="0"/>
        <v>Yes</v>
      </c>
    </row>
    <row r="16" spans="1:11" x14ac:dyDescent="0.25">
      <c r="A16" s="130" t="s">
        <v>848</v>
      </c>
      <c r="B16" s="22" t="s">
        <v>226</v>
      </c>
      <c r="C16" s="5">
        <v>2.7785868236</v>
      </c>
      <c r="D16" s="5" t="str">
        <f>IF($B16="N/A","N/A",IF(C16&gt;30,"No",IF(C16&lt;5,"No","Yes")))</f>
        <v>No</v>
      </c>
      <c r="E16" s="5">
        <v>3.6412813483000002</v>
      </c>
      <c r="F16" s="5" t="str">
        <f>IF($B16="N/A","N/A",IF(E16&gt;30,"No",IF(E16&lt;5,"No","Yes")))</f>
        <v>No</v>
      </c>
      <c r="G16" s="5">
        <v>4.4084976395000002</v>
      </c>
      <c r="H16" s="5" t="str">
        <f>IF($B16="N/A","N/A",IF(G16&gt;30,"No",IF(G16&lt;5,"No","Yes")))</f>
        <v>No</v>
      </c>
      <c r="I16" s="6">
        <v>31.05</v>
      </c>
      <c r="J16" s="6">
        <v>21.07</v>
      </c>
      <c r="K16" s="111" t="str">
        <f t="shared" si="0"/>
        <v>Yes</v>
      </c>
    </row>
    <row r="17" spans="1:11" x14ac:dyDescent="0.25">
      <c r="A17" s="130" t="s">
        <v>849</v>
      </c>
      <c r="B17" s="22" t="s">
        <v>227</v>
      </c>
      <c r="C17" s="5">
        <v>64.858934778000005</v>
      </c>
      <c r="D17" s="5" t="str">
        <f>IF($B17="N/A","N/A",IF(C17&gt;75,"No",IF(C17&lt;15,"No","Yes")))</f>
        <v>Yes</v>
      </c>
      <c r="E17" s="5">
        <v>51.452648623000002</v>
      </c>
      <c r="F17" s="5" t="str">
        <f>IF($B17="N/A","N/A",IF(E17&gt;75,"No",IF(E17&lt;15,"No","Yes")))</f>
        <v>Yes</v>
      </c>
      <c r="G17" s="5">
        <v>39.521429232999999</v>
      </c>
      <c r="H17" s="5" t="str">
        <f>IF($B17="N/A","N/A",IF(G17&gt;75,"No",IF(G17&lt;15,"No","Yes")))</f>
        <v>Yes</v>
      </c>
      <c r="I17" s="6">
        <v>-20.7</v>
      </c>
      <c r="J17" s="6">
        <v>-23.2</v>
      </c>
      <c r="K17" s="111" t="str">
        <f t="shared" si="0"/>
        <v>Yes</v>
      </c>
    </row>
    <row r="18" spans="1:11" x14ac:dyDescent="0.25">
      <c r="A18" s="130" t="s">
        <v>850</v>
      </c>
      <c r="B18" s="22" t="s">
        <v>228</v>
      </c>
      <c r="C18" s="5">
        <v>32.308110522</v>
      </c>
      <c r="D18" s="5" t="str">
        <f>IF($B18="N/A","N/A",IF(C18&gt;70,"No",IF(C18&lt;25,"No","Yes")))</f>
        <v>Yes</v>
      </c>
      <c r="E18" s="5">
        <v>44.906070028999999</v>
      </c>
      <c r="F18" s="5" t="str">
        <f>IF($B18="N/A","N/A",IF(E18&gt;70,"No",IF(E18&lt;25,"No","Yes")))</f>
        <v>Yes</v>
      </c>
      <c r="G18" s="5">
        <v>56.070073127999997</v>
      </c>
      <c r="H18" s="5" t="str">
        <f>IF($B18="N/A","N/A",IF(G18&gt;70,"No",IF(G18&lt;25,"No","Yes")))</f>
        <v>Yes</v>
      </c>
      <c r="I18" s="6">
        <v>38.99</v>
      </c>
      <c r="J18" s="6">
        <v>24.86</v>
      </c>
      <c r="K18" s="111" t="str">
        <f t="shared" si="0"/>
        <v>Yes</v>
      </c>
    </row>
    <row r="19" spans="1:11" x14ac:dyDescent="0.25">
      <c r="A19" s="130" t="s">
        <v>160</v>
      </c>
      <c r="B19" s="22" t="s">
        <v>214</v>
      </c>
      <c r="C19" s="5">
        <v>96.541814721999998</v>
      </c>
      <c r="D19" s="5" t="str">
        <f>IF($B19="N/A","N/A",IF(C19&gt;100,"No",IF(C19&lt;95,"No","Yes")))</f>
        <v>Yes</v>
      </c>
      <c r="E19" s="5">
        <v>96.55927432</v>
      </c>
      <c r="F19" s="5" t="str">
        <f>IF($B19="N/A","N/A",IF(E19&gt;100,"No",IF(E19&lt;95,"No","Yes")))</f>
        <v>Yes</v>
      </c>
      <c r="G19" s="5">
        <v>99.296491715000002</v>
      </c>
      <c r="H19" s="5" t="str">
        <f>IF($B19="N/A","N/A",IF(G19&gt;100,"No",IF(G19&lt;95,"No","Yes")))</f>
        <v>Yes</v>
      </c>
      <c r="I19" s="6">
        <v>1.8100000000000002E-2</v>
      </c>
      <c r="J19" s="6">
        <v>2.835</v>
      </c>
      <c r="K19" s="111" t="str">
        <f t="shared" si="0"/>
        <v>Yes</v>
      </c>
    </row>
    <row r="20" spans="1:11" x14ac:dyDescent="0.25">
      <c r="A20" s="109" t="s">
        <v>372</v>
      </c>
      <c r="B20" s="22" t="s">
        <v>241</v>
      </c>
      <c r="C20" s="5">
        <v>2.0951049494</v>
      </c>
      <c r="D20" s="5" t="str">
        <f>IF($B20="N/A","N/A",IF(C20&gt;5,"No",IF(C20&lt;1,"No","Yes")))</f>
        <v>Yes</v>
      </c>
      <c r="E20" s="5">
        <v>1.733242562</v>
      </c>
      <c r="F20" s="5" t="str">
        <f>IF($B20="N/A","N/A",IF(E20&gt;5,"No",IF(E20&lt;1,"No","Yes")))</f>
        <v>Yes</v>
      </c>
      <c r="G20" s="5">
        <v>1.5296676848999999</v>
      </c>
      <c r="H20" s="5" t="str">
        <f>IF($B20="N/A","N/A",IF(G20&gt;5,"No",IF(G20&lt;1,"No","Yes")))</f>
        <v>Yes</v>
      </c>
      <c r="I20" s="6">
        <v>-17.3</v>
      </c>
      <c r="J20" s="6">
        <v>-11.7</v>
      </c>
      <c r="K20" s="111" t="str">
        <f t="shared" si="0"/>
        <v>Yes</v>
      </c>
    </row>
    <row r="21" spans="1:11" x14ac:dyDescent="0.25">
      <c r="A21" s="109" t="s">
        <v>374</v>
      </c>
      <c r="B21" s="22" t="s">
        <v>242</v>
      </c>
      <c r="C21" s="5">
        <v>88.056542590999996</v>
      </c>
      <c r="D21" s="5" t="str">
        <f>IF($B21="N/A","N/A",IF(C21&gt;98,"No",IF(C21&lt;8,"No","Yes")))</f>
        <v>Yes</v>
      </c>
      <c r="E21" s="5">
        <v>87.948260317999996</v>
      </c>
      <c r="F21" s="5" t="str">
        <f>IF($B21="N/A","N/A",IF(E21&gt;98,"No",IF(E21&lt;8,"No","Yes")))</f>
        <v>Yes</v>
      </c>
      <c r="G21" s="5">
        <v>90.669258538999998</v>
      </c>
      <c r="H21" s="5" t="str">
        <f>IF($B21="N/A","N/A",IF(G21&gt;98,"No",IF(G21&lt;8,"No","Yes")))</f>
        <v>Yes</v>
      </c>
      <c r="I21" s="6">
        <v>-0.123</v>
      </c>
      <c r="J21" s="6">
        <v>3.0939999999999999</v>
      </c>
      <c r="K21" s="111" t="str">
        <f t="shared" si="0"/>
        <v>Yes</v>
      </c>
    </row>
    <row r="22" spans="1:11" x14ac:dyDescent="0.25">
      <c r="A22" s="126" t="s">
        <v>375</v>
      </c>
      <c r="B22" s="132" t="s">
        <v>224</v>
      </c>
      <c r="C22" s="120">
        <v>0.62717228790000001</v>
      </c>
      <c r="D22" s="120" t="str">
        <f>IF($B22="N/A","N/A",IF(C22&gt;5,"No",IF(C22&lt;=0,"No","Yes")))</f>
        <v>Yes</v>
      </c>
      <c r="E22" s="120">
        <v>0.55750795779999995</v>
      </c>
      <c r="F22" s="120" t="str">
        <f>IF($B22="N/A","N/A",IF(E22&gt;5,"No",IF(E22&lt;=0,"No","Yes")))</f>
        <v>Yes</v>
      </c>
      <c r="G22" s="120">
        <v>0.50680366560000001</v>
      </c>
      <c r="H22" s="120" t="str">
        <f>IF($B22="N/A","N/A",IF(G22&gt;5,"No",IF(G22&lt;=0,"No","Yes")))</f>
        <v>Yes</v>
      </c>
      <c r="I22" s="121">
        <v>-11.1</v>
      </c>
      <c r="J22" s="121">
        <v>-9.09</v>
      </c>
      <c r="K22" s="122" t="str">
        <f t="shared" si="0"/>
        <v>Yes</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2018-11-28T22:59:50Z</dcterms:modified>
  <dc:language>English</dc:language>
</cp:coreProperties>
</file>