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<sst xmlns="http://schemas.openxmlformats.org/spreadsheetml/2006/main" count="7670" uniqueCount="1749">
  <si>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</si>
  <si>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</si>
  <si>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</si>
  <si>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</si>
  <si>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</si>
  <si>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</si>
  <si>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</si>
  <si>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</si>
  <si>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</si>
  <si>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</si>
  <si>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</si>
  <si>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</si>
  <si>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</si>
  <si>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</si>
  <si>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</si>
  <si>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</si>
  <si>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</si>
  <si>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</si>
  <si>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</si>
  <si>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</si>
  <si>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</si>
  <si>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</si>
  <si>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</si>
  <si>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</si>
  <si>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</si>
  <si>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</si>
  <si>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</si>
  <si>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</si>
  <si>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</si>
  <si>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</si>
  <si>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</si>
  <si>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</si>
  <si>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</si>
  <si>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</si>
  <si>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</si>
  <si>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</si>
  <si>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</si>
  <si>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</si>
  <si>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</si>
  <si>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</si>
  <si>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</si>
  <si>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</si>
  <si>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</si>
  <si>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</si>
  <si>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</si>
  <si>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</si>
  <si>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</si>
  <si>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</si>
  <si>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</si>
  <si>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</si>
  <si>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</si>
  <si>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</si>
  <si>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</si>
  <si>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</si>
  <si>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</si>
  <si>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</si>
  <si>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</si>
  <si>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</si>
  <si>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</si>
  <si>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</si>
  <si>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</si>
  <si>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</si>
  <si>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</si>
  <si>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</si>
  <si>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</si>
  <si>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</si>
  <si>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</si>
  <si>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</si>
  <si>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</si>
  <si>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</si>
  <si>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</si>
  <si>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</si>
  <si>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</si>
  <si>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</si>
  <si>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</si>
  <si>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</si>
  <si>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</si>
  <si>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</si>
  <si>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</si>
  <si>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</si>
  <si>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</si>
  <si>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</si>
  <si>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</si>
  <si>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</si>
  <si>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</si>
  <si>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</si>
  <si>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</si>
  <si>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</si>
  <si>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</si>
  <si>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</si>
  <si>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</si>
  <si>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</si>
  <si>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</si>
  <si>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</si>
  <si>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</si>
  <si>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</si>
  <si>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</si>
  <si>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</si>
  <si>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</si>
  <si>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</si>
  <si>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</si>
  <si>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</si>
  <si>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</si>
  <si>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</si>
  <si>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</si>
  <si>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</si>
  <si>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</si>
  <si>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</si>
  <si>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</si>
  <si>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</si>
  <si>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</si>
  <si>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</si>
  <si>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</si>
  <si>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</si>
  <si>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</si>
  <si>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</si>
  <si>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</si>
  <si>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</si>
  <si>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</si>
  <si>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</si>
  <si>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</si>
  <si>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</si>
  <si>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</si>
  <si>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</si>
  <si>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</si>
  <si>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</si>
  <si>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</si>
  <si>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</si>
  <si>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</si>
  <si>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</si>
  <si>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</si>
  <si>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</si>
  <si>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</si>
  <si>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</si>
  <si>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</si>
  <si>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</si>
  <si>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</si>
  <si>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</si>
  <si>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</si>
  <si>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</si>
  <si>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</si>
  <si>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</si>
  <si>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</si>
  <si>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</si>
  <si>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</si>
  <si>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</si>
  <si>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</si>
  <si>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</si>
  <si>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</si>
  <si>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</si>
  <si>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</si>
  <si>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</si>
  <si>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</si>
  <si>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</si>
  <si>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</si>
  <si>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</si>
  <si>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</si>
  <si>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</si>
  <si>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</si>
  <si>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</si>
  <si>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</si>
  <si>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</si>
  <si>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</si>
  <si>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</si>
  <si>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</si>
  <si>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</si>
  <si>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</si>
  <si>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</si>
  <si>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</si>
  <si>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</si>
  <si>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</si>
  <si>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</si>
  <si>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</si>
  <si>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</si>
  <si>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</si>
  <si>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</si>
  <si>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</si>
  <si>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</si>
  <si>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</si>
  <si>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</si>
  <si>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</si>
  <si>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</si>
  <si>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</si>
  <si>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</si>
  <si>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</si>
  <si>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</si>
  <si>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</si>
  <si>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</si>
  <si>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</si>
  <si>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</si>
  <si>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</si>
  <si>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</si>
  <si>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</si>
  <si>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</si>
  <si>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</si>
  <si>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</si>
  <si>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</si>
  <si>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</si>
  <si>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</si>
  <si>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</si>
  <si>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</si>
  <si>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</si>
  <si>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</si>
  <si>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</si>
  <si>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</si>
  <si>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</si>
  <si>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</si>
  <si>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</si>
  <si>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</si>
  <si>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</si>
  <si>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</si>
  <si>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</si>
  <si>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</si>
  <si>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</si>
  <si>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</si>
  <si>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</si>
  <si>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</si>
  <si>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</si>
  <si>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</si>
  <si>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</si>
  <si>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</si>
  <si>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</si>
  <si>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</si>
  <si>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</si>
  <si>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</si>
  <si>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</si>
  <si>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</si>
  <si>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</si>
  <si>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</si>
  <si>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</si>
  <si>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</si>
  <si>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</si>
  <si>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</si>
  <si>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</si>
  <si>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</si>
  <si>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</si>
  <si>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</si>
  <si>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</si>
  <si>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</si>
  <si>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</si>
  <si>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</si>
  <si>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</si>
  <si>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</si>
  <si>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</si>
  <si>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</si>
  <si>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</si>
  <si>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</si>
  <si>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</si>
  <si>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</si>
  <si>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</si>
  <si>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</si>
  <si>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</si>
  <si>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</si>
  <si>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</si>
  <si>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</si>
  <si>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</si>
  <si>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</si>
  <si>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</si>
  <si>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</si>
  <si>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</si>
  <si>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</si>
  <si>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</si>
  <si>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</si>
  <si>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</si>
  <si>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</si>
  <si>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</si>
  <si>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</si>
  <si>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</si>
  <si>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</si>
  <si>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</si>
  <si>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</si>
  <si>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</si>
  <si>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</si>
  <si>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</si>
  <si>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</si>
  <si>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</si>
  <si>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</si>
  <si>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</si>
  <si>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</si>
  <si>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</si>
  <si>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</si>
  <si>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</si>
  <si>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</si>
  <si>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</si>
  <si>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</si>
  <si>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</si>
  <si>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</si>
  <si>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</si>
  <si>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</si>
  <si>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</si>
  <si>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</si>
  <si>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</si>
  <si>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</si>
  <si>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</si>
  <si>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</si>
  <si>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</si>
  <si>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</si>
  <si>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</si>
  <si>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</si>
  <si>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</si>
  <si>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</si>
  <si>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</si>
  <si>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</si>
  <si>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</si>
  <si>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</si>
  <si>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</si>
  <si>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</si>
  <si>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</si>
  <si>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</si>
  <si>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</si>
  <si>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</si>
  <si>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</si>
  <si>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</si>
  <si>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</si>
  <si>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</si>
  <si>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</si>
  <si>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</si>
  <si>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</si>
  <si>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</si>
  <si>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</si>
  <si>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</si>
  <si>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</si>
  <si>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</si>
  <si>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</si>
  <si>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</si>
  <si>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</si>
  <si>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</si>
  <si>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</si>
  <si>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</si>
  <si>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</si>
  <si>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</si>
  <si>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</si>
  <si>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</si>
  <si>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</si>
  <si>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</si>
  <si>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</si>
  <si>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</si>
  <si>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</si>
  <si>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</si>
  <si>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</si>
  <si>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</si>
  <si>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</si>
  <si>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</si>
  <si>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</si>
  <si>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</si>
  <si>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</si>
  <si>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</si>
  <si>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</si>
  <si>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</si>
  <si>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</si>
  <si>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</si>
  <si>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</si>
  <si>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</si>
  <si>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</si>
  <si>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</si>
  <si>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</si>
  <si>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</si>
  <si>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</si>
  <si>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</si>
  <si>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</si>
  <si>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</si>
  <si>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</si>
  <si>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</si>
  <si>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</si>
  <si>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</si>
  <si>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</si>
  <si>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</si>
  <si>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</si>
  <si>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</si>
  <si>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</si>
  <si>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</si>
  <si>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</si>
  <si>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</si>
  <si>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</si>
  <si>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</si>
  <si>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</si>
  <si>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</si>
  <si>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</si>
  <si>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</si>
  <si>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</si>
  <si>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</si>
  <si>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</si>
  <si>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</si>
  <si>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</si>
  <si>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</si>
  <si>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</si>
  <si>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</si>
  <si>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</si>
  <si>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</si>
  <si>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</si>
  <si>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</si>
  <si>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</si>
  <si>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</si>
  <si>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</si>
  <si>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</si>
  <si>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</si>
  <si>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</si>
  <si>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</si>
  <si>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</si>
  <si>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</si>
  <si>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</si>
  <si>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</si>
  <si>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</si>
  <si>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</si>
  <si>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</si>
  <si>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</si>
  <si>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</si>
  <si>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</si>
  <si>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</si>
  <si>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</si>
  <si>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</si>
  <si>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</si>
  <si>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</si>
  <si>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</si>
  <si>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</si>
  <si>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</si>
  <si>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</si>
  <si>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</si>
  <si>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</si>
  <si>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</si>
  <si>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</si>
  <si>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</si>
  <si>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</si>
  <si>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</si>
  <si>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</si>
  <si>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</si>
  <si>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</si>
  <si>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</si>
  <si>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</si>
  <si>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</si>
  <si>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</si>
  <si>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</si>
  <si>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</si>
  <si>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</si>
  <si>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</si>
  <si>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</si>
  <si>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</si>
  <si>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</si>
  <si>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</si>
  <si>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</si>
  <si>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</si>
  <si>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</si>
  <si>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</si>
  <si>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</si>
  <si>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</si>
  <si>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</si>
  <si>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</si>
  <si>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</si>
  <si>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</si>
  <si>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</si>
  <si>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</si>
  <si>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</si>
  <si>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</si>
  <si>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</si>
  <si>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</si>
  <si>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</si>
  <si>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</si>
  <si>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</si>
  <si>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</si>
  <si>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</si>
  <si>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</si>
  <si>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</si>
  <si>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</si>
  <si>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</si>
  <si>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</si>
  <si>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</si>
  <si>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</si>
  <si>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</si>
  <si>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</si>
  <si>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</si>
  <si>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</si>
  <si>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</si>
  <si>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</si>
  <si>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</si>
  <si>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</si>
  <si>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</si>
  <si>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</si>
  <si>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</si>
  <si>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</si>
  <si>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</si>
  <si>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</si>
  <si>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</si>
  <si>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</si>
  <si>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</si>
  <si>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</si>
  <si>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</si>
  <si>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</si>
  <si>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</si>
  <si>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</si>
  <si>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</si>
  <si>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</si>
  <si>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</si>
  <si>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</si>
  <si>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</si>
  <si>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</si>
  <si>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</si>
  <si>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</si>
  <si>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</si>
  <si>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</si>
  <si>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</si>
  <si>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</si>
  <si>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</si>
  <si>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</si>
  <si>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</si>
  <si>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</si>
  <si>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</si>
  <si>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</si>
  <si>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</si>
  <si>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</si>
  <si>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</si>
  <si>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</si>
  <si>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</si>
  <si>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</si>
  <si>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</si>
  <si>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</si>
  <si>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</si>
  <si>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</si>
  <si>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</si>
  <si>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</si>
  <si>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</si>
  <si>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</si>
  <si>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</si>
  <si>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</si>
  <si>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</si>
  <si>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</si>
  <si>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</si>
  <si>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</si>
  <si>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</si>
  <si>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</si>
  <si>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</si>
  <si>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</si>
  <si>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</si>
  <si>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</si>
  <si>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</si>
  <si>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</si>
  <si>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</si>
  <si>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</si>
  <si>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</si>
  <si>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</si>
  <si>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</si>
  <si>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</si>
  <si>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</si>
  <si>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</si>
  <si>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</si>
  <si>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</si>
  <si>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</si>
  <si>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</si>
  <si>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</si>
  <si>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</si>
  <si>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</si>
  <si>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</si>
  <si>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</si>
  <si>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</si>
  <si>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</si>
  <si>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</si>
  <si>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</si>
  <si>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</si>
  <si>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</si>
  <si>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</si>
  <si>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</si>
  <si>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</si>
  <si>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</si>
  <si>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</si>
  <si>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</si>
  <si>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</si>
  <si>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</si>
  <si>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</si>
  <si>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</si>
  <si>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</si>
  <si>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</si>
  <si>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</si>
  <si>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</si>
  <si>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</si>
  <si>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</si>
  <si>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</si>
  <si>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</si>
  <si>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</si>
  <si>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</si>
  <si>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</si>
  <si>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</si>
  <si>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</si>
  <si>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</si>
  <si>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</si>
  <si>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</si>
  <si>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</si>
  <si>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</si>
  <si>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</si>
  <si>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</si>
  <si>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</si>
  <si>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</si>
  <si>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</si>
  <si>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</si>
  <si>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</si>
  <si>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</si>
  <si>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</si>
  <si>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</si>
  <si>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</si>
  <si>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</si>
  <si>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</si>
  <si>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</si>
  <si>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</si>
  <si>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</si>
  <si>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</si>
  <si>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</si>
  <si>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</si>
  <si>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</si>
  <si>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</si>
  <si>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</si>
  <si>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</si>
  <si>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</si>
  <si>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</si>
  <si>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</si>
  <si>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</si>
  <si>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</si>
  <si>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</si>
  <si>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</si>
  <si>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</si>
  <si>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</si>
  <si>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</si>
  <si>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</si>
  <si>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</si>
  <si>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</si>
  <si>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</si>
  <si>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</si>
  <si>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</si>
  <si>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</si>
  <si>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</si>
  <si>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</si>
  <si>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</si>
  <si>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</si>
  <si>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</si>
  <si>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</si>
  <si>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</si>
  <si>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</si>
  <si>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</si>
  <si>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</si>
  <si>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</si>
  <si>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</si>
  <si>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</si>
  <si>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</si>
  <si>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</si>
  <si>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</si>
  <si>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</si>
  <si>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</si>
  <si>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</si>
  <si>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</si>
  <si>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</si>
  <si>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</si>
  <si>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</si>
  <si>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</si>
  <si>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</si>
  <si>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</si>
  <si>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</si>
  <si>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</si>
  <si>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</si>
  <si>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</si>
  <si>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</si>
  <si>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</si>
  <si>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</si>
  <si>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</si>
  <si>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</si>
  <si>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</si>
  <si>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</si>
  <si>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</si>
  <si>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</si>
  <si>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</si>
  <si>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</si>
  <si>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</si>
  <si>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</si>
  <si>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</si>
  <si>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</si>
  <si>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</si>
  <si>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</si>
  <si>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</si>
  <si>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</si>
  <si>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</si>
  <si>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</si>
  <si>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</si>
  <si>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</si>
  <si>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</si>
  <si>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</si>
  <si>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</si>
  <si>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</si>
  <si>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</si>
  <si>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</si>
  <si>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</si>
  <si>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</si>
  <si>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</si>
  <si>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</si>
  <si>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</si>
  <si>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</si>
  <si>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</si>
  <si>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</si>
  <si>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</si>
  <si>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</si>
  <si>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</si>
  <si>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</si>
  <si>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</si>
  <si>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</si>
  <si>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</si>
  <si>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</si>
  <si>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</si>
  <si>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</si>
  <si>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</si>
  <si>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</si>
  <si>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</si>
  <si>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</si>
  <si>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</si>
  <si>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</si>
  <si>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</si>
  <si>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</si>
  <si>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</si>
  <si>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</si>
  <si>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</si>
  <si>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</si>
  <si>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</si>
  <si>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</si>
  <si>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</si>
  <si>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</si>
  <si>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</si>
  <si>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</si>
  <si>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</si>
  <si>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</si>
  <si>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</si>
  <si>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</si>
  <si>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</si>
  <si>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</si>
  <si>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</si>
  <si>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</si>
  <si>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</si>
  <si>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</si>
  <si>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</si>
  <si>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</si>
  <si>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</si>
  <si>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</si>
  <si>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</si>
  <si>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</si>
  <si>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</si>
  <si>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</si>
  <si>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</si>
  <si>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</si>
  <si>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</si>
  <si>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</si>
  <si>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</si>
  <si>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</si>
  <si>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</si>
  <si>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</si>
  <si>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</si>
  <si>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</si>
  <si>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</si>
  <si>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</si>
  <si>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</si>
  <si>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</si>
  <si>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</si>
  <si>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</si>
  <si>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</si>
  <si>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</si>
  <si>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</si>
  <si>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</si>
  <si>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</si>
  <si>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</si>
  <si>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</si>
  <si>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</si>
  <si>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</si>
  <si>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</si>
  <si>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</si>
  <si>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</si>
  <si>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</si>
  <si>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</si>
  <si>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</si>
  <si>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</si>
  <si>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</si>
  <si>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</si>
  <si>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</si>
  <si>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</si>
  <si>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</si>
  <si>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</si>
  <si>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</si>
  <si>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</si>
  <si>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</si>
  <si>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</si>
  <si>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</si>
  <si>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</si>
  <si>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</si>
  <si>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</si>
  <si>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</si>
  <si>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</si>
  <si>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</si>
  <si>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</si>
  <si>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</si>
  <si>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</si>
  <si>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</si>
  <si>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</si>
  <si>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</si>
  <si>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</si>
  <si>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</si>
  <si>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</si>
  <si>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</si>
  <si>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</si>
  <si>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</si>
  <si>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</si>
  <si>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</si>
  <si>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</si>
  <si>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</si>
  <si>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</si>
  <si>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</si>
  <si>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</si>
  <si>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</si>
  <si>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</si>
  <si>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</si>
  <si>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</si>
  <si>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</si>
  <si>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</si>
  <si>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</si>
  <si>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</si>
  <si>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</si>
  <si>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</si>
  <si>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</si>
  <si>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</si>
  <si>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</si>
  <si>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</si>
  <si>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</si>
  <si>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</si>
  <si>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</si>
  <si>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</si>
  <si>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</si>
  <si>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</si>
  <si>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</si>
  <si>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</si>
  <si>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</si>
  <si>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</si>
  <si>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</si>
  <si>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</si>
  <si>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</si>
  <si>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</si>
  <si>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</si>
  <si>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</si>
  <si>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</si>
  <si>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</si>
  <si>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</si>
  <si>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</si>
  <si>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</si>
  <si>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</si>
  <si>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</si>
  <si>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</si>
  <si>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</si>
  <si>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</si>
  <si>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</si>
  <si>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</si>
  <si>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</si>
  <si>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</si>
  <si>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</si>
  <si>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</si>
  <si>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</si>
  <si>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</si>
  <si>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</si>
  <si>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</si>
  <si>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</si>
  <si>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</si>
  <si>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</si>
  <si>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</si>
  <si>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</si>
  <si>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</si>
  <si>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</si>
  <si>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</si>
  <si>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</si>
  <si>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</si>
  <si>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</si>
  <si>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</si>
  <si>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</si>
  <si>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</si>
  <si>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</si>
  <si>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</si>
  <si>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</si>
  <si>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</si>
  <si>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</si>
  <si>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</si>
  <si>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</si>
  <si>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</si>
  <si>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</si>
  <si>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</si>
  <si>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</si>
  <si>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</si>
  <si>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</si>
  <si>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</si>
  <si>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</si>
  <si>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</si>
  <si>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</si>
  <si>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</si>
  <si>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</si>
  <si>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</si>
  <si>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</si>
  <si>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</si>
  <si>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</si>
  <si>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</si>
  <si>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</si>
  <si>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</si>
  <si>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</si>
  <si>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</si>
  <si>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</si>
  <si>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</si>
  <si>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</si>
  <si>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</si>
  <si>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</si>
  <si>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</si>
  <si>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</si>
  <si>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</si>
  <si>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</si>
  <si>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</si>
  <si>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</si>
  <si>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</si>
  <si>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</si>
  <si>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</si>
  <si>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</si>
  <si>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</si>
  <si>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</si>
  <si>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</si>
  <si>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</si>
  <si>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</si>
  <si>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</si>
  <si>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</si>
  <si>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</si>
  <si>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</si>
  <si>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</si>
  <si>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</si>
  <si>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</si>
  <si>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</si>
  <si>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</si>
  <si>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</si>
  <si>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</si>
  <si>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</si>
  <si>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</si>
  <si>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</si>
  <si>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</si>
  <si>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</si>
  <si>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</si>
  <si>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</si>
  <si>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</si>
  <si>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</si>
  <si>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</si>
  <si>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</si>
  <si>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</si>
  <si>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</si>
  <si>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</si>
  <si>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</si>
  <si>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</si>
  <si>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</si>
  <si>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</si>
  <si>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</si>
  <si>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</si>
  <si>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</si>
  <si>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</si>
  <si>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</si>
  <si>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</si>
  <si>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</si>
  <si>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</si>
  <si>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</si>
  <si>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</si>
  <si>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</si>
  <si>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</si>
  <si>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</si>
  <si>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</si>
  <si>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</si>
  <si>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</si>
  <si>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</si>
  <si>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</si>
  <si>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</si>
  <si>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</si>
  <si>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</si>
  <si>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</si>
  <si>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</si>
  <si>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</si>
  <si>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</si>
  <si>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</si>
  <si>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</si>
  <si>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</si>
  <si>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</si>
  <si>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</si>
  <si>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</si>
  <si>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</si>
  <si>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</si>
  <si>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</si>
  <si>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</si>
  <si>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</si>
  <si>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</si>
  <si>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</si>
  <si>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</si>
  <si>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</si>
  <si>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</si>
  <si>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</si>
  <si>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</si>
  <si>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</si>
  <si>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</si>
  <si>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</si>
  <si>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</si>
  <si>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</si>
  <si>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</si>
  <si>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</si>
  <si>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</si>
  <si>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</si>
  <si>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</si>
  <si>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</si>
  <si>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</si>
  <si>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</si>
  <si>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</si>
  <si>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</si>
  <si>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</si>
  <si>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</si>
  <si>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</si>
  <si>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</si>
  <si>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</si>
  <si>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</si>
  <si>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</si>
  <si>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</si>
  <si>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</si>
  <si>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</si>
  <si>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</si>
  <si>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</si>
  <si>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</si>
  <si>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</si>
  <si>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</si>
  <si>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</si>
  <si>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</si>
  <si>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</si>
  <si>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</si>
  <si>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</si>
  <si>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</si>
  <si>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</si>
  <si>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</si>
  <si>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</si>
  <si>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</si>
  <si>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</si>
  <si>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</si>
  <si>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</si>
  <si>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</si>
  <si>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</si>
  <si>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</si>
  <si>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</si>
  <si>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</si>
  <si>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</si>
  <si>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</si>
  <si>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</si>
  <si>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</si>
  <si>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</si>
  <si>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</si>
  <si>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</si>
  <si>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</si>
  <si>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</si>
  <si>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</si>
  <si>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</si>
  <si>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</si>
  <si>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</si>
  <si>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</si>
  <si>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</si>
  <si>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</si>
  <si>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</si>
  <si>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</si>
  <si>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</si>
  <si>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</si>
  <si>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</si>
  <si>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</si>
  <si>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</si>
  <si>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</si>
  <si>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</si>
  <si>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</si>
  <si>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</si>
  <si>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</si>
  <si>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</si>
  <si>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</si>
  <si>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</si>
  <si>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</si>
  <si>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</si>
  <si>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</si>
  <si>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</si>
  <si>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</si>
  <si>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</si>
  <si>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</si>
  <si>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</si>
  <si>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</si>
  <si>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</si>
  <si>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</si>
  <si>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</si>
  <si>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</si>
  <si>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</si>
  <si>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</si>
  <si>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</si>
  <si>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</si>
  <si>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</si>
  <si>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</si>
  <si>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</si>
  <si>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</si>
  <si>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</si>
  <si>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</si>
  <si>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</si>
  <si>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</si>
  <si>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</si>
  <si>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</si>
  <si>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</si>
  <si>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</si>
  <si>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</si>
  <si>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</si>
  <si>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</si>
  <si>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</si>
  <si>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</si>
  <si>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</si>
  <si>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</si>
  <si>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</si>
  <si>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</si>
  <si>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</si>
  <si>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</si>
  <si>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</si>
  <si>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</si>
  <si>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</si>
  <si>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</si>
  <si>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</si>
  <si>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</si>
  <si>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</si>
  <si>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</si>
  <si>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</si>
  <si>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</si>
  <si>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</si>
  <si>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</si>
  <si>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</si>
  <si>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</si>
  <si>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</si>
  <si>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</si>
  <si>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</si>
  <si>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</si>
  <si>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</si>
  <si>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</si>
  <si>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</si>
  <si>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</si>
  <si>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</si>
  <si>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</si>
  <si>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</si>
  <si>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</si>
  <si>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</si>
  <si>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</si>
  <si>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</si>
  <si>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</si>
  <si>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</si>
  <si>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</si>
  <si>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</si>
  <si>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</si>
  <si>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</si>
  <si>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</si>
  <si>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</si>
  <si>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</si>
  <si>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</si>
  <si>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</si>
  <si>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</si>
  <si>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</si>
  <si>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</si>
  <si>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</si>
  <si>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</si>
  <si>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</si>
  <si>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</si>
  <si>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</si>
  <si>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</si>
  <si>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</si>
  <si>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</si>
  <si>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</si>
  <si>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</si>
  <si>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</si>
  <si>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</si>
  <si>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</si>
  <si>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</si>
  <si>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</si>
  <si>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</si>
  <si>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</si>
  <si>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</si>
  <si>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</si>
  <si>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</si>
  <si>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</si>
  <si>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</si>
  <si>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</si>
  <si>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</si>
  <si>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</si>
  <si>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</si>
  <si>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</si>
  <si>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</si>
  <si>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</si>
  <si>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</si>
  <si>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</si>
  <si>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</si>
  <si>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</si>
  <si>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</si>
  <si>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</si>
  <si>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</si>
  <si>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</si>
  <si>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</si>
  <si>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</si>
  <si>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</si>
  <si>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</si>
  <si>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</si>
  <si>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</si>
  <si>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</si>
  <si>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</si>
  <si>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</si>
  <si>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</si>
  <si>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</si>
  <si>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</si>
  <si>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</si>
  <si>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</si>
  <si>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</si>
  <si>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</si>
  <si>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</si>
  <si>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</si>
  <si>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</si>
  <si>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</si>
  <si>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</si>
  <si>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</si>
  <si>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</si>
  <si>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</si>
  <si>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</si>
  <si>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</si>
  <si>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</si>
  <si>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</si>
  <si>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</si>
  <si>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</si>
  <si>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</si>
  <si>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</si>
  <si>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</si>
  <si>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</si>
  <si>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</si>
  <si>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</si>
  <si>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</si>
  <si>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</si>
  <si>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</si>
  <si>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</si>
  <si>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</si>
  <si>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</si>
  <si>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</si>
  <si>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</si>
  <si>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</si>
  <si>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</si>
  <si>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</si>
  <si>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</si>
  <si>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</si>
  <si>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</si>
  <si>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</si>
  <si>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</si>
  <si>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</si>
  <si>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</si>
  <si>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</si>
  <si>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</si>
  <si>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</si>
  <si>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</si>
  <si>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</si>
  <si>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</si>
  <si>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</si>
  <si>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</si>
  <si>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</si>
  <si>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</si>
  <si>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</si>
  <si>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</si>
  <si>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</si>
  <si>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</si>
  <si>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</si>
  <si>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</si>
  <si>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</si>
  <si>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</si>
  <si>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</si>
  <si>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</si>
  <si>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</si>
  <si>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</si>
  <si>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</si>
  <si>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</si>
  <si>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</si>
  <si>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</si>
  <si>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</si>
  <si>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</si>
  <si>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</si>
  <si>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</si>
  <si>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</si>
  <si>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</si>
  <si>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</si>
  <si>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</si>
  <si>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</si>
  <si>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</si>
  <si>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</si>
  <si>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</si>
  <si>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</si>
  <si>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</si>
  <si>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</si>
  <si>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</si>
  <si>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</si>
  <si>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</si>
  <si>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</si>
  <si>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</si>
  <si>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</si>
  <si>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</si>
  <si>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</si>
  <si>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</si>
  <si>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</si>
  <si>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</si>
  <si>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</si>
  <si>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</si>
  <si>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</si>
  <si>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</si>
  <si>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</si>
  <si>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</si>
  <si>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</si>
  <si>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</si>
  <si>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</si>
  <si>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</si>
  <si>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</si>
  <si>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</si>
  <si>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</si>
  <si>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</si>
  <si>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</si>
  <si>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</si>
  <si>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</si>
  <si>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</si>
  <si>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</si>
  <si>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</si>
  <si>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</si>
  <si>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</si>
  <si>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</si>
  <si>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</si>
  <si>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</si>
  <si>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</si>
  <si>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</si>
  <si>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</si>
  <si>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</si>
  <si>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</si>
  <si>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</si>
  <si>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</si>
  <si>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</si>
  <si>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</si>
  <si>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</si>
  <si>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</si>
  <si>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</si>
  <si>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</si>
  <si>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</si>
  <si>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</si>
  <si>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</si>
  <si>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</si>
  <si>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</si>
  <si>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</si>
  <si>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</si>
  <si>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</si>
  <si>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</si>
  <si>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</si>
  <si>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</si>
  <si>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</si>
  <si>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</si>
  <si>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</si>
  <si>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</si>
  <si>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</si>
  <si>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</si>
  <si>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</si>
  <si>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</si>
  <si>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</si>
  <si>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</si>
  <si>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</si>
  <si>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</si>
  <si>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</si>
  <si>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</si>
  <si>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</si>
  <si>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</si>
  <si>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</si>
  <si>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</si>
  <si>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</si>
  <si>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</si>
  <si>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</si>
  <si>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</si>
  <si>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</si>
  <si>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</si>
  <si>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</si>
  <si>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</si>
  <si>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</si>
  <si>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</si>
  <si>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</si>
  <si>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</si>
  <si>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</si>
  <si>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</si>
  <si>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</si>
  <si>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</si>
  <si>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</si>
  <si>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</si>
  <si>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</si>
  <si>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</si>
  <si>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</si>
  <si>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</si>
  <si>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</si>
  <si>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</si>
  <si>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</si>
  <si>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</si>
  <si>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</si>
  <si>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</si>
  <si>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</si>
  <si>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</si>
  <si>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</si>
  <si>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</si>
  <si>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</si>
  <si>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</si>
  <si>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</si>
  <si>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</si>
  <si>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</si>
  <si>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</si>
  <si>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</si>
  <si>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</si>
  <si>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</si>
  <si>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</si>
  <si>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</si>
  <si>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</si>
  <si>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</si>
  <si>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</si>
  <si>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</si>
  <si>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</si>
  <si>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</si>
  <si>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</si>
  <si>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</si>
  <si>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</si>
  <si>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</si>
  <si>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</si>
  <si>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</si>
  <si>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</si>
  <si>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</si>
  <si>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</si>
  <si>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</si>
  <si>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</si>
  <si>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</si>
  <si>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</si>
  <si>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</si>
  <si>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</si>
  <si>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</si>
  <si>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</si>
  <si>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</si>
  <si>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</si>
  <si>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</si>
  <si>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</si>
  <si>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</si>
  <si>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</si>
  <si>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</si>
  <si>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</si>
  <si>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</si>
  <si>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</si>
  <si>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</si>
  <si>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</si>
  <si>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</si>
  <si>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</si>
  <si>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</si>
  <si>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</si>
  <si>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</si>
  <si>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</si>
  <si>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</si>
  <si>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</si>
  <si>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</si>
  <si>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</si>
  <si>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</si>
  <si>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</si>
  <si>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</si>
  <si>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</si>
  <si>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</si>
  <si>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</si>
  <si>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</si>
  <si>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</si>
  <si>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</si>
  <si>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</si>
  <si>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</si>
  <si>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</si>
  <si>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</si>
  <si>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</si>
  <si>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</si>
  <si>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</si>
  <si>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</si>
  <si>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</si>
  <si>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</si>
  <si>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</si>
  <si>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</si>
  <si>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</si>
  <si>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</si>
  <si>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</si>
  <si>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</si>
  <si>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</si>
  <si>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</si>
  <si>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</si>
  <si>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</si>
  <si>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</si>
  <si>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</si>
  <si>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</si>
  <si>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</si>
  <si>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</si>
  <si>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</si>
  <si>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</si>
  <si>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</si>
  <si>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</si>
  <si>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</si>
  <si>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</si>
  <si>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</si>
  <si>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</si>
  <si>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</si>
  <si>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</si>
  <si>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</si>
  <si>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</si>
  <si>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</si>
  <si>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</si>
  <si>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</si>
  <si>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</si>
  <si>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</si>
  <si>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</si>
  <si>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</si>
  <si>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</si>
  <si>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</si>
  <si>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</si>
  <si>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</si>
  <si>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</si>
  <si>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</si>
  <si>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</si>
  <si>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</si>
  <si>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</si>
  <si>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</si>
  <si>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</si>
  <si>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</si>
  <si>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</si>
  <si>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</si>
  <si>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</si>
  <si>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</si>
  <si>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</si>
  <si>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</si>
  <si>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</si>
  <si>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</si>
  <si>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</si>
  <si>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</si>
  <si>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</si>
  <si>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</si>
  <si>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</si>
  <si>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</si>
  <si>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</si>
  <si>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</si>
  <si>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</si>
  <si>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</si>
  <si>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</si>
  <si>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</si>
  <si>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</si>
  <si>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</si>
  <si>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</si>
  <si>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</si>
  <si>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</si>
  <si>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</si>
  <si>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</si>
  <si>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</si>
  <si>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</si>
  <si>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</si>
  <si>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</si>
  <si>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</si>
  <si>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</si>
  <si>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</si>
  <si>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</si>
  <si>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</si>
  <si>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</si>
  <si>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</si>
  <si>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</si>
  <si>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</si>
  <si>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</si>
  <si>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</si>
  <si>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</si>
  <si>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</si>
  <si>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</si>
  <si>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</si>
  <si>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</si>
  <si>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</si>
  <si>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</si>
  <si>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</si>
  <si>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</si>
  <si>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</si>
  <si>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</si>
  <si>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</si>
  <si>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</si>
  <si>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</si>
  <si>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</si>
  <si>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</si>
  <si>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</si>
  <si>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</si>
  <si>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</si>
  <si>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</si>
  <si>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</si>
  <si>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</si>
  <si>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</si>
  <si>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</si>
  <si>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</si>
  <si>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</si>
  <si>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</si>
  <si>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</si>
  <si>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</si>
  <si>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</si>
  <si>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</si>
  <si>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</si>
  <si>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</si>
  <si>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</si>
  <si>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</si>
  <si>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</si>
  <si>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</si>
  <si>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</si>
  <si>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</si>
  <si>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</si>
  <si>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</si>
  <si>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</si>
  <si>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</si>
  <si>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</si>
  <si>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</si>
  <si>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</si>
  <si>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</si>
  <si>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</si>
  <si>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</si>
  <si>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</si>
  <si>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</si>
  <si>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</si>
  <si>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</si>
  <si>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</si>
  <si>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</si>
  <si>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</si>
  <si>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</si>
  <si>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</si>
  <si>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</si>
  <si>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</si>
  <si>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</si>
  <si>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</si>
  <si>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</si>
  <si>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</si>
  <si>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</si>
  <si>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</si>
  <si>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</si>
  <si>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</si>
  <si>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</si>
  <si>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</si>
  <si>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</si>
  <si>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</si>
  <si>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</si>
  <si>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</si>
  <si>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</si>
  <si>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</si>
  <si>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</si>
  <si>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</si>
  <si>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</si>
  <si>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</si>
  <si>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</si>
  <si>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</si>
  <si>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</si>
  <si>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</si>
  <si>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</si>
  <si>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</si>
  <si>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</si>
  <si>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</si>
  <si>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</si>
  <si>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</si>
  <si>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</si>
  <si>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</si>
  <si>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</si>
  <si>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</si>
  <si>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</si>
  <si>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</si>
  <si>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</si>
  <si>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</si>
  <si>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</si>
  <si>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</si>
  <si>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</si>
  <si>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</si>
  <si>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</si>
  <si>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</si>
  <si>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</si>
  <si>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</si>
  <si>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</si>
  <si>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</si>
  <si>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</si>
  <si>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</si>
  <si>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</si>
  <si>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</si>
  <si>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</si>
  <si>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</si>
  <si>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</si>
  <si>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</si>
  <si>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</si>
  <si>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</si>
  <si>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</si>
  <si>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</si>
  <si>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</si>
  <si>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</si>
  <si>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</si>
  <si>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</si>
  <si>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</si>
  <si>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</si>
  <si>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</si>
  <si>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</si>
  <si>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</si>
  <si>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</si>
  <si>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</si>
  <si>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</si>
  <si>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</si>
  <si>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</si>
  <si>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</si>
  <si>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</si>
  <si>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</si>
  <si>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</si>
  <si>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</si>
  <si>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</si>
  <si>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</si>
  <si>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</si>
  <si>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</si>
  <si>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</si>
  <si>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</si>
  <si>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</si>
  <si>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</si>
  <si>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</si>
  <si>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</si>
  <si>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</si>
  <si>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</si>
  <si>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</si>
  <si>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</si>
  <si>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</si>
  <si>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</si>
  <si>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</si>
  <si>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</si>
  <si>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</si>
  <si>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</si>
  <si>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</si>
  <si>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</si>
  <si>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</si>
  <si>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</si>
  <si>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</si>
  <si>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</si>
  <si>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</si>
  <si>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</si>
  <si>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</si>
  <si>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</si>
  <si>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</si>
  <si>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</si>
  <si>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</si>
  <si>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</si>
  <si>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</si>
  <si>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</si>
  <si>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</si>
  <si>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</si>
  <si>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</si>
  <si>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</si>
  <si>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</si>
  <si>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</si>
  <si>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</si>
  <si>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</si>
  <si>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</si>
  <si>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</si>
  <si>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</si>
  <si>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</si>
  <si>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</si>
  <si>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NC</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</si>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</sst>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102129471</v>
      </c>
      <c r="D7" s="34" t="str">
        <f>IF($B7="N/A","N/A",IF(C7&gt;15,"No",IF(C7&lt;-15,"No","Yes")))</f>
        <v>N/A</v>
      </c>
      <c r="E7" s="33">
        <v>116425007</v>
      </c>
      <c r="F7" s="34" t="str">
        <f>IF($B7="N/A","N/A",IF(E7&gt;15,"No",IF(E7&lt;-15,"No","Yes")))</f>
        <v>N/A</v>
      </c>
      <c r="G7" s="33">
        <v>124209363</v>
      </c>
      <c r="H7" s="34" t="str">
        <f>IF($B7="N/A","N/A",IF(G7&gt;15,"No",IF(G7&lt;-15,"No","Yes")))</f>
        <v>N/A</v>
      </c>
      <c r="I7" s="35">
        <v>14</v>
      </c>
      <c r="J7" s="35">
        <v>6.6859999999999999</v>
      </c>
      <c r="K7" s="34" t="str">
        <f t="shared" ref="K7:K54" si="0">IF(J7="Div by 0", "N/A", IF(J7="N/A","N/A", IF(J7&gt;30, "No", IF(J7&lt;-30, "No", "Yes"))))</f>
        <v>Yes</v>
      </c>
    </row>
    <row r="8" spans="1:11" x14ac:dyDescent="0.2">
      <c r="A8" s="91" t="s">
        <v>362</v>
      </c>
      <c r="B8" s="32" t="s">
        <v>213</v>
      </c>
      <c r="C8" s="144" t="s">
        <v>213</v>
      </c>
      <c r="D8" s="34" t="str">
        <f>IF($B8="N/A","N/A",IF(C8&gt;15,"No",IF(C8&lt;-15,"No","Yes")))</f>
        <v>N/A</v>
      </c>
      <c r="E8" s="36">
        <v>64.669091237000004</v>
      </c>
      <c r="F8" s="34" t="str">
        <f>IF($B8="N/A","N/A",IF(E8&gt;15,"No",IF(E8&lt;-15,"No","Yes")))</f>
        <v>N/A</v>
      </c>
      <c r="G8" s="36">
        <v>58.778481941000003</v>
      </c>
      <c r="H8" s="34" t="str">
        <f>IF($B8="N/A","N/A",IF(G8&gt;15,"No",IF(G8&lt;-15,"No","Yes")))</f>
        <v>N/A</v>
      </c>
      <c r="I8" s="35" t="s">
        <v>213</v>
      </c>
      <c r="J8" s="35">
        <v>-9.11</v>
      </c>
      <c r="K8" s="34" t="str">
        <f t="shared" si="0"/>
        <v>Yes</v>
      </c>
    </row>
    <row r="9" spans="1:11" x14ac:dyDescent="0.2">
      <c r="A9" s="91" t="s">
        <v>119</v>
      </c>
      <c r="B9" s="37" t="s">
        <v>213</v>
      </c>
      <c r="C9" s="100">
        <v>2.1277893400000001E-2</v>
      </c>
      <c r="D9" s="9" t="str">
        <f>IF($B9="N/A","N/A",IF(C9&gt;15,"No",IF(C9&lt;-15,"No","Yes")))</f>
        <v>N/A</v>
      </c>
      <c r="E9" s="9">
        <v>0.37984966580000001</v>
      </c>
      <c r="F9" s="9" t="str">
        <f>IF($B9="N/A","N/A",IF(E9&gt;15,"No",IF(E9&lt;-15,"No","Yes")))</f>
        <v>N/A</v>
      </c>
      <c r="G9" s="9">
        <v>0.36127147679999999</v>
      </c>
      <c r="H9" s="9" t="str">
        <f>IF($B9="N/A","N/A",IF(G9&gt;15,"No",IF(G9&lt;-15,"No","Yes")))</f>
        <v>N/A</v>
      </c>
      <c r="I9" s="10">
        <v>1685</v>
      </c>
      <c r="J9" s="10">
        <v>-4.8899999999999997</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23.498075301</v>
      </c>
      <c r="D11" s="9" t="str">
        <f>IF($B11="N/A","N/A",IF(C11&gt;15,"No",IF(C11&lt;-15,"No","Yes")))</f>
        <v>N/A</v>
      </c>
      <c r="E11" s="9">
        <v>34.941175481000002</v>
      </c>
      <c r="F11" s="9" t="str">
        <f>IF($B11="N/A","N/A",IF(E11&gt;15,"No",IF(E11&lt;-15,"No","Yes")))</f>
        <v>N/A</v>
      </c>
      <c r="G11" s="9">
        <v>40.860246582000002</v>
      </c>
      <c r="H11" s="9" t="str">
        <f>IF($B11="N/A","N/A",IF(G11&gt;15,"No",IF(G11&lt;-15,"No","Yes")))</f>
        <v>N/A</v>
      </c>
      <c r="I11" s="10">
        <v>48.7</v>
      </c>
      <c r="J11" s="10">
        <v>16.940000000000001</v>
      </c>
      <c r="K11" s="9" t="str">
        <f t="shared" si="0"/>
        <v>Yes</v>
      </c>
    </row>
    <row r="12" spans="1:11" x14ac:dyDescent="0.2">
      <c r="A12" s="91" t="s">
        <v>860</v>
      </c>
      <c r="B12" s="102" t="s">
        <v>214</v>
      </c>
      <c r="C12" s="100">
        <v>98.666291143999999</v>
      </c>
      <c r="D12" s="9" t="str">
        <f>IF(OR($B12="N/A",$C12="N/A"),"N/A",IF(C12&gt;100,"No",IF(C12&lt;95,"No","Yes")))</f>
        <v>Yes</v>
      </c>
      <c r="E12" s="100">
        <v>97.486980419000005</v>
      </c>
      <c r="F12" s="9" t="str">
        <f>IF(OR($B12="N/A",$E12="N/A"),"N/A",IF(E12&gt;100,"No",IF(E12&lt;95,"No","Yes")))</f>
        <v>Yes</v>
      </c>
      <c r="G12" s="100">
        <v>97.631922932999998</v>
      </c>
      <c r="H12" s="9" t="str">
        <f>IF($B12="N/A","N/A",IF(G12&gt;100,"No",IF(G12&lt;95,"No","Yes")))</f>
        <v>Yes</v>
      </c>
      <c r="I12" s="103">
        <v>-1.2</v>
      </c>
      <c r="J12" s="103">
        <v>0.1487</v>
      </c>
      <c r="K12" s="9" t="str">
        <f t="shared" si="0"/>
        <v>Yes</v>
      </c>
    </row>
    <row r="13" spans="1:11" x14ac:dyDescent="0.2">
      <c r="A13" s="91" t="s">
        <v>347</v>
      </c>
      <c r="B13" s="102" t="s">
        <v>213</v>
      </c>
      <c r="C13" s="100">
        <v>9.0808283999999992E-6</v>
      </c>
      <c r="D13" s="9" t="str">
        <f>IF($B13="N/A","N/A",IF(C13&gt;100,"No",IF(C13&lt;95,"No","Yes")))</f>
        <v>N/A</v>
      </c>
      <c r="E13" s="100">
        <v>0</v>
      </c>
      <c r="F13" s="9" t="str">
        <f>IF($B13="N/A","N/A",IF(E13&gt;100,"No",IF(E13&lt;95,"No","Yes")))</f>
        <v>N/A</v>
      </c>
      <c r="G13" s="100">
        <v>0</v>
      </c>
      <c r="H13" s="9" t="str">
        <f>IF($B13="N/A","N/A",IF(G13&gt;100,"No",IF(G13&lt;95,"No","Yes")))</f>
        <v>N/A</v>
      </c>
      <c r="I13" s="103">
        <v>-100</v>
      </c>
      <c r="J13" s="103" t="s">
        <v>1747</v>
      </c>
      <c r="K13" s="9" t="str">
        <f t="shared" si="0"/>
        <v>N/A</v>
      </c>
    </row>
    <row r="14" spans="1:11" x14ac:dyDescent="0.2">
      <c r="A14" s="91" t="s">
        <v>348</v>
      </c>
      <c r="B14" s="102" t="s">
        <v>213</v>
      </c>
      <c r="C14" s="100">
        <v>9.0808283999999992E-6</v>
      </c>
      <c r="D14" s="9" t="str">
        <f t="shared" ref="D14" si="1">IF($B14="N/A","N/A",IF(C14&lt;0,"No","Yes"))</f>
        <v>N/A</v>
      </c>
      <c r="E14" s="100">
        <v>0</v>
      </c>
      <c r="F14" s="9" t="str">
        <f t="shared" ref="F14" si="2">IF($B14="N/A","N/A",IF(E14&lt;0,"No","Yes"))</f>
        <v>N/A</v>
      </c>
      <c r="G14" s="100">
        <v>0</v>
      </c>
      <c r="H14" s="9" t="str">
        <f t="shared" ref="H14" si="3">IF($B14="N/A","N/A",IF(G14&lt;0,"No","Yes"))</f>
        <v>N/A</v>
      </c>
      <c r="I14" s="103">
        <v>-100</v>
      </c>
      <c r="J14" s="103" t="s">
        <v>1747</v>
      </c>
      <c r="K14" s="9" t="str">
        <f t="shared" si="0"/>
        <v>N/A</v>
      </c>
    </row>
    <row r="15" spans="1:11" x14ac:dyDescent="0.2">
      <c r="A15" s="91" t="s">
        <v>861</v>
      </c>
      <c r="B15" s="102" t="s">
        <v>214</v>
      </c>
      <c r="C15" s="100">
        <v>96.852480991999997</v>
      </c>
      <c r="D15" s="9" t="str">
        <f>IF(OR($B15="N/A",$C15="N/A"),"N/A",IF(C15&gt;100,"No",IF(C15&lt;95,"No","Yes")))</f>
        <v>Yes</v>
      </c>
      <c r="E15" s="100">
        <v>96.517402121999993</v>
      </c>
      <c r="F15" s="9" t="str">
        <f>IF(OR($B15="N/A",$E15="N/A"),"N/A",IF(E15&gt;100,"No",IF(E15&lt;95,"No","Yes")))</f>
        <v>Yes</v>
      </c>
      <c r="G15" s="100">
        <v>97.458354985</v>
      </c>
      <c r="H15" s="9" t="str">
        <f>IF($B15="N/A","N/A",IF(G15&gt;100,"No",IF(G15&lt;95,"No","Yes")))</f>
        <v>Yes</v>
      </c>
      <c r="I15" s="103">
        <v>-0.34599999999999997</v>
      </c>
      <c r="J15" s="103">
        <v>0.97489999999999999</v>
      </c>
      <c r="K15" s="9" t="str">
        <f t="shared" si="0"/>
        <v>Yes</v>
      </c>
    </row>
    <row r="16" spans="1:11" x14ac:dyDescent="0.2">
      <c r="A16" s="91" t="s">
        <v>331</v>
      </c>
      <c r="B16" s="37" t="s">
        <v>213</v>
      </c>
      <c r="C16" s="89">
        <v>78105740</v>
      </c>
      <c r="D16" s="9" t="str">
        <f>IF($B16="N/A","N/A",IF(C16&gt;15,"No",IF(C16&lt;-15,"No","Yes")))</f>
        <v>N/A</v>
      </c>
      <c r="E16" s="38">
        <v>75290994</v>
      </c>
      <c r="F16" s="9" t="str">
        <f>IF($B16="N/A","N/A",IF(E16&gt;15,"No",IF(E16&lt;-15,"No","Yes")))</f>
        <v>N/A</v>
      </c>
      <c r="G16" s="38">
        <v>73008378</v>
      </c>
      <c r="H16" s="9" t="str">
        <f>IF($B16="N/A","N/A",IF(G16&gt;15,"No",IF(G16&lt;-15,"No","Yes")))</f>
        <v>N/A</v>
      </c>
      <c r="I16" s="10">
        <v>-3.6</v>
      </c>
      <c r="J16" s="10">
        <v>-3.03</v>
      </c>
      <c r="K16" s="9" t="str">
        <f t="shared" si="0"/>
        <v>Yes</v>
      </c>
    </row>
    <row r="17" spans="1:11" x14ac:dyDescent="0.2">
      <c r="A17" s="91" t="s">
        <v>442</v>
      </c>
      <c r="B17" s="37" t="s">
        <v>215</v>
      </c>
      <c r="C17" s="100">
        <v>9.2114267146</v>
      </c>
      <c r="D17" s="9" t="str">
        <f>IF($B17="N/A","N/A",IF(C17&gt;20,"No",IF(C17&lt;5,"No","Yes")))</f>
        <v>Yes</v>
      </c>
      <c r="E17" s="9">
        <v>9.2620373692999998</v>
      </c>
      <c r="F17" s="9" t="str">
        <f>IF($B17="N/A","N/A",IF(E17&gt;20,"No",IF(E17&lt;5,"No","Yes")))</f>
        <v>Yes</v>
      </c>
      <c r="G17" s="9">
        <v>8.0388897284999992</v>
      </c>
      <c r="H17" s="9" t="str">
        <f>IF($B17="N/A","N/A",IF(G17&gt;20,"No",IF(G17&lt;5,"No","Yes")))</f>
        <v>Yes</v>
      </c>
      <c r="I17" s="10">
        <v>0.5494</v>
      </c>
      <c r="J17" s="10">
        <v>-13.2</v>
      </c>
      <c r="K17" s="9" t="str">
        <f t="shared" si="0"/>
        <v>Yes</v>
      </c>
    </row>
    <row r="18" spans="1:11" x14ac:dyDescent="0.2">
      <c r="A18" s="91" t="s">
        <v>443</v>
      </c>
      <c r="B18" s="32" t="s">
        <v>213</v>
      </c>
      <c r="C18" s="100" t="s">
        <v>213</v>
      </c>
      <c r="D18" s="9" t="str">
        <f>IF($B18="N/A","N/A",IF(C18&gt;15,"No",IF(C18&lt;-15,"No","Yes")))</f>
        <v>N/A</v>
      </c>
      <c r="E18" s="9">
        <v>90.737962631000002</v>
      </c>
      <c r="F18" s="9" t="str">
        <f>IF($B18="N/A","N/A",IF(E18&gt;15,"No",IF(E18&lt;-15,"No","Yes")))</f>
        <v>N/A</v>
      </c>
      <c r="G18" s="9">
        <v>91.961110270999995</v>
      </c>
      <c r="H18" s="9" t="str">
        <f>IF($B18="N/A","N/A",IF(G18&gt;15,"No",IF(G18&lt;-15,"No","Yes")))</f>
        <v>N/A</v>
      </c>
      <c r="I18" s="10" t="s">
        <v>213</v>
      </c>
      <c r="J18" s="10">
        <v>1.3480000000000001</v>
      </c>
      <c r="K18" s="9" t="str">
        <f t="shared" si="0"/>
        <v>Yes</v>
      </c>
    </row>
    <row r="19" spans="1:11" x14ac:dyDescent="0.2">
      <c r="A19" s="91" t="s">
        <v>444</v>
      </c>
      <c r="B19" s="37" t="s">
        <v>216</v>
      </c>
      <c r="C19" s="100">
        <v>0.58632182470000005</v>
      </c>
      <c r="D19" s="9" t="str">
        <f>IF($B19="N/A","N/A",IF(C19&gt;1,"Yes","No"))</f>
        <v>No</v>
      </c>
      <c r="E19" s="9">
        <v>0.36791651339999998</v>
      </c>
      <c r="F19" s="9" t="str">
        <f>IF($B19="N/A","N/A",IF(E19&gt;1,"Yes","No"))</f>
        <v>No</v>
      </c>
      <c r="G19" s="9">
        <v>1.2682393793</v>
      </c>
      <c r="H19" s="9" t="str">
        <f>IF($B19="N/A","N/A",IF(G19&gt;1,"Yes","No"))</f>
        <v>Yes</v>
      </c>
      <c r="I19" s="10">
        <v>-37.299999999999997</v>
      </c>
      <c r="J19" s="10">
        <v>244.7</v>
      </c>
      <c r="K19" s="9" t="str">
        <f t="shared" si="0"/>
        <v>No</v>
      </c>
    </row>
    <row r="20" spans="1:11" x14ac:dyDescent="0.2">
      <c r="A20" s="91" t="s">
        <v>862</v>
      </c>
      <c r="B20" s="37" t="s">
        <v>213</v>
      </c>
      <c r="C20" s="93">
        <v>75.435782431000007</v>
      </c>
      <c r="D20" s="9" t="str">
        <f>IF($B20="N/A","N/A",IF(C20&gt;15,"No",IF(C20&lt;-15,"No","Yes")))</f>
        <v>N/A</v>
      </c>
      <c r="E20" s="39">
        <v>70.956625801000001</v>
      </c>
      <c r="F20" s="9" t="str">
        <f>IF($B20="N/A","N/A",IF(E20&gt;15,"No",IF(E20&lt;-15,"No","Yes")))</f>
        <v>N/A</v>
      </c>
      <c r="G20" s="39">
        <v>76.375119475999995</v>
      </c>
      <c r="H20" s="9" t="str">
        <f>IF($B20="N/A","N/A",IF(G20&gt;15,"No",IF(G20&lt;-15,"No","Yes")))</f>
        <v>N/A</v>
      </c>
      <c r="I20" s="10">
        <v>-5.94</v>
      </c>
      <c r="J20" s="10">
        <v>7.6360000000000001</v>
      </c>
      <c r="K20" s="9" t="str">
        <f t="shared" si="0"/>
        <v>Yes</v>
      </c>
    </row>
    <row r="21" spans="1:11" x14ac:dyDescent="0.2">
      <c r="A21" s="91" t="s">
        <v>34</v>
      </c>
      <c r="B21" s="37" t="s">
        <v>213</v>
      </c>
      <c r="C21" s="104">
        <v>6.2483020000000001E-4</v>
      </c>
      <c r="D21" s="9" t="str">
        <f>IF($B21="N/A","N/A",IF(C21&gt;15,"No",IF(C21&lt;-15,"No","Yes")))</f>
        <v>N/A</v>
      </c>
      <c r="E21" s="105">
        <v>1.1243049999999999E-3</v>
      </c>
      <c r="F21" s="9" t="str">
        <f>IF($B21="N/A","N/A",IF(E21&gt;15,"No",IF(E21&lt;-15,"No","Yes")))</f>
        <v>N/A</v>
      </c>
      <c r="G21" s="105">
        <v>1.8123696000000001E-3</v>
      </c>
      <c r="H21" s="9" t="str">
        <f>IF($B21="N/A","N/A",IF(G21&gt;15,"No",IF(G21&lt;-15,"No","Yes")))</f>
        <v>N/A</v>
      </c>
      <c r="I21" s="10">
        <v>79.94</v>
      </c>
      <c r="J21" s="10">
        <v>61.2</v>
      </c>
      <c r="K21" s="9" t="str">
        <f t="shared" si="0"/>
        <v>No</v>
      </c>
    </row>
    <row r="22" spans="1:11" x14ac:dyDescent="0.2">
      <c r="A22" s="91" t="s">
        <v>1712</v>
      </c>
      <c r="B22" s="37" t="s">
        <v>213</v>
      </c>
      <c r="C22" s="104">
        <v>0.87492485880000004</v>
      </c>
      <c r="D22" s="9" t="str">
        <f>IF($B22="N/A","N/A",IF(C22&gt;15,"No",IF(C22&lt;-15,"No","Yes")))</f>
        <v>N/A</v>
      </c>
      <c r="E22" s="105">
        <v>13.067360257000001</v>
      </c>
      <c r="F22" s="9" t="str">
        <f>IF($B22="N/A","N/A",IF(E22&gt;15,"No",IF(E22&lt;-15,"No","Yes")))</f>
        <v>N/A</v>
      </c>
      <c r="G22" s="105">
        <v>12.658074704000001</v>
      </c>
      <c r="H22" s="9" t="str">
        <f>IF($B22="N/A","N/A",IF(G22&gt;15,"No",IF(G22&lt;-15,"No","Yes")))</f>
        <v>N/A</v>
      </c>
      <c r="I22" s="10">
        <v>1394</v>
      </c>
      <c r="J22" s="10">
        <v>-3.13</v>
      </c>
      <c r="K22" s="9" t="str">
        <f t="shared" si="0"/>
        <v>Yes</v>
      </c>
    </row>
    <row r="23" spans="1:11" x14ac:dyDescent="0.2">
      <c r="A23" s="91" t="s">
        <v>35</v>
      </c>
      <c r="B23" s="37" t="s">
        <v>213</v>
      </c>
      <c r="C23" s="104">
        <v>22.627526571000001</v>
      </c>
      <c r="D23" s="9" t="str">
        <f>IF($B23="N/A","N/A",IF(C23&gt;15,"No",IF(C23&lt;-15,"No","Yes")))</f>
        <v>N/A</v>
      </c>
      <c r="E23" s="105">
        <v>22.005920930999999</v>
      </c>
      <c r="F23" s="9" t="str">
        <f>IF($B23="N/A","N/A",IF(E23&gt;15,"No",IF(E23&lt;-15,"No","Yes")))</f>
        <v>N/A</v>
      </c>
      <c r="G23" s="105">
        <v>28.348511154000001</v>
      </c>
      <c r="H23" s="9" t="str">
        <f>IF($B23="N/A","N/A",IF(G23&gt;15,"No",IF(G23&lt;-15,"No","Yes")))</f>
        <v>N/A</v>
      </c>
      <c r="I23" s="10">
        <v>-2.75</v>
      </c>
      <c r="J23" s="10">
        <v>28.82</v>
      </c>
      <c r="K23" s="9" t="str">
        <f t="shared" si="0"/>
        <v>Yes</v>
      </c>
    </row>
    <row r="24" spans="1:11" x14ac:dyDescent="0.2">
      <c r="A24" s="91" t="s">
        <v>863</v>
      </c>
      <c r="B24" s="37" t="s">
        <v>243</v>
      </c>
      <c r="C24" s="93">
        <v>3238.3683385999998</v>
      </c>
      <c r="D24" s="9" t="str">
        <f>IF($B24="N/A","N/A",IF(C24&gt;300,"No",IF(C24&lt;75,"No","Yes")))</f>
        <v>No</v>
      </c>
      <c r="E24" s="39">
        <v>3219.4884969</v>
      </c>
      <c r="F24" s="9" t="str">
        <f>IF($B24="N/A","N/A",IF(E24&gt;300,"No",IF(E24&lt;75,"No","Yes")))</f>
        <v>No</v>
      </c>
      <c r="G24" s="39">
        <v>3211.4217566000002</v>
      </c>
      <c r="H24" s="9" t="str">
        <f>IF($B24="N/A","N/A",IF(G24&gt;300,"No",IF(G24&lt;75,"No","Yes")))</f>
        <v>No</v>
      </c>
      <c r="I24" s="10">
        <v>-0.58299999999999996</v>
      </c>
      <c r="J24" s="10">
        <v>-0.251</v>
      </c>
      <c r="K24" s="9" t="str">
        <f t="shared" si="0"/>
        <v>Yes</v>
      </c>
    </row>
    <row r="25" spans="1:11" x14ac:dyDescent="0.2">
      <c r="A25" s="91" t="s">
        <v>864</v>
      </c>
      <c r="B25" s="37" t="s">
        <v>244</v>
      </c>
      <c r="C25" s="93">
        <v>130.97822841000001</v>
      </c>
      <c r="D25" s="9" t="str">
        <f>IF($B25="N/A","N/A",IF(C25&gt;250,"No",IF(C25&lt;20,"No","Yes")))</f>
        <v>Yes</v>
      </c>
      <c r="E25" s="39">
        <v>15.866912631</v>
      </c>
      <c r="F25" s="9" t="str">
        <f>IF($B25="N/A","N/A",IF(E25&gt;250,"No",IF(E25&lt;20,"No","Yes")))</f>
        <v>No</v>
      </c>
      <c r="G25" s="39">
        <v>16.325274439000001</v>
      </c>
      <c r="H25" s="9" t="str">
        <f>IF($B25="N/A","N/A",IF(G25&gt;250,"No",IF(G25&lt;20,"No","Yes")))</f>
        <v>No</v>
      </c>
      <c r="I25" s="10">
        <v>-87.9</v>
      </c>
      <c r="J25" s="10">
        <v>2.8889999999999998</v>
      </c>
      <c r="K25" s="9" t="str">
        <f t="shared" si="0"/>
        <v>Yes</v>
      </c>
    </row>
    <row r="26" spans="1:11" x14ac:dyDescent="0.2">
      <c r="A26" s="91" t="s">
        <v>865</v>
      </c>
      <c r="B26" s="37" t="s">
        <v>245</v>
      </c>
      <c r="C26" s="93">
        <v>3.4284084420999998</v>
      </c>
      <c r="D26" s="9" t="str">
        <f>IF($B26="N/A","N/A",IF(C26&gt;5,"No",IF(C26&lt;3,"No","Yes")))</f>
        <v>Yes</v>
      </c>
      <c r="E26" s="39">
        <v>4.2258352010999998</v>
      </c>
      <c r="F26" s="9" t="str">
        <f>IF($B26="N/A","N/A",IF(E26&gt;5,"No",IF(E26&lt;3,"No","Yes")))</f>
        <v>Yes</v>
      </c>
      <c r="G26" s="39">
        <v>4.6479480164</v>
      </c>
      <c r="H26" s="9" t="str">
        <f>IF($B26="N/A","N/A",IF(G26&gt;5,"No",IF(G26&lt;3,"No","Yes")))</f>
        <v>Yes</v>
      </c>
      <c r="I26" s="10">
        <v>23.26</v>
      </c>
      <c r="J26" s="10">
        <v>9.9890000000000008</v>
      </c>
      <c r="K26" s="9" t="str">
        <f t="shared" si="0"/>
        <v>Yes</v>
      </c>
    </row>
    <row r="27" spans="1:11" x14ac:dyDescent="0.2">
      <c r="A27" s="91" t="s">
        <v>131</v>
      </c>
      <c r="B27" s="37" t="s">
        <v>213</v>
      </c>
      <c r="C27" s="89">
        <v>13056</v>
      </c>
      <c r="D27" s="37" t="s">
        <v>213</v>
      </c>
      <c r="E27" s="38">
        <v>12131</v>
      </c>
      <c r="F27" s="37" t="s">
        <v>213</v>
      </c>
      <c r="G27" s="38">
        <v>15264</v>
      </c>
      <c r="H27" s="9" t="str">
        <f>IF($B27="N/A","N/A",IF(G27&gt;15,"No",IF(G27&lt;-15,"No","Yes")))</f>
        <v>N/A</v>
      </c>
      <c r="I27" s="10">
        <v>-7.08</v>
      </c>
      <c r="J27" s="10">
        <v>25.83</v>
      </c>
      <c r="K27" s="9" t="str">
        <f t="shared" si="0"/>
        <v>Yes</v>
      </c>
    </row>
    <row r="28" spans="1:11" x14ac:dyDescent="0.2">
      <c r="A28" s="91" t="s">
        <v>346</v>
      </c>
      <c r="B28" s="37" t="s">
        <v>213</v>
      </c>
      <c r="C28" s="90" t="s">
        <v>213</v>
      </c>
      <c r="D28" s="37" t="s">
        <v>213</v>
      </c>
      <c r="E28" s="8">
        <v>1.04195828E-2</v>
      </c>
      <c r="F28" s="37" t="s">
        <v>213</v>
      </c>
      <c r="G28" s="8">
        <v>1.22889287E-2</v>
      </c>
      <c r="H28" s="9" t="str">
        <f>IF($B28="N/A","N/A",IF(G28&gt;15,"No",IF(G28&lt;-15,"No","Yes")))</f>
        <v>N/A</v>
      </c>
      <c r="I28" s="10" t="s">
        <v>213</v>
      </c>
      <c r="J28" s="10">
        <v>17.940000000000001</v>
      </c>
      <c r="K28" s="9" t="str">
        <f t="shared" si="0"/>
        <v>Yes</v>
      </c>
    </row>
    <row r="29" spans="1:11" ht="25.5" x14ac:dyDescent="0.2">
      <c r="A29" s="91" t="s">
        <v>841</v>
      </c>
      <c r="B29" s="37" t="s">
        <v>213</v>
      </c>
      <c r="C29" s="39">
        <v>91.351332721000006</v>
      </c>
      <c r="D29" s="37" t="s">
        <v>213</v>
      </c>
      <c r="E29" s="39">
        <v>83.230731184999996</v>
      </c>
      <c r="F29" s="37" t="s">
        <v>213</v>
      </c>
      <c r="G29" s="39">
        <v>87.842177672999995</v>
      </c>
      <c r="H29" s="37" t="s">
        <v>213</v>
      </c>
      <c r="I29" s="10">
        <v>-8.89</v>
      </c>
      <c r="J29" s="10">
        <v>5.5410000000000004</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638</v>
      </c>
      <c r="D31" s="9" t="str">
        <f t="shared" ref="D31:F50" si="4">IF($B31="N/A","N/A",IF(C31&lt;0,"No","Yes"))</f>
        <v>N/A</v>
      </c>
      <c r="E31" s="89">
        <v>1304</v>
      </c>
      <c r="F31" s="9" t="str">
        <f t="shared" si="4"/>
        <v>N/A</v>
      </c>
      <c r="G31" s="89">
        <v>2243</v>
      </c>
      <c r="H31" s="9" t="str">
        <f t="shared" ref="H31:H50" si="5">IF($B31="N/A","N/A",IF(G31&lt;0,"No","Yes"))</f>
        <v>N/A</v>
      </c>
      <c r="I31" s="10">
        <v>104.4</v>
      </c>
      <c r="J31" s="10">
        <v>72.010000000000005</v>
      </c>
      <c r="K31" s="9" t="str">
        <f t="shared" si="0"/>
        <v>No</v>
      </c>
    </row>
    <row r="32" spans="1:11" ht="25.5" x14ac:dyDescent="0.2">
      <c r="A32" s="2" t="s">
        <v>659</v>
      </c>
      <c r="B32" s="106" t="s">
        <v>213</v>
      </c>
      <c r="C32" s="90">
        <v>99.843260188000002</v>
      </c>
      <c r="D32" s="9" t="str">
        <f t="shared" si="4"/>
        <v>N/A</v>
      </c>
      <c r="E32" s="90">
        <v>100</v>
      </c>
      <c r="F32" s="9" t="str">
        <f t="shared" si="4"/>
        <v>N/A</v>
      </c>
      <c r="G32" s="90">
        <v>99.955416851999999</v>
      </c>
      <c r="H32" s="9" t="str">
        <f t="shared" si="5"/>
        <v>N/A</v>
      </c>
      <c r="I32" s="10">
        <v>0.157</v>
      </c>
      <c r="J32" s="10">
        <v>-4.4999999999999998E-2</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0.1567398119</v>
      </c>
      <c r="D35" s="9" t="str">
        <f t="shared" si="4"/>
        <v>N/A</v>
      </c>
      <c r="E35" s="90">
        <v>0</v>
      </c>
      <c r="F35" s="9" t="str">
        <f t="shared" si="4"/>
        <v>N/A</v>
      </c>
      <c r="G35" s="90">
        <v>4.4583147599999998E-2</v>
      </c>
      <c r="H35" s="9" t="str">
        <f t="shared" si="5"/>
        <v>N/A</v>
      </c>
      <c r="I35" s="10">
        <v>-100</v>
      </c>
      <c r="J35" s="10" t="s">
        <v>1747</v>
      </c>
      <c r="K35" s="9" t="str">
        <f t="shared" si="0"/>
        <v>N/A</v>
      </c>
    </row>
    <row r="36" spans="1:11" x14ac:dyDescent="0.2">
      <c r="A36" s="2" t="s">
        <v>349</v>
      </c>
      <c r="B36" s="106" t="s">
        <v>213</v>
      </c>
      <c r="C36" s="89">
        <v>893366</v>
      </c>
      <c r="D36" s="9" t="str">
        <f t="shared" si="4"/>
        <v>N/A</v>
      </c>
      <c r="E36" s="89">
        <v>15155886</v>
      </c>
      <c r="F36" s="9" t="str">
        <f t="shared" si="4"/>
        <v>N/A</v>
      </c>
      <c r="G36" s="89">
        <v>15665713</v>
      </c>
      <c r="H36" s="9" t="str">
        <f t="shared" si="5"/>
        <v>N/A</v>
      </c>
      <c r="I36" s="10">
        <v>1596</v>
      </c>
      <c r="J36" s="10">
        <v>3.3639999999999999</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99.754300029000007</v>
      </c>
      <c r="D38" s="9" t="str">
        <f t="shared" si="4"/>
        <v>N/A</v>
      </c>
      <c r="E38" s="90">
        <v>6.5085736327000001</v>
      </c>
      <c r="F38" s="9" t="str">
        <f t="shared" si="4"/>
        <v>N/A</v>
      </c>
      <c r="G38" s="90">
        <v>7.2420833957999999</v>
      </c>
      <c r="H38" s="9" t="str">
        <f t="shared" si="5"/>
        <v>N/A</v>
      </c>
      <c r="I38" s="10">
        <v>-93.5</v>
      </c>
      <c r="J38" s="10">
        <v>11.27</v>
      </c>
      <c r="K38" s="9" t="str">
        <f t="shared" si="0"/>
        <v>Yes</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0</v>
      </c>
      <c r="D41" s="9" t="str">
        <f t="shared" si="4"/>
        <v>N/A</v>
      </c>
      <c r="E41" s="90">
        <v>92.820604482999997</v>
      </c>
      <c r="F41" s="9" t="str">
        <f t="shared" si="4"/>
        <v>N/A</v>
      </c>
      <c r="G41" s="90">
        <v>89.532994763999994</v>
      </c>
      <c r="H41" s="9" t="str">
        <f t="shared" si="5"/>
        <v>N/A</v>
      </c>
      <c r="I41" s="10" t="s">
        <v>1747</v>
      </c>
      <c r="J41" s="10">
        <v>-3.54</v>
      </c>
      <c r="K41" s="9" t="str">
        <f t="shared" si="0"/>
        <v>Yes</v>
      </c>
    </row>
    <row r="42" spans="1:11" x14ac:dyDescent="0.2">
      <c r="A42" s="2" t="s">
        <v>668</v>
      </c>
      <c r="B42" s="106" t="s">
        <v>213</v>
      </c>
      <c r="C42" s="90">
        <v>99.754300029000007</v>
      </c>
      <c r="D42" s="9" t="str">
        <f t="shared" si="4"/>
        <v>N/A</v>
      </c>
      <c r="E42" s="90">
        <v>99.329178115999994</v>
      </c>
      <c r="F42" s="9" t="str">
        <f t="shared" si="4"/>
        <v>N/A</v>
      </c>
      <c r="G42" s="90">
        <v>96.775078160000007</v>
      </c>
      <c r="H42" s="9" t="str">
        <f t="shared" si="5"/>
        <v>N/A</v>
      </c>
      <c r="I42" s="10">
        <v>-0.42599999999999999</v>
      </c>
      <c r="J42" s="10">
        <v>-2.57</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0.24569997069999999</v>
      </c>
      <c r="D45" s="9" t="str">
        <f t="shared" si="4"/>
        <v>N/A</v>
      </c>
      <c r="E45" s="90">
        <v>0.67082188399999998</v>
      </c>
      <c r="F45" s="9" t="str">
        <f t="shared" si="4"/>
        <v>N/A</v>
      </c>
      <c r="G45" s="90">
        <v>3.2249218405</v>
      </c>
      <c r="H45" s="9" t="str">
        <f t="shared" si="5"/>
        <v>N/A</v>
      </c>
      <c r="I45" s="10">
        <v>173</v>
      </c>
      <c r="J45" s="10">
        <v>380.7</v>
      </c>
      <c r="K45" s="9" t="str">
        <f t="shared" si="0"/>
        <v>No</v>
      </c>
    </row>
    <row r="46" spans="1:11" x14ac:dyDescent="0.2">
      <c r="A46" s="2" t="s">
        <v>350</v>
      </c>
      <c r="B46" s="106" t="s">
        <v>213</v>
      </c>
      <c r="C46" s="89">
        <v>23104456</v>
      </c>
      <c r="D46" s="9" t="str">
        <f t="shared" si="4"/>
        <v>N/A</v>
      </c>
      <c r="E46" s="89">
        <v>25523076</v>
      </c>
      <c r="F46" s="9" t="str">
        <f t="shared" si="4"/>
        <v>N/A</v>
      </c>
      <c r="G46" s="89">
        <v>35084296</v>
      </c>
      <c r="H46" s="9" t="str">
        <f t="shared" si="5"/>
        <v>N/A</v>
      </c>
      <c r="I46" s="10">
        <v>10.47</v>
      </c>
      <c r="J46" s="10">
        <v>37.46</v>
      </c>
      <c r="K46" s="9" t="str">
        <f t="shared" si="0"/>
        <v>No</v>
      </c>
    </row>
    <row r="47" spans="1:11" x14ac:dyDescent="0.2">
      <c r="A47" s="2" t="s">
        <v>672</v>
      </c>
      <c r="B47" s="106" t="s">
        <v>213</v>
      </c>
      <c r="C47" s="90">
        <v>0</v>
      </c>
      <c r="D47" s="9" t="str">
        <f t="shared" si="4"/>
        <v>N/A</v>
      </c>
      <c r="E47" s="90">
        <v>0</v>
      </c>
      <c r="F47" s="9" t="str">
        <f t="shared" si="4"/>
        <v>N/A</v>
      </c>
      <c r="G47" s="90">
        <v>0</v>
      </c>
      <c r="H47" s="9" t="str">
        <f t="shared" si="5"/>
        <v>N/A</v>
      </c>
      <c r="I47" s="10" t="s">
        <v>1747</v>
      </c>
      <c r="J47" s="10" t="s">
        <v>1747</v>
      </c>
      <c r="K47" s="9" t="str">
        <f t="shared" si="0"/>
        <v>N/A</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100</v>
      </c>
      <c r="D50" s="9" t="str">
        <f t="shared" si="4"/>
        <v>N/A</v>
      </c>
      <c r="E50" s="90">
        <v>100</v>
      </c>
      <c r="F50" s="9" t="str">
        <f t="shared" si="4"/>
        <v>N/A</v>
      </c>
      <c r="G50" s="90">
        <v>100</v>
      </c>
      <c r="H50" s="9" t="str">
        <f t="shared" si="5"/>
        <v>N/A</v>
      </c>
      <c r="I50" s="10">
        <v>0</v>
      </c>
      <c r="J50" s="10">
        <v>0</v>
      </c>
      <c r="K50" s="9" t="str">
        <f t="shared" si="0"/>
        <v>Yes</v>
      </c>
    </row>
    <row r="51" spans="1:11" x14ac:dyDescent="0.2">
      <c r="A51" s="2" t="s">
        <v>351</v>
      </c>
      <c r="B51" s="37" t="s">
        <v>213</v>
      </c>
      <c r="C51" s="89">
        <v>21731</v>
      </c>
      <c r="D51" s="37" t="s">
        <v>213</v>
      </c>
      <c r="E51" s="38">
        <v>442240</v>
      </c>
      <c r="F51" s="37" t="s">
        <v>213</v>
      </c>
      <c r="G51" s="38">
        <v>448733</v>
      </c>
      <c r="H51" s="37" t="s">
        <v>213</v>
      </c>
      <c r="I51" s="10">
        <v>1935</v>
      </c>
      <c r="J51" s="10">
        <v>1.468</v>
      </c>
      <c r="K51" s="9" t="str">
        <f t="shared" si="0"/>
        <v>Yes</v>
      </c>
    </row>
    <row r="52" spans="1:11" x14ac:dyDescent="0.2">
      <c r="A52" s="2" t="s">
        <v>352</v>
      </c>
      <c r="B52" s="37" t="s">
        <v>213</v>
      </c>
      <c r="C52" s="90">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
      <c r="A53" s="2" t="s">
        <v>353</v>
      </c>
      <c r="B53" s="37" t="s">
        <v>213</v>
      </c>
      <c r="C53" s="90">
        <v>5.5588790208000001</v>
      </c>
      <c r="D53" s="9" t="str">
        <f t="shared" si="6"/>
        <v>N/A</v>
      </c>
      <c r="E53" s="8">
        <v>10.408827786</v>
      </c>
      <c r="F53" s="9" t="str">
        <f t="shared" si="7"/>
        <v>N/A</v>
      </c>
      <c r="G53" s="8">
        <v>9.4864875103999999</v>
      </c>
      <c r="H53" s="9" t="str">
        <f t="shared" si="8"/>
        <v>N/A</v>
      </c>
      <c r="I53" s="10">
        <v>87.25</v>
      </c>
      <c r="J53" s="10">
        <v>-8.86</v>
      </c>
      <c r="K53" s="9" t="str">
        <f t="shared" si="0"/>
        <v>Yes</v>
      </c>
    </row>
    <row r="54" spans="1:11" x14ac:dyDescent="0.2">
      <c r="A54" s="2" t="s">
        <v>354</v>
      </c>
      <c r="B54" s="37" t="s">
        <v>213</v>
      </c>
      <c r="C54" s="90" t="s">
        <v>213</v>
      </c>
      <c r="D54" s="9" t="str">
        <f t="shared" si="6"/>
        <v>N/A</v>
      </c>
      <c r="E54" s="8">
        <v>20.501537627000001</v>
      </c>
      <c r="F54" s="9" t="str">
        <f t="shared" si="7"/>
        <v>N/A</v>
      </c>
      <c r="G54" s="8">
        <v>24.605277525999998</v>
      </c>
      <c r="H54" s="9" t="str">
        <f t="shared" si="8"/>
        <v>N/A</v>
      </c>
      <c r="I54" s="10" t="s">
        <v>213</v>
      </c>
      <c r="J54" s="10">
        <v>20.02</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70911087</v>
      </c>
      <c r="D6" s="9" t="str">
        <f>IF($B6="N/A","N/A",IF(C6&gt;15,"No",IF(C6&lt;-15,"No","Yes")))</f>
        <v>N/A</v>
      </c>
      <c r="E6" s="38">
        <v>68317514</v>
      </c>
      <c r="F6" s="9" t="str">
        <f>IF($B6="N/A","N/A",IF(E6&gt;15,"No",IF(E6&lt;-15,"No","Yes")))</f>
        <v>N/A</v>
      </c>
      <c r="G6" s="38">
        <v>67139315</v>
      </c>
      <c r="H6" s="9" t="str">
        <f>IF($B6="N/A","N/A",IF(G6&gt;15,"No",IF(G6&lt;-15,"No","Yes")))</f>
        <v>N/A</v>
      </c>
      <c r="I6" s="10">
        <v>-3.66</v>
      </c>
      <c r="J6" s="10">
        <v>-1.72</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2.0472073710999998</v>
      </c>
      <c r="D9" s="9" t="str">
        <f t="shared" ref="D9:D15" si="1">IF($B9="N/A","N/A",IF(C9&gt;15,"No",IF(C9&lt;-15,"No","Yes")))</f>
        <v>N/A</v>
      </c>
      <c r="E9" s="8">
        <v>2.1121743394000001</v>
      </c>
      <c r="F9" s="9" t="str">
        <f t="shared" ref="F9:F15" si="2">IF($B9="N/A","N/A",IF(E9&gt;15,"No",IF(E9&lt;-15,"No","Yes")))</f>
        <v>N/A</v>
      </c>
      <c r="G9" s="8">
        <v>2.1816412634</v>
      </c>
      <c r="H9" s="9" t="str">
        <f t="shared" ref="H9:H15" si="3">IF($B9="N/A","N/A",IF(G9&gt;15,"No",IF(G9&lt;-15,"No","Yes")))</f>
        <v>N/A</v>
      </c>
      <c r="I9" s="10">
        <v>3.173</v>
      </c>
      <c r="J9" s="10">
        <v>3.2890000000000001</v>
      </c>
      <c r="K9" s="9" t="str">
        <f t="shared" si="0"/>
        <v>Yes</v>
      </c>
    </row>
    <row r="10" spans="1:11" x14ac:dyDescent="0.2">
      <c r="A10" s="91" t="s">
        <v>36</v>
      </c>
      <c r="B10" s="37" t="s">
        <v>213</v>
      </c>
      <c r="C10" s="90">
        <v>0</v>
      </c>
      <c r="D10" s="9" t="str">
        <f t="shared" si="1"/>
        <v>N/A</v>
      </c>
      <c r="E10" s="8">
        <v>0</v>
      </c>
      <c r="F10" s="9" t="str">
        <f t="shared" si="2"/>
        <v>N/A</v>
      </c>
      <c r="G10" s="8">
        <v>0</v>
      </c>
      <c r="H10" s="9" t="str">
        <f t="shared" si="3"/>
        <v>N/A</v>
      </c>
      <c r="I10" s="10" t="s">
        <v>1747</v>
      </c>
      <c r="J10" s="10" t="s">
        <v>1747</v>
      </c>
      <c r="K10" s="9" t="str">
        <f t="shared" si="0"/>
        <v>N/A</v>
      </c>
    </row>
    <row r="11" spans="1:11" x14ac:dyDescent="0.2">
      <c r="A11" s="91" t="s">
        <v>37</v>
      </c>
      <c r="B11" s="37" t="s">
        <v>213</v>
      </c>
      <c r="C11" s="90">
        <v>0</v>
      </c>
      <c r="D11" s="9" t="str">
        <f t="shared" si="1"/>
        <v>N/A</v>
      </c>
      <c r="E11" s="8">
        <v>0</v>
      </c>
      <c r="F11" s="9" t="str">
        <f t="shared" si="2"/>
        <v>N/A</v>
      </c>
      <c r="G11" s="8">
        <v>0</v>
      </c>
      <c r="H11" s="9" t="str">
        <f t="shared" si="3"/>
        <v>N/A</v>
      </c>
      <c r="I11" s="10" t="s">
        <v>1747</v>
      </c>
      <c r="J11" s="10" t="s">
        <v>1747</v>
      </c>
      <c r="K11" s="9" t="str">
        <f t="shared" si="0"/>
        <v>N/A</v>
      </c>
    </row>
    <row r="12" spans="1:11" x14ac:dyDescent="0.2">
      <c r="A12" s="91" t="s">
        <v>38</v>
      </c>
      <c r="B12" s="37" t="s">
        <v>213</v>
      </c>
      <c r="C12" s="90">
        <v>2.2042380066999998</v>
      </c>
      <c r="D12" s="9" t="str">
        <f t="shared" si="1"/>
        <v>N/A</v>
      </c>
      <c r="E12" s="8">
        <v>2.2855697871</v>
      </c>
      <c r="F12" s="9" t="str">
        <f t="shared" si="2"/>
        <v>N/A</v>
      </c>
      <c r="G12" s="8">
        <v>2.3717927687999998</v>
      </c>
      <c r="H12" s="9" t="str">
        <f t="shared" si="3"/>
        <v>N/A</v>
      </c>
      <c r="I12" s="10">
        <v>3.69</v>
      </c>
      <c r="J12" s="10">
        <v>3.7719999999999998</v>
      </c>
      <c r="K12" s="9" t="str">
        <f t="shared" si="0"/>
        <v>Yes</v>
      </c>
    </row>
    <row r="13" spans="1:11" x14ac:dyDescent="0.2">
      <c r="A13" s="91" t="s">
        <v>866</v>
      </c>
      <c r="B13" s="37" t="s">
        <v>213</v>
      </c>
      <c r="C13" s="90">
        <v>0.42689844859999998</v>
      </c>
      <c r="D13" s="9" t="str">
        <f t="shared" si="1"/>
        <v>N/A</v>
      </c>
      <c r="E13" s="8">
        <v>0.4168639515</v>
      </c>
      <c r="F13" s="9" t="str">
        <f t="shared" si="2"/>
        <v>N/A</v>
      </c>
      <c r="G13" s="8">
        <v>0.457649211</v>
      </c>
      <c r="H13" s="9" t="str">
        <f t="shared" si="3"/>
        <v>N/A</v>
      </c>
      <c r="I13" s="10">
        <v>-2.35</v>
      </c>
      <c r="J13" s="10">
        <v>9.7840000000000007</v>
      </c>
      <c r="K13" s="9" t="str">
        <f t="shared" si="0"/>
        <v>Yes</v>
      </c>
    </row>
    <row r="14" spans="1:11" x14ac:dyDescent="0.2">
      <c r="A14" s="91" t="s">
        <v>867</v>
      </c>
      <c r="B14" s="37" t="s">
        <v>213</v>
      </c>
      <c r="C14" s="90">
        <v>3.5468819422000002</v>
      </c>
      <c r="D14" s="9" t="str">
        <f t="shared" si="1"/>
        <v>N/A</v>
      </c>
      <c r="E14" s="8">
        <v>3.5950959374</v>
      </c>
      <c r="F14" s="9" t="str">
        <f t="shared" si="2"/>
        <v>N/A</v>
      </c>
      <c r="G14" s="8">
        <v>3.9636069826</v>
      </c>
      <c r="H14" s="9" t="str">
        <f t="shared" si="3"/>
        <v>N/A</v>
      </c>
      <c r="I14" s="10">
        <v>1.359</v>
      </c>
      <c r="J14" s="10">
        <v>10.25</v>
      </c>
      <c r="K14" s="9" t="str">
        <f t="shared" si="0"/>
        <v>Yes</v>
      </c>
    </row>
    <row r="15" spans="1:11" x14ac:dyDescent="0.2">
      <c r="A15" s="91" t="s">
        <v>161</v>
      </c>
      <c r="B15" s="37" t="s">
        <v>213</v>
      </c>
      <c r="C15" s="90">
        <v>68.478350923999997</v>
      </c>
      <c r="D15" s="9" t="str">
        <f t="shared" si="1"/>
        <v>N/A</v>
      </c>
      <c r="E15" s="8">
        <v>50.296088056999999</v>
      </c>
      <c r="F15" s="9" t="str">
        <f t="shared" si="2"/>
        <v>N/A</v>
      </c>
      <c r="G15" s="8">
        <v>59.442456331000002</v>
      </c>
      <c r="H15" s="9" t="str">
        <f t="shared" si="3"/>
        <v>N/A</v>
      </c>
      <c r="I15" s="10">
        <v>-26.6</v>
      </c>
      <c r="J15" s="10">
        <v>18.190000000000001</v>
      </c>
      <c r="K15" s="9" t="str">
        <f t="shared" si="0"/>
        <v>Yes</v>
      </c>
    </row>
    <row r="16" spans="1:11" x14ac:dyDescent="0.2">
      <c r="A16" s="91" t="s">
        <v>162</v>
      </c>
      <c r="B16" s="37" t="s">
        <v>246</v>
      </c>
      <c r="C16" s="90">
        <v>93.318363601000001</v>
      </c>
      <c r="D16" s="9" t="str">
        <f>IF($B16="N/A","N/A",IF(C16&gt;95,"Yes","No"))</f>
        <v>No</v>
      </c>
      <c r="E16" s="8">
        <v>95.814269530000004</v>
      </c>
      <c r="F16" s="9" t="str">
        <f>IF($B16="N/A","N/A",IF(E16&gt;95,"Yes","No"))</f>
        <v>Yes</v>
      </c>
      <c r="G16" s="8">
        <v>95.973774829000007</v>
      </c>
      <c r="H16" s="9" t="str">
        <f>IF($B16="N/A","N/A",IF(G16&gt;95,"Yes","No"))</f>
        <v>Yes</v>
      </c>
      <c r="I16" s="10">
        <v>2.6749999999999998</v>
      </c>
      <c r="J16" s="10">
        <v>0.16650000000000001</v>
      </c>
      <c r="K16" s="9" t="str">
        <f t="shared" ref="K16:K26" si="4">IF(J16="Div by 0", "N/A", IF(J16="N/A","N/A", IF(J16&gt;30, "No", IF(J16&lt;-30, "No", "Yes"))))</f>
        <v>Yes</v>
      </c>
    </row>
    <row r="17" spans="1:11" x14ac:dyDescent="0.2">
      <c r="A17" s="91" t="s">
        <v>868</v>
      </c>
      <c r="B17" s="62" t="s">
        <v>247</v>
      </c>
      <c r="C17" s="90">
        <v>22.043599473</v>
      </c>
      <c r="D17" s="9" t="str">
        <f>IF($B17="N/A","N/A",IF(C17&gt;90,"No",IF(C17&lt;50,"No","Yes")))</f>
        <v>No</v>
      </c>
      <c r="E17" s="8">
        <v>22.543231007999999</v>
      </c>
      <c r="F17" s="9" t="str">
        <f>IF($B17="N/A","N/A",IF(E17&gt;90,"No",IF(E17&lt;50,"No","Yes")))</f>
        <v>No</v>
      </c>
      <c r="G17" s="8">
        <v>23.447558260000001</v>
      </c>
      <c r="H17" s="9" t="str">
        <f>IF($B17="N/A","N/A",IF(G17&gt;90,"No",IF(G17&lt;50,"No","Yes")))</f>
        <v>No</v>
      </c>
      <c r="I17" s="10">
        <v>2.2669999999999999</v>
      </c>
      <c r="J17" s="10">
        <v>4.0119999999999996</v>
      </c>
      <c r="K17" s="9" t="str">
        <f t="shared" si="4"/>
        <v>Yes</v>
      </c>
    </row>
    <row r="18" spans="1:11" x14ac:dyDescent="0.2">
      <c r="A18" s="91" t="s">
        <v>869</v>
      </c>
      <c r="B18" s="62" t="s">
        <v>224</v>
      </c>
      <c r="C18" s="90">
        <v>30.917921198999998</v>
      </c>
      <c r="D18" s="9" t="str">
        <f t="shared" ref="D18:D23" si="5">IF($B18="N/A","N/A",IF(C18&gt;5,"No",IF(C18&lt;=0,"No","Yes")))</f>
        <v>No</v>
      </c>
      <c r="E18" s="8">
        <v>30.402463122</v>
      </c>
      <c r="F18" s="9" t="str">
        <f t="shared" ref="F18:F23" si="6">IF($B18="N/A","N/A",IF(E18&gt;5,"No",IF(E18&lt;=0,"No","Yes")))</f>
        <v>No</v>
      </c>
      <c r="G18" s="8">
        <v>28.293030692999999</v>
      </c>
      <c r="H18" s="9" t="str">
        <f t="shared" ref="H18:H23" si="7">IF($B18="N/A","N/A",IF(G18&gt;5,"No",IF(G18&lt;=0,"No","Yes")))</f>
        <v>No</v>
      </c>
      <c r="I18" s="10">
        <v>-1.67</v>
      </c>
      <c r="J18" s="10">
        <v>-6.94</v>
      </c>
      <c r="K18" s="9" t="str">
        <f t="shared" si="4"/>
        <v>Yes</v>
      </c>
    </row>
    <row r="19" spans="1:11" x14ac:dyDescent="0.2">
      <c r="A19" s="91" t="s">
        <v>870</v>
      </c>
      <c r="B19" s="62" t="s">
        <v>224</v>
      </c>
      <c r="C19" s="90">
        <v>2.6785924181</v>
      </c>
      <c r="D19" s="9" t="str">
        <f t="shared" si="5"/>
        <v>Yes</v>
      </c>
      <c r="E19" s="8">
        <v>2.8297589985</v>
      </c>
      <c r="F19" s="9" t="str">
        <f t="shared" si="6"/>
        <v>Yes</v>
      </c>
      <c r="G19" s="8">
        <v>2.8612892461000001</v>
      </c>
      <c r="H19" s="9" t="str">
        <f t="shared" si="7"/>
        <v>Yes</v>
      </c>
      <c r="I19" s="10">
        <v>5.6440000000000001</v>
      </c>
      <c r="J19" s="10">
        <v>1.1140000000000001</v>
      </c>
      <c r="K19" s="9" t="str">
        <f t="shared" si="4"/>
        <v>Yes</v>
      </c>
    </row>
    <row r="20" spans="1:11" x14ac:dyDescent="0.2">
      <c r="A20" s="91" t="s">
        <v>871</v>
      </c>
      <c r="B20" s="62" t="s">
        <v>224</v>
      </c>
      <c r="C20" s="90">
        <v>4.2620979699999999E-2</v>
      </c>
      <c r="D20" s="9" t="str">
        <f t="shared" si="5"/>
        <v>Yes</v>
      </c>
      <c r="E20" s="8">
        <v>5.3519219100000001E-2</v>
      </c>
      <c r="F20" s="9" t="str">
        <f t="shared" si="6"/>
        <v>Yes</v>
      </c>
      <c r="G20" s="8">
        <v>5.6921939099999999E-2</v>
      </c>
      <c r="H20" s="9" t="str">
        <f t="shared" si="7"/>
        <v>Yes</v>
      </c>
      <c r="I20" s="10">
        <v>25.57</v>
      </c>
      <c r="J20" s="10">
        <v>6.3579999999999997</v>
      </c>
      <c r="K20" s="9" t="str">
        <f t="shared" si="4"/>
        <v>Yes</v>
      </c>
    </row>
    <row r="21" spans="1:11" x14ac:dyDescent="0.2">
      <c r="A21" s="91" t="s">
        <v>872</v>
      </c>
      <c r="B21" s="37" t="s">
        <v>213</v>
      </c>
      <c r="C21" s="90">
        <v>5.2337372899999998E-2</v>
      </c>
      <c r="D21" s="9" t="str">
        <f t="shared" si="5"/>
        <v>N/A</v>
      </c>
      <c r="E21" s="8">
        <v>5.40886192E-2</v>
      </c>
      <c r="F21" s="9" t="str">
        <f t="shared" si="6"/>
        <v>N/A</v>
      </c>
      <c r="G21" s="8">
        <v>4.9565593599999999E-2</v>
      </c>
      <c r="H21" s="9" t="str">
        <f t="shared" si="7"/>
        <v>N/A</v>
      </c>
      <c r="I21" s="10">
        <v>3.3460000000000001</v>
      </c>
      <c r="J21" s="10">
        <v>-8.36</v>
      </c>
      <c r="K21" s="9" t="str">
        <f t="shared" si="4"/>
        <v>Yes</v>
      </c>
    </row>
    <row r="22" spans="1:11" x14ac:dyDescent="0.2">
      <c r="A22" s="91" t="s">
        <v>1742</v>
      </c>
      <c r="B22" s="37" t="s">
        <v>213</v>
      </c>
      <c r="C22" s="90">
        <v>2.9173153100000002E-2</v>
      </c>
      <c r="D22" s="9" t="str">
        <f t="shared" si="5"/>
        <v>N/A</v>
      </c>
      <c r="E22" s="8">
        <v>2.2871148399999999E-2</v>
      </c>
      <c r="F22" s="9" t="str">
        <f t="shared" si="6"/>
        <v>N/A</v>
      </c>
      <c r="G22" s="8">
        <v>1.8898018199999998E-2</v>
      </c>
      <c r="H22" s="9" t="str">
        <f t="shared" si="7"/>
        <v>N/A</v>
      </c>
      <c r="I22" s="10">
        <v>-21.6</v>
      </c>
      <c r="J22" s="10">
        <v>-17.399999999999999</v>
      </c>
      <c r="K22" s="9" t="str">
        <f t="shared" si="4"/>
        <v>Yes</v>
      </c>
    </row>
    <row r="23" spans="1:11" x14ac:dyDescent="0.2">
      <c r="A23" s="91" t="s">
        <v>873</v>
      </c>
      <c r="B23" s="37" t="s">
        <v>213</v>
      </c>
      <c r="C23" s="90">
        <v>1.24916996E-2</v>
      </c>
      <c r="D23" s="9" t="str">
        <f t="shared" si="5"/>
        <v>N/A</v>
      </c>
      <c r="E23" s="8">
        <v>1.7038090700000001E-2</v>
      </c>
      <c r="F23" s="9" t="str">
        <f t="shared" si="6"/>
        <v>N/A</v>
      </c>
      <c r="G23" s="8">
        <v>2.1385383500000001E-2</v>
      </c>
      <c r="H23" s="9" t="str">
        <f t="shared" si="7"/>
        <v>N/A</v>
      </c>
      <c r="I23" s="10">
        <v>36.4</v>
      </c>
      <c r="J23" s="10">
        <v>25.52</v>
      </c>
      <c r="K23" s="9" t="str">
        <f t="shared" si="4"/>
        <v>Yes</v>
      </c>
    </row>
    <row r="24" spans="1:11" x14ac:dyDescent="0.2">
      <c r="A24" s="91" t="s">
        <v>874</v>
      </c>
      <c r="B24" s="37" t="s">
        <v>232</v>
      </c>
      <c r="C24" s="90">
        <v>2.4389063447999999</v>
      </c>
      <c r="D24" s="9" t="str">
        <f>IF($B24="N/A","N/A",IF(C24&gt;10,"No",IF(C24&lt;1,"No","Yes")))</f>
        <v>Yes</v>
      </c>
      <c r="E24" s="8">
        <v>2.6105428836</v>
      </c>
      <c r="F24" s="9" t="str">
        <f>IF($B24="N/A","N/A",IF(E24&gt;10,"No",IF(E24&lt;1,"No","Yes")))</f>
        <v>Yes</v>
      </c>
      <c r="G24" s="8">
        <v>2.6776755168999999</v>
      </c>
      <c r="H24" s="9" t="str">
        <f>IF($B24="N/A","N/A",IF(G24&gt;10,"No",IF(G24&lt;1,"No","Yes")))</f>
        <v>Yes</v>
      </c>
      <c r="I24" s="10">
        <v>7.0369999999999999</v>
      </c>
      <c r="J24" s="10">
        <v>2.5720000000000001</v>
      </c>
      <c r="K24" s="9" t="str">
        <f t="shared" si="4"/>
        <v>Yes</v>
      </c>
    </row>
    <row r="25" spans="1:11" x14ac:dyDescent="0.2">
      <c r="A25" s="91" t="s">
        <v>875</v>
      </c>
      <c r="B25" s="94" t="s">
        <v>239</v>
      </c>
      <c r="C25" s="90">
        <v>2.5632818180000001</v>
      </c>
      <c r="D25" s="9" t="str">
        <f>IF($B25="N/A","N/A",IF(C25&gt;10,"No",IF(C25&lt;=0,"No","Yes")))</f>
        <v>Yes</v>
      </c>
      <c r="E25" s="8">
        <v>2.4389280323999998</v>
      </c>
      <c r="F25" s="9" t="str">
        <f>IF($B25="N/A","N/A",IF(E25&gt;10,"No",IF(E25&lt;=0,"No","Yes")))</f>
        <v>Yes</v>
      </c>
      <c r="G25" s="8">
        <v>2.4664937377</v>
      </c>
      <c r="H25" s="9" t="str">
        <f>IF($B25="N/A","N/A",IF(G25&gt;10,"No",IF(G25&lt;=0,"No","Yes")))</f>
        <v>Yes</v>
      </c>
      <c r="I25" s="10">
        <v>-4.8499999999999996</v>
      </c>
      <c r="J25" s="10">
        <v>1.1299999999999999</v>
      </c>
      <c r="K25" s="9" t="str">
        <f t="shared" si="4"/>
        <v>Yes</v>
      </c>
    </row>
    <row r="26" spans="1:11" x14ac:dyDescent="0.2">
      <c r="A26" s="91" t="s">
        <v>876</v>
      </c>
      <c r="B26" s="62" t="s">
        <v>248</v>
      </c>
      <c r="C26" s="90">
        <v>6.6816321685000002</v>
      </c>
      <c r="D26" s="9" t="str">
        <f>IF($B26="N/A","N/A",IF(C26&gt;=5,"No",IF(C26&lt;0,"No","Yes")))</f>
        <v>No</v>
      </c>
      <c r="E26" s="8">
        <v>4.1857304702000002</v>
      </c>
      <c r="F26" s="9" t="str">
        <f>IF($B26="N/A","N/A",IF(E26&gt;=5,"No",IF(E26&lt;0,"No","Yes")))</f>
        <v>Yes</v>
      </c>
      <c r="G26" s="8">
        <v>4.0262251708000001</v>
      </c>
      <c r="H26" s="9" t="str">
        <f>IF($B26="N/A","N/A",IF(G26&gt;=5,"No",IF(G26&lt;0,"No","Yes")))</f>
        <v>Yes</v>
      </c>
      <c r="I26" s="10">
        <v>-37.4</v>
      </c>
      <c r="J26" s="10">
        <v>-3.81</v>
      </c>
      <c r="K26" s="9" t="str">
        <f t="shared" si="4"/>
        <v>Yes</v>
      </c>
    </row>
    <row r="27" spans="1:11" x14ac:dyDescent="0.2">
      <c r="A27" s="91" t="s">
        <v>14</v>
      </c>
      <c r="B27" s="62" t="s">
        <v>249</v>
      </c>
      <c r="C27" s="90">
        <v>0.21774592170000001</v>
      </c>
      <c r="D27" s="9" t="str">
        <f>IF($B27="N/A","N/A",IF(C27&gt;15,"No",IF(C27&lt;=0,"No","Yes")))</f>
        <v>Yes</v>
      </c>
      <c r="E27" s="8">
        <v>0.215919742</v>
      </c>
      <c r="F27" s="9" t="str">
        <f>IF($B27="N/A","N/A",IF(E27&gt;15,"No",IF(E27&lt;=0,"No","Yes")))</f>
        <v>Yes</v>
      </c>
      <c r="G27" s="8">
        <v>0.2261059708</v>
      </c>
      <c r="H27" s="9" t="str">
        <f>IF($B27="N/A","N/A",IF(G27&gt;15,"No",IF(G27&lt;=0,"No","Yes")))</f>
        <v>Yes</v>
      </c>
      <c r="I27" s="10">
        <v>-0.83899999999999997</v>
      </c>
      <c r="J27" s="10">
        <v>4.718</v>
      </c>
      <c r="K27" s="9" t="str">
        <f>IF(J27="Div by 0", "N/A", IF(J27="N/A","N/A", IF(J27&gt;30, "No", IF(J27&lt;-30, "No", "Yes"))))</f>
        <v>Yes</v>
      </c>
    </row>
    <row r="28" spans="1:11" x14ac:dyDescent="0.2">
      <c r="A28" s="91" t="s">
        <v>877</v>
      </c>
      <c r="B28" s="37" t="s">
        <v>213</v>
      </c>
      <c r="C28" s="93">
        <v>72.203379401999996</v>
      </c>
      <c r="D28" s="9" t="str">
        <f>IF($B28="N/A","N/A",IF(C28&gt;15,"No",IF(C28&lt;-15,"No","Yes")))</f>
        <v>N/A</v>
      </c>
      <c r="E28" s="39">
        <v>69.016066597999995</v>
      </c>
      <c r="F28" s="9" t="str">
        <f>IF($B28="N/A","N/A",IF(E28&gt;15,"No",IF(E28&lt;-15,"No","Yes")))</f>
        <v>N/A</v>
      </c>
      <c r="G28" s="39">
        <v>71.990026744999994</v>
      </c>
      <c r="H28" s="9" t="str">
        <f>IF($B28="N/A","N/A",IF(G28&gt;15,"No",IF(G28&lt;-15,"No","Yes")))</f>
        <v>N/A</v>
      </c>
      <c r="I28" s="10">
        <v>-4.41</v>
      </c>
      <c r="J28" s="10">
        <v>4.3090000000000002</v>
      </c>
      <c r="K28" s="9" t="str">
        <f>IF(J28="Div by 0", "N/A", IF(J28="N/A","N/A", IF(J28&gt;30, "No", IF(J28&lt;-30, "No", "Yes"))))</f>
        <v>Yes</v>
      </c>
    </row>
    <row r="29" spans="1:11" x14ac:dyDescent="0.2">
      <c r="A29" s="91" t="s">
        <v>378</v>
      </c>
      <c r="B29" s="37" t="s">
        <v>250</v>
      </c>
      <c r="C29" s="90">
        <v>15.728706852</v>
      </c>
      <c r="D29" s="9" t="str">
        <f>IF($B29="N/A","N/A",IF(C29&gt;35,"No",IF(C29&lt;10,"No","Yes")))</f>
        <v>Yes</v>
      </c>
      <c r="E29" s="8">
        <v>16.906360204999999</v>
      </c>
      <c r="F29" s="9" t="str">
        <f>IF($B29="N/A","N/A",IF(E29&gt;35,"No",IF(E29&lt;10,"No","Yes")))</f>
        <v>Yes</v>
      </c>
      <c r="G29" s="8">
        <v>17.448179207999999</v>
      </c>
      <c r="H29" s="9" t="str">
        <f>IF($B29="N/A","N/A",IF(G29&gt;35,"No",IF(G29&lt;10,"No","Yes")))</f>
        <v>Yes</v>
      </c>
      <c r="I29" s="10">
        <v>7.4870000000000001</v>
      </c>
      <c r="J29" s="10">
        <v>3.2050000000000001</v>
      </c>
      <c r="K29" s="9" t="str">
        <f t="shared" ref="K29:K54" si="8">IF(J29="Div by 0", "N/A", IF(J29="N/A","N/A", IF(J29&gt;30, "No", IF(J29&lt;-30, "No", "Yes"))))</f>
        <v>Yes</v>
      </c>
    </row>
    <row r="30" spans="1:11" x14ac:dyDescent="0.2">
      <c r="A30" s="91" t="s">
        <v>379</v>
      </c>
      <c r="B30" s="37" t="s">
        <v>251</v>
      </c>
      <c r="C30" s="90">
        <v>8.4138619958999996</v>
      </c>
      <c r="D30" s="9" t="str">
        <f>IF($B30="N/A","N/A",IF(C30&gt;20,"No",IF(C30&lt;2,"No","Yes")))</f>
        <v>Yes</v>
      </c>
      <c r="E30" s="8">
        <v>8.9297028577000006</v>
      </c>
      <c r="F30" s="9" t="str">
        <f>IF($B30="N/A","N/A",IF(E30&gt;20,"No",IF(E30&lt;2,"No","Yes")))</f>
        <v>Yes</v>
      </c>
      <c r="G30" s="8">
        <v>9.4959354291999993</v>
      </c>
      <c r="H30" s="9" t="str">
        <f>IF($B30="N/A","N/A",IF(G30&gt;20,"No",IF(G30&lt;2,"No","Yes")))</f>
        <v>Yes</v>
      </c>
      <c r="I30" s="10">
        <v>6.1310000000000002</v>
      </c>
      <c r="J30" s="10">
        <v>6.3410000000000002</v>
      </c>
      <c r="K30" s="9" t="str">
        <f t="shared" si="8"/>
        <v>Yes</v>
      </c>
    </row>
    <row r="31" spans="1:11" x14ac:dyDescent="0.2">
      <c r="A31" s="91" t="s">
        <v>380</v>
      </c>
      <c r="B31" s="37" t="s">
        <v>252</v>
      </c>
      <c r="C31" s="90">
        <v>0.75017606199999998</v>
      </c>
      <c r="D31" s="9" t="str">
        <f>IF($B31="N/A","N/A",IF(C31&gt;8,"No",IF(C31&lt;0.5,"No","Yes")))</f>
        <v>Yes</v>
      </c>
      <c r="E31" s="8">
        <v>0.78919879900000001</v>
      </c>
      <c r="F31" s="9" t="str">
        <f>IF($B31="N/A","N/A",IF(E31&gt;8,"No",IF(E31&lt;0.5,"No","Yes")))</f>
        <v>Yes</v>
      </c>
      <c r="G31" s="8">
        <v>0.80458819100000001</v>
      </c>
      <c r="H31" s="9" t="str">
        <f>IF($B31="N/A","N/A",IF(G31&gt;8,"No",IF(G31&lt;0.5,"No","Yes")))</f>
        <v>Yes</v>
      </c>
      <c r="I31" s="10">
        <v>5.202</v>
      </c>
      <c r="J31" s="10">
        <v>1.95</v>
      </c>
      <c r="K31" s="9" t="str">
        <f t="shared" si="8"/>
        <v>Yes</v>
      </c>
    </row>
    <row r="32" spans="1:11" x14ac:dyDescent="0.2">
      <c r="A32" s="91" t="s">
        <v>381</v>
      </c>
      <c r="B32" s="37" t="s">
        <v>253</v>
      </c>
      <c r="C32" s="90">
        <v>6.1724931673999999</v>
      </c>
      <c r="D32" s="9" t="str">
        <f>IF($B32="N/A","N/A",IF(C32&gt;25,"No",IF(C32&lt;3,"No","Yes")))</f>
        <v>Yes</v>
      </c>
      <c r="E32" s="8">
        <v>6.6075384418000001</v>
      </c>
      <c r="F32" s="9" t="str">
        <f>IF($B32="N/A","N/A",IF(E32&gt;25,"No",IF(E32&lt;3,"No","Yes")))</f>
        <v>Yes</v>
      </c>
      <c r="G32" s="8">
        <v>7.0236924519999997</v>
      </c>
      <c r="H32" s="9" t="str">
        <f>IF($B32="N/A","N/A",IF(G32&gt;25,"No",IF(G32&lt;3,"No","Yes")))</f>
        <v>Yes</v>
      </c>
      <c r="I32" s="10">
        <v>7.048</v>
      </c>
      <c r="J32" s="10">
        <v>6.298</v>
      </c>
      <c r="K32" s="9" t="str">
        <f t="shared" si="8"/>
        <v>Yes</v>
      </c>
    </row>
    <row r="33" spans="1:11" x14ac:dyDescent="0.2">
      <c r="A33" s="91" t="s">
        <v>382</v>
      </c>
      <c r="B33" s="37" t="s">
        <v>254</v>
      </c>
      <c r="C33" s="90">
        <v>3.5137960866000002</v>
      </c>
      <c r="D33" s="9" t="str">
        <f>IF($B33="N/A","N/A",IF(C33&gt;25,"No",IF(C33&lt;2,"No","Yes")))</f>
        <v>Yes</v>
      </c>
      <c r="E33" s="8">
        <v>2.1275803449000001</v>
      </c>
      <c r="F33" s="9" t="str">
        <f>IF($B33="N/A","N/A",IF(E33&gt;25,"No",IF(E33&lt;2,"No","Yes")))</f>
        <v>Yes</v>
      </c>
      <c r="G33" s="8">
        <v>2.2095384798</v>
      </c>
      <c r="H33" s="9" t="str">
        <f>IF($B33="N/A","N/A",IF(G33&gt;25,"No",IF(G33&lt;2,"No","Yes")))</f>
        <v>Yes</v>
      </c>
      <c r="I33" s="10">
        <v>-39.5</v>
      </c>
      <c r="J33" s="10">
        <v>3.8519999999999999</v>
      </c>
      <c r="K33" s="9" t="str">
        <f t="shared" si="8"/>
        <v>Yes</v>
      </c>
    </row>
    <row r="34" spans="1:11" x14ac:dyDescent="0.2">
      <c r="A34" s="91" t="s">
        <v>383</v>
      </c>
      <c r="B34" s="37" t="s">
        <v>255</v>
      </c>
      <c r="C34" s="90">
        <v>0.9515394962</v>
      </c>
      <c r="D34" s="9" t="str">
        <f>IF($B34="N/A","N/A",IF(C34&gt;25,"No",IF(C34&lt;=0,"No","Yes")))</f>
        <v>Yes</v>
      </c>
      <c r="E34" s="8">
        <v>0.97899200490000005</v>
      </c>
      <c r="F34" s="9" t="str">
        <f>IF($B34="N/A","N/A",IF(E34&gt;25,"No",IF(E34&lt;=0,"No","Yes")))</f>
        <v>Yes</v>
      </c>
      <c r="G34" s="8">
        <v>0.99351326419999997</v>
      </c>
      <c r="H34" s="9" t="str">
        <f>IF($B34="N/A","N/A",IF(G34&gt;25,"No",IF(G34&lt;=0,"No","Yes")))</f>
        <v>Yes</v>
      </c>
      <c r="I34" s="10">
        <v>2.8849999999999998</v>
      </c>
      <c r="J34" s="10">
        <v>1.4830000000000001</v>
      </c>
      <c r="K34" s="9" t="str">
        <f t="shared" si="8"/>
        <v>Yes</v>
      </c>
    </row>
    <row r="35" spans="1:11" x14ac:dyDescent="0.2">
      <c r="A35" s="91" t="s">
        <v>384</v>
      </c>
      <c r="B35" s="37" t="s">
        <v>256</v>
      </c>
      <c r="C35" s="90">
        <v>16.821390708999999</v>
      </c>
      <c r="D35" s="9" t="str">
        <f>IF($B35="N/A","N/A",IF(C35&gt;20,"No",IF(C35&lt;4,"No","Yes")))</f>
        <v>Yes</v>
      </c>
      <c r="E35" s="8">
        <v>17.100513932999998</v>
      </c>
      <c r="F35" s="9" t="str">
        <f>IF($B35="N/A","N/A",IF(E35&gt;20,"No",IF(E35&lt;4,"No","Yes")))</f>
        <v>Yes</v>
      </c>
      <c r="G35" s="8">
        <v>17.902406362000001</v>
      </c>
      <c r="H35" s="9" t="str">
        <f>IF($B35="N/A","N/A",IF(G35&gt;20,"No",IF(G35&lt;4,"No","Yes")))</f>
        <v>Yes</v>
      </c>
      <c r="I35" s="10">
        <v>1.659</v>
      </c>
      <c r="J35" s="10">
        <v>4.6890000000000001</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9.7410564303000005</v>
      </c>
      <c r="D37" s="9" t="str">
        <f>IF($B37="N/A","N/A",IF(C37&gt;=25,"No",IF(C37&lt;0,"No","Yes")))</f>
        <v>Yes</v>
      </c>
      <c r="E37" s="8">
        <v>10.538104475000001</v>
      </c>
      <c r="F37" s="9" t="str">
        <f>IF($B37="N/A","N/A",IF(E37&gt;=25,"No",IF(E37&lt;0,"No","Yes")))</f>
        <v>Yes</v>
      </c>
      <c r="G37" s="8">
        <v>10.890602621999999</v>
      </c>
      <c r="H37" s="9" t="str">
        <f>IF($B37="N/A","N/A",IF(G37&gt;=25,"No",IF(G37&lt;0,"No","Yes")))</f>
        <v>Yes</v>
      </c>
      <c r="I37" s="10">
        <v>8.1820000000000004</v>
      </c>
      <c r="J37" s="10">
        <v>3.3450000000000002</v>
      </c>
      <c r="K37" s="9" t="str">
        <f t="shared" si="8"/>
        <v>Yes</v>
      </c>
    </row>
    <row r="38" spans="1:11" x14ac:dyDescent="0.2">
      <c r="A38" s="91" t="s">
        <v>387</v>
      </c>
      <c r="B38" s="37" t="s">
        <v>221</v>
      </c>
      <c r="C38" s="90">
        <v>3.5354894503000001</v>
      </c>
      <c r="D38" s="9" t="str">
        <f>IF($B38="N/A","N/A",IF(C38&gt;3,"Yes","No"))</f>
        <v>Yes</v>
      </c>
      <c r="E38" s="8">
        <v>3.6626757232</v>
      </c>
      <c r="F38" s="9" t="str">
        <f>IF($B38="N/A","N/A",IF(E38&gt;3,"Yes","No"))</f>
        <v>Yes</v>
      </c>
      <c r="G38" s="8">
        <v>3.7367524526999998</v>
      </c>
      <c r="H38" s="9" t="str">
        <f>IF($B38="N/A","N/A",IF(G38&gt;3,"Yes","No"))</f>
        <v>Yes</v>
      </c>
      <c r="I38" s="10">
        <v>3.597</v>
      </c>
      <c r="J38" s="10">
        <v>2.0219999999999998</v>
      </c>
      <c r="K38" s="9" t="str">
        <f t="shared" si="8"/>
        <v>Yes</v>
      </c>
    </row>
    <row r="39" spans="1:11" x14ac:dyDescent="0.2">
      <c r="A39" s="91" t="s">
        <v>388</v>
      </c>
      <c r="B39" s="37" t="s">
        <v>220</v>
      </c>
      <c r="C39" s="90">
        <v>1.1538252121000001</v>
      </c>
      <c r="D39" s="9" t="str">
        <f>IF($B39="N/A","N/A",IF(C39&gt;1,"Yes","No"))</f>
        <v>Yes</v>
      </c>
      <c r="E39" s="8">
        <v>1.2333865075999999</v>
      </c>
      <c r="F39" s="9" t="str">
        <f>IF($B39="N/A","N/A",IF(E39&gt;1,"Yes","No"))</f>
        <v>Yes</v>
      </c>
      <c r="G39" s="8">
        <v>1.2919092189000001</v>
      </c>
      <c r="H39" s="9" t="str">
        <f>IF($B39="N/A","N/A",IF(G39&gt;1,"Yes","No"))</f>
        <v>Yes</v>
      </c>
      <c r="I39" s="10">
        <v>6.8949999999999996</v>
      </c>
      <c r="J39" s="10">
        <v>4.7450000000000001</v>
      </c>
      <c r="K39" s="9" t="str">
        <f t="shared" si="8"/>
        <v>Yes</v>
      </c>
    </row>
    <row r="40" spans="1:11" x14ac:dyDescent="0.2">
      <c r="A40" s="91" t="s">
        <v>389</v>
      </c>
      <c r="B40" s="37" t="s">
        <v>213</v>
      </c>
      <c r="C40" s="90">
        <v>3.08160556E-2</v>
      </c>
      <c r="D40" s="9" t="str">
        <f>IF($B40="N/A","N/A",IF(C40&gt;15,"No",IF(C40&lt;-15,"No","Yes")))</f>
        <v>N/A</v>
      </c>
      <c r="E40" s="8">
        <v>4.2892368700000003E-2</v>
      </c>
      <c r="F40" s="9" t="str">
        <f>IF($B40="N/A","N/A",IF(E40&gt;15,"No",IF(E40&lt;-15,"No","Yes")))</f>
        <v>N/A</v>
      </c>
      <c r="G40" s="8">
        <v>3.6628315299999999E-2</v>
      </c>
      <c r="H40" s="9" t="str">
        <f>IF($B40="N/A","N/A",IF(G40&gt;15,"No",IF(G40&lt;-15,"No","Yes")))</f>
        <v>N/A</v>
      </c>
      <c r="I40" s="10">
        <v>39.19</v>
      </c>
      <c r="J40" s="10">
        <v>-14.6</v>
      </c>
      <c r="K40" s="9" t="str">
        <f t="shared" si="8"/>
        <v>Yes</v>
      </c>
    </row>
    <row r="41" spans="1:11" x14ac:dyDescent="0.2">
      <c r="A41" s="91" t="s">
        <v>390</v>
      </c>
      <c r="B41" s="37" t="s">
        <v>213</v>
      </c>
      <c r="C41" s="90">
        <v>1.9743000000000001E-5</v>
      </c>
      <c r="D41" s="9" t="str">
        <f>IF($B41="N/A","N/A",IF(C41&gt;15,"No",IF(C41&lt;-15,"No","Yes")))</f>
        <v>N/A</v>
      </c>
      <c r="E41" s="8">
        <v>5.2695100000000003E-5</v>
      </c>
      <c r="F41" s="9" t="str">
        <f>IF($B41="N/A","N/A",IF(E41&gt;15,"No",IF(E41&lt;-15,"No","Yes")))</f>
        <v>N/A</v>
      </c>
      <c r="G41" s="8">
        <v>2.6809899999999999E-5</v>
      </c>
      <c r="H41" s="9" t="str">
        <f>IF($B41="N/A","N/A",IF(G41&gt;15,"No",IF(G41&lt;-15,"No","Yes")))</f>
        <v>N/A</v>
      </c>
      <c r="I41" s="10">
        <v>166.9</v>
      </c>
      <c r="J41" s="10">
        <v>-49.1</v>
      </c>
      <c r="K41" s="9" t="str">
        <f t="shared" si="8"/>
        <v>No</v>
      </c>
    </row>
    <row r="42" spans="1:11" x14ac:dyDescent="0.2">
      <c r="A42" s="91" t="s">
        <v>391</v>
      </c>
      <c r="B42" s="37" t="s">
        <v>259</v>
      </c>
      <c r="C42" s="90">
        <v>13.355030082000001</v>
      </c>
      <c r="D42" s="9" t="str">
        <f>IF($B42="N/A","N/A",IF(C42&gt;0,"Yes","No"))</f>
        <v>Yes</v>
      </c>
      <c r="E42" s="8">
        <v>12.593590569</v>
      </c>
      <c r="F42" s="9" t="str">
        <f>IF($B42="N/A","N/A",IF(E42&gt;0,"Yes","No"))</f>
        <v>Yes</v>
      </c>
      <c r="G42" s="8">
        <v>10.776098921999999</v>
      </c>
      <c r="H42" s="9" t="str">
        <f>IF($B42="N/A","N/A",IF(G42&gt;0,"Yes","No"))</f>
        <v>Yes</v>
      </c>
      <c r="I42" s="10">
        <v>-5.7</v>
      </c>
      <c r="J42" s="10">
        <v>-14.4</v>
      </c>
      <c r="K42" s="9" t="str">
        <f t="shared" si="8"/>
        <v>Yes</v>
      </c>
    </row>
    <row r="43" spans="1:11" x14ac:dyDescent="0.2">
      <c r="A43" s="91" t="s">
        <v>392</v>
      </c>
      <c r="B43" s="37" t="s">
        <v>259</v>
      </c>
      <c r="C43" s="90">
        <v>3.5691738866999998</v>
      </c>
      <c r="D43" s="9" t="str">
        <f>IF($B43="N/A","N/A",IF(C43&gt;0,"Yes","No"))</f>
        <v>Yes</v>
      </c>
      <c r="E43" s="8">
        <v>3.355512907</v>
      </c>
      <c r="F43" s="9" t="str">
        <f>IF($B43="N/A","N/A",IF(E43&gt;0,"Yes","No"))</f>
        <v>Yes</v>
      </c>
      <c r="G43" s="8">
        <v>3.0105132886999999</v>
      </c>
      <c r="H43" s="9" t="str">
        <f>IF($B43="N/A","N/A",IF(G43&gt;0,"Yes","No"))</f>
        <v>Yes</v>
      </c>
      <c r="I43" s="10">
        <v>-5.99</v>
      </c>
      <c r="J43" s="10">
        <v>-10.3</v>
      </c>
      <c r="K43" s="9" t="str">
        <f t="shared" si="8"/>
        <v>Yes</v>
      </c>
    </row>
    <row r="44" spans="1:11" x14ac:dyDescent="0.2">
      <c r="A44" s="91" t="s">
        <v>393</v>
      </c>
      <c r="B44" s="37" t="s">
        <v>259</v>
      </c>
      <c r="C44" s="90">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91" t="s">
        <v>394</v>
      </c>
      <c r="B45" s="37" t="s">
        <v>220</v>
      </c>
      <c r="C45" s="90">
        <v>0.90567501809999995</v>
      </c>
      <c r="D45" s="9" t="str">
        <f>IF($B45="N/A","N/A",IF(C45&gt;1,"Yes","No"))</f>
        <v>No</v>
      </c>
      <c r="E45" s="8">
        <v>1.0006643392000001</v>
      </c>
      <c r="F45" s="9" t="str">
        <f>IF($B45="N/A","N/A",IF(E45&gt;1,"Yes","No"))</f>
        <v>Yes</v>
      </c>
      <c r="G45" s="8">
        <v>1.0257432623</v>
      </c>
      <c r="H45" s="9" t="str">
        <f>IF($B45="N/A","N/A",IF(G45&gt;1,"Yes","No"))</f>
        <v>Yes</v>
      </c>
      <c r="I45" s="10">
        <v>10.49</v>
      </c>
      <c r="J45" s="10">
        <v>2.5059999999999998</v>
      </c>
      <c r="K45" s="9" t="str">
        <f t="shared" si="8"/>
        <v>Yes</v>
      </c>
    </row>
    <row r="46" spans="1:11" x14ac:dyDescent="0.2">
      <c r="A46" s="91" t="s">
        <v>395</v>
      </c>
      <c r="B46" s="37" t="s">
        <v>259</v>
      </c>
      <c r="C46" s="90">
        <v>0.56655738470000006</v>
      </c>
      <c r="D46" s="9" t="str">
        <f>IF($B46="N/A","N/A",IF(C46&gt;0,"Yes","No"))</f>
        <v>Yes</v>
      </c>
      <c r="E46" s="8">
        <v>0.62766628189999996</v>
      </c>
      <c r="F46" s="9" t="str">
        <f>IF($B46="N/A","N/A",IF(E46&gt;0,"Yes","No"))</f>
        <v>Yes</v>
      </c>
      <c r="G46" s="8">
        <v>0.6590013616</v>
      </c>
      <c r="H46" s="9" t="str">
        <f>IF($B46="N/A","N/A",IF(G46&gt;0,"Yes","No"))</f>
        <v>Yes</v>
      </c>
      <c r="I46" s="10">
        <v>10.79</v>
      </c>
      <c r="J46" s="10">
        <v>4.992</v>
      </c>
      <c r="K46" s="9" t="str">
        <f t="shared" si="8"/>
        <v>Yes</v>
      </c>
    </row>
    <row r="47" spans="1:11" x14ac:dyDescent="0.2">
      <c r="A47" s="91" t="s">
        <v>396</v>
      </c>
      <c r="B47" s="37" t="s">
        <v>213</v>
      </c>
      <c r="C47" s="90">
        <v>7.6800402E-3</v>
      </c>
      <c r="D47" s="9" t="str">
        <f>IF($B47="N/A","N/A",IF(C47&gt;15,"No",IF(C47&lt;-15,"No","Yes")))</f>
        <v>N/A</v>
      </c>
      <c r="E47" s="8">
        <v>1.3997874699999999E-2</v>
      </c>
      <c r="F47" s="9" t="str">
        <f>IF($B47="N/A","N/A",IF(E47&gt;15,"No",IF(E47&lt;-15,"No","Yes")))</f>
        <v>N/A</v>
      </c>
      <c r="G47" s="8">
        <v>1.3792217000000001E-2</v>
      </c>
      <c r="H47" s="9" t="str">
        <f>IF($B47="N/A","N/A",IF(G47&gt;15,"No",IF(G47&lt;-15,"No","Yes")))</f>
        <v>N/A</v>
      </c>
      <c r="I47" s="10">
        <v>82.26</v>
      </c>
      <c r="J47" s="10">
        <v>-1.47</v>
      </c>
      <c r="K47" s="9" t="str">
        <f t="shared" si="8"/>
        <v>Yes</v>
      </c>
    </row>
    <row r="48" spans="1:11" x14ac:dyDescent="0.2">
      <c r="A48" s="91" t="s">
        <v>397</v>
      </c>
      <c r="B48" s="37" t="s">
        <v>213</v>
      </c>
      <c r="C48" s="90">
        <v>0.14973540029999999</v>
      </c>
      <c r="D48" s="9" t="str">
        <f>IF($B48="N/A","N/A",IF(C48&gt;15,"No",IF(C48&lt;-15,"No","Yes")))</f>
        <v>N/A</v>
      </c>
      <c r="E48" s="8">
        <v>0.1597979692</v>
      </c>
      <c r="F48" s="9" t="str">
        <f>IF($B48="N/A","N/A",IF(E48&gt;15,"No",IF(E48&lt;-15,"No","Yes")))</f>
        <v>N/A</v>
      </c>
      <c r="G48" s="8">
        <v>0.16420930119999999</v>
      </c>
      <c r="H48" s="9" t="str">
        <f>IF($B48="N/A","N/A",IF(G48&gt;15,"No",IF(G48&lt;-15,"No","Yes")))</f>
        <v>N/A</v>
      </c>
      <c r="I48" s="10">
        <v>6.72</v>
      </c>
      <c r="J48" s="10">
        <v>2.7610000000000001</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9.1208586300000005E-2</v>
      </c>
      <c r="D51" s="9" t="str">
        <f>IF($B51="N/A","N/A",IF(C51&gt;15,"No",IF(C51&lt;-15,"No","Yes")))</f>
        <v>N/A</v>
      </c>
      <c r="E51" s="8">
        <v>0.117211525</v>
      </c>
      <c r="F51" s="9" t="str">
        <f>IF($B51="N/A","N/A",IF(E51&gt;15,"No",IF(E51&lt;-15,"No","Yes")))</f>
        <v>N/A</v>
      </c>
      <c r="G51" s="8">
        <v>0.13257358969999999</v>
      </c>
      <c r="H51" s="9" t="str">
        <f>IF($B51="N/A","N/A",IF(G51&gt;15,"No",IF(G51&lt;-15,"No","Yes")))</f>
        <v>N/A</v>
      </c>
      <c r="I51" s="10">
        <v>28.51</v>
      </c>
      <c r="J51" s="10">
        <v>13.11</v>
      </c>
      <c r="K51" s="9" t="str">
        <f t="shared" si="8"/>
        <v>Yes</v>
      </c>
    </row>
    <row r="52" spans="1:11" x14ac:dyDescent="0.2">
      <c r="A52" s="91" t="s">
        <v>401</v>
      </c>
      <c r="B52" s="37" t="s">
        <v>220</v>
      </c>
      <c r="C52" s="90">
        <v>13.994281317</v>
      </c>
      <c r="D52" s="9" t="str">
        <f>IF($B52="N/A","N/A",IF(C52&gt;1,"Yes","No"))</f>
        <v>Yes</v>
      </c>
      <c r="E52" s="8">
        <v>12.574255849</v>
      </c>
      <c r="F52" s="9" t="str">
        <f>IF($B52="N/A","N/A",IF(E52&gt;1,"Yes","No"))</f>
        <v>Yes</v>
      </c>
      <c r="G52" s="8">
        <v>11.679743827999999</v>
      </c>
      <c r="H52" s="9" t="str">
        <f>IF($B52="N/A","N/A",IF(G52&gt;1,"Yes","No"))</f>
        <v>Yes</v>
      </c>
      <c r="I52" s="10">
        <v>-10.1</v>
      </c>
      <c r="J52" s="10">
        <v>-7.11</v>
      </c>
      <c r="K52" s="9" t="str">
        <f t="shared" si="8"/>
        <v>Yes</v>
      </c>
    </row>
    <row r="53" spans="1:11" x14ac:dyDescent="0.2">
      <c r="A53" s="91" t="s">
        <v>402</v>
      </c>
      <c r="B53" s="37" t="s">
        <v>259</v>
      </c>
      <c r="C53" s="90">
        <v>0.54748702410000005</v>
      </c>
      <c r="D53" s="9" t="str">
        <f>IF($B53="N/A","N/A",IF(C53&gt;0,"Yes","No"))</f>
        <v>Yes</v>
      </c>
      <c r="E53" s="8">
        <v>0.64030432960000006</v>
      </c>
      <c r="F53" s="9" t="str">
        <f>IF($B53="N/A","N/A",IF(E53&gt;0,"Yes","No"))</f>
        <v>Yes</v>
      </c>
      <c r="G53" s="8">
        <v>0.70455142420000005</v>
      </c>
      <c r="H53" s="9" t="str">
        <f>IF($B53="N/A","N/A",IF(G53&gt;0,"Yes","No"))</f>
        <v>Yes</v>
      </c>
      <c r="I53" s="10">
        <v>16.95</v>
      </c>
      <c r="J53" s="10">
        <v>10.029999999999999</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75.405640220999999</v>
      </c>
      <c r="D55" s="9" t="str">
        <f>IF($B55="N/A","N/A",IF(C55&gt;15,"No",IF(C55&lt;-15,"No","Yes")))</f>
        <v>N/A</v>
      </c>
      <c r="E55" s="39">
        <v>72.110691923000005</v>
      </c>
      <c r="F55" s="9" t="str">
        <f>IF($B55="N/A","N/A",IF(E55&gt;15,"No",IF(E55&lt;-15,"No","Yes")))</f>
        <v>N/A</v>
      </c>
      <c r="G55" s="39">
        <v>71.271113683999999</v>
      </c>
      <c r="H55" s="9" t="str">
        <f>IF($B55="N/A","N/A",IF(G55&gt;15,"No",IF(G55&lt;-15,"No","Yes")))</f>
        <v>N/A</v>
      </c>
      <c r="I55" s="10">
        <v>-4.37</v>
      </c>
      <c r="J55" s="10">
        <v>-1.1599999999999999</v>
      </c>
      <c r="K55" s="9" t="str">
        <f t="shared" ref="K55:K74" si="9">IF(J55="Div by 0", "N/A", IF(J55="N/A","N/A", IF(J55&gt;30, "No", IF(J55&lt;-30, "No", "Yes"))))</f>
        <v>Yes</v>
      </c>
    </row>
    <row r="56" spans="1:11" x14ac:dyDescent="0.2">
      <c r="A56" s="91" t="s">
        <v>879</v>
      </c>
      <c r="B56" s="37" t="s">
        <v>261</v>
      </c>
      <c r="C56" s="93">
        <v>73.362083139000006</v>
      </c>
      <c r="D56" s="9" t="str">
        <f>IF($B56="N/A","N/A",IF(C56&gt;90,"No",IF(C56&lt;20,"No","Yes")))</f>
        <v>Yes</v>
      </c>
      <c r="E56" s="39">
        <v>71.148411969999998</v>
      </c>
      <c r="F56" s="9" t="str">
        <f>IF($B56="N/A","N/A",IF(E56&gt;90,"No",IF(E56&lt;20,"No","Yes")))</f>
        <v>Yes</v>
      </c>
      <c r="G56" s="39">
        <v>72.246908214000001</v>
      </c>
      <c r="H56" s="9" t="str">
        <f>IF($B56="N/A","N/A",IF(G56&gt;90,"No",IF(G56&lt;20,"No","Yes")))</f>
        <v>Yes</v>
      </c>
      <c r="I56" s="10">
        <v>-3.02</v>
      </c>
      <c r="J56" s="10">
        <v>1.544</v>
      </c>
      <c r="K56" s="9" t="str">
        <f t="shared" si="9"/>
        <v>Yes</v>
      </c>
    </row>
    <row r="57" spans="1:11" x14ac:dyDescent="0.2">
      <c r="A57" s="91" t="s">
        <v>880</v>
      </c>
      <c r="B57" s="37" t="s">
        <v>262</v>
      </c>
      <c r="C57" s="93">
        <v>58.977428453000002</v>
      </c>
      <c r="D57" s="9" t="str">
        <f>IF($B57="N/A","N/A",IF(C57&gt;60,"No",IF(C57&lt;10,"No","Yes")))</f>
        <v>Yes</v>
      </c>
      <c r="E57" s="39">
        <v>57.506548015</v>
      </c>
      <c r="F57" s="9" t="str">
        <f>IF($B57="N/A","N/A",IF(E57&gt;60,"No",IF(E57&lt;10,"No","Yes")))</f>
        <v>Yes</v>
      </c>
      <c r="G57" s="39">
        <v>56.28038402</v>
      </c>
      <c r="H57" s="9" t="str">
        <f>IF($B57="N/A","N/A",IF(G57&gt;60,"No",IF(G57&lt;10,"No","Yes")))</f>
        <v>Yes</v>
      </c>
      <c r="I57" s="10">
        <v>-2.4900000000000002</v>
      </c>
      <c r="J57" s="10">
        <v>-2.13</v>
      </c>
      <c r="K57" s="9" t="str">
        <f t="shared" si="9"/>
        <v>Yes</v>
      </c>
    </row>
    <row r="58" spans="1:11" ht="25.5" x14ac:dyDescent="0.2">
      <c r="A58" s="91" t="s">
        <v>881</v>
      </c>
      <c r="B58" s="37" t="s">
        <v>263</v>
      </c>
      <c r="C58" s="93">
        <v>47.894484151</v>
      </c>
      <c r="D58" s="9" t="str">
        <f>IF($B58="N/A","N/A",IF(C58&gt;100,"No",IF(C58&lt;10,"No","Yes")))</f>
        <v>Yes</v>
      </c>
      <c r="E58" s="39">
        <v>46.320195636999998</v>
      </c>
      <c r="F58" s="9" t="str">
        <f>IF($B58="N/A","N/A",IF(E58&gt;100,"No",IF(E58&lt;10,"No","Yes")))</f>
        <v>Yes</v>
      </c>
      <c r="G58" s="39">
        <v>45.538910948999998</v>
      </c>
      <c r="H58" s="9" t="str">
        <f>IF($B58="N/A","N/A",IF(G58&gt;100,"No",IF(G58&lt;10,"No","Yes")))</f>
        <v>Yes</v>
      </c>
      <c r="I58" s="10">
        <v>-3.29</v>
      </c>
      <c r="J58" s="10">
        <v>-1.69</v>
      </c>
      <c r="K58" s="9" t="str">
        <f t="shared" si="9"/>
        <v>Yes</v>
      </c>
    </row>
    <row r="59" spans="1:11" x14ac:dyDescent="0.2">
      <c r="A59" s="91" t="s">
        <v>882</v>
      </c>
      <c r="B59" s="37" t="s">
        <v>264</v>
      </c>
      <c r="C59" s="93">
        <v>105.11212383</v>
      </c>
      <c r="D59" s="9" t="str">
        <f>IF($B59="N/A","N/A",IF(C59&gt;100,"No",IF(C59&lt;20,"No","Yes")))</f>
        <v>No</v>
      </c>
      <c r="E59" s="39">
        <v>105.05308803</v>
      </c>
      <c r="F59" s="9" t="str">
        <f>IF($B59="N/A","N/A",IF(E59&gt;100,"No",IF(E59&lt;20,"No","Yes")))</f>
        <v>No</v>
      </c>
      <c r="G59" s="39">
        <v>105.82077712</v>
      </c>
      <c r="H59" s="9" t="str">
        <f>IF($B59="N/A","N/A",IF(G59&gt;100,"No",IF(G59&lt;20,"No","Yes")))</f>
        <v>No</v>
      </c>
      <c r="I59" s="10">
        <v>-5.6000000000000001E-2</v>
      </c>
      <c r="J59" s="10">
        <v>0.73080000000000001</v>
      </c>
      <c r="K59" s="9" t="str">
        <f t="shared" si="9"/>
        <v>Yes</v>
      </c>
    </row>
    <row r="60" spans="1:11" x14ac:dyDescent="0.2">
      <c r="A60" s="91" t="s">
        <v>883</v>
      </c>
      <c r="B60" s="37" t="s">
        <v>264</v>
      </c>
      <c r="C60" s="93">
        <v>46.466010560999997</v>
      </c>
      <c r="D60" s="9" t="str">
        <f>IF($B60="N/A","N/A",IF(C60&gt;100,"No",IF(C60&lt;20,"No","Yes")))</f>
        <v>Yes</v>
      </c>
      <c r="E60" s="39">
        <v>76.516749110999996</v>
      </c>
      <c r="F60" s="9" t="str">
        <f>IF($B60="N/A","N/A",IF(E60&gt;100,"No",IF(E60&lt;20,"No","Yes")))</f>
        <v>Yes</v>
      </c>
      <c r="G60" s="39">
        <v>74.791242014000005</v>
      </c>
      <c r="H60" s="9" t="str">
        <f>IF($B60="N/A","N/A",IF(G60&gt;100,"No",IF(G60&lt;20,"No","Yes")))</f>
        <v>Yes</v>
      </c>
      <c r="I60" s="10">
        <v>64.67</v>
      </c>
      <c r="J60" s="10">
        <v>-2.2599999999999998</v>
      </c>
      <c r="K60" s="9" t="str">
        <f t="shared" si="9"/>
        <v>Yes</v>
      </c>
    </row>
    <row r="61" spans="1:11" ht="25.5" x14ac:dyDescent="0.2">
      <c r="A61" s="91" t="s">
        <v>884</v>
      </c>
      <c r="B61" s="37" t="s">
        <v>213</v>
      </c>
      <c r="C61" s="93">
        <v>203.30257710999999</v>
      </c>
      <c r="D61" s="9" t="str">
        <f>IF($B61="N/A","N/A",IF(C61&gt;15,"No",IF(C61&lt;-15,"No","Yes")))</f>
        <v>N/A</v>
      </c>
      <c r="E61" s="39">
        <v>193.26756705</v>
      </c>
      <c r="F61" s="9" t="str">
        <f>IF($B61="N/A","N/A",IF(E61&gt;15,"No",IF(E61&lt;-15,"No","Yes")))</f>
        <v>N/A</v>
      </c>
      <c r="G61" s="39">
        <v>183.46019716999999</v>
      </c>
      <c r="H61" s="9" t="str">
        <f>IF($B61="N/A","N/A",IF(G61&gt;15,"No",IF(G61&lt;-15,"No","Yes")))</f>
        <v>N/A</v>
      </c>
      <c r="I61" s="10">
        <v>-4.9400000000000004</v>
      </c>
      <c r="J61" s="10">
        <v>-5.07</v>
      </c>
      <c r="K61" s="9" t="str">
        <f t="shared" si="9"/>
        <v>Yes</v>
      </c>
    </row>
    <row r="62" spans="1:11" x14ac:dyDescent="0.2">
      <c r="A62" s="91" t="s">
        <v>885</v>
      </c>
      <c r="B62" s="37" t="s">
        <v>265</v>
      </c>
      <c r="C62" s="93">
        <v>38.318713227000003</v>
      </c>
      <c r="D62" s="9" t="str">
        <f>IF($B62="N/A","N/A",IF(C62&gt;60,"No",IF(C62&lt;10,"No","Yes")))</f>
        <v>Yes</v>
      </c>
      <c r="E62" s="39">
        <v>30.654975765</v>
      </c>
      <c r="F62" s="9" t="str">
        <f>IF($B62="N/A","N/A",IF(E62&gt;60,"No",IF(E62&lt;10,"No","Yes")))</f>
        <v>Yes</v>
      </c>
      <c r="G62" s="39">
        <v>29.69281836</v>
      </c>
      <c r="H62" s="9" t="str">
        <f>IF($B62="N/A","N/A",IF(G62&gt;60,"No",IF(G62&lt;10,"No","Yes")))</f>
        <v>Yes</v>
      </c>
      <c r="I62" s="10">
        <v>-20</v>
      </c>
      <c r="J62" s="10">
        <v>-3.14</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87.064152835000002</v>
      </c>
      <c r="D64" s="9" t="str">
        <f t="shared" ref="D64:D74" si="10">IF($B64="N/A","N/A",IF(C64&gt;15,"No",IF(C64&lt;-15,"No","Yes")))</f>
        <v>N/A</v>
      </c>
      <c r="E64" s="39">
        <v>83.461055416999997</v>
      </c>
      <c r="F64" s="9" t="str">
        <f>IF($B64="N/A","N/A",IF(E64&gt;15,"No",IF(E64&lt;-15,"No","Yes")))</f>
        <v>N/A</v>
      </c>
      <c r="G64" s="39">
        <v>83.644709784</v>
      </c>
      <c r="H64" s="9" t="str">
        <f>IF($B64="N/A","N/A",IF(G64&gt;15,"No",IF(G64&lt;-15,"No","Yes")))</f>
        <v>N/A</v>
      </c>
      <c r="I64" s="10">
        <v>-4.1399999999999997</v>
      </c>
      <c r="J64" s="10">
        <v>0.22</v>
      </c>
      <c r="K64" s="9" t="str">
        <f t="shared" si="9"/>
        <v>Yes</v>
      </c>
    </row>
    <row r="65" spans="1:11" ht="15.75" customHeight="1" x14ac:dyDescent="0.2">
      <c r="A65" s="91" t="s">
        <v>888</v>
      </c>
      <c r="B65" s="37" t="s">
        <v>213</v>
      </c>
      <c r="C65" s="93">
        <v>85.162967370999993</v>
      </c>
      <c r="D65" s="9" t="str">
        <f t="shared" si="10"/>
        <v>N/A</v>
      </c>
      <c r="E65" s="39">
        <v>85.099874951999993</v>
      </c>
      <c r="F65" s="9" t="str">
        <f t="shared" ref="F65:F73" si="11">IF($B65="N/A","N/A",IF(E65&gt;15,"No",IF(E65&lt;-15,"No","Yes")))</f>
        <v>N/A</v>
      </c>
      <c r="G65" s="39">
        <v>86.800155450999995</v>
      </c>
      <c r="H65" s="9" t="str">
        <f t="shared" ref="H65:H86" si="12">IF($B65="N/A","N/A",IF(G65&gt;15,"No",IF(G65&lt;-15,"No","Yes")))</f>
        <v>N/A</v>
      </c>
      <c r="I65" s="10">
        <v>-7.3999999999999996E-2</v>
      </c>
      <c r="J65" s="10">
        <v>1.998</v>
      </c>
      <c r="K65" s="9" t="str">
        <f t="shared" si="9"/>
        <v>Yes</v>
      </c>
    </row>
    <row r="66" spans="1:11" ht="25.5" x14ac:dyDescent="0.2">
      <c r="A66" s="91" t="s">
        <v>889</v>
      </c>
      <c r="B66" s="37" t="s">
        <v>213</v>
      </c>
      <c r="C66" s="93">
        <v>35.198276684</v>
      </c>
      <c r="D66" s="9" t="str">
        <f t="shared" si="10"/>
        <v>N/A</v>
      </c>
      <c r="E66" s="39">
        <v>35.432753118999997</v>
      </c>
      <c r="F66" s="9" t="str">
        <f t="shared" si="11"/>
        <v>N/A</v>
      </c>
      <c r="G66" s="39">
        <v>34.854968820000003</v>
      </c>
      <c r="H66" s="9" t="str">
        <f t="shared" si="12"/>
        <v>N/A</v>
      </c>
      <c r="I66" s="10">
        <v>0.66620000000000001</v>
      </c>
      <c r="J66" s="10">
        <v>-1.63</v>
      </c>
      <c r="K66" s="9" t="str">
        <f t="shared" si="9"/>
        <v>Yes</v>
      </c>
    </row>
    <row r="67" spans="1:11" ht="25.5" x14ac:dyDescent="0.2">
      <c r="A67" s="91" t="s">
        <v>890</v>
      </c>
      <c r="B67" s="37" t="s">
        <v>213</v>
      </c>
      <c r="C67" s="93">
        <v>56.603848155999998</v>
      </c>
      <c r="D67" s="9" t="str">
        <f t="shared" si="10"/>
        <v>N/A</v>
      </c>
      <c r="E67" s="39">
        <v>55.567613105</v>
      </c>
      <c r="F67" s="9" t="str">
        <f t="shared" si="11"/>
        <v>N/A</v>
      </c>
      <c r="G67" s="39">
        <v>57.005147477999998</v>
      </c>
      <c r="H67" s="9" t="str">
        <f t="shared" si="12"/>
        <v>N/A</v>
      </c>
      <c r="I67" s="10">
        <v>-1.83</v>
      </c>
      <c r="J67" s="10">
        <v>2.5870000000000002</v>
      </c>
      <c r="K67" s="9" t="str">
        <f t="shared" si="9"/>
        <v>Yes</v>
      </c>
    </row>
    <row r="68" spans="1:11" ht="25.5" x14ac:dyDescent="0.2">
      <c r="A68" s="91" t="s">
        <v>891</v>
      </c>
      <c r="B68" s="37" t="s">
        <v>213</v>
      </c>
      <c r="C68" s="93">
        <v>53.390591637999997</v>
      </c>
      <c r="D68" s="9" t="str">
        <f t="shared" si="10"/>
        <v>N/A</v>
      </c>
      <c r="E68" s="39">
        <v>47.198846799999998</v>
      </c>
      <c r="F68" s="9" t="str">
        <f t="shared" si="11"/>
        <v>N/A</v>
      </c>
      <c r="G68" s="39">
        <v>45.064579727999998</v>
      </c>
      <c r="H68" s="9" t="str">
        <f t="shared" si="12"/>
        <v>N/A</v>
      </c>
      <c r="I68" s="10">
        <v>-11.6</v>
      </c>
      <c r="J68" s="10">
        <v>-4.5199999999999996</v>
      </c>
      <c r="K68" s="9" t="str">
        <f t="shared" si="9"/>
        <v>Yes</v>
      </c>
    </row>
    <row r="69" spans="1:11" ht="25.5" x14ac:dyDescent="0.2">
      <c r="A69" s="91" t="s">
        <v>892</v>
      </c>
      <c r="B69" s="37" t="s">
        <v>213</v>
      </c>
      <c r="C69" s="93" t="s">
        <v>1747</v>
      </c>
      <c r="D69" s="9" t="str">
        <f t="shared" si="10"/>
        <v>N/A</v>
      </c>
      <c r="E69" s="39" t="s">
        <v>1747</v>
      </c>
      <c r="F69" s="9" t="str">
        <f t="shared" si="11"/>
        <v>N/A</v>
      </c>
      <c r="G69" s="39" t="s">
        <v>1747</v>
      </c>
      <c r="H69" s="9" t="str">
        <f t="shared" si="12"/>
        <v>N/A</v>
      </c>
      <c r="I69" s="10" t="s">
        <v>1747</v>
      </c>
      <c r="J69" s="10" t="s">
        <v>1747</v>
      </c>
      <c r="K69" s="9" t="str">
        <f t="shared" si="9"/>
        <v>N/A</v>
      </c>
    </row>
    <row r="70" spans="1:11" ht="25.5" x14ac:dyDescent="0.2">
      <c r="A70" s="91" t="s">
        <v>893</v>
      </c>
      <c r="B70" s="37" t="s">
        <v>213</v>
      </c>
      <c r="C70" s="93">
        <v>47.747345162999999</v>
      </c>
      <c r="D70" s="9" t="str">
        <f t="shared" si="10"/>
        <v>N/A</v>
      </c>
      <c r="E70" s="39">
        <v>45.830068648000001</v>
      </c>
      <c r="F70" s="9" t="str">
        <f t="shared" si="11"/>
        <v>N/A</v>
      </c>
      <c r="G70" s="39">
        <v>45.841575949000003</v>
      </c>
      <c r="H70" s="9" t="str">
        <f t="shared" si="12"/>
        <v>N/A</v>
      </c>
      <c r="I70" s="10">
        <v>-4.0199999999999996</v>
      </c>
      <c r="J70" s="10">
        <v>2.5100000000000001E-2</v>
      </c>
      <c r="K70" s="9" t="str">
        <f t="shared" si="9"/>
        <v>Yes</v>
      </c>
    </row>
    <row r="71" spans="1:11" x14ac:dyDescent="0.2">
      <c r="A71" s="91" t="s">
        <v>894</v>
      </c>
      <c r="B71" s="37" t="s">
        <v>213</v>
      </c>
      <c r="C71" s="93">
        <v>151.48150103</v>
      </c>
      <c r="D71" s="9" t="str">
        <f t="shared" si="10"/>
        <v>N/A</v>
      </c>
      <c r="E71" s="39">
        <v>152.38819419999999</v>
      </c>
      <c r="F71" s="9" t="str">
        <f t="shared" si="11"/>
        <v>N/A</v>
      </c>
      <c r="G71" s="39">
        <v>154.43462410000001</v>
      </c>
      <c r="H71" s="9" t="str">
        <f t="shared" si="12"/>
        <v>N/A</v>
      </c>
      <c r="I71" s="10">
        <v>0.59860000000000002</v>
      </c>
      <c r="J71" s="10">
        <v>1.343</v>
      </c>
      <c r="K71" s="9" t="str">
        <f t="shared" si="9"/>
        <v>Yes</v>
      </c>
    </row>
    <row r="72" spans="1:11" ht="25.5" x14ac:dyDescent="0.2">
      <c r="A72" s="91" t="s">
        <v>895</v>
      </c>
      <c r="B72" s="37" t="s">
        <v>213</v>
      </c>
      <c r="C72" s="93">
        <v>207.26739026000001</v>
      </c>
      <c r="D72" s="9" t="str">
        <f t="shared" si="10"/>
        <v>N/A</v>
      </c>
      <c r="E72" s="39">
        <v>200.3097932</v>
      </c>
      <c r="F72" s="9" t="str">
        <f t="shared" si="11"/>
        <v>N/A</v>
      </c>
      <c r="G72" s="39">
        <v>198.69385118</v>
      </c>
      <c r="H72" s="9" t="str">
        <f t="shared" si="12"/>
        <v>N/A</v>
      </c>
      <c r="I72" s="10">
        <v>-3.36</v>
      </c>
      <c r="J72" s="10">
        <v>-0.80700000000000005</v>
      </c>
      <c r="K72" s="9" t="str">
        <f t="shared" si="9"/>
        <v>Yes</v>
      </c>
    </row>
    <row r="73" spans="1:11" x14ac:dyDescent="0.2">
      <c r="A73" s="91" t="s">
        <v>896</v>
      </c>
      <c r="B73" s="37" t="s">
        <v>213</v>
      </c>
      <c r="C73" s="93">
        <v>128.51503477</v>
      </c>
      <c r="D73" s="9" t="str">
        <f t="shared" si="10"/>
        <v>N/A</v>
      </c>
      <c r="E73" s="39">
        <v>118.99837098</v>
      </c>
      <c r="F73" s="9" t="str">
        <f t="shared" si="11"/>
        <v>N/A</v>
      </c>
      <c r="G73" s="39">
        <v>113.40784983</v>
      </c>
      <c r="H73" s="9" t="str">
        <f t="shared" si="12"/>
        <v>N/A</v>
      </c>
      <c r="I73" s="10">
        <v>-7.41</v>
      </c>
      <c r="J73" s="10">
        <v>-4.7</v>
      </c>
      <c r="K73" s="9" t="str">
        <f t="shared" si="9"/>
        <v>Yes</v>
      </c>
    </row>
    <row r="74" spans="1:11" x14ac:dyDescent="0.2">
      <c r="A74" s="91" t="s">
        <v>897</v>
      </c>
      <c r="B74" s="37" t="s">
        <v>213</v>
      </c>
      <c r="C74" s="93">
        <v>180.52100693</v>
      </c>
      <c r="D74" s="9" t="str">
        <f t="shared" si="10"/>
        <v>N/A</v>
      </c>
      <c r="E74" s="39">
        <v>169.63508823999999</v>
      </c>
      <c r="F74" s="9" t="str">
        <f>IF($B74="N/A","N/A",IF(E74&gt;15,"No",IF(E74&lt;-15,"No","Yes")))</f>
        <v>N/A</v>
      </c>
      <c r="G74" s="39">
        <v>168.13491927999999</v>
      </c>
      <c r="H74" s="9" t="str">
        <f t="shared" si="12"/>
        <v>N/A</v>
      </c>
      <c r="I74" s="10">
        <v>-6.03</v>
      </c>
      <c r="J74" s="10">
        <v>-0.88400000000000001</v>
      </c>
      <c r="K74" s="9" t="str">
        <f t="shared" si="9"/>
        <v>Yes</v>
      </c>
    </row>
    <row r="75" spans="1:11" x14ac:dyDescent="0.2">
      <c r="A75" s="91" t="s">
        <v>898</v>
      </c>
      <c r="B75" s="37" t="s">
        <v>213</v>
      </c>
      <c r="C75" s="90">
        <v>0.47650517609999998</v>
      </c>
      <c r="D75" s="9" t="str">
        <f t="shared" ref="D75:D80" si="13">IF($B75="N/A","N/A",IF(C75&gt;15,"No",IF(C75&lt;-15,"No","Yes")))</f>
        <v>N/A</v>
      </c>
      <c r="E75" s="8">
        <v>0.53542200029999998</v>
      </c>
      <c r="F75" s="9" t="str">
        <f>IF($B75="N/A","N/A",IF(E75&gt;15,"No",IF(E75&lt;-15,"No","Yes")))</f>
        <v>N/A</v>
      </c>
      <c r="G75" s="8">
        <v>0.54457511219999999</v>
      </c>
      <c r="H75" s="9" t="str">
        <f t="shared" si="12"/>
        <v>N/A</v>
      </c>
      <c r="I75" s="10">
        <v>12.36</v>
      </c>
      <c r="J75" s="10">
        <v>1.71</v>
      </c>
      <c r="K75" s="9" t="str">
        <f t="shared" ref="K75:K80" si="14">IF(J75="Div by 0", "N/A", IF(J75="N/A","N/A", IF(J75&gt;30, "No", IF(J75&lt;-30, "No", "Yes"))))</f>
        <v>Yes</v>
      </c>
    </row>
    <row r="76" spans="1:11" x14ac:dyDescent="0.2">
      <c r="A76" s="91" t="s">
        <v>899</v>
      </c>
      <c r="B76" s="37" t="s">
        <v>213</v>
      </c>
      <c r="C76" s="90">
        <v>0.33040672469999999</v>
      </c>
      <c r="D76" s="9" t="str">
        <f t="shared" si="13"/>
        <v>N/A</v>
      </c>
      <c r="E76" s="8">
        <v>0.27050310989999998</v>
      </c>
      <c r="F76" s="9" t="str">
        <f t="shared" ref="F76:F86" si="15">IF($B76="N/A","N/A",IF(E76&gt;15,"No",IF(E76&lt;-15,"No","Yes")))</f>
        <v>N/A</v>
      </c>
      <c r="G76" s="8">
        <v>0.29775847430000002</v>
      </c>
      <c r="H76" s="9" t="str">
        <f t="shared" si="12"/>
        <v>N/A</v>
      </c>
      <c r="I76" s="10">
        <v>-18.100000000000001</v>
      </c>
      <c r="J76" s="10">
        <v>10.08</v>
      </c>
      <c r="K76" s="9" t="str">
        <f t="shared" si="14"/>
        <v>Yes</v>
      </c>
    </row>
    <row r="77" spans="1:11" x14ac:dyDescent="0.2">
      <c r="A77" s="91" t="s">
        <v>900</v>
      </c>
      <c r="B77" s="37" t="s">
        <v>213</v>
      </c>
      <c r="C77" s="90">
        <v>0.62757887209999996</v>
      </c>
      <c r="D77" s="9" t="str">
        <f t="shared" si="13"/>
        <v>N/A</v>
      </c>
      <c r="E77" s="8">
        <v>0.61828362199999998</v>
      </c>
      <c r="F77" s="9" t="str">
        <f t="shared" si="15"/>
        <v>N/A</v>
      </c>
      <c r="G77" s="8">
        <v>0.67363213340000005</v>
      </c>
      <c r="H77" s="9" t="str">
        <f t="shared" si="12"/>
        <v>N/A</v>
      </c>
      <c r="I77" s="10">
        <v>-1.48</v>
      </c>
      <c r="J77" s="10">
        <v>8.952</v>
      </c>
      <c r="K77" s="9" t="str">
        <f t="shared" si="14"/>
        <v>Yes</v>
      </c>
    </row>
    <row r="78" spans="1:11" x14ac:dyDescent="0.2">
      <c r="A78" s="91" t="s">
        <v>901</v>
      </c>
      <c r="B78" s="37" t="s">
        <v>213</v>
      </c>
      <c r="C78" s="90">
        <v>2.3910224399999999E-2</v>
      </c>
      <c r="D78" s="9" t="str">
        <f t="shared" si="13"/>
        <v>N/A</v>
      </c>
      <c r="E78" s="8">
        <v>1.7065902000000001E-2</v>
      </c>
      <c r="F78" s="9" t="str">
        <f t="shared" si="15"/>
        <v>N/A</v>
      </c>
      <c r="G78" s="8">
        <v>1.88965288E-2</v>
      </c>
      <c r="H78" s="9" t="str">
        <f t="shared" si="12"/>
        <v>N/A</v>
      </c>
      <c r="I78" s="10">
        <v>-28.6</v>
      </c>
      <c r="J78" s="10">
        <v>10.73</v>
      </c>
      <c r="K78" s="9" t="str">
        <f t="shared" si="14"/>
        <v>Yes</v>
      </c>
    </row>
    <row r="79" spans="1:11" ht="25.5" x14ac:dyDescent="0.2">
      <c r="A79" s="91" t="s">
        <v>902</v>
      </c>
      <c r="B79" s="37" t="s">
        <v>213</v>
      </c>
      <c r="C79" s="90">
        <v>12.685720076000001</v>
      </c>
      <c r="D79" s="9" t="str">
        <f t="shared" si="13"/>
        <v>N/A</v>
      </c>
      <c r="E79" s="8">
        <v>13.577672045</v>
      </c>
      <c r="F79" s="9" t="str">
        <f t="shared" si="15"/>
        <v>N/A</v>
      </c>
      <c r="G79" s="8">
        <v>13.782024735</v>
      </c>
      <c r="H79" s="9" t="str">
        <f t="shared" si="12"/>
        <v>N/A</v>
      </c>
      <c r="I79" s="10">
        <v>7.0309999999999997</v>
      </c>
      <c r="J79" s="10">
        <v>1.5049999999999999</v>
      </c>
      <c r="K79" s="9" t="str">
        <f t="shared" si="14"/>
        <v>Yes</v>
      </c>
    </row>
    <row r="80" spans="1:11" ht="25.5" x14ac:dyDescent="0.2">
      <c r="A80" s="91" t="s">
        <v>903</v>
      </c>
      <c r="B80" s="37" t="s">
        <v>213</v>
      </c>
      <c r="C80" s="95" t="s">
        <v>213</v>
      </c>
      <c r="D80" s="9" t="str">
        <f t="shared" si="13"/>
        <v>N/A</v>
      </c>
      <c r="E80" s="95">
        <v>13.572572328</v>
      </c>
      <c r="F80" s="9" t="str">
        <f t="shared" si="15"/>
        <v>N/A</v>
      </c>
      <c r="G80" s="95">
        <v>13.777027663</v>
      </c>
      <c r="H80" s="9" t="str">
        <f t="shared" si="12"/>
        <v>N/A</v>
      </c>
      <c r="I80" s="10" t="s">
        <v>213</v>
      </c>
      <c r="J80" s="96">
        <v>1.506</v>
      </c>
      <c r="K80" s="9" t="str">
        <f t="shared" si="14"/>
        <v>Yes</v>
      </c>
    </row>
    <row r="81" spans="1:11" x14ac:dyDescent="0.2">
      <c r="A81" s="91" t="s">
        <v>904</v>
      </c>
      <c r="B81" s="37" t="s">
        <v>213</v>
      </c>
      <c r="C81" s="97">
        <v>70.407422424000004</v>
      </c>
      <c r="D81" s="9" t="str">
        <f t="shared" ref="D81:D86" si="16">IF($B81="N/A","N/A",IF(C81&gt;15,"No",IF(C81&lt;-15,"No","Yes")))</f>
        <v>N/A</v>
      </c>
      <c r="E81" s="98">
        <v>61.878751842</v>
      </c>
      <c r="F81" s="9" t="str">
        <f t="shared" si="15"/>
        <v>N/A</v>
      </c>
      <c r="G81" s="98">
        <v>57.180349210999999</v>
      </c>
      <c r="H81" s="9" t="str">
        <f>IF($B81="N/A","N/A",IF(G81&gt;15,"No",IF(G81&lt;-15,"No","Yes")))</f>
        <v>N/A</v>
      </c>
      <c r="I81" s="10">
        <v>-12.1</v>
      </c>
      <c r="J81" s="10">
        <v>-7.59</v>
      </c>
      <c r="K81" s="9" t="str">
        <f t="shared" ref="K81:K86" si="17">IF(J81="Div by 0", "N/A", IF(J81="N/A","N/A", IF(J81&gt;30, "No", IF(J81&lt;-30, "No", "Yes"))))</f>
        <v>Yes</v>
      </c>
    </row>
    <row r="82" spans="1:11" x14ac:dyDescent="0.2">
      <c r="A82" s="91" t="s">
        <v>905</v>
      </c>
      <c r="B82" s="37" t="s">
        <v>213</v>
      </c>
      <c r="C82" s="97">
        <v>50.425241681999999</v>
      </c>
      <c r="D82" s="9" t="str">
        <f t="shared" si="16"/>
        <v>N/A</v>
      </c>
      <c r="E82" s="98">
        <v>61.122320766999998</v>
      </c>
      <c r="F82" s="9" t="str">
        <f t="shared" si="15"/>
        <v>N/A</v>
      </c>
      <c r="G82" s="98">
        <v>60.480443993000002</v>
      </c>
      <c r="H82" s="9" t="str">
        <f t="shared" si="12"/>
        <v>N/A</v>
      </c>
      <c r="I82" s="10">
        <v>21.21</v>
      </c>
      <c r="J82" s="10">
        <v>-1.05</v>
      </c>
      <c r="K82" s="9" t="str">
        <f t="shared" si="17"/>
        <v>Yes</v>
      </c>
    </row>
    <row r="83" spans="1:11" x14ac:dyDescent="0.2">
      <c r="A83" s="91" t="s">
        <v>906</v>
      </c>
      <c r="B83" s="37" t="s">
        <v>213</v>
      </c>
      <c r="C83" s="97">
        <v>61.647056444</v>
      </c>
      <c r="D83" s="9" t="str">
        <f t="shared" si="16"/>
        <v>N/A</v>
      </c>
      <c r="E83" s="98">
        <v>65.996794476999995</v>
      </c>
      <c r="F83" s="9" t="str">
        <f t="shared" si="15"/>
        <v>N/A</v>
      </c>
      <c r="G83" s="98">
        <v>65.345391711000005</v>
      </c>
      <c r="H83" s="9" t="str">
        <f t="shared" si="12"/>
        <v>N/A</v>
      </c>
      <c r="I83" s="10">
        <v>7.056</v>
      </c>
      <c r="J83" s="10">
        <v>-0.98699999999999999</v>
      </c>
      <c r="K83" s="9" t="str">
        <f t="shared" si="17"/>
        <v>Yes</v>
      </c>
    </row>
    <row r="84" spans="1:11" x14ac:dyDescent="0.2">
      <c r="A84" s="91" t="s">
        <v>907</v>
      </c>
      <c r="B84" s="37" t="s">
        <v>213</v>
      </c>
      <c r="C84" s="97">
        <v>132.62447656000001</v>
      </c>
      <c r="D84" s="9" t="str">
        <f t="shared" si="16"/>
        <v>N/A</v>
      </c>
      <c r="E84" s="98">
        <v>245.89793293</v>
      </c>
      <c r="F84" s="9" t="str">
        <f t="shared" si="15"/>
        <v>N/A</v>
      </c>
      <c r="G84" s="98">
        <v>251.88941435999999</v>
      </c>
      <c r="H84" s="9" t="str">
        <f t="shared" si="12"/>
        <v>N/A</v>
      </c>
      <c r="I84" s="10">
        <v>85.41</v>
      </c>
      <c r="J84" s="10">
        <v>2.4369999999999998</v>
      </c>
      <c r="K84" s="9" t="str">
        <f t="shared" si="17"/>
        <v>Yes</v>
      </c>
    </row>
    <row r="85" spans="1:11" x14ac:dyDescent="0.2">
      <c r="A85" s="91" t="s">
        <v>908</v>
      </c>
      <c r="B85" s="37" t="s">
        <v>213</v>
      </c>
      <c r="C85" s="97">
        <v>89.640145351000001</v>
      </c>
      <c r="D85" s="9" t="str">
        <f t="shared" si="16"/>
        <v>N/A</v>
      </c>
      <c r="E85" s="98">
        <v>87.015610836999997</v>
      </c>
      <c r="F85" s="9" t="str">
        <f t="shared" si="15"/>
        <v>N/A</v>
      </c>
      <c r="G85" s="98">
        <v>87.820921983999995</v>
      </c>
      <c r="H85" s="9" t="str">
        <f t="shared" si="12"/>
        <v>N/A</v>
      </c>
      <c r="I85" s="10">
        <v>-2.93</v>
      </c>
      <c r="J85" s="10">
        <v>0.92549999999999999</v>
      </c>
      <c r="K85" s="9" t="str">
        <f t="shared" si="17"/>
        <v>Yes</v>
      </c>
    </row>
    <row r="86" spans="1:11" ht="25.5" x14ac:dyDescent="0.2">
      <c r="A86" s="91" t="s">
        <v>909</v>
      </c>
      <c r="B86" s="37" t="s">
        <v>213</v>
      </c>
      <c r="C86" s="99" t="s">
        <v>213</v>
      </c>
      <c r="D86" s="9" t="str">
        <f t="shared" si="16"/>
        <v>N/A</v>
      </c>
      <c r="E86" s="99">
        <v>87.012980827999996</v>
      </c>
      <c r="F86" s="9" t="str">
        <f t="shared" si="15"/>
        <v>N/A</v>
      </c>
      <c r="G86" s="99">
        <v>87.823991800000002</v>
      </c>
      <c r="H86" s="9" t="str">
        <f t="shared" si="12"/>
        <v>N/A</v>
      </c>
      <c r="I86" s="10" t="s">
        <v>213</v>
      </c>
      <c r="J86" s="10">
        <v>0.93210000000000004</v>
      </c>
      <c r="K86" s="9" t="str">
        <f t="shared" si="17"/>
        <v>Yes</v>
      </c>
    </row>
    <row r="87" spans="1:11" x14ac:dyDescent="0.2">
      <c r="A87" s="91" t="s">
        <v>32</v>
      </c>
      <c r="B87" s="37" t="s">
        <v>266</v>
      </c>
      <c r="C87" s="90">
        <v>91.443933161000004</v>
      </c>
      <c r="D87" s="9" t="str">
        <f>IF($B87="N/A","N/A",IF(C87&gt;60,"Yes","No"))</f>
        <v>Yes</v>
      </c>
      <c r="E87" s="8">
        <v>90.759133887999994</v>
      </c>
      <c r="F87" s="9" t="str">
        <f>IF($B87="N/A","N/A",IF(E87&gt;60,"Yes","No"))</f>
        <v>Yes</v>
      </c>
      <c r="G87" s="8">
        <v>90.118248898000004</v>
      </c>
      <c r="H87" s="9" t="str">
        <f>IF($B87="N/A","N/A",IF(G87&gt;60,"Yes","No"))</f>
        <v>Yes</v>
      </c>
      <c r="I87" s="10">
        <v>-0.749</v>
      </c>
      <c r="J87" s="10">
        <v>-0.70599999999999996</v>
      </c>
      <c r="K87" s="9" t="str">
        <f t="shared" ref="K87:K105" si="18">IF(J87="Div by 0", "N/A", IF(J87="N/A","N/A", IF(J87&gt;30, "No", IF(J87&lt;-30, "No", "Yes"))))</f>
        <v>Yes</v>
      </c>
    </row>
    <row r="88" spans="1:11" x14ac:dyDescent="0.2">
      <c r="A88" s="91" t="s">
        <v>39</v>
      </c>
      <c r="B88" s="37" t="s">
        <v>267</v>
      </c>
      <c r="C88" s="90">
        <v>99.517957168999999</v>
      </c>
      <c r="D88" s="9" t="str">
        <f>IF($B88="N/A","N/A",IF(C88&gt;100,"No",IF(C88&lt;85,"No","Yes")))</f>
        <v>Yes</v>
      </c>
      <c r="E88" s="8">
        <v>99.524975452000007</v>
      </c>
      <c r="F88" s="9" t="str">
        <f>IF($B88="N/A","N/A",IF(E88&gt;100,"No",IF(E88&lt;85,"No","Yes")))</f>
        <v>Yes</v>
      </c>
      <c r="G88" s="8">
        <v>99.411423068000005</v>
      </c>
      <c r="H88" s="9" t="str">
        <f>IF($B88="N/A","N/A",IF(G88&gt;100,"No",IF(G88&lt;85,"No","Yes")))</f>
        <v>Yes</v>
      </c>
      <c r="I88" s="10">
        <v>7.1000000000000004E-3</v>
      </c>
      <c r="J88" s="10">
        <v>-0.114</v>
      </c>
      <c r="K88" s="9" t="str">
        <f t="shared" si="18"/>
        <v>Yes</v>
      </c>
    </row>
    <row r="89" spans="1:11" x14ac:dyDescent="0.2">
      <c r="A89" s="91" t="s">
        <v>910</v>
      </c>
      <c r="B89" s="37" t="s">
        <v>213</v>
      </c>
      <c r="C89" s="90">
        <v>41.227018053000002</v>
      </c>
      <c r="D89" s="9" t="str">
        <f>IF($B89="N/A","N/A",IF(C89&gt;15,"No",IF(C89&lt;-15,"No","Yes")))</f>
        <v>N/A</v>
      </c>
      <c r="E89" s="8">
        <v>43.172473095000001</v>
      </c>
      <c r="F89" s="9" t="str">
        <f>IF($B89="N/A","N/A",IF(E89&gt;15,"No",IF(E89&lt;-15,"No","Yes")))</f>
        <v>N/A</v>
      </c>
      <c r="G89" s="8">
        <v>43.777196097000001</v>
      </c>
      <c r="H89" s="9" t="str">
        <f>IF($B89="N/A","N/A",IF(G89&gt;15,"No",IF(G89&lt;-15,"No","Yes")))</f>
        <v>N/A</v>
      </c>
      <c r="I89" s="10">
        <v>4.7190000000000003</v>
      </c>
      <c r="J89" s="10">
        <v>1.401</v>
      </c>
      <c r="K89" s="9" t="str">
        <f t="shared" si="18"/>
        <v>Yes</v>
      </c>
    </row>
    <row r="90" spans="1:11" x14ac:dyDescent="0.2">
      <c r="A90" s="91" t="s">
        <v>851</v>
      </c>
      <c r="B90" s="37" t="s">
        <v>268</v>
      </c>
      <c r="C90" s="90">
        <v>11.162774681</v>
      </c>
      <c r="D90" s="9" t="str">
        <f>IF($B90="N/A","N/A",IF(C90&gt;25,"No",IF(C90&lt;5,"No","Yes")))</f>
        <v>Yes</v>
      </c>
      <c r="E90" s="8">
        <v>10.911501032</v>
      </c>
      <c r="F90" s="9" t="str">
        <f>IF($B90="N/A","N/A",IF(E90&gt;25,"No",IF(E90&lt;5,"No","Yes")))</f>
        <v>Yes</v>
      </c>
      <c r="G90" s="8">
        <v>10.872434448</v>
      </c>
      <c r="H90" s="9" t="str">
        <f>IF($B90="N/A","N/A",IF(G90&gt;25,"No",IF(G90&lt;5,"No","Yes")))</f>
        <v>Yes</v>
      </c>
      <c r="I90" s="10">
        <v>-2.25</v>
      </c>
      <c r="J90" s="10">
        <v>-0.35799999999999998</v>
      </c>
      <c r="K90" s="9" t="str">
        <f t="shared" si="18"/>
        <v>Yes</v>
      </c>
    </row>
    <row r="91" spans="1:11" x14ac:dyDescent="0.2">
      <c r="A91" s="91" t="s">
        <v>852</v>
      </c>
      <c r="B91" s="37" t="s">
        <v>269</v>
      </c>
      <c r="C91" s="90">
        <v>47.816235939000002</v>
      </c>
      <c r="D91" s="9" t="str">
        <f>IF($B91="N/A","N/A",IF(C91&gt;70,"No",IF(C91&lt;40,"No","Yes")))</f>
        <v>Yes</v>
      </c>
      <c r="E91" s="8">
        <v>47.181596063000001</v>
      </c>
      <c r="F91" s="9" t="str">
        <f>IF($B91="N/A","N/A",IF(E91&gt;70,"No",IF(E91&lt;40,"No","Yes")))</f>
        <v>Yes</v>
      </c>
      <c r="G91" s="8">
        <v>46.890527235</v>
      </c>
      <c r="H91" s="9" t="str">
        <f>IF($B91="N/A","N/A",IF(G91&gt;70,"No",IF(G91&lt;40,"No","Yes")))</f>
        <v>Yes</v>
      </c>
      <c r="I91" s="10">
        <v>-1.33</v>
      </c>
      <c r="J91" s="10">
        <v>-0.61699999999999999</v>
      </c>
      <c r="K91" s="9" t="str">
        <f t="shared" si="18"/>
        <v>Yes</v>
      </c>
    </row>
    <row r="92" spans="1:11" x14ac:dyDescent="0.2">
      <c r="A92" s="91" t="s">
        <v>853</v>
      </c>
      <c r="B92" s="37" t="s">
        <v>270</v>
      </c>
      <c r="C92" s="90">
        <v>41.020989380000003</v>
      </c>
      <c r="D92" s="9" t="str">
        <f>IF($B92="N/A","N/A",IF(C92&gt;55,"No",IF(C92&lt;20,"No","Yes")))</f>
        <v>Yes</v>
      </c>
      <c r="E92" s="8">
        <v>41.906815815000002</v>
      </c>
      <c r="F92" s="9" t="str">
        <f>IF($B92="N/A","N/A",IF(E92&gt;55,"No",IF(E92&lt;20,"No","Yes")))</f>
        <v>Yes</v>
      </c>
      <c r="G92" s="8">
        <v>42.235813620000002</v>
      </c>
      <c r="H92" s="9" t="str">
        <f>IF($B92="N/A","N/A",IF(G92&gt;55,"No",IF(G92&lt;20,"No","Yes")))</f>
        <v>Yes</v>
      </c>
      <c r="I92" s="10">
        <v>2.1589999999999998</v>
      </c>
      <c r="J92" s="10">
        <v>0.78510000000000002</v>
      </c>
      <c r="K92" s="9" t="str">
        <f t="shared" si="18"/>
        <v>Yes</v>
      </c>
    </row>
    <row r="93" spans="1:11" x14ac:dyDescent="0.2">
      <c r="A93" s="91" t="s">
        <v>163</v>
      </c>
      <c r="B93" s="37" t="s">
        <v>246</v>
      </c>
      <c r="C93" s="90">
        <v>94.455383260000005</v>
      </c>
      <c r="D93" s="9" t="str">
        <f>IF($B93="N/A","N/A",IF(C93&gt;95,"Yes","No"))</f>
        <v>No</v>
      </c>
      <c r="E93" s="8">
        <v>94.688432309999996</v>
      </c>
      <c r="F93" s="9" t="str">
        <f>IF($B93="N/A","N/A",IF(E93&gt;95,"Yes","No"))</f>
        <v>No</v>
      </c>
      <c r="G93" s="8">
        <v>94.484266036999998</v>
      </c>
      <c r="H93" s="9" t="str">
        <f>IF($B93="N/A","N/A",IF(G93&gt;95,"Yes","No"))</f>
        <v>No</v>
      </c>
      <c r="I93" s="10">
        <v>0.2467</v>
      </c>
      <c r="J93" s="10">
        <v>-0.216</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97.263786760000002</v>
      </c>
      <c r="D97" s="9" t="str">
        <f>IF($B97="N/A","N/A",IF(C97&gt;15,"No",IF(C97&lt;-15,"No","Yes")))</f>
        <v>N/A</v>
      </c>
      <c r="E97" s="8">
        <v>97.236290451000002</v>
      </c>
      <c r="F97" s="9" t="str">
        <f>IF($B97="N/A","N/A",IF(E97&gt;15,"No",IF(E97&lt;-15,"No","Yes")))</f>
        <v>N/A</v>
      </c>
      <c r="G97" s="8">
        <v>97.121972435999993</v>
      </c>
      <c r="H97" s="9" t="str">
        <f>IF($B97="N/A","N/A",IF(G97&gt;15,"No",IF(G97&lt;-15,"No","Yes")))</f>
        <v>N/A</v>
      </c>
      <c r="I97" s="10">
        <v>-2.8000000000000001E-2</v>
      </c>
      <c r="J97" s="10">
        <v>-0.11799999999999999</v>
      </c>
      <c r="K97" s="9" t="str">
        <f t="shared" si="18"/>
        <v>Yes</v>
      </c>
    </row>
    <row r="98" spans="1:11" x14ac:dyDescent="0.2">
      <c r="A98" s="91" t="s">
        <v>43</v>
      </c>
      <c r="B98" s="37" t="s">
        <v>223</v>
      </c>
      <c r="C98" s="90">
        <v>97.475752799999995</v>
      </c>
      <c r="D98" s="9" t="str">
        <f>IF($B98="N/A","N/A",IF(C98&gt;100,"No",IF(C98&lt;98,"No","Yes")))</f>
        <v>No</v>
      </c>
      <c r="E98" s="8">
        <v>97.742375276999994</v>
      </c>
      <c r="F98" s="9" t="str">
        <f>IF($B98="N/A","N/A",IF(E98&gt;100,"No",IF(E98&lt;98,"No","Yes")))</f>
        <v>No</v>
      </c>
      <c r="G98" s="8">
        <v>97.692912847000002</v>
      </c>
      <c r="H98" s="9" t="str">
        <f>IF($B98="N/A","N/A",IF(G98&gt;100,"No",IF(G98&lt;98,"No","Yes")))</f>
        <v>No</v>
      </c>
      <c r="I98" s="10">
        <v>0.27350000000000002</v>
      </c>
      <c r="J98" s="10">
        <v>-5.0999999999999997E-2</v>
      </c>
      <c r="K98" s="9" t="str">
        <f t="shared" si="18"/>
        <v>Yes</v>
      </c>
    </row>
    <row r="99" spans="1:11" x14ac:dyDescent="0.2">
      <c r="A99" s="91" t="s">
        <v>44</v>
      </c>
      <c r="B99" s="37" t="s">
        <v>213</v>
      </c>
      <c r="C99" s="90">
        <v>41.862364452000001</v>
      </c>
      <c r="D99" s="9" t="str">
        <f>IF($B99="N/A","N/A",IF(C99&gt;15,"No",IF(C99&lt;-15,"No","Yes")))</f>
        <v>N/A</v>
      </c>
      <c r="E99" s="8">
        <v>44.337892398000001</v>
      </c>
      <c r="F99" s="9" t="str">
        <f>IF($B99="N/A","N/A",IF(E99&gt;15,"No",IF(E99&lt;-15,"No","Yes")))</f>
        <v>N/A</v>
      </c>
      <c r="G99" s="8">
        <v>46.121276487000003</v>
      </c>
      <c r="H99" s="9" t="str">
        <f>IF($B99="N/A","N/A",IF(G99&gt;15,"No",IF(G99&lt;-15,"No","Yes")))</f>
        <v>N/A</v>
      </c>
      <c r="I99" s="10">
        <v>5.9130000000000003</v>
      </c>
      <c r="J99" s="10">
        <v>4.0220000000000002</v>
      </c>
      <c r="K99" s="9" t="str">
        <f t="shared" si="18"/>
        <v>Yes</v>
      </c>
    </row>
    <row r="100" spans="1:11" x14ac:dyDescent="0.2">
      <c r="A100" s="91" t="s">
        <v>45</v>
      </c>
      <c r="B100" s="37" t="s">
        <v>213</v>
      </c>
      <c r="C100" s="90">
        <v>56.693643991000002</v>
      </c>
      <c r="D100" s="9" t="str">
        <f>IF($B100="N/A","N/A",IF(C100&gt;15,"No",IF(C100&lt;-15,"No","Yes")))</f>
        <v>N/A</v>
      </c>
      <c r="E100" s="8">
        <v>55.662065863999999</v>
      </c>
      <c r="F100" s="9" t="str">
        <f>IF($B100="N/A","N/A",IF(E100&gt;15,"No",IF(E100&lt;-15,"No","Yes")))</f>
        <v>N/A</v>
      </c>
      <c r="G100" s="8">
        <v>53.878638387999999</v>
      </c>
      <c r="H100" s="9" t="str">
        <f>IF($B100="N/A","N/A",IF(G100&gt;15,"No",IF(G100&lt;-15,"No","Yes")))</f>
        <v>N/A</v>
      </c>
      <c r="I100" s="10">
        <v>-1.82</v>
      </c>
      <c r="J100" s="10">
        <v>-3.2</v>
      </c>
      <c r="K100" s="9" t="str">
        <f t="shared" si="18"/>
        <v>Yes</v>
      </c>
    </row>
    <row r="101" spans="1:11" x14ac:dyDescent="0.2">
      <c r="A101" s="91" t="s">
        <v>355</v>
      </c>
      <c r="B101" s="37" t="s">
        <v>213</v>
      </c>
      <c r="C101" s="90" t="s">
        <v>213</v>
      </c>
      <c r="D101" s="9" t="str">
        <f>IF($B101="N/A","N/A",IF(C101&gt;15,"No",IF(C101&lt;-15,"No","Yes")))</f>
        <v>N/A</v>
      </c>
      <c r="E101" s="8">
        <v>99.999958262000007</v>
      </c>
      <c r="F101" s="9" t="str">
        <f>IF($B101="N/A","N/A",IF(E101&gt;15,"No",IF(E101&lt;-15,"No","Yes")))</f>
        <v>N/A</v>
      </c>
      <c r="G101" s="8">
        <v>99.999914875000002</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1.4439915568999999</v>
      </c>
      <c r="D103" s="9" t="str">
        <f>IF($B103="N/A","N/A",IF(C103&gt;15,"No",IF(C103&lt;-15,"No","Yes")))</f>
        <v>N/A</v>
      </c>
      <c r="E103" s="8">
        <v>4.17383E-5</v>
      </c>
      <c r="F103" s="9" t="str">
        <f>IF($B103="N/A","N/A",IF(E103&gt;15,"No",IF(E103&lt;-15,"No","Yes")))</f>
        <v>N/A</v>
      </c>
      <c r="G103" s="8">
        <v>8.5124999999999996E-5</v>
      </c>
      <c r="H103" s="9" t="str">
        <f>IF($B103="N/A","N/A",IF(G103&gt;15,"No",IF(G103&lt;-15,"No","Yes")))</f>
        <v>N/A</v>
      </c>
      <c r="I103" s="10">
        <v>-100</v>
      </c>
      <c r="J103" s="10">
        <v>103.9</v>
      </c>
      <c r="K103" s="9" t="str">
        <f t="shared" si="18"/>
        <v>No</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99.992068054000001</v>
      </c>
      <c r="D105" s="9" t="str">
        <f>IF($B105="N/A","N/A",IF(C105&gt;100,"No",IF(C105&lt;98,"No","Yes")))</f>
        <v>Yes</v>
      </c>
      <c r="E105" s="8">
        <v>99.987105326000005</v>
      </c>
      <c r="F105" s="9" t="str">
        <f>IF($B105="N/A","N/A",IF(E105&gt;100,"No",IF(E105&lt;98,"No","Yes")))</f>
        <v>Yes</v>
      </c>
      <c r="G105" s="8">
        <v>99.991398101000001</v>
      </c>
      <c r="H105" s="9" t="str">
        <f>IF($B105="N/A","N/A",IF(G105&gt;100,"No",IF(G105&lt;98,"No","Yes")))</f>
        <v>Yes</v>
      </c>
      <c r="I105" s="10">
        <v>-5.0000000000000001E-3</v>
      </c>
      <c r="J105" s="10">
        <v>4.3E-3</v>
      </c>
      <c r="K105" s="9" t="str">
        <f t="shared" si="18"/>
        <v>Yes</v>
      </c>
    </row>
    <row r="106" spans="1:11" x14ac:dyDescent="0.2">
      <c r="A106" s="91" t="s">
        <v>49</v>
      </c>
      <c r="B106" s="62" t="s">
        <v>213</v>
      </c>
      <c r="C106" s="90">
        <v>55.206256891999999</v>
      </c>
      <c r="D106" s="9" t="str">
        <f>IF($B106="N/A","N/A",IF(C106&gt;15,"No",IF(C106&lt;-15,"No","Yes")))</f>
        <v>N/A</v>
      </c>
      <c r="E106" s="8">
        <v>99.976865810999996</v>
      </c>
      <c r="F106" s="9" t="str">
        <f>IF($B106="N/A","N/A",IF(E106&gt;15,"No",IF(E106&lt;-15,"No","Yes")))</f>
        <v>N/A</v>
      </c>
      <c r="G106" s="8">
        <v>99.980827324000003</v>
      </c>
      <c r="H106" s="9" t="str">
        <f>IF($B106="N/A","N/A",IF(G106&gt;15,"No",IF(G106&lt;-15,"No","Yes")))</f>
        <v>N/A</v>
      </c>
      <c r="I106" s="10">
        <v>81.099999999999994</v>
      </c>
      <c r="J106" s="10">
        <v>4.0000000000000001E-3</v>
      </c>
      <c r="K106" s="9" t="str">
        <f>IF(J106="Div by 0", "N/A", IF(J106="N/A","N/A", IF(J106&gt;30, "No", IF(J106&lt;-30, "No", "Yes"))))</f>
        <v>Yes</v>
      </c>
    </row>
    <row r="107" spans="1:11" x14ac:dyDescent="0.2">
      <c r="A107" s="91" t="s">
        <v>913</v>
      </c>
      <c r="B107" s="37" t="s">
        <v>213</v>
      </c>
      <c r="C107" s="100">
        <v>68.052864568000004</v>
      </c>
      <c r="D107" s="9" t="str">
        <f t="shared" ref="D107:D130" si="19">IF($B107="N/A","N/A",IF(C107&gt;15,"No",IF(C107&lt;-15,"No","Yes")))</f>
        <v>N/A</v>
      </c>
      <c r="E107" s="9">
        <v>67.810536841000001</v>
      </c>
      <c r="F107" s="9" t="str">
        <f t="shared" ref="F107:F130" si="20">IF($B107="N/A","N/A",IF(E107&gt;15,"No",IF(E107&lt;-15,"No","Yes")))</f>
        <v>N/A</v>
      </c>
      <c r="G107" s="8">
        <v>69.265702219000005</v>
      </c>
      <c r="H107" s="9" t="str">
        <f t="shared" ref="H107:H130" si="21">IF($B107="N/A","N/A",IF(G107&gt;15,"No",IF(G107&lt;-15,"No","Yes")))</f>
        <v>N/A</v>
      </c>
      <c r="I107" s="10">
        <v>-0.35599999999999998</v>
      </c>
      <c r="J107" s="10">
        <v>2.1459999999999999</v>
      </c>
      <c r="K107" s="9" t="str">
        <f t="shared" ref="K107:K130" si="22">IF(J107="Div by 0", "N/A", IF(J107="N/A","N/A", IF(J107&gt;30, "No", IF(J107&lt;-30, "No", "Yes"))))</f>
        <v>Yes</v>
      </c>
    </row>
    <row r="108" spans="1:11" x14ac:dyDescent="0.2">
      <c r="A108" s="91" t="s">
        <v>914</v>
      </c>
      <c r="B108" s="37" t="s">
        <v>213</v>
      </c>
      <c r="C108" s="100">
        <v>19.261660732999999</v>
      </c>
      <c r="D108" s="37" t="s">
        <v>213</v>
      </c>
      <c r="E108" s="9">
        <v>18.611890648999999</v>
      </c>
      <c r="F108" s="37" t="s">
        <v>213</v>
      </c>
      <c r="G108" s="8">
        <v>16.952273045999998</v>
      </c>
      <c r="H108" s="37" t="s">
        <v>213</v>
      </c>
      <c r="I108" s="10">
        <v>-3.37</v>
      </c>
      <c r="J108" s="10">
        <v>-8.92</v>
      </c>
      <c r="K108" s="9" t="str">
        <f t="shared" si="22"/>
        <v>Yes</v>
      </c>
    </row>
    <row r="109" spans="1:11" x14ac:dyDescent="0.2">
      <c r="A109" s="91" t="s">
        <v>915</v>
      </c>
      <c r="B109" s="37" t="s">
        <v>213</v>
      </c>
      <c r="C109" s="100">
        <v>13.354973673</v>
      </c>
      <c r="D109" s="9" t="str">
        <f t="shared" si="19"/>
        <v>N/A</v>
      </c>
      <c r="E109" s="9">
        <v>12.593589105</v>
      </c>
      <c r="F109" s="9" t="str">
        <f t="shared" si="20"/>
        <v>N/A</v>
      </c>
      <c r="G109" s="8">
        <v>10.776098921999999</v>
      </c>
      <c r="H109" s="9" t="str">
        <f t="shared" si="21"/>
        <v>N/A</v>
      </c>
      <c r="I109" s="10">
        <v>-5.7</v>
      </c>
      <c r="J109" s="10">
        <v>-14.4</v>
      </c>
      <c r="K109" s="9" t="str">
        <f t="shared" si="22"/>
        <v>Yes</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2.8204334000000002E-6</v>
      </c>
      <c r="D111" s="9" t="str">
        <f t="shared" si="19"/>
        <v>N/A</v>
      </c>
      <c r="E111" s="9">
        <v>3.6593800000000002E-5</v>
      </c>
      <c r="F111" s="9" t="str">
        <f t="shared" si="20"/>
        <v>N/A</v>
      </c>
      <c r="G111" s="8">
        <v>1.7917967E-3</v>
      </c>
      <c r="H111" s="9" t="str">
        <f t="shared" si="21"/>
        <v>N/A</v>
      </c>
      <c r="I111" s="10">
        <v>1197</v>
      </c>
      <c r="J111" s="10">
        <v>4796</v>
      </c>
      <c r="K111" s="9" t="str">
        <f t="shared" si="22"/>
        <v>No</v>
      </c>
    </row>
    <row r="112" spans="1:11" x14ac:dyDescent="0.2">
      <c r="A112" s="91" t="s">
        <v>918</v>
      </c>
      <c r="B112" s="37" t="s">
        <v>213</v>
      </c>
      <c r="C112" s="100">
        <v>0.95144642189999995</v>
      </c>
      <c r="D112" s="9" t="str">
        <f t="shared" si="19"/>
        <v>N/A</v>
      </c>
      <c r="E112" s="9">
        <v>0.97893345480000005</v>
      </c>
      <c r="F112" s="9" t="str">
        <f t="shared" si="20"/>
        <v>N/A</v>
      </c>
      <c r="G112" s="8">
        <v>0.99347007040000002</v>
      </c>
      <c r="H112" s="9" t="str">
        <f t="shared" si="21"/>
        <v>N/A</v>
      </c>
      <c r="I112" s="10">
        <v>2.8889999999999998</v>
      </c>
      <c r="J112" s="10">
        <v>1.4850000000000001</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91" t="s">
        <v>921</v>
      </c>
      <c r="B115" s="37" t="s">
        <v>213</v>
      </c>
      <c r="C115" s="100">
        <v>1.5787587631</v>
      </c>
      <c r="D115" s="9" t="str">
        <f t="shared" si="19"/>
        <v>N/A</v>
      </c>
      <c r="E115" s="9">
        <v>1.4493809011000001</v>
      </c>
      <c r="F115" s="9" t="str">
        <f t="shared" si="20"/>
        <v>N/A</v>
      </c>
      <c r="G115" s="8">
        <v>1.4190835876000001</v>
      </c>
      <c r="H115" s="9" t="str">
        <f t="shared" si="21"/>
        <v>N/A</v>
      </c>
      <c r="I115" s="10">
        <v>-8.19</v>
      </c>
      <c r="J115" s="10">
        <v>-2.09</v>
      </c>
      <c r="K115" s="9" t="str">
        <f t="shared" si="22"/>
        <v>Yes</v>
      </c>
    </row>
    <row r="116" spans="1:11" x14ac:dyDescent="0.2">
      <c r="A116" s="91" t="s">
        <v>922</v>
      </c>
      <c r="B116" s="37" t="s">
        <v>213</v>
      </c>
      <c r="C116" s="100">
        <v>1.0242277065000001</v>
      </c>
      <c r="D116" s="9" t="str">
        <f t="shared" si="19"/>
        <v>N/A</v>
      </c>
      <c r="E116" s="9">
        <v>1.0914155922</v>
      </c>
      <c r="F116" s="9" t="str">
        <f t="shared" si="20"/>
        <v>N/A</v>
      </c>
      <c r="G116" s="8">
        <v>1.1441388699999999</v>
      </c>
      <c r="H116" s="9" t="str">
        <f t="shared" si="21"/>
        <v>N/A</v>
      </c>
      <c r="I116" s="10">
        <v>6.56</v>
      </c>
      <c r="J116" s="10">
        <v>4.8310000000000004</v>
      </c>
      <c r="K116" s="9" t="str">
        <f t="shared" si="22"/>
        <v>Yes</v>
      </c>
    </row>
    <row r="117" spans="1:11" x14ac:dyDescent="0.2">
      <c r="A117" s="91" t="s">
        <v>923</v>
      </c>
      <c r="B117" s="37" t="s">
        <v>213</v>
      </c>
      <c r="C117" s="100">
        <v>0.56091933829999996</v>
      </c>
      <c r="D117" s="9" t="str">
        <f t="shared" si="19"/>
        <v>N/A</v>
      </c>
      <c r="E117" s="9">
        <v>0.62226356770000002</v>
      </c>
      <c r="F117" s="9" t="str">
        <f t="shared" si="20"/>
        <v>N/A</v>
      </c>
      <c r="G117" s="8">
        <v>0.65534478569999999</v>
      </c>
      <c r="H117" s="9" t="str">
        <f t="shared" si="21"/>
        <v>N/A</v>
      </c>
      <c r="I117" s="10">
        <v>10.94</v>
      </c>
      <c r="J117" s="10">
        <v>5.3159999999999998</v>
      </c>
      <c r="K117" s="9" t="str">
        <f t="shared" si="22"/>
        <v>Yes</v>
      </c>
    </row>
    <row r="118" spans="1:11" x14ac:dyDescent="0.2">
      <c r="A118" s="91" t="s">
        <v>924</v>
      </c>
      <c r="B118" s="37" t="s">
        <v>213</v>
      </c>
      <c r="C118" s="100">
        <v>1.7913320099000001</v>
      </c>
      <c r="D118" s="9" t="str">
        <f t="shared" si="19"/>
        <v>N/A</v>
      </c>
      <c r="E118" s="9">
        <v>1.8762714346</v>
      </c>
      <c r="F118" s="9" t="str">
        <f t="shared" si="20"/>
        <v>N/A</v>
      </c>
      <c r="G118" s="8">
        <v>1.9623450135</v>
      </c>
      <c r="H118" s="9" t="str">
        <f t="shared" si="21"/>
        <v>N/A</v>
      </c>
      <c r="I118" s="10">
        <v>4.742</v>
      </c>
      <c r="J118" s="10">
        <v>4.5869999999999997</v>
      </c>
      <c r="K118" s="9" t="str">
        <f t="shared" si="22"/>
        <v>Yes</v>
      </c>
    </row>
    <row r="119" spans="1:11" x14ac:dyDescent="0.2">
      <c r="A119" s="91" t="s">
        <v>925</v>
      </c>
      <c r="B119" s="37" t="s">
        <v>213</v>
      </c>
      <c r="C119" s="100">
        <v>12.685474699</v>
      </c>
      <c r="D119" s="9" t="str">
        <f t="shared" si="19"/>
        <v>N/A</v>
      </c>
      <c r="E119" s="9">
        <v>13.577572508999999</v>
      </c>
      <c r="F119" s="9" t="str">
        <f t="shared" si="20"/>
        <v>N/A</v>
      </c>
      <c r="G119" s="8">
        <v>13.782024735</v>
      </c>
      <c r="H119" s="9" t="str">
        <f t="shared" si="21"/>
        <v>N/A</v>
      </c>
      <c r="I119" s="10">
        <v>7.032</v>
      </c>
      <c r="J119" s="10">
        <v>1.506</v>
      </c>
      <c r="K119" s="9" t="str">
        <f t="shared" si="22"/>
        <v>Yes</v>
      </c>
    </row>
    <row r="120" spans="1:11" x14ac:dyDescent="0.2">
      <c r="A120" s="91" t="s">
        <v>926</v>
      </c>
      <c r="B120" s="37" t="s">
        <v>213</v>
      </c>
      <c r="C120" s="100">
        <v>10.31727521</v>
      </c>
      <c r="D120" s="9" t="str">
        <f t="shared" si="19"/>
        <v>N/A</v>
      </c>
      <c r="E120" s="9">
        <v>11.122581245999999</v>
      </c>
      <c r="F120" s="9" t="str">
        <f t="shared" si="20"/>
        <v>N/A</v>
      </c>
      <c r="G120" s="8">
        <v>11.340785946</v>
      </c>
      <c r="H120" s="9" t="str">
        <f t="shared" si="21"/>
        <v>N/A</v>
      </c>
      <c r="I120" s="10">
        <v>7.8049999999999997</v>
      </c>
      <c r="J120" s="10">
        <v>1.962</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0.54748420369999995</v>
      </c>
      <c r="D123" s="9" t="str">
        <f t="shared" si="19"/>
        <v>N/A</v>
      </c>
      <c r="E123" s="9">
        <v>0.64026773569999995</v>
      </c>
      <c r="F123" s="9" t="str">
        <f t="shared" si="20"/>
        <v>N/A</v>
      </c>
      <c r="G123" s="8">
        <v>0.70275962749999998</v>
      </c>
      <c r="H123" s="9" t="str">
        <f t="shared" si="21"/>
        <v>N/A</v>
      </c>
      <c r="I123" s="10">
        <v>16.95</v>
      </c>
      <c r="J123" s="10">
        <v>9.76</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9.1208586300000005E-2</v>
      </c>
      <c r="D125" s="9" t="str">
        <f t="shared" si="19"/>
        <v>N/A</v>
      </c>
      <c r="E125" s="9">
        <v>0.117211525</v>
      </c>
      <c r="F125" s="9" t="str">
        <f t="shared" si="20"/>
        <v>N/A</v>
      </c>
      <c r="G125" s="8">
        <v>0.13257358969999999</v>
      </c>
      <c r="H125" s="9" t="str">
        <f t="shared" si="21"/>
        <v>N/A</v>
      </c>
      <c r="I125" s="10">
        <v>28.51</v>
      </c>
      <c r="J125" s="10">
        <v>13.11</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1.4066319418</v>
      </c>
      <c r="D127" s="9" t="str">
        <f t="shared" si="19"/>
        <v>N/A</v>
      </c>
      <c r="E127" s="9">
        <v>1.3732320528999999</v>
      </c>
      <c r="F127" s="9" t="str">
        <f t="shared" si="20"/>
        <v>N/A</v>
      </c>
      <c r="G127" s="8">
        <v>1.3132677925</v>
      </c>
      <c r="H127" s="9" t="str">
        <f t="shared" si="21"/>
        <v>N/A</v>
      </c>
      <c r="I127" s="10">
        <v>-2.37</v>
      </c>
      <c r="J127" s="10">
        <v>-4.37</v>
      </c>
      <c r="K127" s="9" t="str">
        <f t="shared" si="22"/>
        <v>Yes</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0.32287475719999997</v>
      </c>
      <c r="D130" s="9" t="str">
        <f t="shared" si="19"/>
        <v>N/A</v>
      </c>
      <c r="E130" s="9">
        <v>0.32427994960000001</v>
      </c>
      <c r="F130" s="9" t="str">
        <f t="shared" si="20"/>
        <v>N/A</v>
      </c>
      <c r="G130" s="8">
        <v>0.29263777860000001</v>
      </c>
      <c r="H130" s="9" t="str">
        <f t="shared" si="21"/>
        <v>N/A</v>
      </c>
      <c r="I130" s="10">
        <v>0.43519999999999998</v>
      </c>
      <c r="J130" s="10">
        <v>-9.76</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7194653</v>
      </c>
      <c r="D6" s="9" t="str">
        <f>IF($B6="N/A","N/A",IF(C6&gt;15,"No",IF(C6&lt;-15,"No","Yes")))</f>
        <v>N/A</v>
      </c>
      <c r="E6" s="38">
        <v>6973480</v>
      </c>
      <c r="F6" s="9" t="str">
        <f>IF($B6="N/A","N/A",IF(E6&gt;15,"No",IF(E6&lt;-15,"No","Yes")))</f>
        <v>N/A</v>
      </c>
      <c r="G6" s="38">
        <v>5869063</v>
      </c>
      <c r="H6" s="9" t="str">
        <f>IF($B6="N/A","N/A",IF(G6&gt;15,"No",IF(G6&lt;-15,"No","Yes")))</f>
        <v>N/A</v>
      </c>
      <c r="I6" s="10">
        <v>-3.07</v>
      </c>
      <c r="J6" s="10">
        <v>-15.8</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22.531066473999999</v>
      </c>
      <c r="D9" s="9" t="str">
        <f t="shared" ref="D9:D17" si="1">IF($B9="N/A","N/A",IF(C9&gt;15,"No",IF(C9&lt;-15,"No","Yes")))</f>
        <v>N/A</v>
      </c>
      <c r="E9" s="39">
        <v>26.020290443</v>
      </c>
      <c r="F9" s="9" t="str">
        <f>IF($B9="N/A","N/A",IF(E9&gt;15,"No",IF(E9&lt;-15,"No","Yes")))</f>
        <v>N/A</v>
      </c>
      <c r="G9" s="39">
        <v>32.826416924999997</v>
      </c>
      <c r="H9" s="9" t="str">
        <f>IF($B9="N/A","N/A",IF(G9&gt;15,"No",IF(G9&lt;-15,"No","Yes")))</f>
        <v>N/A</v>
      </c>
      <c r="I9" s="10">
        <v>15.49</v>
      </c>
      <c r="J9" s="10">
        <v>26.16</v>
      </c>
      <c r="K9" s="9" t="str">
        <f t="shared" si="0"/>
        <v>Yes</v>
      </c>
    </row>
    <row r="10" spans="1:11" x14ac:dyDescent="0.2">
      <c r="A10" s="91" t="s">
        <v>16</v>
      </c>
      <c r="B10" s="37" t="s">
        <v>213</v>
      </c>
      <c r="C10" s="90">
        <v>2.3495504231000002</v>
      </c>
      <c r="D10" s="9" t="str">
        <f t="shared" si="1"/>
        <v>N/A</v>
      </c>
      <c r="E10" s="8">
        <v>3.4265818500999998</v>
      </c>
      <c r="F10" s="9" t="str">
        <f>IF($B10="N/A","N/A",IF(E10&gt;15,"No",IF(E10&lt;-15,"No","Yes")))</f>
        <v>N/A</v>
      </c>
      <c r="G10" s="8">
        <v>7.2336248562999996</v>
      </c>
      <c r="H10" s="9" t="str">
        <f>IF($B10="N/A","N/A",IF(G10&gt;15,"No",IF(G10&lt;-15,"No","Yes")))</f>
        <v>N/A</v>
      </c>
      <c r="I10" s="10">
        <v>45.84</v>
      </c>
      <c r="J10" s="10">
        <v>111.1</v>
      </c>
      <c r="K10" s="9" t="str">
        <f t="shared" si="0"/>
        <v>No</v>
      </c>
    </row>
    <row r="11" spans="1:11" x14ac:dyDescent="0.2">
      <c r="A11" s="91" t="s">
        <v>36</v>
      </c>
      <c r="B11" s="37" t="s">
        <v>213</v>
      </c>
      <c r="C11" s="90">
        <v>1.8583309833999999</v>
      </c>
      <c r="D11" s="9" t="str">
        <f t="shared" si="1"/>
        <v>N/A</v>
      </c>
      <c r="E11" s="8">
        <v>5.414332302</v>
      </c>
      <c r="F11" s="9" t="str">
        <f>IF($B11="N/A","N/A",IF(E11&gt;15,"No",IF(E11&lt;-15,"No","Yes")))</f>
        <v>N/A</v>
      </c>
      <c r="G11" s="8">
        <v>17.000028451999999</v>
      </c>
      <c r="H11" s="9" t="str">
        <f>IF($B11="N/A","N/A",IF(G11&gt;15,"No",IF(G11&lt;-15,"No","Yes")))</f>
        <v>N/A</v>
      </c>
      <c r="I11" s="10">
        <v>191.4</v>
      </c>
      <c r="J11" s="10">
        <v>214</v>
      </c>
      <c r="K11" s="9" t="str">
        <f t="shared" si="0"/>
        <v>No</v>
      </c>
    </row>
    <row r="12" spans="1:11" x14ac:dyDescent="0.2">
      <c r="A12" s="91" t="s">
        <v>37</v>
      </c>
      <c r="B12" s="37" t="s">
        <v>213</v>
      </c>
      <c r="C12" s="90">
        <v>36</v>
      </c>
      <c r="D12" s="9" t="str">
        <f t="shared" si="1"/>
        <v>N/A</v>
      </c>
      <c r="E12" s="8">
        <v>68.115942028999996</v>
      </c>
      <c r="F12" s="9" t="str">
        <f>IF($B12="N/A","N/A",IF(E12&gt;15,"No",IF(E12&lt;-15,"No","Yes")))</f>
        <v>N/A</v>
      </c>
      <c r="G12" s="8">
        <v>20.512820513000001</v>
      </c>
      <c r="H12" s="9" t="str">
        <f>IF($B12="N/A","N/A",IF(G12&gt;15,"No",IF(G12&lt;-15,"No","Yes")))</f>
        <v>N/A</v>
      </c>
      <c r="I12" s="10">
        <v>89.21</v>
      </c>
      <c r="J12" s="10">
        <v>-69.900000000000006</v>
      </c>
      <c r="K12" s="9" t="str">
        <f t="shared" si="0"/>
        <v>No</v>
      </c>
    </row>
    <row r="13" spans="1:11" x14ac:dyDescent="0.2">
      <c r="A13" s="91" t="s">
        <v>38</v>
      </c>
      <c r="B13" s="37" t="s">
        <v>213</v>
      </c>
      <c r="C13" s="90">
        <v>2.3698562450999998</v>
      </c>
      <c r="D13" s="9" t="str">
        <f t="shared" si="1"/>
        <v>N/A</v>
      </c>
      <c r="E13" s="8">
        <v>3.3553200060999999</v>
      </c>
      <c r="F13" s="9" t="str">
        <f>IF($B13="N/A","N/A",IF(E13&gt;15,"No",IF(E13&lt;-15,"No","Yes")))</f>
        <v>N/A</v>
      </c>
      <c r="G13" s="8">
        <v>6.8695342039999998</v>
      </c>
      <c r="H13" s="9" t="str">
        <f>IF($B13="N/A","N/A",IF(G13&gt;15,"No",IF(G13&lt;-15,"No","Yes")))</f>
        <v>N/A</v>
      </c>
      <c r="I13" s="10">
        <v>41.58</v>
      </c>
      <c r="J13" s="10">
        <v>104.7</v>
      </c>
      <c r="K13" s="9" t="str">
        <f t="shared" si="0"/>
        <v>No</v>
      </c>
    </row>
    <row r="14" spans="1:11" x14ac:dyDescent="0.2">
      <c r="A14" s="91" t="s">
        <v>676</v>
      </c>
      <c r="B14" s="37" t="s">
        <v>213</v>
      </c>
      <c r="C14" s="90">
        <v>53.418698581000001</v>
      </c>
      <c r="D14" s="9" t="str">
        <f t="shared" si="1"/>
        <v>N/A</v>
      </c>
      <c r="E14" s="8">
        <v>58.851993553</v>
      </c>
      <c r="F14" s="9" t="str">
        <f t="shared" ref="F14:F33" si="2">IF($B14="N/A","N/A",IF(E14&gt;15,"No",IF(E14&lt;-15,"No","Yes")))</f>
        <v>N/A</v>
      </c>
      <c r="G14" s="8">
        <v>58.266609166999999</v>
      </c>
      <c r="H14" s="9" t="str">
        <f t="shared" ref="H14:H33" si="3">IF($B14="N/A","N/A",IF(G14&gt;15,"No",IF(G14&lt;-15,"No","Yes")))</f>
        <v>N/A</v>
      </c>
      <c r="I14" s="10">
        <v>10.17</v>
      </c>
      <c r="J14" s="10">
        <v>-0.995</v>
      </c>
      <c r="K14" s="9" t="str">
        <f t="shared" ref="K14:K30" si="4">IF(J14="Div by 0", "N/A", IF(J14="N/A","N/A", IF(J14&gt;30, "No", IF(J14&lt;-30, "No", "Yes"))))</f>
        <v>Yes</v>
      </c>
    </row>
    <row r="15" spans="1:11" x14ac:dyDescent="0.2">
      <c r="A15" s="91" t="s">
        <v>677</v>
      </c>
      <c r="B15" s="37" t="s">
        <v>213</v>
      </c>
      <c r="C15" s="90">
        <v>3.472370384</v>
      </c>
      <c r="D15" s="9" t="str">
        <f t="shared" si="1"/>
        <v>N/A</v>
      </c>
      <c r="E15" s="8">
        <v>3.4027200192999998</v>
      </c>
      <c r="F15" s="9" t="str">
        <f t="shared" si="2"/>
        <v>N/A</v>
      </c>
      <c r="G15" s="8">
        <v>3.3376026122</v>
      </c>
      <c r="H15" s="9" t="str">
        <f t="shared" si="3"/>
        <v>N/A</v>
      </c>
      <c r="I15" s="10">
        <v>-2.0099999999999998</v>
      </c>
      <c r="J15" s="10">
        <v>-1.91</v>
      </c>
      <c r="K15" s="9" t="str">
        <f t="shared" si="4"/>
        <v>Yes</v>
      </c>
    </row>
    <row r="16" spans="1:11" x14ac:dyDescent="0.2">
      <c r="A16" s="91" t="s">
        <v>381</v>
      </c>
      <c r="B16" s="37" t="s">
        <v>213</v>
      </c>
      <c r="C16" s="90">
        <v>3.9925066573999999</v>
      </c>
      <c r="D16" s="9" t="str">
        <f t="shared" si="1"/>
        <v>N/A</v>
      </c>
      <c r="E16" s="8">
        <v>3.4298513798000001</v>
      </c>
      <c r="F16" s="9" t="str">
        <f t="shared" si="2"/>
        <v>N/A</v>
      </c>
      <c r="G16" s="8">
        <v>3.5931118817000001</v>
      </c>
      <c r="H16" s="9" t="str">
        <f t="shared" si="3"/>
        <v>N/A</v>
      </c>
      <c r="I16" s="10">
        <v>-14.1</v>
      </c>
      <c r="J16" s="10">
        <v>4.76</v>
      </c>
      <c r="K16" s="9" t="str">
        <f t="shared" si="4"/>
        <v>Yes</v>
      </c>
    </row>
    <row r="17" spans="1:11" x14ac:dyDescent="0.2">
      <c r="A17" s="91" t="s">
        <v>382</v>
      </c>
      <c r="B17" s="37" t="s">
        <v>213</v>
      </c>
      <c r="C17" s="90">
        <v>4.8530624062000003</v>
      </c>
      <c r="D17" s="9" t="str">
        <f t="shared" si="1"/>
        <v>N/A</v>
      </c>
      <c r="E17" s="8">
        <v>3.2240144089</v>
      </c>
      <c r="F17" s="9" t="str">
        <f t="shared" si="2"/>
        <v>N/A</v>
      </c>
      <c r="G17" s="8">
        <v>3.5661910598</v>
      </c>
      <c r="H17" s="9" t="str">
        <f t="shared" si="3"/>
        <v>N/A</v>
      </c>
      <c r="I17" s="10">
        <v>-33.6</v>
      </c>
      <c r="J17" s="10">
        <v>10.61</v>
      </c>
      <c r="K17" s="9" t="str">
        <f t="shared" si="4"/>
        <v>Yes</v>
      </c>
    </row>
    <row r="18" spans="1:11" x14ac:dyDescent="0.2">
      <c r="A18" s="91" t="s">
        <v>383</v>
      </c>
      <c r="B18" s="37" t="s">
        <v>213</v>
      </c>
      <c r="C18" s="90">
        <v>3.4748029999999999E-4</v>
      </c>
      <c r="D18" s="9" t="str">
        <f t="shared" ref="D18:D33" si="5">IF($B18="N/A","N/A",IF(C18&gt;15,"No",IF(C18&lt;-15,"No","Yes")))</f>
        <v>N/A</v>
      </c>
      <c r="E18" s="8">
        <v>9.8946290000000007E-4</v>
      </c>
      <c r="F18" s="9" t="str">
        <f t="shared" si="2"/>
        <v>N/A</v>
      </c>
      <c r="G18" s="8">
        <v>6.6450129999999995E-4</v>
      </c>
      <c r="H18" s="9" t="str">
        <f t="shared" si="3"/>
        <v>N/A</v>
      </c>
      <c r="I18" s="10">
        <v>184.8</v>
      </c>
      <c r="J18" s="10">
        <v>-32.799999999999997</v>
      </c>
      <c r="K18" s="9" t="str">
        <f t="shared" si="4"/>
        <v>No</v>
      </c>
    </row>
    <row r="19" spans="1:11" x14ac:dyDescent="0.2">
      <c r="A19" s="91" t="s">
        <v>384</v>
      </c>
      <c r="B19" s="37" t="s">
        <v>213</v>
      </c>
      <c r="C19" s="90">
        <v>17.307519903999999</v>
      </c>
      <c r="D19" s="9" t="str">
        <f t="shared" si="5"/>
        <v>N/A</v>
      </c>
      <c r="E19" s="8">
        <v>16.308471524000002</v>
      </c>
      <c r="F19" s="9" t="str">
        <f t="shared" si="2"/>
        <v>N/A</v>
      </c>
      <c r="G19" s="8">
        <v>15.228171855999999</v>
      </c>
      <c r="H19" s="9" t="str">
        <f t="shared" si="3"/>
        <v>N/A</v>
      </c>
      <c r="I19" s="10">
        <v>-5.77</v>
      </c>
      <c r="J19" s="10">
        <v>-6.62</v>
      </c>
      <c r="K19" s="9" t="str">
        <f t="shared" si="4"/>
        <v>Yes</v>
      </c>
    </row>
    <row r="20" spans="1:11" x14ac:dyDescent="0.2">
      <c r="A20" s="91" t="s">
        <v>386</v>
      </c>
      <c r="B20" s="37" t="s">
        <v>213</v>
      </c>
      <c r="C20" s="90">
        <v>11.255733945999999</v>
      </c>
      <c r="D20" s="9" t="str">
        <f t="shared" si="5"/>
        <v>N/A</v>
      </c>
      <c r="E20" s="8">
        <v>9.6695050391000006</v>
      </c>
      <c r="F20" s="9" t="str">
        <f t="shared" si="2"/>
        <v>N/A</v>
      </c>
      <c r="G20" s="8">
        <v>11.371900420999999</v>
      </c>
      <c r="H20" s="9" t="str">
        <f t="shared" si="3"/>
        <v>N/A</v>
      </c>
      <c r="I20" s="10">
        <v>-14.1</v>
      </c>
      <c r="J20" s="10">
        <v>17.61</v>
      </c>
      <c r="K20" s="9" t="str">
        <f t="shared" si="4"/>
        <v>Yes</v>
      </c>
    </row>
    <row r="21" spans="1:11" x14ac:dyDescent="0.2">
      <c r="A21" s="91" t="s">
        <v>387</v>
      </c>
      <c r="B21" s="37" t="s">
        <v>213</v>
      </c>
      <c r="C21" s="90">
        <v>8.5146566500000007E-2</v>
      </c>
      <c r="D21" s="9" t="str">
        <f t="shared" si="5"/>
        <v>N/A</v>
      </c>
      <c r="E21" s="8">
        <v>3.72124104E-2</v>
      </c>
      <c r="F21" s="9" t="str">
        <f t="shared" si="2"/>
        <v>N/A</v>
      </c>
      <c r="G21" s="8">
        <v>4.1965812900000003E-2</v>
      </c>
      <c r="H21" s="9" t="str">
        <f t="shared" si="3"/>
        <v>N/A</v>
      </c>
      <c r="I21" s="10">
        <v>-56.3</v>
      </c>
      <c r="J21" s="10">
        <v>12.77</v>
      </c>
      <c r="K21" s="9" t="str">
        <f t="shared" si="4"/>
        <v>Yes</v>
      </c>
    </row>
    <row r="22" spans="1:11" x14ac:dyDescent="0.2">
      <c r="A22" s="91" t="s">
        <v>388</v>
      </c>
      <c r="B22" s="37" t="s">
        <v>213</v>
      </c>
      <c r="C22" s="90">
        <v>5.0813708458000004</v>
      </c>
      <c r="D22" s="9" t="str">
        <f t="shared" si="5"/>
        <v>N/A</v>
      </c>
      <c r="E22" s="8">
        <v>4.4098642285</v>
      </c>
      <c r="F22" s="9" t="str">
        <f t="shared" si="2"/>
        <v>N/A</v>
      </c>
      <c r="G22" s="8">
        <v>3.8395566720000001</v>
      </c>
      <c r="H22" s="9" t="str">
        <f t="shared" si="3"/>
        <v>N/A</v>
      </c>
      <c r="I22" s="10">
        <v>-13.2</v>
      </c>
      <c r="J22" s="10">
        <v>-12.9</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9.7294500000000002E-5</v>
      </c>
      <c r="D24" s="9" t="str">
        <f t="shared" si="5"/>
        <v>N/A</v>
      </c>
      <c r="E24" s="8">
        <v>1.434E-5</v>
      </c>
      <c r="F24" s="9" t="str">
        <f t="shared" si="2"/>
        <v>N/A</v>
      </c>
      <c r="G24" s="8">
        <v>1.70385E-5</v>
      </c>
      <c r="H24" s="9" t="str">
        <f t="shared" si="3"/>
        <v>N/A</v>
      </c>
      <c r="I24" s="10">
        <v>-85.3</v>
      </c>
      <c r="J24" s="10">
        <v>18.82</v>
      </c>
      <c r="K24" s="9" t="str">
        <f t="shared" si="4"/>
        <v>Yes</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4.447748E-4</v>
      </c>
      <c r="D26" s="9" t="str">
        <f t="shared" si="5"/>
        <v>N/A</v>
      </c>
      <c r="E26" s="8">
        <v>7.3134220000000002E-4</v>
      </c>
      <c r="F26" s="9" t="str">
        <f t="shared" si="2"/>
        <v>N/A</v>
      </c>
      <c r="G26" s="8">
        <v>5.963473E-4</v>
      </c>
      <c r="H26" s="9" t="str">
        <f t="shared" si="3"/>
        <v>N/A</v>
      </c>
      <c r="I26" s="10">
        <v>64.430000000000007</v>
      </c>
      <c r="J26" s="10">
        <v>-18.5</v>
      </c>
      <c r="K26" s="9" t="str">
        <f t="shared" si="4"/>
        <v>Yes</v>
      </c>
    </row>
    <row r="27" spans="1:11" x14ac:dyDescent="0.2">
      <c r="A27" s="91" t="s">
        <v>395</v>
      </c>
      <c r="B27" s="37" t="s">
        <v>213</v>
      </c>
      <c r="C27" s="90">
        <v>1.3899200000000001E-5</v>
      </c>
      <c r="D27" s="9" t="str">
        <f t="shared" si="5"/>
        <v>N/A</v>
      </c>
      <c r="E27" s="8">
        <v>0</v>
      </c>
      <c r="F27" s="9" t="str">
        <f t="shared" si="2"/>
        <v>N/A</v>
      </c>
      <c r="G27" s="8">
        <v>0</v>
      </c>
      <c r="H27" s="9" t="str">
        <f t="shared" si="3"/>
        <v>N/A</v>
      </c>
      <c r="I27" s="10">
        <v>-100</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2.89520565E-2</v>
      </c>
      <c r="D29" s="9" t="str">
        <f t="shared" si="5"/>
        <v>N/A</v>
      </c>
      <c r="E29" s="8">
        <v>2.84076243E-2</v>
      </c>
      <c r="F29" s="9" t="str">
        <f t="shared" si="2"/>
        <v>N/A</v>
      </c>
      <c r="G29" s="8">
        <v>3.6700917999999999E-2</v>
      </c>
      <c r="H29" s="9" t="str">
        <f t="shared" si="3"/>
        <v>N/A</v>
      </c>
      <c r="I29" s="10">
        <v>-1.88</v>
      </c>
      <c r="J29" s="10">
        <v>29.19</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99.996275010999994</v>
      </c>
      <c r="D31" s="9" t="str">
        <f t="shared" si="5"/>
        <v>N/A</v>
      </c>
      <c r="E31" s="8">
        <v>99.989417048999996</v>
      </c>
      <c r="F31" s="9" t="str">
        <f t="shared" si="2"/>
        <v>N/A</v>
      </c>
      <c r="G31" s="8">
        <v>99.985806933999996</v>
      </c>
      <c r="H31" s="9" t="str">
        <f t="shared" si="3"/>
        <v>N/A</v>
      </c>
      <c r="I31" s="10">
        <v>-7.0000000000000001E-3</v>
      </c>
      <c r="J31" s="10">
        <v>-4.0000000000000001E-3</v>
      </c>
      <c r="K31" s="9" t="str">
        <f t="shared" ref="K31:K43" si="6">IF(J31="Div by 0", "N/A", IF(J31="N/A","N/A", IF(J31&gt;30, "No", IF(J31&lt;-30, "No", "Yes"))))</f>
        <v>Yes</v>
      </c>
    </row>
    <row r="32" spans="1:11" x14ac:dyDescent="0.2">
      <c r="A32" s="91" t="s">
        <v>39</v>
      </c>
      <c r="B32" s="37" t="s">
        <v>267</v>
      </c>
      <c r="C32" s="90">
        <v>99.999374958000004</v>
      </c>
      <c r="D32" s="9" t="str">
        <f>IF($B32="N/A","N/A",IF(C32&gt;100,"No",IF(C32&lt;85,"No","Yes")))</f>
        <v>Yes</v>
      </c>
      <c r="E32" s="8">
        <v>99.999934326000002</v>
      </c>
      <c r="F32" s="9" t="str">
        <f>IF($B32="N/A","N/A",IF(E32&gt;100,"No",IF(E32&lt;85,"No","Yes")))</f>
        <v>Yes</v>
      </c>
      <c r="G32" s="8">
        <v>99.999921873000005</v>
      </c>
      <c r="H32" s="9" t="str">
        <f>IF($B32="N/A","N/A",IF(G32&gt;100,"No",IF(G32&lt;85,"No","Yes")))</f>
        <v>Yes</v>
      </c>
      <c r="I32" s="10">
        <v>5.9999999999999995E-4</v>
      </c>
      <c r="J32" s="10">
        <v>0</v>
      </c>
      <c r="K32" s="9" t="str">
        <f t="shared" si="6"/>
        <v>Yes</v>
      </c>
    </row>
    <row r="33" spans="1:11" x14ac:dyDescent="0.2">
      <c r="A33" s="91" t="s">
        <v>910</v>
      </c>
      <c r="B33" s="37" t="s">
        <v>213</v>
      </c>
      <c r="C33" s="90">
        <v>54.390833962999999</v>
      </c>
      <c r="D33" s="9" t="str">
        <f t="shared" si="5"/>
        <v>N/A</v>
      </c>
      <c r="E33" s="8">
        <v>55.596722208000003</v>
      </c>
      <c r="F33" s="9" t="str">
        <f t="shared" si="2"/>
        <v>N/A</v>
      </c>
      <c r="G33" s="8">
        <v>57.173133976999999</v>
      </c>
      <c r="H33" s="9" t="str">
        <f t="shared" si="3"/>
        <v>N/A</v>
      </c>
      <c r="I33" s="10">
        <v>2.2170000000000001</v>
      </c>
      <c r="J33" s="10">
        <v>2.835</v>
      </c>
      <c r="K33" s="9" t="str">
        <f t="shared" si="6"/>
        <v>Yes</v>
      </c>
    </row>
    <row r="34" spans="1:11" x14ac:dyDescent="0.2">
      <c r="A34" s="91" t="s">
        <v>851</v>
      </c>
      <c r="B34" s="37" t="s">
        <v>268</v>
      </c>
      <c r="C34" s="90">
        <v>6.0202505147999998</v>
      </c>
      <c r="D34" s="9" t="str">
        <f>IF($B34="N/A","N/A",IF(C34&gt;25,"No",IF(C34&lt;5,"No","Yes")))</f>
        <v>Yes</v>
      </c>
      <c r="E34" s="8">
        <v>5.6726320865000002</v>
      </c>
      <c r="F34" s="9" t="str">
        <f>IF($B34="N/A","N/A",IF(E34&gt;25,"No",IF(E34&lt;5,"No","Yes")))</f>
        <v>Yes</v>
      </c>
      <c r="G34" s="8">
        <v>6.0477520479000004</v>
      </c>
      <c r="H34" s="9" t="str">
        <f>IF($B34="N/A","N/A",IF(G34&gt;25,"No",IF(G34&lt;5,"No","Yes")))</f>
        <v>Yes</v>
      </c>
      <c r="I34" s="10">
        <v>-5.77</v>
      </c>
      <c r="J34" s="10">
        <v>6.6130000000000004</v>
      </c>
      <c r="K34" s="9" t="str">
        <f t="shared" si="6"/>
        <v>Yes</v>
      </c>
    </row>
    <row r="35" spans="1:11" x14ac:dyDescent="0.2">
      <c r="A35" s="91" t="s">
        <v>852</v>
      </c>
      <c r="B35" s="37" t="s">
        <v>269</v>
      </c>
      <c r="C35" s="90">
        <v>44.702389433</v>
      </c>
      <c r="D35" s="9" t="str">
        <f>IF($B35="N/A","N/A",IF(C35&gt;70,"No",IF(C35&lt;40,"No","Yes")))</f>
        <v>Yes</v>
      </c>
      <c r="E35" s="8">
        <v>44.431315542999997</v>
      </c>
      <c r="F35" s="9" t="str">
        <f>IF($B35="N/A","N/A",IF(E35&gt;70,"No",IF(E35&lt;40,"No","Yes")))</f>
        <v>Yes</v>
      </c>
      <c r="G35" s="8">
        <v>42.823287430999997</v>
      </c>
      <c r="H35" s="9" t="str">
        <f>IF($B35="N/A","N/A",IF(G35&gt;70,"No",IF(G35&lt;40,"No","Yes")))</f>
        <v>Yes</v>
      </c>
      <c r="I35" s="10">
        <v>-0.60599999999999998</v>
      </c>
      <c r="J35" s="10">
        <v>-3.62</v>
      </c>
      <c r="K35" s="9" t="str">
        <f t="shared" si="6"/>
        <v>Yes</v>
      </c>
    </row>
    <row r="36" spans="1:11" x14ac:dyDescent="0.2">
      <c r="A36" s="91" t="s">
        <v>853</v>
      </c>
      <c r="B36" s="37" t="s">
        <v>270</v>
      </c>
      <c r="C36" s="90">
        <v>49.275761584000001</v>
      </c>
      <c r="D36" s="9" t="str">
        <f>IF($B36="N/A","N/A",IF(C36&gt;55,"No",IF(C36&lt;20,"No","Yes")))</f>
        <v>Yes</v>
      </c>
      <c r="E36" s="8">
        <v>49.894747289000001</v>
      </c>
      <c r="F36" s="9" t="str">
        <f>IF($B36="N/A","N/A",IF(E36&gt;55,"No",IF(E36&lt;20,"No","Yes")))</f>
        <v>Yes</v>
      </c>
      <c r="G36" s="8">
        <v>51.128364089000002</v>
      </c>
      <c r="H36" s="9" t="str">
        <f>IF($B36="N/A","N/A",IF(G36&gt;55,"No",IF(G36&lt;20,"No","Yes")))</f>
        <v>Yes</v>
      </c>
      <c r="I36" s="10">
        <v>1.256</v>
      </c>
      <c r="J36" s="10">
        <v>2.472</v>
      </c>
      <c r="K36" s="9" t="str">
        <f t="shared" si="6"/>
        <v>Yes</v>
      </c>
    </row>
    <row r="37" spans="1:11" x14ac:dyDescent="0.2">
      <c r="A37" s="91" t="s">
        <v>163</v>
      </c>
      <c r="B37" s="37" t="s">
        <v>246</v>
      </c>
      <c r="C37" s="90">
        <v>5.0646083973999998</v>
      </c>
      <c r="D37" s="9" t="str">
        <f>IF($B37="N/A","N/A",IF(C37&gt;95,"Yes","No"))</f>
        <v>No</v>
      </c>
      <c r="E37" s="8">
        <v>3.3696949012999999</v>
      </c>
      <c r="F37" s="9" t="str">
        <f>IF($B37="N/A","N/A",IF(E37&gt;95,"Yes","No"))</f>
        <v>No</v>
      </c>
      <c r="G37" s="8">
        <v>3.6758337745</v>
      </c>
      <c r="H37" s="9" t="str">
        <f>IF($B37="N/A","N/A",IF(G37&gt;95,"Yes","No"))</f>
        <v>No</v>
      </c>
      <c r="I37" s="10">
        <v>-33.5</v>
      </c>
      <c r="J37" s="10">
        <v>9.0850000000000009</v>
      </c>
      <c r="K37" s="9" t="str">
        <f t="shared" si="6"/>
        <v>Yes</v>
      </c>
    </row>
    <row r="38" spans="1:11" x14ac:dyDescent="0.2">
      <c r="A38" s="91" t="s">
        <v>41</v>
      </c>
      <c r="B38" s="37" t="s">
        <v>213</v>
      </c>
      <c r="C38" s="90">
        <v>83.698698332999996</v>
      </c>
      <c r="D38" s="9" t="str">
        <f t="shared" ref="D38:D47" si="7">IF($B38="N/A","N/A",IF(C38&gt;15,"No",IF(C38&lt;-15,"No","Yes")))</f>
        <v>N/A</v>
      </c>
      <c r="E38" s="8">
        <v>82.093820554000004</v>
      </c>
      <c r="F38" s="9" t="str">
        <f>IF($B38="N/A","N/A",IF(E38&gt;15,"No",IF(E38&lt;-15,"No","Yes")))</f>
        <v>N/A</v>
      </c>
      <c r="G38" s="8">
        <v>87.203744274000002</v>
      </c>
      <c r="H38" s="9" t="str">
        <f>IF($B38="N/A","N/A",IF(G38&gt;15,"No",IF(G38&lt;-15,"No","Yes")))</f>
        <v>N/A</v>
      </c>
      <c r="I38" s="10">
        <v>-1.92</v>
      </c>
      <c r="J38" s="10">
        <v>6.2240000000000002</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3.2849063921999999</v>
      </c>
      <c r="D40" s="9" t="str">
        <f>IF($B40="N/A","N/A",IF(C40&gt;100,"No",IF(C40&lt;98,"No","Yes")))</f>
        <v>No</v>
      </c>
      <c r="E40" s="8">
        <v>1.8047940440000001</v>
      </c>
      <c r="F40" s="9" t="str">
        <f>IF($B40="N/A","N/A",IF(E40&gt;100,"No",IF(E40&lt;98,"No","Yes")))</f>
        <v>No</v>
      </c>
      <c r="G40" s="8">
        <v>1.7549577229</v>
      </c>
      <c r="H40" s="9" t="str">
        <f>IF($B40="N/A","N/A",IF(G40&gt;100,"No",IF(G40&lt;98,"No","Yes")))</f>
        <v>No</v>
      </c>
      <c r="I40" s="10">
        <v>-45.1</v>
      </c>
      <c r="J40" s="10">
        <v>-2.76</v>
      </c>
      <c r="K40" s="9" t="str">
        <f t="shared" si="6"/>
        <v>Yes</v>
      </c>
    </row>
    <row r="41" spans="1:11" x14ac:dyDescent="0.2">
      <c r="A41" s="91" t="s">
        <v>44</v>
      </c>
      <c r="B41" s="37" t="s">
        <v>213</v>
      </c>
      <c r="C41" s="90">
        <v>61.418131021999997</v>
      </c>
      <c r="D41" s="9" t="str">
        <f t="shared" si="7"/>
        <v>N/A</v>
      </c>
      <c r="E41" s="8">
        <v>86.889375917999999</v>
      </c>
      <c r="F41" s="9" t="str">
        <f t="shared" ref="F41:F47" si="8">IF($B41="N/A","N/A",IF(E41&gt;15,"No",IF(E41&lt;-15,"No","Yes")))</f>
        <v>N/A</v>
      </c>
      <c r="G41" s="8">
        <v>89.515938387999995</v>
      </c>
      <c r="H41" s="9" t="str">
        <f t="shared" ref="H41:H47" si="9">IF($B41="N/A","N/A",IF(G41&gt;15,"No",IF(G41&lt;-15,"No","Yes")))</f>
        <v>N/A</v>
      </c>
      <c r="I41" s="10">
        <v>41.47</v>
      </c>
      <c r="J41" s="10">
        <v>3.0230000000000001</v>
      </c>
      <c r="K41" s="9" t="str">
        <f t="shared" si="6"/>
        <v>Yes</v>
      </c>
    </row>
    <row r="42" spans="1:11" x14ac:dyDescent="0.2">
      <c r="A42" s="91" t="s">
        <v>45</v>
      </c>
      <c r="B42" s="37" t="s">
        <v>213</v>
      </c>
      <c r="C42" s="90">
        <v>38.581868978000003</v>
      </c>
      <c r="D42" s="9" t="str">
        <f t="shared" si="7"/>
        <v>N/A</v>
      </c>
      <c r="E42" s="8">
        <v>13.110624081999999</v>
      </c>
      <c r="F42" s="9" t="str">
        <f t="shared" si="8"/>
        <v>N/A</v>
      </c>
      <c r="G42" s="8">
        <v>10.484061612</v>
      </c>
      <c r="H42" s="9" t="str">
        <f t="shared" si="9"/>
        <v>N/A</v>
      </c>
      <c r="I42" s="10">
        <v>-66</v>
      </c>
      <c r="J42" s="10">
        <v>-20</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94.840168108</v>
      </c>
      <c r="D44" s="9" t="str">
        <f t="shared" si="7"/>
        <v>N/A</v>
      </c>
      <c r="E44" s="8">
        <v>95.559634501000005</v>
      </c>
      <c r="F44" s="9" t="str">
        <f t="shared" si="8"/>
        <v>N/A</v>
      </c>
      <c r="G44" s="8">
        <v>96.120505096000002</v>
      </c>
      <c r="H44" s="9" t="str">
        <f t="shared" si="9"/>
        <v>N/A</v>
      </c>
      <c r="I44" s="10">
        <v>0.75860000000000005</v>
      </c>
      <c r="J44" s="10">
        <v>0.58689999999999998</v>
      </c>
      <c r="K44" s="9" t="str">
        <f>IF(J44="Div by 0", "N/A", IF(J44="N/A","N/A", IF(J44&gt;30, "No", IF(J44&lt;-30, "No", "Yes"))))</f>
        <v>Yes</v>
      </c>
    </row>
    <row r="45" spans="1:11" x14ac:dyDescent="0.2">
      <c r="A45" s="91" t="s">
        <v>914</v>
      </c>
      <c r="B45" s="37" t="s">
        <v>213</v>
      </c>
      <c r="C45" s="90">
        <v>5.1598318917999997</v>
      </c>
      <c r="D45" s="9" t="str">
        <f t="shared" si="7"/>
        <v>N/A</v>
      </c>
      <c r="E45" s="8">
        <v>4.4403654990000003</v>
      </c>
      <c r="F45" s="9" t="str">
        <f t="shared" si="8"/>
        <v>N/A</v>
      </c>
      <c r="G45" s="8">
        <v>3.879494904</v>
      </c>
      <c r="H45" s="9" t="str">
        <f t="shared" si="9"/>
        <v>N/A</v>
      </c>
      <c r="I45" s="10">
        <v>-13.9</v>
      </c>
      <c r="J45" s="10">
        <v>-12.6</v>
      </c>
      <c r="K45" s="9" t="str">
        <f>IF(J45="Div by 0", "N/A", IF(J45="N/A","N/A", IF(J45&gt;30, "No", IF(J45&lt;-30, "No", "Yes"))))</f>
        <v>Yes</v>
      </c>
    </row>
    <row r="46" spans="1:11" x14ac:dyDescent="0.2">
      <c r="A46" s="91" t="s">
        <v>937</v>
      </c>
      <c r="B46" s="37" t="s">
        <v>213</v>
      </c>
      <c r="C46" s="90">
        <v>3.4748029999999999E-4</v>
      </c>
      <c r="D46" s="9" t="str">
        <f t="shared" si="7"/>
        <v>N/A</v>
      </c>
      <c r="E46" s="8">
        <v>9.8946290000000007E-4</v>
      </c>
      <c r="F46" s="9" t="str">
        <f t="shared" si="8"/>
        <v>N/A</v>
      </c>
      <c r="G46" s="8">
        <v>6.6450129999999995E-4</v>
      </c>
      <c r="H46" s="9" t="str">
        <f t="shared" si="9"/>
        <v>N/A</v>
      </c>
      <c r="I46" s="10">
        <v>184.8</v>
      </c>
      <c r="J46" s="10">
        <v>-32.799999999999997</v>
      </c>
      <c r="K46" s="9" t="str">
        <f>IF(J46="Div by 0", "N/A", IF(J46="N/A","N/A", IF(J46&gt;30, "No", IF(J46&lt;-30, "No", "Yes"))))</f>
        <v>No</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21731</v>
      </c>
      <c r="D6" s="9" t="str">
        <f t="shared" ref="D6:D15" si="0">IF($B6="N/A","N/A",IF(C6&lt;0,"No","Yes"))</f>
        <v>N/A</v>
      </c>
      <c r="E6" s="89">
        <v>442240</v>
      </c>
      <c r="F6" s="9" t="str">
        <f t="shared" ref="F6:F15" si="1">IF($B6="N/A","N/A",IF(E6&lt;0,"No","Yes"))</f>
        <v>N/A</v>
      </c>
      <c r="G6" s="89">
        <v>448733</v>
      </c>
      <c r="H6" s="9" t="str">
        <f t="shared" ref="H6:H15" si="2">IF($B6="N/A","N/A",IF(G6&lt;0,"No","Yes"))</f>
        <v>N/A</v>
      </c>
      <c r="I6" s="10">
        <v>1935</v>
      </c>
      <c r="J6" s="10">
        <v>1.468</v>
      </c>
      <c r="K6" s="9" t="str">
        <f t="shared" ref="K6:K15" si="3">IF(J6="Div by 0", "N/A", IF(J6="N/A","N/A", IF(J6&gt;30, "No", IF(J6&lt;-30, "No", "Yes"))))</f>
        <v>Yes</v>
      </c>
    </row>
    <row r="7" spans="1:11" x14ac:dyDescent="0.2">
      <c r="A7" s="88" t="s">
        <v>445</v>
      </c>
      <c r="B7" s="5" t="s">
        <v>213</v>
      </c>
      <c r="C7" s="90">
        <v>1.0952096084</v>
      </c>
      <c r="D7" s="9" t="str">
        <f t="shared" si="0"/>
        <v>N/A</v>
      </c>
      <c r="E7" s="90">
        <v>0.18089725039999999</v>
      </c>
      <c r="F7" s="9" t="str">
        <f t="shared" si="1"/>
        <v>N/A</v>
      </c>
      <c r="G7" s="90">
        <v>0.1058535922</v>
      </c>
      <c r="H7" s="9" t="str">
        <f t="shared" si="2"/>
        <v>N/A</v>
      </c>
      <c r="I7" s="10">
        <v>-83.5</v>
      </c>
      <c r="J7" s="10">
        <v>-41.5</v>
      </c>
      <c r="K7" s="9" t="str">
        <f t="shared" si="3"/>
        <v>No</v>
      </c>
    </row>
    <row r="8" spans="1:11" x14ac:dyDescent="0.2">
      <c r="A8" s="88" t="s">
        <v>446</v>
      </c>
      <c r="B8" s="5" t="s">
        <v>213</v>
      </c>
      <c r="C8" s="90">
        <v>46.827113339999997</v>
      </c>
      <c r="D8" s="9" t="str">
        <f t="shared" si="0"/>
        <v>N/A</v>
      </c>
      <c r="E8" s="90">
        <v>26.157290158999999</v>
      </c>
      <c r="F8" s="9" t="str">
        <f t="shared" si="1"/>
        <v>N/A</v>
      </c>
      <c r="G8" s="90">
        <v>24.535971279000002</v>
      </c>
      <c r="H8" s="9" t="str">
        <f t="shared" si="2"/>
        <v>N/A</v>
      </c>
      <c r="I8" s="10">
        <v>-44.1</v>
      </c>
      <c r="J8" s="10">
        <v>-6.2</v>
      </c>
      <c r="K8" s="9" t="str">
        <f t="shared" si="3"/>
        <v>Yes</v>
      </c>
    </row>
    <row r="9" spans="1:11" x14ac:dyDescent="0.2">
      <c r="A9" s="88" t="s">
        <v>447</v>
      </c>
      <c r="B9" s="5" t="s">
        <v>213</v>
      </c>
      <c r="C9" s="90">
        <v>19.589526483</v>
      </c>
      <c r="D9" s="9" t="str">
        <f t="shared" si="0"/>
        <v>N/A</v>
      </c>
      <c r="E9" s="90">
        <v>18.288033646999999</v>
      </c>
      <c r="F9" s="9" t="str">
        <f t="shared" si="1"/>
        <v>N/A</v>
      </c>
      <c r="G9" s="90">
        <v>17.853155439999998</v>
      </c>
      <c r="H9" s="9" t="str">
        <f t="shared" si="2"/>
        <v>N/A</v>
      </c>
      <c r="I9" s="10">
        <v>-6.64</v>
      </c>
      <c r="J9" s="10">
        <v>-2.38</v>
      </c>
      <c r="K9" s="9" t="str">
        <f t="shared" si="3"/>
        <v>Yes</v>
      </c>
    </row>
    <row r="10" spans="1:11" x14ac:dyDescent="0.2">
      <c r="A10" s="88" t="s">
        <v>448</v>
      </c>
      <c r="B10" s="5" t="s">
        <v>213</v>
      </c>
      <c r="C10" s="90">
        <v>32.488150568000002</v>
      </c>
      <c r="D10" s="9" t="str">
        <f t="shared" si="0"/>
        <v>N/A</v>
      </c>
      <c r="E10" s="90">
        <v>55.340539073999999</v>
      </c>
      <c r="F10" s="9" t="str">
        <f t="shared" si="1"/>
        <v>N/A</v>
      </c>
      <c r="G10" s="90">
        <v>57.469586591999999</v>
      </c>
      <c r="H10" s="9" t="str">
        <f t="shared" si="2"/>
        <v>N/A</v>
      </c>
      <c r="I10" s="10">
        <v>70.34</v>
      </c>
      <c r="J10" s="10">
        <v>3.847</v>
      </c>
      <c r="K10" s="9" t="str">
        <f t="shared" si="3"/>
        <v>Yes</v>
      </c>
    </row>
    <row r="11" spans="1:11" x14ac:dyDescent="0.2">
      <c r="A11" s="88" t="s">
        <v>1642</v>
      </c>
      <c r="B11" s="5" t="s">
        <v>213</v>
      </c>
      <c r="C11" s="90">
        <v>98.182320188000006</v>
      </c>
      <c r="D11" s="9" t="str">
        <f t="shared" si="0"/>
        <v>N/A</v>
      </c>
      <c r="E11" s="90">
        <v>99.702650145000007</v>
      </c>
      <c r="F11" s="9" t="str">
        <f t="shared" si="1"/>
        <v>N/A</v>
      </c>
      <c r="G11" s="90">
        <v>99.696478752000004</v>
      </c>
      <c r="H11" s="9" t="str">
        <f t="shared" si="2"/>
        <v>N/A</v>
      </c>
      <c r="I11" s="10">
        <v>1.548</v>
      </c>
      <c r="J11" s="10">
        <v>-6.0000000000000001E-3</v>
      </c>
      <c r="K11" s="9" t="str">
        <f t="shared" si="3"/>
        <v>Yes</v>
      </c>
    </row>
    <row r="12" spans="1:11" x14ac:dyDescent="0.2">
      <c r="A12" s="88" t="s">
        <v>16</v>
      </c>
      <c r="B12" s="5" t="s">
        <v>213</v>
      </c>
      <c r="C12" s="90">
        <v>0.28990842579999998</v>
      </c>
      <c r="D12" s="9" t="str">
        <f t="shared" si="0"/>
        <v>N/A</v>
      </c>
      <c r="E12" s="90">
        <v>5.0877351699999997E-2</v>
      </c>
      <c r="F12" s="9" t="str">
        <f t="shared" si="1"/>
        <v>N/A</v>
      </c>
      <c r="G12" s="90">
        <v>3.2313201799999997E-2</v>
      </c>
      <c r="H12" s="9" t="str">
        <f t="shared" si="2"/>
        <v>N/A</v>
      </c>
      <c r="I12" s="10">
        <v>-82.5</v>
      </c>
      <c r="J12" s="10">
        <v>-36.5</v>
      </c>
      <c r="K12" s="9" t="str">
        <f t="shared" si="3"/>
        <v>No</v>
      </c>
    </row>
    <row r="13" spans="1:11" x14ac:dyDescent="0.2">
      <c r="A13" s="88" t="s">
        <v>36</v>
      </c>
      <c r="B13" s="5" t="s">
        <v>213</v>
      </c>
      <c r="C13" s="90">
        <v>15.443037974999999</v>
      </c>
      <c r="D13" s="9" t="str">
        <f t="shared" si="0"/>
        <v>N/A</v>
      </c>
      <c r="E13" s="90">
        <v>14.717741934999999</v>
      </c>
      <c r="F13" s="9" t="str">
        <f t="shared" si="1"/>
        <v>N/A</v>
      </c>
      <c r="G13" s="90">
        <v>14.75748194</v>
      </c>
      <c r="H13" s="9" t="str">
        <f t="shared" si="2"/>
        <v>N/A</v>
      </c>
      <c r="I13" s="10">
        <v>-4.7</v>
      </c>
      <c r="J13" s="10">
        <v>0.27</v>
      </c>
      <c r="K13" s="9" t="str">
        <f t="shared" si="3"/>
        <v>Yes</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v>9.3738282999999995E-3</v>
      </c>
      <c r="D15" s="9" t="str">
        <f t="shared" si="0"/>
        <v>N/A</v>
      </c>
      <c r="E15" s="90">
        <v>1.3613098000000001E-3</v>
      </c>
      <c r="F15" s="9" t="str">
        <f t="shared" si="1"/>
        <v>N/A</v>
      </c>
      <c r="G15" s="90">
        <v>4.4666390000000001E-4</v>
      </c>
      <c r="H15" s="9" t="str">
        <f t="shared" si="2"/>
        <v>N/A</v>
      </c>
      <c r="I15" s="10">
        <v>-85.5</v>
      </c>
      <c r="J15" s="10">
        <v>-67.2</v>
      </c>
      <c r="K15" s="9" t="str">
        <f t="shared" si="3"/>
        <v>No</v>
      </c>
    </row>
    <row r="16" spans="1:11" x14ac:dyDescent="0.2">
      <c r="A16" s="88" t="s">
        <v>378</v>
      </c>
      <c r="B16" s="5" t="s">
        <v>213</v>
      </c>
      <c r="C16" s="8">
        <v>0</v>
      </c>
      <c r="D16" s="9" t="str">
        <f t="shared" ref="D16:D41" si="4">IF($B16="N/A","N/A",IF(C16&lt;0,"No","Yes"))</f>
        <v>N/A</v>
      </c>
      <c r="E16" s="8">
        <v>1.345197178</v>
      </c>
      <c r="F16" s="9" t="str">
        <f t="shared" ref="F16:F41" si="5">IF($B16="N/A","N/A",IF(E16&lt;0,"No","Yes"))</f>
        <v>N/A</v>
      </c>
      <c r="G16" s="8">
        <v>1.6065232555</v>
      </c>
      <c r="H16" s="9" t="str">
        <f t="shared" ref="H16:H41" si="6">IF($B16="N/A","N/A",IF(G16&lt;0,"No","Yes"))</f>
        <v>N/A</v>
      </c>
      <c r="I16" s="10" t="s">
        <v>1747</v>
      </c>
      <c r="J16" s="10">
        <v>19.43</v>
      </c>
      <c r="K16" s="9" t="str">
        <f t="shared" ref="K16:K41" si="7">IF(J16="Div by 0", "N/A", IF(J16="N/A","N/A", IF(J16&gt;30, "No", IF(J16&lt;-30, "No", "Yes"))))</f>
        <v>Yes</v>
      </c>
    </row>
    <row r="17" spans="1:11" x14ac:dyDescent="0.2">
      <c r="A17" s="88"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8" t="s">
        <v>380</v>
      </c>
      <c r="B18" s="5" t="s">
        <v>213</v>
      </c>
      <c r="C18" s="8">
        <v>0</v>
      </c>
      <c r="D18" s="9" t="str">
        <f t="shared" si="4"/>
        <v>N/A</v>
      </c>
      <c r="E18" s="8">
        <v>0</v>
      </c>
      <c r="F18" s="9" t="str">
        <f t="shared" si="5"/>
        <v>N/A</v>
      </c>
      <c r="G18" s="8">
        <v>4.4569930000000002E-4</v>
      </c>
      <c r="H18" s="9" t="str">
        <f t="shared" si="6"/>
        <v>N/A</v>
      </c>
      <c r="I18" s="10" t="s">
        <v>1747</v>
      </c>
      <c r="J18" s="10" t="s">
        <v>1747</v>
      </c>
      <c r="K18" s="9" t="str">
        <f t="shared" si="7"/>
        <v>N/A</v>
      </c>
    </row>
    <row r="19" spans="1:11" x14ac:dyDescent="0.2">
      <c r="A19" s="88" t="s">
        <v>381</v>
      </c>
      <c r="B19" s="5" t="s">
        <v>213</v>
      </c>
      <c r="C19" s="8">
        <v>1.8176798122</v>
      </c>
      <c r="D19" s="9" t="str">
        <f t="shared" si="4"/>
        <v>N/A</v>
      </c>
      <c r="E19" s="8">
        <v>0.3364688857</v>
      </c>
      <c r="F19" s="9" t="str">
        <f t="shared" si="5"/>
        <v>N/A</v>
      </c>
      <c r="G19" s="8">
        <v>0.2159413281</v>
      </c>
      <c r="H19" s="9" t="str">
        <f t="shared" si="6"/>
        <v>N/A</v>
      </c>
      <c r="I19" s="10">
        <v>-81.5</v>
      </c>
      <c r="J19" s="10">
        <v>-35.799999999999997</v>
      </c>
      <c r="K19" s="9" t="str">
        <f t="shared" si="7"/>
        <v>No</v>
      </c>
    </row>
    <row r="20" spans="1:11" x14ac:dyDescent="0.2">
      <c r="A20" s="88" t="s">
        <v>382</v>
      </c>
      <c r="B20" s="5" t="s">
        <v>213</v>
      </c>
      <c r="C20" s="8">
        <v>0</v>
      </c>
      <c r="D20" s="9" t="str">
        <f t="shared" si="4"/>
        <v>N/A</v>
      </c>
      <c r="E20" s="8">
        <v>2.2612159999999999E-4</v>
      </c>
      <c r="F20" s="9" t="str">
        <f t="shared" si="5"/>
        <v>N/A</v>
      </c>
      <c r="G20" s="8">
        <v>1.3370980000000001E-3</v>
      </c>
      <c r="H20" s="9" t="str">
        <f t="shared" si="6"/>
        <v>N/A</v>
      </c>
      <c r="I20" s="10" t="s">
        <v>1747</v>
      </c>
      <c r="J20" s="10">
        <v>491.3</v>
      </c>
      <c r="K20" s="9" t="str">
        <f t="shared" si="7"/>
        <v>No</v>
      </c>
    </row>
    <row r="21" spans="1:11" x14ac:dyDescent="0.2">
      <c r="A21" s="88" t="s">
        <v>383</v>
      </c>
      <c r="B21" s="5" t="s">
        <v>213</v>
      </c>
      <c r="C21" s="8">
        <v>0</v>
      </c>
      <c r="D21" s="9" t="str">
        <f t="shared" si="4"/>
        <v>N/A</v>
      </c>
      <c r="E21" s="8">
        <v>0</v>
      </c>
      <c r="F21" s="9" t="str">
        <f t="shared" si="5"/>
        <v>N/A</v>
      </c>
      <c r="G21" s="8">
        <v>0</v>
      </c>
      <c r="H21" s="9" t="str">
        <f t="shared" si="6"/>
        <v>N/A</v>
      </c>
      <c r="I21" s="10" t="s">
        <v>1747</v>
      </c>
      <c r="J21" s="10" t="s">
        <v>1747</v>
      </c>
      <c r="K21" s="9" t="str">
        <f t="shared" si="7"/>
        <v>N/A</v>
      </c>
    </row>
    <row r="22" spans="1:11" x14ac:dyDescent="0.2">
      <c r="A22" s="88" t="s">
        <v>384</v>
      </c>
      <c r="B22" s="5" t="s">
        <v>213</v>
      </c>
      <c r="C22" s="8">
        <v>98.182320188000006</v>
      </c>
      <c r="D22" s="9" t="str">
        <f t="shared" si="4"/>
        <v>N/A</v>
      </c>
      <c r="E22" s="8">
        <v>98.318107815000005</v>
      </c>
      <c r="F22" s="9" t="str">
        <f t="shared" si="5"/>
        <v>N/A</v>
      </c>
      <c r="G22" s="8">
        <v>98.175752618999994</v>
      </c>
      <c r="H22" s="9" t="str">
        <f t="shared" si="6"/>
        <v>N/A</v>
      </c>
      <c r="I22" s="10">
        <v>0.13830000000000001</v>
      </c>
      <c r="J22" s="10">
        <v>-0.14499999999999999</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0</v>
      </c>
      <c r="D24" s="9" t="str">
        <f t="shared" si="4"/>
        <v>N/A</v>
      </c>
      <c r="E24" s="8">
        <v>0</v>
      </c>
      <c r="F24" s="9" t="str">
        <f t="shared" si="5"/>
        <v>N/A</v>
      </c>
      <c r="G24" s="8">
        <v>0</v>
      </c>
      <c r="H24" s="9" t="str">
        <f t="shared" si="6"/>
        <v>N/A</v>
      </c>
      <c r="I24" s="10" t="s">
        <v>1747</v>
      </c>
      <c r="J24" s="10" t="s">
        <v>1747</v>
      </c>
      <c r="K24" s="9" t="str">
        <f t="shared" si="7"/>
        <v>N/A</v>
      </c>
    </row>
    <row r="25" spans="1:11" x14ac:dyDescent="0.2">
      <c r="A25" s="88" t="s">
        <v>387</v>
      </c>
      <c r="B25" s="5" t="s">
        <v>213</v>
      </c>
      <c r="C25" s="8">
        <v>0</v>
      </c>
      <c r="D25" s="9" t="str">
        <f t="shared" si="4"/>
        <v>N/A</v>
      </c>
      <c r="E25" s="8">
        <v>0</v>
      </c>
      <c r="F25" s="9" t="str">
        <f t="shared" si="5"/>
        <v>N/A</v>
      </c>
      <c r="G25" s="8">
        <v>0</v>
      </c>
      <c r="H25" s="9" t="str">
        <f t="shared" si="6"/>
        <v>N/A</v>
      </c>
      <c r="I25" s="10" t="s">
        <v>1747</v>
      </c>
      <c r="J25" s="10" t="s">
        <v>1747</v>
      </c>
      <c r="K25" s="9" t="str">
        <f t="shared" si="7"/>
        <v>N/A</v>
      </c>
    </row>
    <row r="26" spans="1:11" x14ac:dyDescent="0.2">
      <c r="A26" s="88" t="s">
        <v>388</v>
      </c>
      <c r="B26" s="5" t="s">
        <v>213</v>
      </c>
      <c r="C26" s="8">
        <v>0</v>
      </c>
      <c r="D26" s="9" t="str">
        <f t="shared" si="4"/>
        <v>N/A</v>
      </c>
      <c r="E26" s="8">
        <v>0</v>
      </c>
      <c r="F26" s="9" t="str">
        <f t="shared" si="5"/>
        <v>N/A</v>
      </c>
      <c r="G26" s="8">
        <v>0</v>
      </c>
      <c r="H26" s="9" t="str">
        <f t="shared" si="6"/>
        <v>N/A</v>
      </c>
      <c r="I26" s="10" t="s">
        <v>1747</v>
      </c>
      <c r="J26" s="10" t="s">
        <v>1747</v>
      </c>
      <c r="K26" s="9" t="str">
        <f t="shared" si="7"/>
        <v>N/A</v>
      </c>
    </row>
    <row r="27" spans="1:11" x14ac:dyDescent="0.2">
      <c r="A27" s="88"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0</v>
      </c>
      <c r="D32" s="9" t="str">
        <f t="shared" si="4"/>
        <v>N/A</v>
      </c>
      <c r="E32" s="8">
        <v>0</v>
      </c>
      <c r="F32" s="9" t="str">
        <f t="shared" si="5"/>
        <v>N/A</v>
      </c>
      <c r="G32" s="8">
        <v>0</v>
      </c>
      <c r="H32" s="9" t="str">
        <f t="shared" si="6"/>
        <v>N/A</v>
      </c>
      <c r="I32" s="10" t="s">
        <v>1747</v>
      </c>
      <c r="J32" s="10" t="s">
        <v>1747</v>
      </c>
      <c r="K32" s="9" t="str">
        <f t="shared" si="7"/>
        <v>N/A</v>
      </c>
    </row>
    <row r="33" spans="1:11" x14ac:dyDescent="0.2">
      <c r="A33" s="88"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0</v>
      </c>
      <c r="D35" s="9" t="str">
        <f t="shared" si="4"/>
        <v>N/A</v>
      </c>
      <c r="E35" s="8">
        <v>0</v>
      </c>
      <c r="F35" s="9" t="str">
        <f t="shared" si="5"/>
        <v>N/A</v>
      </c>
      <c r="G35" s="8">
        <v>0</v>
      </c>
      <c r="H35" s="9" t="str">
        <f t="shared" si="6"/>
        <v>N/A</v>
      </c>
      <c r="I35" s="10" t="s">
        <v>1747</v>
      </c>
      <c r="J35" s="10" t="s">
        <v>1747</v>
      </c>
      <c r="K35" s="9" t="str">
        <f t="shared" si="7"/>
        <v>N/A</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0</v>
      </c>
      <c r="D39" s="9" t="str">
        <f t="shared" si="4"/>
        <v>N/A</v>
      </c>
      <c r="E39" s="8">
        <v>0</v>
      </c>
      <c r="F39" s="9" t="str">
        <f t="shared" si="5"/>
        <v>N/A</v>
      </c>
      <c r="G39" s="8">
        <v>0</v>
      </c>
      <c r="H39" s="9" t="str">
        <f t="shared" si="6"/>
        <v>N/A</v>
      </c>
      <c r="I39" s="10" t="s">
        <v>1747</v>
      </c>
      <c r="J39" s="10" t="s">
        <v>1747</v>
      </c>
      <c r="K39" s="9" t="str">
        <f t="shared" si="7"/>
        <v>N/A</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43.909622198999998</v>
      </c>
      <c r="D44" s="9" t="str">
        <f t="shared" si="8"/>
        <v>N/A</v>
      </c>
      <c r="E44" s="8">
        <v>40.024873372000002</v>
      </c>
      <c r="F44" s="9" t="str">
        <f t="shared" si="9"/>
        <v>N/A</v>
      </c>
      <c r="G44" s="8">
        <v>41.929610703999998</v>
      </c>
      <c r="H44" s="9" t="str">
        <f t="shared" si="10"/>
        <v>N/A</v>
      </c>
      <c r="I44" s="10">
        <v>-8.85</v>
      </c>
      <c r="J44" s="10">
        <v>4.7590000000000003</v>
      </c>
      <c r="K44" s="9" t="str">
        <f t="shared" si="11"/>
        <v>Yes</v>
      </c>
    </row>
    <row r="45" spans="1:11" x14ac:dyDescent="0.2">
      <c r="A45" s="88" t="s">
        <v>163</v>
      </c>
      <c r="B45" s="5" t="s">
        <v>213</v>
      </c>
      <c r="C45" s="8">
        <v>98.182320188000006</v>
      </c>
      <c r="D45" s="9" t="str">
        <f t="shared" si="8"/>
        <v>N/A</v>
      </c>
      <c r="E45" s="8">
        <v>99.713051737000001</v>
      </c>
      <c r="F45" s="9" t="str">
        <f t="shared" si="9"/>
        <v>N/A</v>
      </c>
      <c r="G45" s="8">
        <v>99.832417050000004</v>
      </c>
      <c r="H45" s="9" t="str">
        <f t="shared" si="10"/>
        <v>N/A</v>
      </c>
      <c r="I45" s="10">
        <v>1.5589999999999999</v>
      </c>
      <c r="J45" s="10">
        <v>0.1197</v>
      </c>
      <c r="K45" s="9" t="str">
        <f t="shared" si="11"/>
        <v>Yes</v>
      </c>
    </row>
    <row r="46" spans="1:11" x14ac:dyDescent="0.2">
      <c r="A46" s="88" t="s">
        <v>41</v>
      </c>
      <c r="B46" s="5" t="s">
        <v>213</v>
      </c>
      <c r="C46" s="8">
        <v>0</v>
      </c>
      <c r="D46" s="9" t="str">
        <f t="shared" si="8"/>
        <v>N/A</v>
      </c>
      <c r="E46" s="8">
        <v>14.717741934999999</v>
      </c>
      <c r="F46" s="9" t="str">
        <f t="shared" si="9"/>
        <v>N/A</v>
      </c>
      <c r="G46" s="8">
        <v>22.394220846</v>
      </c>
      <c r="H46" s="9" t="str">
        <f t="shared" si="10"/>
        <v>N/A</v>
      </c>
      <c r="I46" s="10" t="s">
        <v>1747</v>
      </c>
      <c r="J46" s="10">
        <v>52.16</v>
      </c>
      <c r="K46" s="9" t="str">
        <f t="shared" si="11"/>
        <v>No</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v>100</v>
      </c>
      <c r="D48" s="9" t="str">
        <f t="shared" si="8"/>
        <v>N/A</v>
      </c>
      <c r="E48" s="8">
        <v>100</v>
      </c>
      <c r="F48" s="9" t="str">
        <f t="shared" si="9"/>
        <v>N/A</v>
      </c>
      <c r="G48" s="8">
        <v>100</v>
      </c>
      <c r="H48" s="9" t="str">
        <f t="shared" si="10"/>
        <v>N/A</v>
      </c>
      <c r="I48" s="10">
        <v>0</v>
      </c>
      <c r="J48" s="10">
        <v>0</v>
      </c>
      <c r="K48" s="9" t="str">
        <f t="shared" si="11"/>
        <v>Yes</v>
      </c>
    </row>
    <row r="49" spans="1:12" x14ac:dyDescent="0.2">
      <c r="A49" s="88" t="s">
        <v>44</v>
      </c>
      <c r="B49" s="5" t="s">
        <v>213</v>
      </c>
      <c r="C49" s="8">
        <v>100</v>
      </c>
      <c r="D49" s="9" t="str">
        <f t="shared" si="8"/>
        <v>N/A</v>
      </c>
      <c r="E49" s="8">
        <v>100</v>
      </c>
      <c r="F49" s="9" t="str">
        <f t="shared" si="9"/>
        <v>N/A</v>
      </c>
      <c r="G49" s="8">
        <v>100</v>
      </c>
      <c r="H49" s="9" t="str">
        <f t="shared" si="10"/>
        <v>N/A</v>
      </c>
      <c r="I49" s="10">
        <v>0</v>
      </c>
      <c r="J49" s="10">
        <v>0</v>
      </c>
      <c r="K49" s="9" t="str">
        <f t="shared" si="11"/>
        <v>Yes</v>
      </c>
    </row>
    <row r="50" spans="1:12" x14ac:dyDescent="0.2">
      <c r="A50" s="88" t="s">
        <v>45</v>
      </c>
      <c r="B50" s="5" t="s">
        <v>213</v>
      </c>
      <c r="C50" s="8">
        <v>0</v>
      </c>
      <c r="D50" s="9" t="str">
        <f t="shared" si="8"/>
        <v>N/A</v>
      </c>
      <c r="E50" s="8">
        <v>0</v>
      </c>
      <c r="F50" s="9" t="str">
        <f t="shared" si="9"/>
        <v>N/A</v>
      </c>
      <c r="G50" s="8">
        <v>0</v>
      </c>
      <c r="H50" s="9" t="str">
        <f t="shared" si="10"/>
        <v>N/A</v>
      </c>
      <c r="I50" s="10" t="s">
        <v>1747</v>
      </c>
      <c r="J50" s="10" t="s">
        <v>1747</v>
      </c>
      <c r="K50" s="9" t="str">
        <f t="shared" si="11"/>
        <v>N/A</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6.9083397000000001E-3</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1.4930927700000001E-2</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0.23265505319999999</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15402605</v>
      </c>
      <c r="D7" s="34" t="str">
        <f>IF($B7="N/A","N/A",IF(C7&gt;15,"No",IF(C7&lt;-15,"No","Yes")))</f>
        <v>N/A</v>
      </c>
      <c r="E7" s="33">
        <v>15529005</v>
      </c>
      <c r="F7" s="34" t="str">
        <f>IF($B7="N/A","N/A",IF(E7&gt;15,"No",IF(E7&lt;-15,"No","Yes")))</f>
        <v>N/A</v>
      </c>
      <c r="G7" s="33">
        <v>15426123</v>
      </c>
      <c r="H7" s="34" t="str">
        <f>IF($B7="N/A","N/A",IF(G7&gt;15,"No",IF(G7&lt;-15,"No","Yes")))</f>
        <v>N/A</v>
      </c>
      <c r="I7" s="35">
        <v>0.8206</v>
      </c>
      <c r="J7" s="35">
        <v>-0.66300000000000003</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15402605</v>
      </c>
      <c r="D14" s="9" t="str">
        <f>IF($B14="N/A","N/A",IF(C14&gt;15,"No",IF(C14&lt;-15,"No","Yes")))</f>
        <v>N/A</v>
      </c>
      <c r="E14" s="38">
        <v>15529005</v>
      </c>
      <c r="F14" s="9" t="str">
        <f>IF($B14="N/A","N/A",IF(E14&gt;15,"No",IF(E14&lt;-15,"No","Yes")))</f>
        <v>N/A</v>
      </c>
      <c r="G14" s="38">
        <v>15426123</v>
      </c>
      <c r="H14" s="9" t="str">
        <f>IF($B14="N/A","N/A",IF(G14&gt;15,"No",IF(G14&lt;-15,"No","Yes")))</f>
        <v>N/A</v>
      </c>
      <c r="I14" s="10">
        <v>0.8206</v>
      </c>
      <c r="J14" s="10">
        <v>-0.66300000000000003</v>
      </c>
      <c r="K14" s="9" t="str">
        <f t="shared" si="0"/>
        <v>Yes</v>
      </c>
    </row>
    <row r="15" spans="1:11" ht="14.25" customHeight="1" x14ac:dyDescent="0.2">
      <c r="A15" s="3" t="s">
        <v>444</v>
      </c>
      <c r="B15" s="37" t="s">
        <v>213</v>
      </c>
      <c r="C15" s="9">
        <v>3.2072496999999999E-3</v>
      </c>
      <c r="D15" s="9" t="str">
        <f>IF($B15="N/A","N/A",IF(C15&gt;15,"No",IF(C15&lt;-15,"No","Yes")))</f>
        <v>N/A</v>
      </c>
      <c r="E15" s="9">
        <v>2.3955172999999999E-3</v>
      </c>
      <c r="F15" s="9" t="str">
        <f>IF($B15="N/A","N/A",IF(E15&gt;15,"No",IF(E15&lt;-15,"No","Yes")))</f>
        <v>N/A</v>
      </c>
      <c r="G15" s="9">
        <v>2.7226542999999998E-3</v>
      </c>
      <c r="H15" s="9" t="str">
        <f>IF($B15="N/A","N/A",IF(G15&gt;15,"No",IF(G15&lt;-15,"No","Yes")))</f>
        <v>N/A</v>
      </c>
      <c r="I15" s="10">
        <v>-25.3</v>
      </c>
      <c r="J15" s="10">
        <v>13.66</v>
      </c>
      <c r="K15" s="9" t="str">
        <f t="shared" si="0"/>
        <v>Yes</v>
      </c>
    </row>
    <row r="16" spans="1:11" ht="12.75" customHeight="1" x14ac:dyDescent="0.2">
      <c r="A16" s="3" t="s">
        <v>862</v>
      </c>
      <c r="B16" s="37" t="s">
        <v>213</v>
      </c>
      <c r="C16" s="39">
        <v>4213.0465586999999</v>
      </c>
      <c r="D16" s="9" t="str">
        <f>IF($B16="N/A","N/A",IF(C16&gt;15,"No",IF(C16&lt;-15,"No","Yes")))</f>
        <v>N/A</v>
      </c>
      <c r="E16" s="39">
        <v>4606.7419355000002</v>
      </c>
      <c r="F16" s="9" t="str">
        <f>IF($B16="N/A","N/A",IF(E16&gt;15,"No",IF(E16&lt;-15,"No","Yes")))</f>
        <v>N/A</v>
      </c>
      <c r="G16" s="39">
        <v>2343.0238095</v>
      </c>
      <c r="H16" s="9" t="str">
        <f>IF($B16="N/A","N/A",IF(G16&gt;15,"No",IF(G16&lt;-15,"No","Yes")))</f>
        <v>N/A</v>
      </c>
      <c r="I16" s="10">
        <v>9.3450000000000006</v>
      </c>
      <c r="J16" s="10">
        <v>-49.1</v>
      </c>
      <c r="K16" s="9" t="str">
        <f t="shared" si="0"/>
        <v>No</v>
      </c>
    </row>
    <row r="17" spans="1:11" x14ac:dyDescent="0.2">
      <c r="A17" s="3" t="s">
        <v>131</v>
      </c>
      <c r="B17" s="37" t="s">
        <v>213</v>
      </c>
      <c r="C17" s="38">
        <v>987</v>
      </c>
      <c r="D17" s="9" t="str">
        <f>IF($B17="N/A","N/A",IF(C17&gt;15,"No",IF(C17&lt;-15,"No","Yes")))</f>
        <v>N/A</v>
      </c>
      <c r="E17" s="38">
        <v>734</v>
      </c>
      <c r="F17" s="9" t="str">
        <f>IF($B17="N/A","N/A",IF(E17&gt;15,"No",IF(E17&lt;-15,"No","Yes")))</f>
        <v>N/A</v>
      </c>
      <c r="G17" s="38">
        <v>779</v>
      </c>
      <c r="H17" s="9" t="str">
        <f>IF($B17="N/A","N/A",IF(G17&gt;15,"No",IF(G17&lt;-15,"No","Yes")))</f>
        <v>N/A</v>
      </c>
      <c r="I17" s="10">
        <v>-25.6</v>
      </c>
      <c r="J17" s="10">
        <v>6.1310000000000002</v>
      </c>
      <c r="K17" s="9" t="str">
        <f t="shared" si="0"/>
        <v>Yes</v>
      </c>
    </row>
    <row r="18" spans="1:11" x14ac:dyDescent="0.2">
      <c r="A18" s="3" t="s">
        <v>346</v>
      </c>
      <c r="B18" s="37" t="s">
        <v>213</v>
      </c>
      <c r="C18" s="8" t="s">
        <v>213</v>
      </c>
      <c r="D18" s="9" t="str">
        <f>IF($B18="N/A","N/A",IF(C18&gt;15,"No",IF(C18&lt;-15,"No","Yes")))</f>
        <v>N/A</v>
      </c>
      <c r="E18" s="8">
        <v>4.7266390000000004E-3</v>
      </c>
      <c r="F18" s="9" t="str">
        <f>IF($B18="N/A","N/A",IF(E18&gt;15,"No",IF(E18&lt;-15,"No","Yes")))</f>
        <v>N/A</v>
      </c>
      <c r="G18" s="8">
        <v>5.0498755000000003E-3</v>
      </c>
      <c r="H18" s="9" t="str">
        <f>IF($B18="N/A","N/A",IF(G18&gt;15,"No",IF(G18&lt;-15,"No","Yes")))</f>
        <v>N/A</v>
      </c>
      <c r="I18" s="10" t="s">
        <v>213</v>
      </c>
      <c r="J18" s="10">
        <v>6.8390000000000004</v>
      </c>
      <c r="K18" s="9" t="str">
        <f t="shared" si="0"/>
        <v>Yes</v>
      </c>
    </row>
    <row r="19" spans="1:11" ht="27.75" customHeight="1" x14ac:dyDescent="0.2">
      <c r="A19" s="3" t="s">
        <v>841</v>
      </c>
      <c r="B19" s="37" t="s">
        <v>213</v>
      </c>
      <c r="C19" s="39">
        <v>216.93009119000001</v>
      </c>
      <c r="D19" s="9" t="str">
        <f>IF($B19="N/A","N/A",IF(C19&gt;60,"No",IF(C19&lt;15,"No","Yes")))</f>
        <v>N/A</v>
      </c>
      <c r="E19" s="39">
        <v>199.76839236999999</v>
      </c>
      <c r="F19" s="9" t="str">
        <f>IF($B19="N/A","N/A",IF(E19&gt;60,"No",IF(E19&lt;15,"No","Yes")))</f>
        <v>N/A</v>
      </c>
      <c r="G19" s="39">
        <v>183.53273426999999</v>
      </c>
      <c r="H19" s="9" t="str">
        <f>IF($B19="N/A","N/A",IF(G19&gt;60,"No",IF(G19&lt;15,"No","Yes")))</f>
        <v>N/A</v>
      </c>
      <c r="I19" s="10">
        <v>-7.91</v>
      </c>
      <c r="J19" s="10">
        <v>-8.1300000000000008</v>
      </c>
      <c r="K19" s="9" t="str">
        <f t="shared" si="0"/>
        <v>Yes</v>
      </c>
    </row>
    <row r="20" spans="1:11" x14ac:dyDescent="0.2">
      <c r="A20" s="3" t="s">
        <v>27</v>
      </c>
      <c r="B20" s="37" t="s">
        <v>217</v>
      </c>
      <c r="C20" s="38">
        <v>11</v>
      </c>
      <c r="D20" s="9" t="str">
        <f>IF($B20="N/A","N/A",IF(C20="N/A","N/A",IF(C20=0,"Yes","No")))</f>
        <v>No</v>
      </c>
      <c r="E20" s="38">
        <v>25</v>
      </c>
      <c r="F20" s="9" t="str">
        <f>IF($B20="N/A","N/A",IF(E20="N/A","N/A",IF(E20=0,"Yes","No")))</f>
        <v>No</v>
      </c>
      <c r="G20" s="38">
        <v>14</v>
      </c>
      <c r="H20" s="9" t="str">
        <f>IF($B20="N/A","N/A",IF(G20=0,"Yes","No"))</f>
        <v>No</v>
      </c>
      <c r="I20" s="10">
        <v>127.3</v>
      </c>
      <c r="J20" s="10">
        <v>-44</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15402605</v>
      </c>
      <c r="D6" s="9" t="str">
        <f>IF($B6="N/A","N/A",IF(C6&gt;15,"No",IF(C6&lt;-15,"No","Yes")))</f>
        <v>N/A</v>
      </c>
      <c r="E6" s="38">
        <v>15529005</v>
      </c>
      <c r="F6" s="9" t="str">
        <f>IF($B6="N/A","N/A",IF(E6&gt;15,"No",IF(E6&lt;-15,"No","Yes")))</f>
        <v>N/A</v>
      </c>
      <c r="G6" s="38">
        <v>15426123</v>
      </c>
      <c r="H6" s="9" t="str">
        <f>IF($B6="N/A","N/A",IF(G6&gt;15,"No",IF(G6&lt;-15,"No","Yes")))</f>
        <v>N/A</v>
      </c>
      <c r="I6" s="10">
        <v>0.8206</v>
      </c>
      <c r="J6" s="10">
        <v>-0.66300000000000003</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73.775639251000001</v>
      </c>
      <c r="D9" s="9" t="str">
        <f>IF($B9="N/A","N/A",IF(C9&gt;60,"No",IF(C9&lt;15,"No","Yes")))</f>
        <v>No</v>
      </c>
      <c r="E9" s="39">
        <v>74.247180678999996</v>
      </c>
      <c r="F9" s="9" t="str">
        <f>IF($B9="N/A","N/A",IF(E9&gt;60,"No",IF(E9&lt;15,"No","Yes")))</f>
        <v>No</v>
      </c>
      <c r="G9" s="39">
        <v>78.591567952999995</v>
      </c>
      <c r="H9" s="9" t="str">
        <f>IF($B9="N/A","N/A",IF(G9&gt;60,"No",IF(G9&lt;15,"No","Yes")))</f>
        <v>No</v>
      </c>
      <c r="I9" s="10">
        <v>0.63919999999999999</v>
      </c>
      <c r="J9" s="10">
        <v>5.851</v>
      </c>
      <c r="K9" s="9" t="str">
        <f t="shared" si="0"/>
        <v>Yes</v>
      </c>
    </row>
    <row r="10" spans="1:11" x14ac:dyDescent="0.2">
      <c r="A10" s="3" t="s">
        <v>14</v>
      </c>
      <c r="B10" s="37" t="s">
        <v>272</v>
      </c>
      <c r="C10" s="9">
        <v>1.6193884086000001</v>
      </c>
      <c r="D10" s="9" t="str">
        <f>IF($B10="N/A","N/A",IF(C10&gt;15,"No",IF(C10&lt;=0,"No","Yes")))</f>
        <v>Yes</v>
      </c>
      <c r="E10" s="9">
        <v>1.5484572257</v>
      </c>
      <c r="F10" s="9" t="str">
        <f>IF($B10="N/A","N/A",IF(E10&gt;15,"No",IF(E10&lt;=0,"No","Yes")))</f>
        <v>Yes</v>
      </c>
      <c r="G10" s="9">
        <v>1.5523213447999999</v>
      </c>
      <c r="H10" s="9" t="str">
        <f>IF($B10="N/A","N/A",IF(G10&gt;15,"No",IF(G10&lt;=0,"No","Yes")))</f>
        <v>Yes</v>
      </c>
      <c r="I10" s="10">
        <v>-4.38</v>
      </c>
      <c r="J10" s="10">
        <v>0.2495</v>
      </c>
      <c r="K10" s="9" t="str">
        <f t="shared" si="0"/>
        <v>Yes</v>
      </c>
    </row>
    <row r="11" spans="1:11" x14ac:dyDescent="0.2">
      <c r="A11" s="3" t="s">
        <v>877</v>
      </c>
      <c r="B11" s="37" t="s">
        <v>213</v>
      </c>
      <c r="C11" s="39">
        <v>139.35771445</v>
      </c>
      <c r="D11" s="9" t="str">
        <f>IF($B11="N/A","N/A",IF(C11&gt;15,"No",IF(C11&lt;-15,"No","Yes")))</f>
        <v>N/A</v>
      </c>
      <c r="E11" s="39">
        <v>143.8664019</v>
      </c>
      <c r="F11" s="9" t="str">
        <f>IF($B11="N/A","N/A",IF(E11&gt;15,"No",IF(E11&lt;-15,"No","Yes")))</f>
        <v>N/A</v>
      </c>
      <c r="G11" s="39">
        <v>150.30957183000001</v>
      </c>
      <c r="H11" s="9" t="str">
        <f>IF($B11="N/A","N/A",IF(G11&gt;15,"No",IF(G11&lt;-15,"No","Yes")))</f>
        <v>N/A</v>
      </c>
      <c r="I11" s="10">
        <v>3.2349999999999999</v>
      </c>
      <c r="J11" s="10">
        <v>4.4790000000000001</v>
      </c>
      <c r="K11" s="9" t="str">
        <f t="shared" si="0"/>
        <v>Yes</v>
      </c>
    </row>
    <row r="12" spans="1:11" x14ac:dyDescent="0.2">
      <c r="A12" s="3" t="s">
        <v>939</v>
      </c>
      <c r="B12" s="37" t="s">
        <v>213</v>
      </c>
      <c r="C12" s="9">
        <v>2.1840331553999999</v>
      </c>
      <c r="D12" s="9" t="str">
        <f>IF($B12="N/A","N/A",IF(C12&gt;15,"No",IF(C12&lt;-15,"No","Yes")))</f>
        <v>N/A</v>
      </c>
      <c r="E12" s="9">
        <v>2.3809123636999998</v>
      </c>
      <c r="F12" s="9" t="str">
        <f>IF($B12="N/A","N/A",IF(E12&gt;15,"No",IF(E12&lt;-15,"No","Yes")))</f>
        <v>N/A</v>
      </c>
      <c r="G12" s="9">
        <v>2.3632444781999999</v>
      </c>
      <c r="H12" s="9" t="str">
        <f>IF($B12="N/A","N/A",IF(G12&gt;15,"No",IF(G12&lt;-15,"No","Yes")))</f>
        <v>N/A</v>
      </c>
      <c r="I12" s="10">
        <v>9.0139999999999993</v>
      </c>
      <c r="J12" s="10">
        <v>-0.74199999999999999</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49.873479193999998</v>
      </c>
      <c r="D15" s="9" t="str">
        <f>IF($B15="N/A","N/A",IF(C15&gt;15,"No",IF(C15&lt;-15,"No","Yes")))</f>
        <v>N/A</v>
      </c>
      <c r="E15" s="9">
        <v>51.095256908000003</v>
      </c>
      <c r="F15" s="9" t="str">
        <f>IF($B15="N/A","N/A",IF(E15&gt;15,"No",IF(E15&lt;-15,"No","Yes")))</f>
        <v>N/A</v>
      </c>
      <c r="G15" s="9">
        <v>60.136140494000003</v>
      </c>
      <c r="H15" s="9" t="str">
        <f>IF($B15="N/A","N/A",IF(G15&gt;15,"No",IF(G15&lt;-15,"No","Yes")))</f>
        <v>N/A</v>
      </c>
      <c r="I15" s="10">
        <v>2.4500000000000002</v>
      </c>
      <c r="J15" s="10">
        <v>17.690000000000001</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99.884727291000004</v>
      </c>
      <c r="D17" s="9" t="str">
        <f>IF($B17="N/A","N/A",IF(C17&gt;98,"Yes","No"))</f>
        <v>Yes</v>
      </c>
      <c r="E17" s="9">
        <v>99.946770575000002</v>
      </c>
      <c r="F17" s="9" t="str">
        <f>IF($B17="N/A","N/A",IF(E17&gt;98,"Yes","No"))</f>
        <v>Yes</v>
      </c>
      <c r="G17" s="9">
        <v>99.983009340999999</v>
      </c>
      <c r="H17" s="9" t="str">
        <f>IF($B17="N/A","N/A",IF(G17&gt;98,"Yes","No"))</f>
        <v>Yes</v>
      </c>
      <c r="I17" s="10">
        <v>6.2100000000000002E-2</v>
      </c>
      <c r="J17" s="10">
        <v>3.6299999999999999E-2</v>
      </c>
      <c r="K17" s="9" t="str">
        <f t="shared" si="0"/>
        <v>Yes</v>
      </c>
    </row>
    <row r="18" spans="1:11" x14ac:dyDescent="0.2">
      <c r="A18" s="3" t="s">
        <v>53</v>
      </c>
      <c r="B18" s="37" t="s">
        <v>275</v>
      </c>
      <c r="C18" s="9">
        <v>99.950125319999998</v>
      </c>
      <c r="D18" s="9" t="str">
        <f>IF($B18="N/A","N/A",IF(C18&gt;98,"Yes","No"))</f>
        <v>Yes</v>
      </c>
      <c r="E18" s="9">
        <v>100</v>
      </c>
      <c r="F18" s="9" t="str">
        <f>IF($B18="N/A","N/A",IF(E18&gt;98,"Yes","No"))</f>
        <v>Yes</v>
      </c>
      <c r="G18" s="9">
        <v>100</v>
      </c>
      <c r="H18" s="9" t="str">
        <f>IF($B18="N/A","N/A",IF(G18&gt;98,"Yes","No"))</f>
        <v>Yes</v>
      </c>
      <c r="I18" s="10">
        <v>4.99E-2</v>
      </c>
      <c r="J18" s="10">
        <v>0</v>
      </c>
      <c r="K18" s="9" t="str">
        <f t="shared" si="0"/>
        <v>Yes</v>
      </c>
    </row>
    <row r="19" spans="1:11" ht="12.75" customHeight="1" x14ac:dyDescent="0.2">
      <c r="A19" s="3" t="s">
        <v>678</v>
      </c>
      <c r="B19" s="37" t="s">
        <v>223</v>
      </c>
      <c r="C19" s="9">
        <v>99.831067536999996</v>
      </c>
      <c r="D19" s="9" t="str">
        <f>IF($B19="N/A","N/A",IF(C19&gt;100,"No",IF(C19&lt;98,"No","Yes")))</f>
        <v>Yes</v>
      </c>
      <c r="E19" s="9">
        <v>99.707824165000005</v>
      </c>
      <c r="F19" s="9" t="str">
        <f>IF($B19="N/A","N/A",IF(E19&gt;100,"No",IF(E19&lt;98,"No","Yes")))</f>
        <v>Yes</v>
      </c>
      <c r="G19" s="9">
        <v>99.803858688000005</v>
      </c>
      <c r="H19" s="9" t="str">
        <f>IF($B19="N/A","N/A",IF(G19&gt;100,"No",IF(G19&lt;98,"No","Yes")))</f>
        <v>Yes</v>
      </c>
      <c r="I19" s="10">
        <v>-0.123</v>
      </c>
      <c r="J19" s="10">
        <v>9.6299999999999997E-2</v>
      </c>
      <c r="K19" s="9" t="str">
        <f>IF(J19="Div by 0", "N/A", IF(J19="N/A","N/A", IF(J19&gt;30, "No", IF(J19&lt;-30, "No", "Yes"))))</f>
        <v>Yes</v>
      </c>
    </row>
    <row r="20" spans="1:11" x14ac:dyDescent="0.2">
      <c r="A20" s="3" t="s">
        <v>679</v>
      </c>
      <c r="B20" s="37" t="s">
        <v>223</v>
      </c>
      <c r="C20" s="9">
        <v>99.938237720000004</v>
      </c>
      <c r="D20" s="9" t="str">
        <f>IF($B20="N/A","N/A",IF(C20&gt;100,"No",IF(C20&lt;98,"No","Yes")))</f>
        <v>Yes</v>
      </c>
      <c r="E20" s="9">
        <v>99.989857689000004</v>
      </c>
      <c r="F20" s="9" t="str">
        <f>IF($B20="N/A","N/A",IF(E20&gt;100,"No",IF(E20&lt;98,"No","Yes")))</f>
        <v>Yes</v>
      </c>
      <c r="G20" s="9">
        <v>99.990198445000004</v>
      </c>
      <c r="H20" s="9" t="str">
        <f>IF($B20="N/A","N/A",IF(G20&gt;100,"No",IF(G20&lt;98,"No","Yes")))</f>
        <v>Yes</v>
      </c>
      <c r="I20" s="10">
        <v>5.1700000000000003E-2</v>
      </c>
      <c r="J20" s="10">
        <v>2.9999999999999997E-4</v>
      </c>
      <c r="K20" s="9" t="str">
        <f>IF(J20="Div by 0", "N/A", IF(J20="N/A","N/A", IF(J20&gt;30, "No", IF(J20&lt;-30, "No", "Yes"))))</f>
        <v>Yes</v>
      </c>
    </row>
    <row r="21" spans="1:11" x14ac:dyDescent="0.2">
      <c r="A21" s="3" t="s">
        <v>680</v>
      </c>
      <c r="B21" s="37" t="s">
        <v>223</v>
      </c>
      <c r="C21" s="9">
        <v>99.938237720000004</v>
      </c>
      <c r="D21" s="9" t="str">
        <f>IF($B21="N/A","N/A",IF(C21&gt;100,"No",IF(C21&lt;98,"No","Yes")))</f>
        <v>Yes</v>
      </c>
      <c r="E21" s="9">
        <v>99.989857689000004</v>
      </c>
      <c r="F21" s="9" t="str">
        <f>IF($B21="N/A","N/A",IF(E21&gt;100,"No",IF(E21&lt;98,"No","Yes")))</f>
        <v>Yes</v>
      </c>
      <c r="G21" s="9">
        <v>99.990198445000004</v>
      </c>
      <c r="H21" s="9" t="str">
        <f>IF($B21="N/A","N/A",IF(G21&gt;100,"No",IF(G21&lt;98,"No","Yes")))</f>
        <v>Yes</v>
      </c>
      <c r="I21" s="10">
        <v>5.1700000000000003E-2</v>
      </c>
      <c r="J21" s="10">
        <v>2.9999999999999997E-4</v>
      </c>
      <c r="K21" s="9" t="str">
        <f>IF(J21="Div by 0", "N/A", IF(J21="N/A","N/A", IF(J21&gt;30, "No", IF(J21&lt;-30, "No", "Yes"))))</f>
        <v>Yes</v>
      </c>
    </row>
    <row r="22" spans="1:11" ht="15" customHeight="1" x14ac:dyDescent="0.2">
      <c r="A22" s="3" t="s">
        <v>1714</v>
      </c>
      <c r="B22" s="37" t="s">
        <v>213</v>
      </c>
      <c r="C22" s="9">
        <v>62.532578092999998</v>
      </c>
      <c r="D22" s="9" t="str">
        <f>IF($B22="N/A","N/A",IF(C22&gt;15,"No",IF(C22&lt;-15,"No","Yes")))</f>
        <v>N/A</v>
      </c>
      <c r="E22" s="9">
        <v>64.204860517</v>
      </c>
      <c r="F22" s="9" t="str">
        <f>IF($B22="N/A","N/A",IF(E22&gt;15,"No",IF(E22&lt;-15,"No","Yes")))</f>
        <v>N/A</v>
      </c>
      <c r="G22" s="9">
        <v>62.623064784</v>
      </c>
      <c r="H22" s="9" t="str">
        <f>IF($B22="N/A","N/A",IF(G22&gt;15,"No",IF(G22&lt;-15,"No","Yes")))</f>
        <v>N/A</v>
      </c>
      <c r="I22" s="10">
        <v>2.6739999999999999</v>
      </c>
      <c r="J22" s="10">
        <v>-2.46</v>
      </c>
      <c r="K22" s="9" t="str">
        <f t="shared" ref="K22:K31" si="1">IF(J22="Div by 0", "N/A", IF(J22="N/A","N/A", IF(J22&gt;30, "No", IF(J22&lt;-30, "No", "Yes"))))</f>
        <v>Yes</v>
      </c>
    </row>
    <row r="23" spans="1:11" x14ac:dyDescent="0.2">
      <c r="A23" s="3" t="s">
        <v>940</v>
      </c>
      <c r="B23" s="37" t="s">
        <v>213</v>
      </c>
      <c r="C23" s="9">
        <v>37.365952057999998</v>
      </c>
      <c r="D23" s="9" t="str">
        <f>IF($B23="N/A","N/A",IF(C23&gt;15,"No",IF(C23&lt;-15,"No","Yes")))</f>
        <v>N/A</v>
      </c>
      <c r="E23" s="9">
        <v>35.754035754</v>
      </c>
      <c r="F23" s="9" t="str">
        <f>IF($B23="N/A","N/A",IF(E23&gt;15,"No",IF(E23&lt;-15,"No","Yes")))</f>
        <v>N/A</v>
      </c>
      <c r="G23" s="9">
        <v>37.349345651999997</v>
      </c>
      <c r="H23" s="9" t="str">
        <f>IF($B23="N/A","N/A",IF(G23&gt;15,"No",IF(G23&lt;-15,"No","Yes")))</f>
        <v>N/A</v>
      </c>
      <c r="I23" s="10">
        <v>-4.3099999999999996</v>
      </c>
      <c r="J23" s="10">
        <v>4.4619999999999997</v>
      </c>
      <c r="K23" s="9" t="str">
        <f t="shared" si="1"/>
        <v>Yes</v>
      </c>
    </row>
    <row r="24" spans="1:11" ht="25.5" x14ac:dyDescent="0.2">
      <c r="A24" s="3" t="s">
        <v>941</v>
      </c>
      <c r="B24" s="37" t="s">
        <v>213</v>
      </c>
      <c r="C24" s="9">
        <v>0</v>
      </c>
      <c r="D24" s="9" t="str">
        <f>IF($B24="N/A","N/A",IF(C24&gt;15,"No",IF(C24&lt;-15,"No","Yes")))</f>
        <v>N/A</v>
      </c>
      <c r="E24" s="9">
        <v>0</v>
      </c>
      <c r="F24" s="9" t="str">
        <f>IF($B24="N/A","N/A",IF(E24&gt;15,"No",IF(E24&lt;-15,"No","Yes")))</f>
        <v>N/A</v>
      </c>
      <c r="G24" s="9">
        <v>7.1307600000000001E-5</v>
      </c>
      <c r="H24" s="9" t="str">
        <f>IF($B24="N/A","N/A",IF(G24&gt;15,"No",IF(G24&lt;-15,"No","Yes")))</f>
        <v>N/A</v>
      </c>
      <c r="I24" s="10" t="s">
        <v>1747</v>
      </c>
      <c r="J24" s="10" t="s">
        <v>1747</v>
      </c>
      <c r="K24" s="9" t="str">
        <f t="shared" si="1"/>
        <v>N/A</v>
      </c>
    </row>
    <row r="25" spans="1:11" x14ac:dyDescent="0.2">
      <c r="A25" s="3" t="s">
        <v>166</v>
      </c>
      <c r="B25" s="37" t="s">
        <v>213</v>
      </c>
      <c r="C25" s="9">
        <v>99.938237720000004</v>
      </c>
      <c r="D25" s="9" t="str">
        <f t="shared" ref="D25:D27" si="2">IF($B25="N/A","N/A",IF(C25&gt;15,"No",IF(C25&lt;-15,"No","Yes")))</f>
        <v>N/A</v>
      </c>
      <c r="E25" s="9">
        <v>99.989857689000004</v>
      </c>
      <c r="F25" s="9" t="str">
        <f t="shared" ref="F25:F27" si="3">IF($B25="N/A","N/A",IF(E25&gt;15,"No",IF(E25&lt;-15,"No","Yes")))</f>
        <v>N/A</v>
      </c>
      <c r="G25" s="9">
        <v>99.990198445000004</v>
      </c>
      <c r="H25" s="9" t="str">
        <f t="shared" ref="H25:H27" si="4">IF($B25="N/A","N/A",IF(G25&gt;15,"No",IF(G25&lt;-15,"No","Yes")))</f>
        <v>N/A</v>
      </c>
      <c r="I25" s="10">
        <v>5.1700000000000003E-2</v>
      </c>
      <c r="J25" s="10">
        <v>2.9999999999999997E-4</v>
      </c>
      <c r="K25" s="9" t="str">
        <f t="shared" si="1"/>
        <v>Yes</v>
      </c>
    </row>
    <row r="26" spans="1:11" x14ac:dyDescent="0.2">
      <c r="A26" s="3" t="s">
        <v>167</v>
      </c>
      <c r="B26" s="37" t="s">
        <v>213</v>
      </c>
      <c r="C26" s="9">
        <v>99.938237720000004</v>
      </c>
      <c r="D26" s="9" t="str">
        <f t="shared" si="2"/>
        <v>N/A</v>
      </c>
      <c r="E26" s="9">
        <v>99.989857689000004</v>
      </c>
      <c r="F26" s="9" t="str">
        <f t="shared" si="3"/>
        <v>N/A</v>
      </c>
      <c r="G26" s="9">
        <v>99.990198445000004</v>
      </c>
      <c r="H26" s="9" t="str">
        <f t="shared" si="4"/>
        <v>N/A</v>
      </c>
      <c r="I26" s="10">
        <v>5.1700000000000003E-2</v>
      </c>
      <c r="J26" s="10">
        <v>2.9999999999999997E-4</v>
      </c>
      <c r="K26" s="9" t="str">
        <f t="shared" si="1"/>
        <v>Yes</v>
      </c>
    </row>
    <row r="27" spans="1:11" x14ac:dyDescent="0.2">
      <c r="A27" s="3" t="s">
        <v>168</v>
      </c>
      <c r="B27" s="37" t="s">
        <v>213</v>
      </c>
      <c r="C27" s="9">
        <v>99.938237720000004</v>
      </c>
      <c r="D27" s="9" t="str">
        <f t="shared" si="2"/>
        <v>N/A</v>
      </c>
      <c r="E27" s="9">
        <v>99.989857689000004</v>
      </c>
      <c r="F27" s="9" t="str">
        <f t="shared" si="3"/>
        <v>N/A</v>
      </c>
      <c r="G27" s="9">
        <v>99.990198445000004</v>
      </c>
      <c r="H27" s="9" t="str">
        <f t="shared" si="4"/>
        <v>N/A</v>
      </c>
      <c r="I27" s="10">
        <v>5.1700000000000003E-2</v>
      </c>
      <c r="J27" s="10">
        <v>2.9999999999999997E-4</v>
      </c>
      <c r="K27" s="9" t="str">
        <f t="shared" si="1"/>
        <v>Yes</v>
      </c>
    </row>
    <row r="28" spans="1:11" x14ac:dyDescent="0.2">
      <c r="A28" s="3" t="s">
        <v>54</v>
      </c>
      <c r="B28" s="37" t="s">
        <v>213</v>
      </c>
      <c r="C28" s="9">
        <v>3.2771859046</v>
      </c>
      <c r="D28" s="9" t="str">
        <f>IF($B28="N/A","N/A",IF(C28&gt;15,"No",IF(C28&lt;-15,"No","Yes")))</f>
        <v>N/A</v>
      </c>
      <c r="E28" s="9">
        <v>3.6684063144999999</v>
      </c>
      <c r="F28" s="9" t="str">
        <f>IF($B28="N/A","N/A",IF(E28&gt;15,"No",IF(E28&lt;-15,"No","Yes")))</f>
        <v>N/A</v>
      </c>
      <c r="G28" s="9">
        <v>4.3279636756000004</v>
      </c>
      <c r="H28" s="9" t="str">
        <f>IF($B28="N/A","N/A",IF(G28&gt;15,"No",IF(G28&lt;-15,"No","Yes")))</f>
        <v>N/A</v>
      </c>
      <c r="I28" s="10">
        <v>11.94</v>
      </c>
      <c r="J28" s="10">
        <v>17.98</v>
      </c>
      <c r="K28" s="9" t="str">
        <f t="shared" si="1"/>
        <v>Yes</v>
      </c>
    </row>
    <row r="29" spans="1:11" x14ac:dyDescent="0.2">
      <c r="A29" s="3" t="s">
        <v>55</v>
      </c>
      <c r="B29" s="37" t="s">
        <v>213</v>
      </c>
      <c r="C29" s="9">
        <v>96.661051815999997</v>
      </c>
      <c r="D29" s="9" t="str">
        <f>IF($B29="N/A","N/A",IF(C29&gt;15,"No",IF(C29&lt;-15,"No","Yes")))</f>
        <v>N/A</v>
      </c>
      <c r="E29" s="9">
        <v>96.321451374000006</v>
      </c>
      <c r="F29" s="9" t="str">
        <f>IF($B29="N/A","N/A",IF(E29&gt;15,"No",IF(E29&lt;-15,"No","Yes")))</f>
        <v>N/A</v>
      </c>
      <c r="G29" s="9">
        <v>95.662234768999994</v>
      </c>
      <c r="H29" s="9" t="str">
        <f>IF($B29="N/A","N/A",IF(G29&gt;15,"No",IF(G29&lt;-15,"No","Yes")))</f>
        <v>N/A</v>
      </c>
      <c r="I29" s="10">
        <v>-0.35099999999999998</v>
      </c>
      <c r="J29" s="10">
        <v>-0.68400000000000005</v>
      </c>
      <c r="K29" s="9" t="str">
        <f t="shared" si="1"/>
        <v>Yes</v>
      </c>
    </row>
    <row r="30" spans="1:11" x14ac:dyDescent="0.2">
      <c r="A30" s="3" t="s">
        <v>56</v>
      </c>
      <c r="B30" s="37" t="s">
        <v>213</v>
      </c>
      <c r="C30" s="9">
        <v>69.079243414000004</v>
      </c>
      <c r="D30" s="9" t="str">
        <f>IF($B30="N/A","N/A",IF(C30&gt;15,"No",IF(C30&lt;-15,"No","Yes")))</f>
        <v>N/A</v>
      </c>
      <c r="E30" s="9">
        <v>72.525026554999997</v>
      </c>
      <c r="F30" s="9" t="str">
        <f>IF($B30="N/A","N/A",IF(E30&gt;15,"No",IF(E30&lt;-15,"No","Yes")))</f>
        <v>N/A</v>
      </c>
      <c r="G30" s="9">
        <v>74.738312406999995</v>
      </c>
      <c r="H30" s="9" t="str">
        <f>IF($B30="N/A","N/A",IF(G30&gt;15,"No",IF(G30&lt;-15,"No","Yes")))</f>
        <v>N/A</v>
      </c>
      <c r="I30" s="10">
        <v>4.9880000000000004</v>
      </c>
      <c r="J30" s="10">
        <v>3.052</v>
      </c>
      <c r="K30" s="9" t="str">
        <f t="shared" si="1"/>
        <v>Yes</v>
      </c>
    </row>
    <row r="31" spans="1:11" x14ac:dyDescent="0.2">
      <c r="A31" s="3" t="s">
        <v>57</v>
      </c>
      <c r="B31" s="37" t="s">
        <v>213</v>
      </c>
      <c r="C31" s="9">
        <v>26.405267161000001</v>
      </c>
      <c r="D31" s="9" t="str">
        <f>IF($B31="N/A","N/A",IF(C31&gt;15,"No",IF(C31&lt;-15,"No","Yes")))</f>
        <v>N/A</v>
      </c>
      <c r="E31" s="9">
        <v>22.695452799000002</v>
      </c>
      <c r="F31" s="9" t="str">
        <f>IF($B31="N/A","N/A",IF(E31&gt;15,"No",IF(E31&lt;-15,"No","Yes")))</f>
        <v>N/A</v>
      </c>
      <c r="G31" s="9">
        <v>18.497700297000002</v>
      </c>
      <c r="H31" s="9" t="str">
        <f>IF($B31="N/A","N/A",IF(G31&gt;15,"No",IF(G31&lt;-15,"No","Yes")))</f>
        <v>N/A</v>
      </c>
      <c r="I31" s="10">
        <v>-14</v>
      </c>
      <c r="J31" s="10">
        <v>-18.5</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2007898</v>
      </c>
      <c r="D7" s="84" t="str">
        <f>IF($B7="N/A","N/A",IF(C7&gt;10,"No",IF(C7&lt;-10,"No","Yes")))</f>
        <v>N/A</v>
      </c>
      <c r="E7" s="33">
        <v>2092978</v>
      </c>
      <c r="F7" s="84" t="str">
        <f>IF($B7="N/A","N/A",IF(E7&gt;10,"No",IF(E7&lt;-10,"No","Yes")))</f>
        <v>N/A</v>
      </c>
      <c r="G7" s="33">
        <v>2142110</v>
      </c>
      <c r="H7" s="84" t="str">
        <f>IF($B7="N/A","N/A",IF(G7&gt;10,"No",IF(G7&lt;-10,"No","Yes")))</f>
        <v>N/A</v>
      </c>
      <c r="I7" s="85">
        <v>4.2370000000000001</v>
      </c>
      <c r="J7" s="85">
        <v>2.347</v>
      </c>
      <c r="K7" s="86" t="s">
        <v>739</v>
      </c>
      <c r="L7" s="34" t="str">
        <f>IF(J7="Div by 0", "N/A", IF(K7="N/A","N/A", IF(J7&gt;VALUE(MID(K7,1,2)), "No", IF(J7&lt;-1*VALUE(MID(K7,1,2)), "No", "Yes"))))</f>
        <v>Yes</v>
      </c>
    </row>
    <row r="8" spans="1:12" x14ac:dyDescent="0.2">
      <c r="A8" s="3" t="s">
        <v>58</v>
      </c>
      <c r="B8" s="37" t="s">
        <v>213</v>
      </c>
      <c r="C8" s="49">
        <v>9738236383</v>
      </c>
      <c r="D8" s="46" t="str">
        <f>IF($B8="N/A","N/A",IF(C8&gt;10,"No",IF(C8&lt;-10,"No","Yes")))</f>
        <v>N/A</v>
      </c>
      <c r="E8" s="49">
        <v>9486051390</v>
      </c>
      <c r="F8" s="46" t="str">
        <f>IF($B8="N/A","N/A",IF(E8&gt;10,"No",IF(E8&lt;-10,"No","Yes")))</f>
        <v>N/A</v>
      </c>
      <c r="G8" s="49">
        <v>9516187030</v>
      </c>
      <c r="H8" s="46" t="str">
        <f>IF($B8="N/A","N/A",IF(G8&gt;10,"No",IF(G8&lt;-10,"No","Yes")))</f>
        <v>N/A</v>
      </c>
      <c r="I8" s="12">
        <v>-2.59</v>
      </c>
      <c r="J8" s="12">
        <v>0.31769999999999998</v>
      </c>
      <c r="K8" s="47" t="s">
        <v>739</v>
      </c>
      <c r="L8" s="9" t="str">
        <f>IF(J8="Div by 0", "N/A", IF(K8="N/A","N/A", IF(J8&gt;VALUE(MID(K8,1,2)), "No", IF(J8&lt;-1*VALUE(MID(K8,1,2)), "No", "Yes"))))</f>
        <v>Yes</v>
      </c>
    </row>
    <row r="9" spans="1:12" x14ac:dyDescent="0.2">
      <c r="A9" s="61" t="s">
        <v>944</v>
      </c>
      <c r="B9" s="9" t="s">
        <v>213</v>
      </c>
      <c r="C9" s="8">
        <v>13.337380683999999</v>
      </c>
      <c r="D9" s="46" t="str">
        <f>IF($B9="N/A","N/A",IF(C9&gt;10,"No",IF(C9&lt;-10,"No","Yes")))</f>
        <v>N/A</v>
      </c>
      <c r="E9" s="8">
        <v>12.031851266</v>
      </c>
      <c r="F9" s="46" t="str">
        <f>IF($B9="N/A","N/A",IF(E9&gt;10,"No",IF(E9&lt;-10,"No","Yes")))</f>
        <v>N/A</v>
      </c>
      <c r="G9" s="8">
        <v>12.161466965000001</v>
      </c>
      <c r="H9" s="46" t="str">
        <f>IF($B9="N/A","N/A",IF(G9&gt;10,"No",IF(G9&lt;-10,"No","Yes")))</f>
        <v>N/A</v>
      </c>
      <c r="I9" s="12">
        <v>-9.7899999999999991</v>
      </c>
      <c r="J9" s="12">
        <v>1.077</v>
      </c>
      <c r="K9" s="9" t="s">
        <v>213</v>
      </c>
      <c r="L9" s="9" t="str">
        <f>IF(J9="Div by 0", "N/A", IF(K9="N/A","N/A", IF(J9&gt;VALUE(MID(K9,1,2)), "No", IF(J9&lt;-1*VALUE(MID(K9,1,2)), "No", "Yes"))))</f>
        <v>N/A</v>
      </c>
    </row>
    <row r="10" spans="1:12" x14ac:dyDescent="0.2">
      <c r="A10" s="61" t="s">
        <v>945</v>
      </c>
      <c r="B10" s="9" t="s">
        <v>213</v>
      </c>
      <c r="C10" s="8">
        <v>18.019989063000001</v>
      </c>
      <c r="D10" s="46" t="str">
        <f t="shared" ref="D10:D19" si="0">IF($B10="N/A","N/A",IF(C10&gt;10,"No",IF(C10&lt;-10,"No","Yes")))</f>
        <v>N/A</v>
      </c>
      <c r="E10" s="8">
        <v>7.5769071629000004</v>
      </c>
      <c r="F10" s="46" t="str">
        <f t="shared" ref="F10:F19" si="1">IF($B10="N/A","N/A",IF(E10&gt;10,"No",IF(E10&lt;-10,"No","Yes")))</f>
        <v>N/A</v>
      </c>
      <c r="G10" s="8">
        <v>5.8619772094</v>
      </c>
      <c r="H10" s="46" t="str">
        <f t="shared" ref="H10:H19" si="2">IF($B10="N/A","N/A",IF(G10&gt;10,"No",IF(G10&lt;-10,"No","Yes")))</f>
        <v>N/A</v>
      </c>
      <c r="I10" s="12">
        <v>-58</v>
      </c>
      <c r="J10" s="12">
        <v>-22.6</v>
      </c>
      <c r="K10" s="9" t="s">
        <v>213</v>
      </c>
      <c r="L10" s="9" t="str">
        <f t="shared" ref="L10:L26" si="3">IF(J10="Div by 0", "N/A", IF(K10="N/A","N/A", IF(J10&gt;VALUE(MID(K10,1,2)), "No", IF(J10&lt;-1*VALUE(MID(K10,1,2)), "No", "Yes"))))</f>
        <v>N/A</v>
      </c>
    </row>
    <row r="11" spans="1:12" x14ac:dyDescent="0.2">
      <c r="A11" s="61" t="s">
        <v>946</v>
      </c>
      <c r="B11" s="9" t="s">
        <v>213</v>
      </c>
      <c r="C11" s="8">
        <v>4.8954179942999998</v>
      </c>
      <c r="D11" s="46" t="str">
        <f t="shared" si="0"/>
        <v>N/A</v>
      </c>
      <c r="E11" s="8">
        <v>7.9996540814000001</v>
      </c>
      <c r="F11" s="46" t="str">
        <f t="shared" si="1"/>
        <v>N/A</v>
      </c>
      <c r="G11" s="8">
        <v>7.9344664839999997</v>
      </c>
      <c r="H11" s="46" t="str">
        <f t="shared" si="2"/>
        <v>N/A</v>
      </c>
      <c r="I11" s="12">
        <v>63.41</v>
      </c>
      <c r="J11" s="12">
        <v>-0.81499999999999995</v>
      </c>
      <c r="K11" s="9" t="s">
        <v>213</v>
      </c>
      <c r="L11" s="9" t="str">
        <f t="shared" si="3"/>
        <v>N/A</v>
      </c>
    </row>
    <row r="12" spans="1:12" x14ac:dyDescent="0.2">
      <c r="A12" s="61" t="s">
        <v>947</v>
      </c>
      <c r="B12" s="9" t="s">
        <v>213</v>
      </c>
      <c r="C12" s="8">
        <v>2.9881999999999999E-4</v>
      </c>
      <c r="D12" s="46" t="str">
        <f t="shared" si="0"/>
        <v>N/A</v>
      </c>
      <c r="E12" s="8">
        <v>0</v>
      </c>
      <c r="F12" s="46" t="str">
        <f t="shared" si="1"/>
        <v>N/A</v>
      </c>
      <c r="G12" s="8">
        <v>9.3365900000000007E-5</v>
      </c>
      <c r="H12" s="46" t="str">
        <f t="shared" si="2"/>
        <v>N/A</v>
      </c>
      <c r="I12" s="12">
        <v>-100</v>
      </c>
      <c r="J12" s="12" t="s">
        <v>1747</v>
      </c>
      <c r="K12" s="9" t="s">
        <v>213</v>
      </c>
      <c r="L12" s="9" t="str">
        <f t="shared" si="3"/>
        <v>N/A</v>
      </c>
    </row>
    <row r="13" spans="1:12" x14ac:dyDescent="0.2">
      <c r="A13" s="61" t="s">
        <v>948</v>
      </c>
      <c r="B13" s="11" t="s">
        <v>213</v>
      </c>
      <c r="C13" s="8">
        <v>63.261131790999997</v>
      </c>
      <c r="D13" s="46" t="str">
        <f t="shared" si="0"/>
        <v>N/A</v>
      </c>
      <c r="E13" s="8">
        <v>65.047554250000005</v>
      </c>
      <c r="F13" s="46" t="str">
        <f t="shared" si="1"/>
        <v>N/A</v>
      </c>
      <c r="G13" s="8">
        <v>66.668051594000005</v>
      </c>
      <c r="H13" s="46" t="str">
        <f t="shared" si="2"/>
        <v>N/A</v>
      </c>
      <c r="I13" s="12">
        <v>2.8239999999999998</v>
      </c>
      <c r="J13" s="12">
        <v>2.4910000000000001</v>
      </c>
      <c r="K13" s="9" t="s">
        <v>213</v>
      </c>
      <c r="L13" s="9" t="str">
        <f t="shared" si="3"/>
        <v>N/A</v>
      </c>
    </row>
    <row r="14" spans="1:12" ht="12.75" customHeight="1" x14ac:dyDescent="0.2">
      <c r="A14" s="61" t="s">
        <v>949</v>
      </c>
      <c r="B14" s="11" t="s">
        <v>213</v>
      </c>
      <c r="C14" s="8">
        <v>0</v>
      </c>
      <c r="D14" s="46" t="str">
        <f t="shared" si="0"/>
        <v>N/A</v>
      </c>
      <c r="E14" s="8">
        <v>8.7435224000000002E-3</v>
      </c>
      <c r="F14" s="46" t="str">
        <f t="shared" si="1"/>
        <v>N/A</v>
      </c>
      <c r="G14" s="8">
        <v>1.07837599E-2</v>
      </c>
      <c r="H14" s="46" t="str">
        <f t="shared" si="2"/>
        <v>N/A</v>
      </c>
      <c r="I14" s="12" t="s">
        <v>1747</v>
      </c>
      <c r="J14" s="12">
        <v>23.33</v>
      </c>
      <c r="K14" s="9" t="s">
        <v>213</v>
      </c>
      <c r="L14" s="9" t="str">
        <f t="shared" si="3"/>
        <v>N/A</v>
      </c>
    </row>
    <row r="15" spans="1:12" x14ac:dyDescent="0.2">
      <c r="A15" s="61" t="s">
        <v>950</v>
      </c>
      <c r="B15" s="11" t="s">
        <v>213</v>
      </c>
      <c r="C15" s="8">
        <v>6.0660451900000002E-2</v>
      </c>
      <c r="D15" s="46" t="str">
        <f t="shared" si="0"/>
        <v>N/A</v>
      </c>
      <c r="E15" s="8">
        <v>2.89539594E-2</v>
      </c>
      <c r="F15" s="46" t="str">
        <f t="shared" si="1"/>
        <v>N/A</v>
      </c>
      <c r="G15" s="8">
        <v>1.22309312E-2</v>
      </c>
      <c r="H15" s="46" t="str">
        <f t="shared" si="2"/>
        <v>N/A</v>
      </c>
      <c r="I15" s="12">
        <v>-52.3</v>
      </c>
      <c r="J15" s="12">
        <v>-57.8</v>
      </c>
      <c r="K15" s="9" t="s">
        <v>213</v>
      </c>
      <c r="L15" s="9" t="str">
        <f t="shared" si="3"/>
        <v>N/A</v>
      </c>
    </row>
    <row r="16" spans="1:12" ht="12.75" customHeight="1" x14ac:dyDescent="0.2">
      <c r="A16" s="61" t="s">
        <v>951</v>
      </c>
      <c r="B16" s="11" t="s">
        <v>213</v>
      </c>
      <c r="C16" s="8">
        <v>0.42512119640000001</v>
      </c>
      <c r="D16" s="46" t="str">
        <f t="shared" si="0"/>
        <v>N/A</v>
      </c>
      <c r="E16" s="8">
        <v>7.3063357570000003</v>
      </c>
      <c r="F16" s="46" t="str">
        <f t="shared" si="1"/>
        <v>N/A</v>
      </c>
      <c r="G16" s="8">
        <v>7.3509296908000001</v>
      </c>
      <c r="H16" s="46" t="str">
        <f t="shared" si="2"/>
        <v>N/A</v>
      </c>
      <c r="I16" s="12">
        <v>1619</v>
      </c>
      <c r="J16" s="12">
        <v>0.61029999999999995</v>
      </c>
      <c r="K16" s="9" t="s">
        <v>213</v>
      </c>
      <c r="L16" s="9" t="str">
        <f t="shared" si="3"/>
        <v>N/A</v>
      </c>
    </row>
    <row r="17" spans="1:12" ht="12.75" customHeight="1" x14ac:dyDescent="0.2">
      <c r="A17" s="4" t="s">
        <v>952</v>
      </c>
      <c r="B17" s="11" t="s">
        <v>213</v>
      </c>
      <c r="C17" s="8" t="s">
        <v>213</v>
      </c>
      <c r="D17" s="46" t="str">
        <f t="shared" si="0"/>
        <v>N/A</v>
      </c>
      <c r="E17" s="8">
        <v>79.959751130000001</v>
      </c>
      <c r="F17" s="46" t="str">
        <f t="shared" si="1"/>
        <v>N/A</v>
      </c>
      <c r="G17" s="8">
        <v>79.893189425000003</v>
      </c>
      <c r="H17" s="46" t="str">
        <f t="shared" si="2"/>
        <v>N/A</v>
      </c>
      <c r="I17" s="12" t="s">
        <v>213</v>
      </c>
      <c r="J17" s="12">
        <v>-8.3000000000000004E-2</v>
      </c>
      <c r="K17" s="9" t="s">
        <v>213</v>
      </c>
      <c r="L17" s="9" t="str">
        <f t="shared" si="3"/>
        <v>N/A</v>
      </c>
    </row>
    <row r="18" spans="1:12" ht="12.75" customHeight="1" x14ac:dyDescent="0.2">
      <c r="A18" s="4" t="s">
        <v>953</v>
      </c>
      <c r="B18" s="11" t="s">
        <v>213</v>
      </c>
      <c r="C18" s="8" t="s">
        <v>213</v>
      </c>
      <c r="D18" s="46" t="str">
        <f t="shared" si="0"/>
        <v>N/A</v>
      </c>
      <c r="E18" s="8">
        <v>8.0083976038000007</v>
      </c>
      <c r="F18" s="46" t="str">
        <f t="shared" si="1"/>
        <v>N/A</v>
      </c>
      <c r="G18" s="8">
        <v>7.9453436098000001</v>
      </c>
      <c r="H18" s="46" t="str">
        <f t="shared" si="2"/>
        <v>N/A</v>
      </c>
      <c r="I18" s="12" t="s">
        <v>213</v>
      </c>
      <c r="J18" s="12">
        <v>-0.78700000000000003</v>
      </c>
      <c r="K18" s="9" t="s">
        <v>213</v>
      </c>
      <c r="L18" s="9" t="str">
        <f t="shared" si="3"/>
        <v>N/A</v>
      </c>
    </row>
    <row r="19" spans="1:12" ht="12.75" customHeight="1" x14ac:dyDescent="0.2">
      <c r="A19" s="18" t="s">
        <v>132</v>
      </c>
      <c r="B19" s="1" t="s">
        <v>213</v>
      </c>
      <c r="C19" s="38">
        <v>1806</v>
      </c>
      <c r="D19" s="46" t="str">
        <f t="shared" si="0"/>
        <v>N/A</v>
      </c>
      <c r="E19" s="38">
        <v>2008</v>
      </c>
      <c r="F19" s="46" t="str">
        <f t="shared" si="1"/>
        <v>N/A</v>
      </c>
      <c r="G19" s="38">
        <v>2254</v>
      </c>
      <c r="H19" s="46" t="str">
        <f t="shared" si="2"/>
        <v>N/A</v>
      </c>
      <c r="I19" s="12">
        <v>11.18</v>
      </c>
      <c r="J19" s="12">
        <v>12.25</v>
      </c>
      <c r="K19" s="38" t="s">
        <v>213</v>
      </c>
      <c r="L19" s="9" t="str">
        <f t="shared" si="3"/>
        <v>N/A</v>
      </c>
    </row>
    <row r="20" spans="1:12" ht="12.75" customHeight="1" x14ac:dyDescent="0.2">
      <c r="A20" s="18" t="s">
        <v>133</v>
      </c>
      <c r="B20" s="50" t="s">
        <v>276</v>
      </c>
      <c r="C20" s="8">
        <v>8.9944808000000001E-2</v>
      </c>
      <c r="D20" s="46" t="str">
        <f>IF($B20="N/A","N/A",IF(C20&gt;=2,"No",IF(C20&lt;0,"No","Yes")))</f>
        <v>Yes</v>
      </c>
      <c r="E20" s="8">
        <v>9.5939852199999995E-2</v>
      </c>
      <c r="F20" s="46" t="str">
        <f>IF($B20="N/A","N/A",IF(E20&gt;=2,"No",IF(E20&lt;0,"No","Yes")))</f>
        <v>Yes</v>
      </c>
      <c r="G20" s="8">
        <v>0.1052233545</v>
      </c>
      <c r="H20" s="46" t="str">
        <f>IF($B20="N/A","N/A",IF(G20&gt;=2,"No",IF(G20&lt;0,"No","Yes")))</f>
        <v>Yes</v>
      </c>
      <c r="I20" s="12">
        <v>6.665</v>
      </c>
      <c r="J20" s="12">
        <v>9.6760000000000002</v>
      </c>
      <c r="K20" s="9" t="s">
        <v>213</v>
      </c>
      <c r="L20" s="9" t="str">
        <f t="shared" si="3"/>
        <v>N/A</v>
      </c>
    </row>
    <row r="21" spans="1:12" ht="25.5" x14ac:dyDescent="0.2">
      <c r="A21" s="2" t="s">
        <v>134</v>
      </c>
      <c r="B21" s="50" t="s">
        <v>213</v>
      </c>
      <c r="C21" s="49">
        <v>3356193</v>
      </c>
      <c r="D21" s="46" t="str">
        <f t="shared" ref="D21:D26" si="4">IF($B21="N/A","N/A",IF(C21&gt;10,"No",IF(C21&lt;-10,"No","Yes")))</f>
        <v>N/A</v>
      </c>
      <c r="E21" s="49">
        <v>2305840</v>
      </c>
      <c r="F21" s="46" t="str">
        <f t="shared" ref="F21:F26" si="5">IF($B21="N/A","N/A",IF(E21&gt;10,"No",IF(E21&lt;-10,"No","Yes")))</f>
        <v>N/A</v>
      </c>
      <c r="G21" s="49">
        <v>2854733</v>
      </c>
      <c r="H21" s="46" t="str">
        <f t="shared" ref="H21:H26" si="6">IF($B21="N/A","N/A",IF(G21&gt;10,"No",IF(G21&lt;-10,"No","Yes")))</f>
        <v>N/A</v>
      </c>
      <c r="I21" s="12">
        <v>-31.3</v>
      </c>
      <c r="J21" s="12">
        <v>23.8</v>
      </c>
      <c r="K21" s="9" t="s">
        <v>213</v>
      </c>
      <c r="L21" s="9" t="str">
        <f t="shared" si="3"/>
        <v>N/A</v>
      </c>
    </row>
    <row r="22" spans="1:12" ht="25.5" x14ac:dyDescent="0.2">
      <c r="A22" s="2" t="s">
        <v>1708</v>
      </c>
      <c r="B22" s="50" t="s">
        <v>213</v>
      </c>
      <c r="C22" s="49">
        <v>1858.3571429000001</v>
      </c>
      <c r="D22" s="46" t="str">
        <f t="shared" si="4"/>
        <v>N/A</v>
      </c>
      <c r="E22" s="49">
        <v>1148.3266931999999</v>
      </c>
      <c r="F22" s="46" t="str">
        <f t="shared" si="5"/>
        <v>N/A</v>
      </c>
      <c r="G22" s="49">
        <v>1266.5186335000001</v>
      </c>
      <c r="H22" s="46" t="str">
        <f t="shared" si="6"/>
        <v>N/A</v>
      </c>
      <c r="I22" s="12">
        <v>-38.200000000000003</v>
      </c>
      <c r="J22" s="12">
        <v>10.29</v>
      </c>
      <c r="K22" s="9" t="s">
        <v>213</v>
      </c>
      <c r="L22" s="9" t="str">
        <f t="shared" si="3"/>
        <v>N/A</v>
      </c>
    </row>
    <row r="23" spans="1:12" ht="12.75" customHeight="1" x14ac:dyDescent="0.2">
      <c r="A23" s="18" t="s">
        <v>135</v>
      </c>
      <c r="B23" s="37" t="s">
        <v>213</v>
      </c>
      <c r="C23" s="1">
        <v>1626</v>
      </c>
      <c r="D23" s="46" t="str">
        <f t="shared" si="4"/>
        <v>N/A</v>
      </c>
      <c r="E23" s="1">
        <v>1413</v>
      </c>
      <c r="F23" s="46" t="str">
        <f t="shared" si="5"/>
        <v>N/A</v>
      </c>
      <c r="G23" s="1">
        <v>1651</v>
      </c>
      <c r="H23" s="46" t="str">
        <f t="shared" si="6"/>
        <v>N/A</v>
      </c>
      <c r="I23" s="12">
        <v>-13.1</v>
      </c>
      <c r="J23" s="12">
        <v>16.84</v>
      </c>
      <c r="K23" s="38" t="s">
        <v>213</v>
      </c>
      <c r="L23" s="9" t="str">
        <f t="shared" si="3"/>
        <v>N/A</v>
      </c>
    </row>
    <row r="24" spans="1:12" ht="12.75" customHeight="1" x14ac:dyDescent="0.2">
      <c r="A24" s="18" t="s">
        <v>136</v>
      </c>
      <c r="B24" s="37" t="s">
        <v>213</v>
      </c>
      <c r="C24" s="13">
        <v>8.09802092E-2</v>
      </c>
      <c r="D24" s="46" t="str">
        <f t="shared" si="4"/>
        <v>N/A</v>
      </c>
      <c r="E24" s="13">
        <v>6.7511459699999998E-2</v>
      </c>
      <c r="F24" s="46" t="str">
        <f t="shared" si="5"/>
        <v>N/A</v>
      </c>
      <c r="G24" s="13">
        <v>7.7073539600000004E-2</v>
      </c>
      <c r="H24" s="46" t="str">
        <f t="shared" si="6"/>
        <v>N/A</v>
      </c>
      <c r="I24" s="12">
        <v>-16.600000000000001</v>
      </c>
      <c r="J24" s="12">
        <v>14.16</v>
      </c>
      <c r="K24" s="9" t="s">
        <v>213</v>
      </c>
      <c r="L24" s="9" t="str">
        <f t="shared" si="3"/>
        <v>N/A</v>
      </c>
    </row>
    <row r="25" spans="1:12" ht="25.5" x14ac:dyDescent="0.2">
      <c r="A25" s="2" t="s">
        <v>137</v>
      </c>
      <c r="B25" s="37" t="s">
        <v>213</v>
      </c>
      <c r="C25" s="14">
        <v>3349380</v>
      </c>
      <c r="D25" s="46" t="str">
        <f t="shared" si="4"/>
        <v>N/A</v>
      </c>
      <c r="E25" s="14">
        <v>2264080</v>
      </c>
      <c r="F25" s="46" t="str">
        <f t="shared" si="5"/>
        <v>N/A</v>
      </c>
      <c r="G25" s="14">
        <v>2812201</v>
      </c>
      <c r="H25" s="46" t="str">
        <f t="shared" si="6"/>
        <v>N/A</v>
      </c>
      <c r="I25" s="12">
        <v>-32.4</v>
      </c>
      <c r="J25" s="12">
        <v>24.21</v>
      </c>
      <c r="K25" s="9" t="s">
        <v>213</v>
      </c>
      <c r="L25" s="9" t="str">
        <f t="shared" si="3"/>
        <v>N/A</v>
      </c>
    </row>
    <row r="26" spans="1:12" ht="25.5" x14ac:dyDescent="0.2">
      <c r="A26" s="2" t="s">
        <v>954</v>
      </c>
      <c r="B26" s="37" t="s">
        <v>213</v>
      </c>
      <c r="C26" s="14">
        <v>2059.8892989000001</v>
      </c>
      <c r="D26" s="46" t="str">
        <f t="shared" si="4"/>
        <v>N/A</v>
      </c>
      <c r="E26" s="14">
        <v>1602.3213022</v>
      </c>
      <c r="F26" s="46" t="str">
        <f t="shared" si="5"/>
        <v>N/A</v>
      </c>
      <c r="G26" s="14">
        <v>1703.3319200000001</v>
      </c>
      <c r="H26" s="46" t="str">
        <f t="shared" si="6"/>
        <v>N/A</v>
      </c>
      <c r="I26" s="12">
        <v>-22.2</v>
      </c>
      <c r="J26" s="12">
        <v>6.3040000000000003</v>
      </c>
      <c r="K26" s="9" t="s">
        <v>213</v>
      </c>
      <c r="L26" s="9" t="str">
        <f t="shared" si="3"/>
        <v>N/A</v>
      </c>
    </row>
    <row r="27" spans="1:12" x14ac:dyDescent="0.2">
      <c r="A27" s="18" t="s">
        <v>138</v>
      </c>
      <c r="B27" s="1" t="s">
        <v>213</v>
      </c>
      <c r="C27" s="38">
        <v>125169</v>
      </c>
      <c r="D27" s="46" t="str">
        <f>IF($B27="N/A","N/A",IF(C27&gt;10,"No",IF(C27&lt;-10,"No","Yes")))</f>
        <v>N/A</v>
      </c>
      <c r="E27" s="38">
        <v>129294</v>
      </c>
      <c r="F27" s="46" t="str">
        <f>IF($B27="N/A","N/A",IF(E27&gt;10,"No",IF(E27&lt;-10,"No","Yes")))</f>
        <v>N/A</v>
      </c>
      <c r="G27" s="38">
        <v>133331</v>
      </c>
      <c r="H27" s="46" t="str">
        <f>IF($B27="N/A","N/A",IF(G27&gt;10,"No",IF(G27&lt;-10,"No","Yes")))</f>
        <v>N/A</v>
      </c>
      <c r="I27" s="12">
        <v>3.2959999999999998</v>
      </c>
      <c r="J27" s="12">
        <v>3.1219999999999999</v>
      </c>
      <c r="K27" s="38" t="s">
        <v>213</v>
      </c>
      <c r="L27" s="9" t="str">
        <f>IF(J27="Div by 0", "N/A", IF(K27="N/A","N/A", IF(J27&gt;VALUE(MID(K27,1,2)), "No", IF(J27&lt;-1*VALUE(MID(K27,1,2)), "No", "Yes"))))</f>
        <v>N/A</v>
      </c>
    </row>
    <row r="28" spans="1:12" x14ac:dyDescent="0.2">
      <c r="A28" s="2" t="s">
        <v>139</v>
      </c>
      <c r="B28" s="50" t="s">
        <v>213</v>
      </c>
      <c r="C28" s="8">
        <v>6.2338325951</v>
      </c>
      <c r="D28" s="46" t="str">
        <f>IF($B28="N/A","N/A",IF(C28&gt;10,"No",IF(C28&lt;-10,"No","Yes")))</f>
        <v>N/A</v>
      </c>
      <c r="E28" s="8">
        <v>6.1775135715999996</v>
      </c>
      <c r="F28" s="46" t="str">
        <f>IF($B28="N/A","N/A",IF(E28&gt;10,"No",IF(E28&lt;-10,"No","Yes")))</f>
        <v>N/A</v>
      </c>
      <c r="G28" s="8">
        <v>6.2242835335000004</v>
      </c>
      <c r="H28" s="46" t="str">
        <f>IF($B28="N/A","N/A",IF(G28&gt;10,"No",IF(G28&lt;-10,"No","Yes")))</f>
        <v>N/A</v>
      </c>
      <c r="I28" s="12">
        <v>-0.90300000000000002</v>
      </c>
      <c r="J28" s="12">
        <v>0.7571</v>
      </c>
      <c r="K28" s="9" t="s">
        <v>213</v>
      </c>
      <c r="L28" s="9" t="str">
        <f>IF(J28="Div by 0", "N/A", IF(K28="N/A","N/A", IF(J28&gt;VALUE(MID(K28,1,2)), "No", IF(J28&lt;-1*VALUE(MID(K28,1,2)), "No", "Yes"))))</f>
        <v>N/A</v>
      </c>
    </row>
    <row r="29" spans="1:12" x14ac:dyDescent="0.2">
      <c r="A29" s="18" t="s">
        <v>140</v>
      </c>
      <c r="B29" s="38" t="s">
        <v>213</v>
      </c>
      <c r="C29" s="38">
        <v>196169</v>
      </c>
      <c r="D29" s="46" t="str">
        <f>IF($B29="N/A","N/A",IF(C29&gt;10,"No",IF(C29&lt;-10,"No","Yes")))</f>
        <v>N/A</v>
      </c>
      <c r="E29" s="38">
        <v>203238</v>
      </c>
      <c r="F29" s="46" t="str">
        <f>IF($B29="N/A","N/A",IF(E29&gt;10,"No",IF(E29&lt;-10,"No","Yes")))</f>
        <v>N/A</v>
      </c>
      <c r="G29" s="38">
        <v>209601</v>
      </c>
      <c r="H29" s="46" t="str">
        <f>IF($B29="N/A","N/A",IF(G29&gt;10,"No",IF(G29&lt;-10,"No","Yes")))</f>
        <v>N/A</v>
      </c>
      <c r="I29" s="12">
        <v>3.6040000000000001</v>
      </c>
      <c r="J29" s="12">
        <v>3.1309999999999998</v>
      </c>
      <c r="K29" s="38" t="s">
        <v>213</v>
      </c>
      <c r="L29" s="9" t="str">
        <f>IF(J29="Div by 0", "N/A", IF(K29="N/A","N/A", IF(J29&gt;VALUE(MID(K29,1,2)), "No", IF(J29&lt;-1*VALUE(MID(K29,1,2)), "No", "Yes"))))</f>
        <v>N/A</v>
      </c>
    </row>
    <row r="30" spans="1:12" x14ac:dyDescent="0.2">
      <c r="A30" s="2" t="s">
        <v>141</v>
      </c>
      <c r="B30" s="37" t="s">
        <v>213</v>
      </c>
      <c r="C30" s="8">
        <v>9.7698687882000002</v>
      </c>
      <c r="D30" s="46" t="str">
        <f>IF($B30="N/A","N/A",IF(C30&gt;10,"No",IF(C30&lt;-10,"No","Yes")))</f>
        <v>N/A</v>
      </c>
      <c r="E30" s="8">
        <v>9.7104699618999994</v>
      </c>
      <c r="F30" s="46" t="str">
        <f>IF($B30="N/A","N/A",IF(E30&gt;10,"No",IF(E30&lt;-10,"No","Yes")))</f>
        <v>N/A</v>
      </c>
      <c r="G30" s="8">
        <v>9.7847916306999991</v>
      </c>
      <c r="H30" s="46" t="str">
        <f>IF($B30="N/A","N/A",IF(G30&gt;10,"No",IF(G30&lt;-10,"No","Yes")))</f>
        <v>N/A</v>
      </c>
      <c r="I30" s="12">
        <v>-0.60799999999999998</v>
      </c>
      <c r="J30" s="12">
        <v>0.76539999999999997</v>
      </c>
      <c r="K30" s="9" t="s">
        <v>213</v>
      </c>
      <c r="L30" s="9" t="str">
        <f>IF(J30="Div by 0", "N/A", IF(K30="N/A","N/A", IF(J30&gt;VALUE(MID(K30,1,2)), "No", IF(J30&lt;-1*VALUE(MID(K30,1,2)), "No", "Yes"))))</f>
        <v>N/A</v>
      </c>
    </row>
    <row r="31" spans="1:12" ht="12.75" customHeight="1" x14ac:dyDescent="0.2">
      <c r="A31" s="18" t="s">
        <v>142</v>
      </c>
      <c r="B31" s="1" t="s">
        <v>213</v>
      </c>
      <c r="C31" s="1">
        <v>137967.08332999999</v>
      </c>
      <c r="D31" s="46" t="str">
        <f>IF($B31="N/A","N/A",IF(C31&gt;10,"No",IF(C31&lt;-10,"No","Yes")))</f>
        <v>N/A</v>
      </c>
      <c r="E31" s="1">
        <v>142439.91667000001</v>
      </c>
      <c r="F31" s="46" t="str">
        <f>IF($B31="N/A","N/A",IF(E31&gt;10,"No",IF(E31&lt;-10,"No","Yes")))</f>
        <v>N/A</v>
      </c>
      <c r="G31" s="1">
        <v>149683.58332999999</v>
      </c>
      <c r="H31" s="46" t="str">
        <f>IF($B31="N/A","N/A",IF(G31&gt;10,"No",IF(G31&lt;-10,"No","Yes")))</f>
        <v>N/A</v>
      </c>
      <c r="I31" s="12">
        <v>3.242</v>
      </c>
      <c r="J31" s="12">
        <v>5.085</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1880923</v>
      </c>
      <c r="D6" s="46" t="str">
        <f>IF($B6="N/A","N/A",IF(C6&gt;10,"No",IF(C6&lt;-10,"No","Yes")))</f>
        <v>N/A</v>
      </c>
      <c r="E6" s="38">
        <v>1961676</v>
      </c>
      <c r="F6" s="46" t="str">
        <f>IF($B6="N/A","N/A",IF(E6&gt;10,"No",IF(E6&lt;-10,"No","Yes")))</f>
        <v>N/A</v>
      </c>
      <c r="G6" s="38">
        <v>2006525</v>
      </c>
      <c r="H6" s="46" t="str">
        <f>IF($B6="N/A","N/A",IF(G6&gt;10,"No",IF(G6&lt;-10,"No","Yes")))</f>
        <v>N/A</v>
      </c>
      <c r="I6" s="12">
        <v>4.2930000000000001</v>
      </c>
      <c r="J6" s="12">
        <v>2.286</v>
      </c>
      <c r="K6" s="52" t="s">
        <v>739</v>
      </c>
      <c r="L6" s="9" t="str">
        <f>IF(J6="Div by 0", "N/A", IF(K6="N/A","N/A", IF(J6&gt;VALUE(MID(K6,1,2)), "No", IF(J6&lt;-1*VALUE(MID(K6,1,2)), "No", "Yes"))))</f>
        <v>Yes</v>
      </c>
    </row>
    <row r="7" spans="1:14" x14ac:dyDescent="0.2">
      <c r="A7" s="18" t="s">
        <v>59</v>
      </c>
      <c r="B7" s="38" t="s">
        <v>213</v>
      </c>
      <c r="C7" s="38">
        <v>1504562.13</v>
      </c>
      <c r="D7" s="46" t="str">
        <f>IF($B7="N/A","N/A",IF(C7&gt;10,"No",IF(C7&lt;-10,"No","Yes")))</f>
        <v>N/A</v>
      </c>
      <c r="E7" s="38">
        <v>1577036.54</v>
      </c>
      <c r="F7" s="46" t="str">
        <f>IF($B7="N/A","N/A",IF(E7&gt;10,"No",IF(E7&lt;-10,"No","Yes")))</f>
        <v>N/A</v>
      </c>
      <c r="G7" s="38">
        <v>1622282.97</v>
      </c>
      <c r="H7" s="46" t="str">
        <f>IF($B7="N/A","N/A",IF(G7&gt;10,"No",IF(G7&lt;-10,"No","Yes")))</f>
        <v>N/A</v>
      </c>
      <c r="I7" s="12">
        <v>4.8170000000000002</v>
      </c>
      <c r="J7" s="12">
        <v>2.8690000000000002</v>
      </c>
      <c r="K7" s="52" t="s">
        <v>740</v>
      </c>
      <c r="L7" s="9" t="str">
        <f>IF(J7="Div by 0", "N/A", IF(K7="N/A","N/A", IF(J7&gt;VALUE(MID(K7,1,2)), "No", IF(J7&lt;-1*VALUE(MID(K7,1,2)), "No", "Yes"))))</f>
        <v>Yes</v>
      </c>
    </row>
    <row r="8" spans="1:14" x14ac:dyDescent="0.2">
      <c r="A8" s="72" t="s">
        <v>143</v>
      </c>
      <c r="B8" s="38" t="s">
        <v>213</v>
      </c>
      <c r="C8" s="38">
        <v>70119</v>
      </c>
      <c r="D8" s="46" t="str">
        <f>IF($B8="N/A","N/A",IF(C8&gt;10,"No",IF(C8&lt;-10,"No","Yes")))</f>
        <v>N/A</v>
      </c>
      <c r="E8" s="38">
        <v>66323</v>
      </c>
      <c r="F8" s="46" t="str">
        <f>IF($B8="N/A","N/A",IF(E8&gt;10,"No",IF(E8&lt;-10,"No","Yes")))</f>
        <v>N/A</v>
      </c>
      <c r="G8" s="38">
        <v>66093</v>
      </c>
      <c r="H8" s="46" t="str">
        <f>IF($B8="N/A","N/A",IF(G8&gt;10,"No",IF(G8&lt;-10,"No","Yes")))</f>
        <v>N/A</v>
      </c>
      <c r="I8" s="12">
        <v>-5.41</v>
      </c>
      <c r="J8" s="12">
        <v>-0.34699999999999998</v>
      </c>
      <c r="K8" s="38" t="s">
        <v>213</v>
      </c>
      <c r="L8" s="9" t="str">
        <f>IF(J8="Div by 0", "N/A", IF(K8="N/A","N/A", IF(J8&gt;VALUE(MID(K8,1,2)), "No", IF(J8&lt;-1*VALUE(MID(K8,1,2)), "No", "Yes"))))</f>
        <v>N/A</v>
      </c>
    </row>
    <row r="9" spans="1:14" x14ac:dyDescent="0.2">
      <c r="A9" s="18" t="s">
        <v>681</v>
      </c>
      <c r="B9" s="38" t="s">
        <v>213</v>
      </c>
      <c r="C9" s="38">
        <v>70119</v>
      </c>
      <c r="D9" s="46" t="str">
        <f t="shared" ref="D9:D11" si="0">IF($B9="N/A","N/A",IF(C9&gt;10,"No",IF(C9&lt;-10,"No","Yes")))</f>
        <v>N/A</v>
      </c>
      <c r="E9" s="38">
        <v>66323</v>
      </c>
      <c r="F9" s="46" t="str">
        <f t="shared" ref="F9:F11" si="1">IF($B9="N/A","N/A",IF(E9&gt;10,"No",IF(E9&lt;-10,"No","Yes")))</f>
        <v>N/A</v>
      </c>
      <c r="G9" s="38">
        <v>66092</v>
      </c>
      <c r="H9" s="46" t="str">
        <f t="shared" ref="H9:H11" si="2">IF($B9="N/A","N/A",IF(G9&gt;10,"No",IF(G9&lt;-10,"No","Yes")))</f>
        <v>N/A</v>
      </c>
      <c r="I9" s="12">
        <v>-5.41</v>
      </c>
      <c r="J9" s="12">
        <v>-0.34799999999999998</v>
      </c>
      <c r="K9" s="38" t="s">
        <v>213</v>
      </c>
      <c r="L9" s="9" t="str">
        <f t="shared" ref="L9:L11" si="3">IF(J9="Div by 0", "N/A", IF(K9="N/A","N/A", IF(J9&gt;VALUE(MID(K9,1,2)), "No", IF(J9&lt;-1*VALUE(MID(K9,1,2)), "No", "Yes"))))</f>
        <v>N/A</v>
      </c>
    </row>
    <row r="10" spans="1:14" x14ac:dyDescent="0.2">
      <c r="A10" s="18" t="s">
        <v>425</v>
      </c>
      <c r="B10" s="38" t="s">
        <v>213</v>
      </c>
      <c r="C10" s="38">
        <v>0</v>
      </c>
      <c r="D10" s="46" t="str">
        <f t="shared" si="0"/>
        <v>N/A</v>
      </c>
      <c r="E10" s="38">
        <v>0</v>
      </c>
      <c r="F10" s="46" t="str">
        <f t="shared" si="1"/>
        <v>N/A</v>
      </c>
      <c r="G10" s="38">
        <v>11</v>
      </c>
      <c r="H10" s="46" t="str">
        <f t="shared" si="2"/>
        <v>N/A</v>
      </c>
      <c r="I10" s="12" t="s">
        <v>1747</v>
      </c>
      <c r="J10" s="12" t="s">
        <v>1747</v>
      </c>
      <c r="K10" s="38" t="s">
        <v>213</v>
      </c>
      <c r="L10" s="9" t="str">
        <f t="shared" si="3"/>
        <v>N/A</v>
      </c>
    </row>
    <row r="11" spans="1:14" x14ac:dyDescent="0.2">
      <c r="A11" s="18" t="s">
        <v>169</v>
      </c>
      <c r="B11" s="38" t="s">
        <v>213</v>
      </c>
      <c r="C11" s="8">
        <v>3.7279038004</v>
      </c>
      <c r="D11" s="46" t="str">
        <f t="shared" si="0"/>
        <v>N/A</v>
      </c>
      <c r="E11" s="8">
        <v>3.3809354857999998</v>
      </c>
      <c r="F11" s="46" t="str">
        <f t="shared" si="1"/>
        <v>N/A</v>
      </c>
      <c r="G11" s="8">
        <v>3.2939036393999999</v>
      </c>
      <c r="H11" s="46" t="str">
        <f t="shared" si="2"/>
        <v>N/A</v>
      </c>
      <c r="I11" s="12">
        <v>-9.31</v>
      </c>
      <c r="J11" s="12">
        <v>-2.57</v>
      </c>
      <c r="K11" s="38" t="s">
        <v>213</v>
      </c>
      <c r="L11" s="9" t="str">
        <f t="shared" si="3"/>
        <v>N/A</v>
      </c>
    </row>
    <row r="12" spans="1:14" x14ac:dyDescent="0.2">
      <c r="A12" s="18" t="s">
        <v>144</v>
      </c>
      <c r="B12" s="38" t="s">
        <v>213</v>
      </c>
      <c r="C12" s="38">
        <v>43804.25</v>
      </c>
      <c r="D12" s="46" t="str">
        <f>IF($B12="N/A","N/A",IF(C12&gt;10,"No",IF(C12&lt;-10,"No","Yes")))</f>
        <v>N/A</v>
      </c>
      <c r="E12" s="38">
        <v>40555.416666999998</v>
      </c>
      <c r="F12" s="46" t="str">
        <f>IF($B12="N/A","N/A",IF(E12&gt;10,"No",IF(E12&lt;-10,"No","Yes")))</f>
        <v>N/A</v>
      </c>
      <c r="G12" s="38">
        <v>41197.416666999998</v>
      </c>
      <c r="H12" s="46" t="str">
        <f>IF($B12="N/A","N/A",IF(G12&gt;10,"No",IF(G12&lt;-10,"No","Yes")))</f>
        <v>N/A</v>
      </c>
      <c r="I12" s="12">
        <v>-7.42</v>
      </c>
      <c r="J12" s="12">
        <v>1.583</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98.572208171</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1.4054646715000001</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2.2327157600000001E-2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28649</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1.4277918292</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55.851862193999999</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21.557471464999999</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37.652274075999998</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0.15358302209999999</v>
      </c>
      <c r="H21" s="78" t="str">
        <f t="shared" si="7"/>
        <v>N/A</v>
      </c>
      <c r="I21" s="12" t="s">
        <v>213</v>
      </c>
      <c r="J21" s="12" t="s">
        <v>213</v>
      </c>
      <c r="K21" s="77" t="s">
        <v>213</v>
      </c>
      <c r="L21" s="9" t="str">
        <f t="shared" si="4"/>
        <v>N/A</v>
      </c>
    </row>
    <row r="22" spans="1:14" x14ac:dyDescent="0.2">
      <c r="A22" s="2" t="s">
        <v>1715</v>
      </c>
      <c r="B22" s="50" t="s">
        <v>217</v>
      </c>
      <c r="C22" s="1">
        <v>790</v>
      </c>
      <c r="D22" s="46" t="str">
        <f>IF($B22="N/A","N/A",IF(C22&gt;0,"No",IF(C22&lt;0,"No","Yes")))</f>
        <v>No</v>
      </c>
      <c r="E22" s="1">
        <v>847</v>
      </c>
      <c r="F22" s="46" t="str">
        <f>IF($B22="N/A","N/A",IF(E22&gt;0,"No",IF(E22&lt;0,"No","Yes")))</f>
        <v>No</v>
      </c>
      <c r="G22" s="1">
        <v>765</v>
      </c>
      <c r="H22" s="46" t="str">
        <f>IF($B22="N/A","N/A",IF(G22&gt;0,"No",IF(G22&lt;0,"No","Yes")))</f>
        <v>No</v>
      </c>
      <c r="I22" s="12">
        <v>7.2149999999999999</v>
      </c>
      <c r="J22" s="12">
        <v>-9.68</v>
      </c>
      <c r="K22" s="47" t="s">
        <v>213</v>
      </c>
      <c r="L22" s="9" t="str">
        <f t="shared" si="4"/>
        <v>N/A</v>
      </c>
    </row>
    <row r="23" spans="1:14" x14ac:dyDescent="0.2">
      <c r="A23" s="6" t="s">
        <v>145</v>
      </c>
      <c r="B23" s="50" t="s">
        <v>279</v>
      </c>
      <c r="C23" s="8">
        <v>8.4054477500000002E-2</v>
      </c>
      <c r="D23" s="46" t="str">
        <f>IF($B23="N/A","N/A",IF(C23&gt;=10,"No",IF(C23&lt;0,"No","Yes")))</f>
        <v>Yes</v>
      </c>
      <c r="E23" s="8">
        <v>8.6354729300000002E-2</v>
      </c>
      <c r="F23" s="46" t="str">
        <f>IF($B23="N/A","N/A",IF(E23&gt;=10,"No",IF(E23&lt;0,"No","Yes")))</f>
        <v>Yes</v>
      </c>
      <c r="G23" s="8">
        <v>7.6251230399999995E-2</v>
      </c>
      <c r="H23" s="46" t="str">
        <f>IF($B23="N/A","N/A",IF(G23&gt;=10,"No",IF(G23&lt;0,"No","Yes")))</f>
        <v>Yes</v>
      </c>
      <c r="I23" s="12">
        <v>2.7370000000000001</v>
      </c>
      <c r="J23" s="12">
        <v>-11.7</v>
      </c>
      <c r="K23" s="47" t="s">
        <v>213</v>
      </c>
      <c r="L23" s="9" t="str">
        <f t="shared" si="4"/>
        <v>N/A</v>
      </c>
    </row>
    <row r="24" spans="1:14" x14ac:dyDescent="0.2">
      <c r="A24" s="2" t="s">
        <v>426</v>
      </c>
      <c r="B24" s="37" t="s">
        <v>213</v>
      </c>
      <c r="C24" s="13">
        <v>86.654016444999996</v>
      </c>
      <c r="D24" s="78" t="str">
        <f t="shared" ref="D24:D27" si="8">IF($B24="N/A","N/A",IF(C24&gt;10,"No",IF(C24&lt;-10,"No","Yes")))</f>
        <v>N/A</v>
      </c>
      <c r="E24" s="13">
        <v>84.710743801999996</v>
      </c>
      <c r="F24" s="46" t="str">
        <f t="shared" ref="F24:F27" si="9">IF($B24="N/A","N/A",IF(E24&gt;10,"No",IF(E24&lt;-10,"No","Yes")))</f>
        <v>N/A</v>
      </c>
      <c r="G24" s="13">
        <v>88.235294117999999</v>
      </c>
      <c r="H24" s="46" t="str">
        <f t="shared" ref="H24:H27" si="10">IF($B24="N/A","N/A",IF(G24&gt;10,"No",IF(G24&lt;-10,"No","Yes")))</f>
        <v>N/A</v>
      </c>
      <c r="I24" s="12">
        <v>-2.2400000000000002</v>
      </c>
      <c r="J24" s="12">
        <v>4.1609999999999996</v>
      </c>
      <c r="K24" s="47" t="s">
        <v>213</v>
      </c>
      <c r="L24" s="9" t="str">
        <f t="shared" si="4"/>
        <v>N/A</v>
      </c>
    </row>
    <row r="25" spans="1:14" x14ac:dyDescent="0.2">
      <c r="A25" s="2" t="s">
        <v>427</v>
      </c>
      <c r="B25" s="37" t="s">
        <v>213</v>
      </c>
      <c r="C25" s="13">
        <v>30.234029096</v>
      </c>
      <c r="D25" s="78" t="str">
        <f t="shared" si="8"/>
        <v>N/A</v>
      </c>
      <c r="E25" s="13">
        <v>31.877213694999998</v>
      </c>
      <c r="F25" s="46" t="str">
        <f t="shared" si="9"/>
        <v>N/A</v>
      </c>
      <c r="G25" s="13">
        <v>29.803921569</v>
      </c>
      <c r="H25" s="46" t="str">
        <f t="shared" si="10"/>
        <v>N/A</v>
      </c>
      <c r="I25" s="12">
        <v>5.4349999999999996</v>
      </c>
      <c r="J25" s="12">
        <v>-6.5</v>
      </c>
      <c r="K25" s="47" t="s">
        <v>213</v>
      </c>
      <c r="L25" s="9" t="str">
        <f t="shared" si="4"/>
        <v>N/A</v>
      </c>
    </row>
    <row r="26" spans="1:14" x14ac:dyDescent="0.2">
      <c r="A26" s="2" t="s">
        <v>423</v>
      </c>
      <c r="B26" s="37" t="s">
        <v>213</v>
      </c>
      <c r="C26" s="13">
        <v>0.94876660339999996</v>
      </c>
      <c r="D26" s="78" t="str">
        <f t="shared" si="8"/>
        <v>N/A</v>
      </c>
      <c r="E26" s="13">
        <v>1.5938606848000001</v>
      </c>
      <c r="F26" s="46" t="str">
        <f t="shared" si="9"/>
        <v>N/A</v>
      </c>
      <c r="G26" s="13">
        <v>0.84967320260000001</v>
      </c>
      <c r="H26" s="46" t="str">
        <f t="shared" si="10"/>
        <v>N/A</v>
      </c>
      <c r="I26" s="12">
        <v>67.989999999999995</v>
      </c>
      <c r="J26" s="12">
        <v>-46.7</v>
      </c>
      <c r="K26" s="47" t="s">
        <v>213</v>
      </c>
      <c r="L26" s="9" t="str">
        <f t="shared" si="4"/>
        <v>N/A</v>
      </c>
    </row>
    <row r="27" spans="1:14" x14ac:dyDescent="0.2">
      <c r="A27" s="2" t="s">
        <v>424</v>
      </c>
      <c r="B27" s="37" t="s">
        <v>213</v>
      </c>
      <c r="C27" s="13">
        <v>0.37950664140000001</v>
      </c>
      <c r="D27" s="78" t="str">
        <f t="shared" si="8"/>
        <v>N/A</v>
      </c>
      <c r="E27" s="13">
        <v>1.5348288076000001</v>
      </c>
      <c r="F27" s="46" t="str">
        <f t="shared" si="9"/>
        <v>N/A</v>
      </c>
      <c r="G27" s="13">
        <v>1.6339869280999999</v>
      </c>
      <c r="H27" s="46" t="str">
        <f t="shared" si="10"/>
        <v>N/A</v>
      </c>
      <c r="I27" s="12">
        <v>304.39999999999998</v>
      </c>
      <c r="J27" s="12">
        <v>6.4610000000000003</v>
      </c>
      <c r="K27" s="47" t="s">
        <v>213</v>
      </c>
      <c r="L27" s="9" t="str">
        <f t="shared" si="4"/>
        <v>N/A</v>
      </c>
    </row>
    <row r="28" spans="1:14" x14ac:dyDescent="0.2">
      <c r="A28" s="2" t="s">
        <v>955</v>
      </c>
      <c r="B28" s="37" t="s">
        <v>213</v>
      </c>
      <c r="C28" s="74">
        <v>18.642283601999999</v>
      </c>
      <c r="D28" s="78" t="str">
        <f>IF($B28="N/A","N/A",IF(C28&gt;10,"No",IF(C28&lt;-10,"No","Yes")))</f>
        <v>N/A</v>
      </c>
      <c r="E28" s="74">
        <v>18.408697460999999</v>
      </c>
      <c r="F28" s="78" t="str">
        <f>IF($B28="N/A","N/A",IF(E28&gt;10,"No",IF(E28&lt;-10,"No","Yes")))</f>
        <v>N/A</v>
      </c>
      <c r="G28" s="74">
        <v>18.519131334000001</v>
      </c>
      <c r="H28" s="78" t="str">
        <f>IF($B28="N/A","N/A",IF(G28&gt;10,"No",IF(G28&lt;-10,"No","Yes")))</f>
        <v>N/A</v>
      </c>
      <c r="I28" s="12">
        <v>-1.25</v>
      </c>
      <c r="J28" s="12">
        <v>0.59989999999999999</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100</v>
      </c>
      <c r="H30" s="46" t="str">
        <f>IF($B30="N/A","N/A",IF(G30&gt;=98,"Yes","No"))</f>
        <v>Yes</v>
      </c>
      <c r="I30" s="12">
        <v>0</v>
      </c>
      <c r="J30" s="12">
        <v>0</v>
      </c>
      <c r="K30" s="47" t="s">
        <v>740</v>
      </c>
      <c r="L30" s="9" t="str">
        <f t="shared" si="4"/>
        <v>Yes</v>
      </c>
    </row>
    <row r="31" spans="1:14" x14ac:dyDescent="0.2">
      <c r="A31" s="2" t="s">
        <v>18</v>
      </c>
      <c r="B31" s="50" t="s">
        <v>277</v>
      </c>
      <c r="C31" s="13">
        <v>100</v>
      </c>
      <c r="D31" s="46" t="str">
        <f>IF($B31="N/A","N/A",IF(C31&gt;=95,"Yes","No"))</f>
        <v>Yes</v>
      </c>
      <c r="E31" s="13">
        <v>100</v>
      </c>
      <c r="F31" s="46" t="str">
        <f>IF($B31="N/A","N/A",IF(E31&gt;=95,"Yes","No"))</f>
        <v>Yes</v>
      </c>
      <c r="G31" s="13">
        <v>100</v>
      </c>
      <c r="H31" s="46" t="str">
        <f>IF($B31="N/A","N/A",IF(G31&gt;=95,"Yes","No"))</f>
        <v>Yes</v>
      </c>
      <c r="I31" s="12">
        <v>0</v>
      </c>
      <c r="J31" s="12">
        <v>0</v>
      </c>
      <c r="K31" s="47" t="s">
        <v>740</v>
      </c>
      <c r="L31" s="9" t="str">
        <f t="shared" si="4"/>
        <v>Yes</v>
      </c>
    </row>
    <row r="32" spans="1:14" x14ac:dyDescent="0.2">
      <c r="A32" s="2" t="s">
        <v>23</v>
      </c>
      <c r="B32" s="37" t="s">
        <v>213</v>
      </c>
      <c r="C32" s="13">
        <v>45.569116864000001</v>
      </c>
      <c r="D32" s="46" t="str">
        <f t="shared" ref="D32:D37" si="11">IF($B32="N/A","N/A",IF(C32&gt;10,"No",IF(C32&lt;-10,"No","Yes")))</f>
        <v>N/A</v>
      </c>
      <c r="E32" s="13">
        <v>46.935324692000002</v>
      </c>
      <c r="F32" s="46" t="str">
        <f t="shared" ref="F32:F37" si="12">IF($B32="N/A","N/A",IF(E32&gt;10,"No",IF(E32&lt;-10,"No","Yes")))</f>
        <v>N/A</v>
      </c>
      <c r="G32" s="13">
        <v>47.751311346999998</v>
      </c>
      <c r="H32" s="46" t="str">
        <f t="shared" ref="H32:H37" si="13">IF($B32="N/A","N/A",IF(G32&gt;10,"No",IF(G32&lt;-10,"No","Yes")))</f>
        <v>N/A</v>
      </c>
      <c r="I32" s="12">
        <v>2.9980000000000002</v>
      </c>
      <c r="J32" s="12">
        <v>1.7390000000000001</v>
      </c>
      <c r="K32" s="47" t="s">
        <v>740</v>
      </c>
      <c r="L32" s="9" t="str">
        <f t="shared" si="4"/>
        <v>Yes</v>
      </c>
    </row>
    <row r="33" spans="1:12" x14ac:dyDescent="0.2">
      <c r="A33" s="2" t="s">
        <v>24</v>
      </c>
      <c r="B33" s="37" t="s">
        <v>213</v>
      </c>
      <c r="C33" s="13">
        <v>37.453420475000001</v>
      </c>
      <c r="D33" s="46" t="str">
        <f t="shared" si="11"/>
        <v>N/A</v>
      </c>
      <c r="E33" s="13">
        <v>37.879445943</v>
      </c>
      <c r="F33" s="46" t="str">
        <f t="shared" si="12"/>
        <v>N/A</v>
      </c>
      <c r="G33" s="13">
        <v>38.177645431999998</v>
      </c>
      <c r="H33" s="46" t="str">
        <f t="shared" si="13"/>
        <v>N/A</v>
      </c>
      <c r="I33" s="12">
        <v>1.137</v>
      </c>
      <c r="J33" s="12">
        <v>0.78720000000000001</v>
      </c>
      <c r="K33" s="47" t="s">
        <v>740</v>
      </c>
      <c r="L33" s="9" t="str">
        <f t="shared" si="4"/>
        <v>Yes</v>
      </c>
    </row>
    <row r="34" spans="1:12" x14ac:dyDescent="0.2">
      <c r="A34" s="2" t="s">
        <v>25</v>
      </c>
      <c r="B34" s="37" t="s">
        <v>213</v>
      </c>
      <c r="C34" s="13">
        <v>1.6516359255999999</v>
      </c>
      <c r="D34" s="46" t="str">
        <f t="shared" si="11"/>
        <v>N/A</v>
      </c>
      <c r="E34" s="13">
        <v>1.6874855989999999</v>
      </c>
      <c r="F34" s="46" t="str">
        <f t="shared" si="12"/>
        <v>N/A</v>
      </c>
      <c r="G34" s="13">
        <v>1.7600578114000001</v>
      </c>
      <c r="H34" s="46" t="str">
        <f t="shared" si="13"/>
        <v>N/A</v>
      </c>
      <c r="I34" s="12">
        <v>2.1709999999999998</v>
      </c>
      <c r="J34" s="12">
        <v>4.3010000000000002</v>
      </c>
      <c r="K34" s="47" t="s">
        <v>740</v>
      </c>
      <c r="L34" s="9" t="str">
        <f t="shared" si="4"/>
        <v>Yes</v>
      </c>
    </row>
    <row r="35" spans="1:12" x14ac:dyDescent="0.2">
      <c r="A35" s="2" t="s">
        <v>26</v>
      </c>
      <c r="B35" s="50" t="s">
        <v>213</v>
      </c>
      <c r="C35" s="13">
        <v>1.2992557377</v>
      </c>
      <c r="D35" s="11" t="str">
        <f t="shared" si="11"/>
        <v>N/A</v>
      </c>
      <c r="E35" s="13">
        <v>1.4016585817</v>
      </c>
      <c r="F35" s="11" t="str">
        <f t="shared" si="12"/>
        <v>N/A</v>
      </c>
      <c r="G35" s="13">
        <v>1.4742901285000001</v>
      </c>
      <c r="H35" s="11" t="str">
        <f t="shared" si="13"/>
        <v>N/A</v>
      </c>
      <c r="I35" s="12">
        <v>7.8819999999999997</v>
      </c>
      <c r="J35" s="12">
        <v>5.1820000000000004</v>
      </c>
      <c r="K35" s="50" t="s">
        <v>213</v>
      </c>
      <c r="L35" s="9" t="str">
        <f t="shared" si="4"/>
        <v>N/A</v>
      </c>
    </row>
    <row r="36" spans="1:12" x14ac:dyDescent="0.2">
      <c r="A36" s="2" t="s">
        <v>60</v>
      </c>
      <c r="B36" s="50" t="s">
        <v>213</v>
      </c>
      <c r="C36" s="13">
        <v>0.13631605329999999</v>
      </c>
      <c r="D36" s="11" t="str">
        <f t="shared" si="11"/>
        <v>N/A</v>
      </c>
      <c r="E36" s="13">
        <v>0.1460485829</v>
      </c>
      <c r="F36" s="11" t="str">
        <f t="shared" si="12"/>
        <v>N/A</v>
      </c>
      <c r="G36" s="13">
        <v>0.15484481880000001</v>
      </c>
      <c r="H36" s="11" t="str">
        <f t="shared" si="13"/>
        <v>N/A</v>
      </c>
      <c r="I36" s="12">
        <v>7.14</v>
      </c>
      <c r="J36" s="12">
        <v>6.0229999999999997</v>
      </c>
      <c r="K36" s="50" t="s">
        <v>213</v>
      </c>
      <c r="L36" s="9" t="str">
        <f t="shared" si="4"/>
        <v>N/A</v>
      </c>
    </row>
    <row r="37" spans="1:12" x14ac:dyDescent="0.2">
      <c r="A37" s="2" t="s">
        <v>61</v>
      </c>
      <c r="B37" s="50" t="s">
        <v>213</v>
      </c>
      <c r="C37" s="13">
        <v>0.26460413319999998</v>
      </c>
      <c r="D37" s="11" t="str">
        <f t="shared" si="11"/>
        <v>N/A</v>
      </c>
      <c r="E37" s="13">
        <v>0.42779745479999998</v>
      </c>
      <c r="F37" s="11" t="str">
        <f t="shared" si="12"/>
        <v>N/A</v>
      </c>
      <c r="G37" s="13">
        <v>0.55095251739999995</v>
      </c>
      <c r="H37" s="11" t="str">
        <f t="shared" si="13"/>
        <v>N/A</v>
      </c>
      <c r="I37" s="12">
        <v>61.67</v>
      </c>
      <c r="J37" s="12">
        <v>28.79</v>
      </c>
      <c r="K37" s="50" t="s">
        <v>213</v>
      </c>
      <c r="L37" s="9" t="str">
        <f t="shared" si="4"/>
        <v>N/A</v>
      </c>
    </row>
    <row r="38" spans="1:12" x14ac:dyDescent="0.2">
      <c r="A38" s="2" t="s">
        <v>62</v>
      </c>
      <c r="B38" s="50" t="s">
        <v>278</v>
      </c>
      <c r="C38" s="13">
        <v>14.185322844</v>
      </c>
      <c r="D38" s="11" t="str">
        <f>IF($B38="N/A","N/A",IF(C38&gt;=5,"No",IF(C38&lt;0,"No","Yes")))</f>
        <v>No</v>
      </c>
      <c r="E38" s="13">
        <v>12.406788889</v>
      </c>
      <c r="F38" s="11" t="str">
        <f>IF($B38="N/A","N/A",IF(E38&gt;=5,"No",IF(E38&lt;0,"No","Yes")))</f>
        <v>No</v>
      </c>
      <c r="G38" s="13">
        <v>11.263203797999999</v>
      </c>
      <c r="H38" s="11" t="str">
        <f>IF($B38="N/A","N/A",IF(G38&gt;=5,"No",IF(G38&lt;0,"No","Yes")))</f>
        <v>No</v>
      </c>
      <c r="I38" s="12">
        <v>-12.5</v>
      </c>
      <c r="J38" s="12">
        <v>-9.2200000000000006</v>
      </c>
      <c r="K38" s="47" t="s">
        <v>740</v>
      </c>
      <c r="L38" s="9" t="str">
        <f t="shared" si="4"/>
        <v>Yes</v>
      </c>
    </row>
    <row r="39" spans="1:12" x14ac:dyDescent="0.2">
      <c r="A39" s="2" t="s">
        <v>63</v>
      </c>
      <c r="B39" s="50" t="s">
        <v>213</v>
      </c>
      <c r="C39" s="13">
        <v>10.248372740000001</v>
      </c>
      <c r="D39" s="11" t="str">
        <f>IF($B39="N/A","N/A",IF(C39&gt;10,"No",IF(C39&lt;-10,"No","Yes")))</f>
        <v>N/A</v>
      </c>
      <c r="E39" s="13">
        <v>10.648598442999999</v>
      </c>
      <c r="F39" s="11" t="str">
        <f>IF($B39="N/A","N/A",IF(E39&gt;10,"No",IF(E39&lt;-10,"No","Yes")))</f>
        <v>N/A</v>
      </c>
      <c r="G39" s="13">
        <v>10.959843511000001</v>
      </c>
      <c r="H39" s="11" t="str">
        <f>IF($B39="N/A","N/A",IF(G39&gt;10,"No",IF(G39&lt;-10,"No","Yes")))</f>
        <v>N/A</v>
      </c>
      <c r="I39" s="12">
        <v>3.9049999999999998</v>
      </c>
      <c r="J39" s="12">
        <v>2.923</v>
      </c>
      <c r="K39" s="50" t="s">
        <v>740</v>
      </c>
      <c r="L39" s="9" t="str">
        <f t="shared" si="4"/>
        <v>Yes</v>
      </c>
    </row>
    <row r="40" spans="1:12" x14ac:dyDescent="0.2">
      <c r="A40" s="2" t="s">
        <v>64</v>
      </c>
      <c r="B40" s="50" t="s">
        <v>213</v>
      </c>
      <c r="C40" s="13">
        <v>75.721089000000006</v>
      </c>
      <c r="D40" s="11" t="str">
        <f>IF($B40="N/A","N/A",IF(C40&gt;10,"No",IF(C40&lt;-10,"No","Yes")))</f>
        <v>N/A</v>
      </c>
      <c r="E40" s="13">
        <v>63.213350503000001</v>
      </c>
      <c r="F40" s="11" t="str">
        <f>IF($B40="N/A","N/A",IF(E40&gt;10,"No",IF(E40&lt;-10,"No","Yes")))</f>
        <v>N/A</v>
      </c>
      <c r="G40" s="13">
        <v>55.462639600999999</v>
      </c>
      <c r="H40" s="11" t="str">
        <f>IF($B40="N/A","N/A",IF(G40&gt;10,"No",IF(G40&lt;-10,"No","Yes")))</f>
        <v>N/A</v>
      </c>
      <c r="I40" s="12">
        <v>-16.5</v>
      </c>
      <c r="J40" s="12">
        <v>-12.3</v>
      </c>
      <c r="K40" s="47" t="s">
        <v>740</v>
      </c>
      <c r="L40" s="9" t="str">
        <f t="shared" si="4"/>
        <v>No</v>
      </c>
    </row>
    <row r="41" spans="1:12" x14ac:dyDescent="0.2">
      <c r="A41" s="3" t="s">
        <v>19</v>
      </c>
      <c r="B41" s="37" t="s">
        <v>281</v>
      </c>
      <c r="C41" s="8">
        <v>4.1866147630999997</v>
      </c>
      <c r="D41" s="46" t="str">
        <f>IF($B41="N/A","N/A",IF(C41&gt;8,"No",IF(C41&lt;2,"No","Yes")))</f>
        <v>Yes</v>
      </c>
      <c r="E41" s="8">
        <v>3.8514515138999998</v>
      </c>
      <c r="F41" s="46" t="str">
        <f>IF($B41="N/A","N/A",IF(E41&gt;8,"No",IF(E41&lt;2,"No","Yes")))</f>
        <v>Yes</v>
      </c>
      <c r="G41" s="8">
        <v>3.6746614170999998</v>
      </c>
      <c r="H41" s="46" t="str">
        <f>IF($B41="N/A","N/A",IF(G41&gt;8,"No",IF(G41&lt;2,"No","Yes")))</f>
        <v>Yes</v>
      </c>
      <c r="I41" s="12">
        <v>-8.01</v>
      </c>
      <c r="J41" s="12">
        <v>-4.59</v>
      </c>
      <c r="K41" s="47" t="s">
        <v>740</v>
      </c>
      <c r="L41" s="9" t="str">
        <f t="shared" si="4"/>
        <v>Yes</v>
      </c>
    </row>
    <row r="42" spans="1:12" x14ac:dyDescent="0.2">
      <c r="A42" s="3" t="s">
        <v>170</v>
      </c>
      <c r="B42" s="37" t="s">
        <v>213</v>
      </c>
      <c r="C42" s="8">
        <v>19.810752486999998</v>
      </c>
      <c r="D42" s="11" t="str">
        <f t="shared" ref="D42:D49" si="14">IF($B42="N/A","N/A",IF(C42&gt;10,"No",IF(C42&lt;-10,"No","Yes")))</f>
        <v>N/A</v>
      </c>
      <c r="E42" s="8">
        <v>19.567400529</v>
      </c>
      <c r="F42" s="11" t="str">
        <f t="shared" ref="F42:F49" si="15">IF($B42="N/A","N/A",IF(E42&gt;10,"No",IF(E42&lt;-10,"No","Yes")))</f>
        <v>N/A</v>
      </c>
      <c r="G42" s="8">
        <v>19.157498661000002</v>
      </c>
      <c r="H42" s="11" t="str">
        <f t="shared" ref="H42:H49" si="16">IF($B42="N/A","N/A",IF(G42&gt;10,"No",IF(G42&lt;-10,"No","Yes")))</f>
        <v>N/A</v>
      </c>
      <c r="I42" s="12">
        <v>-1.23</v>
      </c>
      <c r="J42" s="12">
        <v>-2.09</v>
      </c>
      <c r="K42" s="47" t="s">
        <v>740</v>
      </c>
      <c r="L42" s="9" t="str">
        <f>IF(J42="Div by 0", "N/A", IF(OR(J42="N/A",K42="N/A"),"N/A", IF(J42&gt;VALUE(MID(K42,1,2)), "No", IF(J42&lt;-1*VALUE(MID(K42,1,2)), "No", "Yes"))))</f>
        <v>Yes</v>
      </c>
    </row>
    <row r="43" spans="1:12" x14ac:dyDescent="0.2">
      <c r="A43" s="3" t="s">
        <v>171</v>
      </c>
      <c r="B43" s="37" t="s">
        <v>213</v>
      </c>
      <c r="C43" s="8">
        <v>30.170187722000001</v>
      </c>
      <c r="D43" s="11" t="str">
        <f t="shared" si="14"/>
        <v>N/A</v>
      </c>
      <c r="E43" s="8">
        <v>30.406091526000001</v>
      </c>
      <c r="F43" s="11" t="str">
        <f t="shared" si="15"/>
        <v>N/A</v>
      </c>
      <c r="G43" s="8">
        <v>30.639638179999999</v>
      </c>
      <c r="H43" s="11" t="str">
        <f t="shared" si="16"/>
        <v>N/A</v>
      </c>
      <c r="I43" s="12">
        <v>0.78190000000000004</v>
      </c>
      <c r="J43" s="12">
        <v>0.7681</v>
      </c>
      <c r="K43" s="47" t="s">
        <v>740</v>
      </c>
      <c r="L43" s="9" t="str">
        <f>IF(J43="Div by 0", "N/A", IF(OR(J43="N/A",K43="N/A"),"N/A", IF(J43&gt;VALUE(MID(K43,1,2)), "No", IF(J43&lt;-1*VALUE(MID(K43,1,2)), "No", "Yes"))))</f>
        <v>Yes</v>
      </c>
    </row>
    <row r="44" spans="1:12" x14ac:dyDescent="0.2">
      <c r="A44" s="3" t="s">
        <v>172</v>
      </c>
      <c r="B44" s="37" t="s">
        <v>213</v>
      </c>
      <c r="C44" s="8">
        <v>3.6108867827000002</v>
      </c>
      <c r="D44" s="11" t="str">
        <f t="shared" si="14"/>
        <v>N/A</v>
      </c>
      <c r="E44" s="8">
        <v>3.6726248370999999</v>
      </c>
      <c r="F44" s="11" t="str">
        <f t="shared" si="15"/>
        <v>N/A</v>
      </c>
      <c r="G44" s="8">
        <v>3.5972140889999999</v>
      </c>
      <c r="H44" s="11" t="str">
        <f t="shared" si="16"/>
        <v>N/A</v>
      </c>
      <c r="I44" s="12">
        <v>1.71</v>
      </c>
      <c r="J44" s="12">
        <v>-2.0499999999999998</v>
      </c>
      <c r="K44" s="47" t="s">
        <v>740</v>
      </c>
      <c r="L44" s="9" t="str">
        <f t="shared" ref="L44:L53" si="17">IF(J44="Div by 0", "N/A", IF(OR(J44="N/A",K44="N/A"),"N/A", IF(J44&gt;VALUE(MID(K44,1,2)), "No", IF(J44&lt;-1*VALUE(MID(K44,1,2)), "No", "Yes"))))</f>
        <v>Yes</v>
      </c>
    </row>
    <row r="45" spans="1:12" x14ac:dyDescent="0.2">
      <c r="A45" s="3" t="s">
        <v>173</v>
      </c>
      <c r="B45" s="37" t="s">
        <v>213</v>
      </c>
      <c r="C45" s="8">
        <v>21.660216818999999</v>
      </c>
      <c r="D45" s="11" t="str">
        <f t="shared" si="14"/>
        <v>N/A</v>
      </c>
      <c r="E45" s="8">
        <v>22.044618989</v>
      </c>
      <c r="F45" s="11" t="str">
        <f t="shared" si="15"/>
        <v>N/A</v>
      </c>
      <c r="G45" s="8">
        <v>22.180835026</v>
      </c>
      <c r="H45" s="11" t="str">
        <f t="shared" si="16"/>
        <v>N/A</v>
      </c>
      <c r="I45" s="12">
        <v>1.7749999999999999</v>
      </c>
      <c r="J45" s="12">
        <v>0.6179</v>
      </c>
      <c r="K45" s="47" t="s">
        <v>740</v>
      </c>
      <c r="L45" s="9" t="str">
        <f t="shared" si="17"/>
        <v>Yes</v>
      </c>
    </row>
    <row r="46" spans="1:12" x14ac:dyDescent="0.2">
      <c r="A46" s="3" t="s">
        <v>174</v>
      </c>
      <c r="B46" s="37" t="s">
        <v>213</v>
      </c>
      <c r="C46" s="8">
        <v>10.839518683</v>
      </c>
      <c r="D46" s="11" t="str">
        <f t="shared" si="14"/>
        <v>N/A</v>
      </c>
      <c r="E46" s="8">
        <v>11.018384279999999</v>
      </c>
      <c r="F46" s="11" t="str">
        <f t="shared" si="15"/>
        <v>N/A</v>
      </c>
      <c r="G46" s="8">
        <v>11.339853726999999</v>
      </c>
      <c r="H46" s="11" t="str">
        <f t="shared" si="16"/>
        <v>N/A</v>
      </c>
      <c r="I46" s="12">
        <v>1.65</v>
      </c>
      <c r="J46" s="12">
        <v>2.9180000000000001</v>
      </c>
      <c r="K46" s="47" t="s">
        <v>740</v>
      </c>
      <c r="L46" s="9" t="str">
        <f t="shared" si="17"/>
        <v>Yes</v>
      </c>
    </row>
    <row r="47" spans="1:12" x14ac:dyDescent="0.2">
      <c r="A47" s="3" t="s">
        <v>175</v>
      </c>
      <c r="B47" s="37" t="s">
        <v>213</v>
      </c>
      <c r="C47" s="8">
        <v>4.1043679086999996</v>
      </c>
      <c r="D47" s="11" t="str">
        <f t="shared" si="14"/>
        <v>N/A</v>
      </c>
      <c r="E47" s="8">
        <v>4.0540843646000004</v>
      </c>
      <c r="F47" s="11" t="str">
        <f t="shared" si="15"/>
        <v>N/A</v>
      </c>
      <c r="G47" s="8">
        <v>4.1568881523999996</v>
      </c>
      <c r="H47" s="11" t="str">
        <f t="shared" si="16"/>
        <v>N/A</v>
      </c>
      <c r="I47" s="12">
        <v>-1.23</v>
      </c>
      <c r="J47" s="12">
        <v>2.536</v>
      </c>
      <c r="K47" s="47" t="s">
        <v>740</v>
      </c>
      <c r="L47" s="9" t="str">
        <f t="shared" si="17"/>
        <v>Yes</v>
      </c>
    </row>
    <row r="48" spans="1:12" x14ac:dyDescent="0.2">
      <c r="A48" s="3" t="s">
        <v>176</v>
      </c>
      <c r="B48" s="37" t="s">
        <v>213</v>
      </c>
      <c r="C48" s="8">
        <v>3.3589891770999998</v>
      </c>
      <c r="D48" s="11" t="str">
        <f t="shared" si="14"/>
        <v>N/A</v>
      </c>
      <c r="E48" s="8">
        <v>3.2221426983999999</v>
      </c>
      <c r="F48" s="11" t="str">
        <f t="shared" si="15"/>
        <v>N/A</v>
      </c>
      <c r="G48" s="8">
        <v>3.1421487397000001</v>
      </c>
      <c r="H48" s="11" t="str">
        <f t="shared" si="16"/>
        <v>N/A</v>
      </c>
      <c r="I48" s="12">
        <v>-4.07</v>
      </c>
      <c r="J48" s="12">
        <v>-2.48</v>
      </c>
      <c r="K48" s="47" t="s">
        <v>740</v>
      </c>
      <c r="L48" s="9" t="str">
        <f t="shared" si="17"/>
        <v>Yes</v>
      </c>
    </row>
    <row r="49" spans="1:12" x14ac:dyDescent="0.2">
      <c r="A49" s="3" t="s">
        <v>957</v>
      </c>
      <c r="B49" s="37" t="s">
        <v>213</v>
      </c>
      <c r="C49" s="8">
        <v>2.258252996</v>
      </c>
      <c r="D49" s="11" t="str">
        <f t="shared" si="14"/>
        <v>N/A</v>
      </c>
      <c r="E49" s="8">
        <v>2.1626914944000002</v>
      </c>
      <c r="F49" s="11" t="str">
        <f t="shared" si="15"/>
        <v>N/A</v>
      </c>
      <c r="G49" s="8">
        <v>2.1110128207000001</v>
      </c>
      <c r="H49" s="11" t="str">
        <f t="shared" si="16"/>
        <v>N/A</v>
      </c>
      <c r="I49" s="12">
        <v>-4.2300000000000004</v>
      </c>
      <c r="J49" s="12">
        <v>-2.39</v>
      </c>
      <c r="K49" s="47" t="s">
        <v>740</v>
      </c>
      <c r="L49" s="9" t="str">
        <f t="shared" si="17"/>
        <v>Yes</v>
      </c>
    </row>
    <row r="50" spans="1:12" x14ac:dyDescent="0.2">
      <c r="A50" s="2" t="s">
        <v>208</v>
      </c>
      <c r="B50" s="37" t="s">
        <v>213</v>
      </c>
      <c r="C50" s="38">
        <v>1016151</v>
      </c>
      <c r="D50" s="9" t="str">
        <f t="shared" ref="D50:D53" si="18">IF($B50="N/A","N/A",IF(C50&lt;0,"No","Yes"))</f>
        <v>N/A</v>
      </c>
      <c r="E50" s="38">
        <v>1052838</v>
      </c>
      <c r="F50" s="9" t="str">
        <f t="shared" ref="F50:F53" si="19">IF($B50="N/A","N/A",IF(E50&lt;0,"No","Yes"))</f>
        <v>N/A</v>
      </c>
      <c r="G50" s="38">
        <v>1069626</v>
      </c>
      <c r="H50" s="9" t="str">
        <f t="shared" ref="H50:H53" si="20">IF($B50="N/A","N/A",IF(G50&lt;0,"No","Yes"))</f>
        <v>N/A</v>
      </c>
      <c r="I50" s="12">
        <v>3.61</v>
      </c>
      <c r="J50" s="12">
        <v>1.595</v>
      </c>
      <c r="K50" s="47" t="s">
        <v>740</v>
      </c>
      <c r="L50" s="9" t="str">
        <f t="shared" si="17"/>
        <v>Yes</v>
      </c>
    </row>
    <row r="51" spans="1:12" x14ac:dyDescent="0.2">
      <c r="A51" s="2" t="s">
        <v>209</v>
      </c>
      <c r="B51" s="37" t="s">
        <v>213</v>
      </c>
      <c r="C51" s="38">
        <v>67635</v>
      </c>
      <c r="D51" s="9" t="str">
        <f t="shared" si="18"/>
        <v>N/A</v>
      </c>
      <c r="E51" s="38">
        <v>71711</v>
      </c>
      <c r="F51" s="9" t="str">
        <f t="shared" si="19"/>
        <v>N/A</v>
      </c>
      <c r="G51" s="38">
        <v>71890</v>
      </c>
      <c r="H51" s="9" t="str">
        <f t="shared" si="20"/>
        <v>N/A</v>
      </c>
      <c r="I51" s="12">
        <v>6.0259999999999998</v>
      </c>
      <c r="J51" s="12">
        <v>0.24959999999999999</v>
      </c>
      <c r="K51" s="47" t="s">
        <v>740</v>
      </c>
      <c r="L51" s="9" t="str">
        <f t="shared" si="17"/>
        <v>Yes</v>
      </c>
    </row>
    <row r="52" spans="1:12" x14ac:dyDescent="0.2">
      <c r="A52" s="2" t="s">
        <v>210</v>
      </c>
      <c r="B52" s="37" t="s">
        <v>213</v>
      </c>
      <c r="C52" s="38">
        <v>601274</v>
      </c>
      <c r="D52" s="9" t="str">
        <f t="shared" si="18"/>
        <v>N/A</v>
      </c>
      <c r="E52" s="38">
        <v>638407</v>
      </c>
      <c r="F52" s="9" t="str">
        <f t="shared" si="19"/>
        <v>N/A</v>
      </c>
      <c r="G52" s="38">
        <v>662452</v>
      </c>
      <c r="H52" s="9" t="str">
        <f t="shared" si="20"/>
        <v>N/A</v>
      </c>
      <c r="I52" s="12">
        <v>6.1760000000000002</v>
      </c>
      <c r="J52" s="12">
        <v>3.766</v>
      </c>
      <c r="K52" s="47" t="s">
        <v>740</v>
      </c>
      <c r="L52" s="9" t="str">
        <f t="shared" si="17"/>
        <v>Yes</v>
      </c>
    </row>
    <row r="53" spans="1:12" x14ac:dyDescent="0.2">
      <c r="A53" s="2" t="s">
        <v>958</v>
      </c>
      <c r="B53" s="37" t="s">
        <v>213</v>
      </c>
      <c r="C53" s="38">
        <v>148827</v>
      </c>
      <c r="D53" s="9" t="str">
        <f t="shared" si="18"/>
        <v>N/A</v>
      </c>
      <c r="E53" s="38">
        <v>151387</v>
      </c>
      <c r="F53" s="9" t="str">
        <f t="shared" si="19"/>
        <v>N/A</v>
      </c>
      <c r="G53" s="38">
        <v>155403</v>
      </c>
      <c r="H53" s="9" t="str">
        <f t="shared" si="20"/>
        <v>N/A</v>
      </c>
      <c r="I53" s="12">
        <v>1.72</v>
      </c>
      <c r="J53" s="12">
        <v>2.653</v>
      </c>
      <c r="K53" s="47" t="s">
        <v>740</v>
      </c>
      <c r="L53" s="9" t="str">
        <f t="shared" si="17"/>
        <v>Yes</v>
      </c>
    </row>
    <row r="54" spans="1:12" x14ac:dyDescent="0.2">
      <c r="A54" s="2" t="s">
        <v>959</v>
      </c>
      <c r="B54" s="37" t="s">
        <v>213</v>
      </c>
      <c r="C54" s="8">
        <v>99.999787338000004</v>
      </c>
      <c r="D54" s="46" t="str">
        <f>IF($B54="N/A","N/A",IF(C54&gt;10,"No",IF(C54&lt;-10,"No","Yes")))</f>
        <v>N/A</v>
      </c>
      <c r="E54" s="8">
        <v>99.999490231999999</v>
      </c>
      <c r="F54" s="46" t="str">
        <f>IF($B54="N/A","N/A",IF(E54&gt;10,"No",IF(E54&lt;-10,"No","Yes")))</f>
        <v>N/A</v>
      </c>
      <c r="G54" s="8">
        <v>99.999750813000006</v>
      </c>
      <c r="H54" s="46" t="str">
        <f>IF($B54="N/A","N/A",IF(G54&gt;10,"No",IF(G54&lt;-10,"No","Yes")))</f>
        <v>N/A</v>
      </c>
      <c r="I54" s="12">
        <v>0</v>
      </c>
      <c r="J54" s="12">
        <v>2.9999999999999997E-4</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59.220499723000003</v>
      </c>
      <c r="D56" s="46" t="str">
        <f t="shared" ref="D56:D57" si="21">IF($B56="N/A","N/A",IF(C56&gt;10,"No",IF(C56&lt;-10,"No","Yes")))</f>
        <v>N/A</v>
      </c>
      <c r="E56" s="8">
        <v>58.979209615000002</v>
      </c>
      <c r="F56" s="46" t="str">
        <f t="shared" ref="F56:F57" si="22">IF($B56="N/A","N/A",IF(E56&gt;10,"No",IF(E56&lt;-10,"No","Yes")))</f>
        <v>N/A</v>
      </c>
      <c r="G56" s="8">
        <v>58.826578288</v>
      </c>
      <c r="H56" s="46" t="str">
        <f t="shared" ref="H56:H57" si="23">IF($B56="N/A","N/A",IF(G56&gt;10,"No",IF(G56&lt;-10,"No","Yes")))</f>
        <v>N/A</v>
      </c>
      <c r="I56" s="12">
        <v>-0.40699999999999997</v>
      </c>
      <c r="J56" s="12">
        <v>-0.25900000000000001</v>
      </c>
      <c r="K56" s="47" t="s">
        <v>740</v>
      </c>
      <c r="L56" s="9" t="str">
        <f>IF(J56="Div by 0", "N/A", IF(OR(J56="N/A",K56="N/A"),"N/A", IF(J56&gt;VALUE(MID(K56,1,2)), "No", IF(J56&lt;-1*VALUE(MID(K56,1,2)), "No", "Yes"))))</f>
        <v>Yes</v>
      </c>
    </row>
    <row r="57" spans="1:12" x14ac:dyDescent="0.2">
      <c r="A57" s="6" t="s">
        <v>178</v>
      </c>
      <c r="B57" s="37" t="s">
        <v>213</v>
      </c>
      <c r="C57" s="8">
        <v>40.779500276999997</v>
      </c>
      <c r="D57" s="46" t="str">
        <f t="shared" si="21"/>
        <v>N/A</v>
      </c>
      <c r="E57" s="8">
        <v>41.020790384999998</v>
      </c>
      <c r="F57" s="46" t="str">
        <f t="shared" si="22"/>
        <v>N/A</v>
      </c>
      <c r="G57" s="8">
        <v>41.173421712</v>
      </c>
      <c r="H57" s="46" t="str">
        <f t="shared" si="23"/>
        <v>N/A</v>
      </c>
      <c r="I57" s="12">
        <v>0.5917</v>
      </c>
      <c r="J57" s="12">
        <v>0.37209999999999999</v>
      </c>
      <c r="K57" s="47" t="s">
        <v>740</v>
      </c>
      <c r="L57" s="9" t="str">
        <f>IF(J57="Div by 0", "N/A", IF(OR(J57="N/A",K57="N/A"),"N/A", IF(J57&gt;VALUE(MID(K57,1,2)), "No", IF(J57&lt;-1*VALUE(MID(K57,1,2)), "No", "Yes"))))</f>
        <v>Yes</v>
      </c>
    </row>
    <row r="58" spans="1:12" x14ac:dyDescent="0.2">
      <c r="A58" s="7" t="s">
        <v>686</v>
      </c>
      <c r="B58" s="37" t="s">
        <v>282</v>
      </c>
      <c r="C58" s="8">
        <v>58.730474346999998</v>
      </c>
      <c r="D58" s="46" t="str">
        <f>IF($B58="N/A","N/A",IF(C58&gt;70,"No",IF(C58&lt;40,"No","Yes")))</f>
        <v>Yes</v>
      </c>
      <c r="E58" s="8">
        <v>59.091664475000002</v>
      </c>
      <c r="F58" s="46" t="str">
        <f>IF($B58="N/A","N/A",IF(E58&gt;70,"No",IF(E58&lt;40,"No","Yes")))</f>
        <v>Yes</v>
      </c>
      <c r="G58" s="8">
        <v>60.814243529999999</v>
      </c>
      <c r="H58" s="46" t="str">
        <f>IF($B58="N/A","N/A",IF(G58&gt;70,"No",IF(G58&lt;40,"No","Yes")))</f>
        <v>Yes</v>
      </c>
      <c r="I58" s="12">
        <v>0.61499999999999999</v>
      </c>
      <c r="J58" s="12">
        <v>2.915</v>
      </c>
      <c r="K58" s="47" t="s">
        <v>740</v>
      </c>
      <c r="L58" s="9" t="str">
        <f t="shared" si="4"/>
        <v>Yes</v>
      </c>
    </row>
    <row r="59" spans="1:12" x14ac:dyDescent="0.2">
      <c r="A59" s="2" t="s">
        <v>687</v>
      </c>
      <c r="B59" s="37" t="s">
        <v>213</v>
      </c>
      <c r="C59" s="8">
        <v>78.812524745999994</v>
      </c>
      <c r="D59" s="46" t="str">
        <f>IF($B59="N/A","N/A",IF(C59&gt;10,"No",IF(C59&lt;-10,"No","Yes")))</f>
        <v>N/A</v>
      </c>
      <c r="E59" s="8">
        <v>77.901785713999999</v>
      </c>
      <c r="F59" s="46" t="str">
        <f>IF($B59="N/A","N/A",IF(E59&gt;10,"No",IF(E59&lt;-10,"No","Yes")))</f>
        <v>N/A</v>
      </c>
      <c r="G59" s="8">
        <v>77.862859822000004</v>
      </c>
      <c r="H59" s="46" t="str">
        <f>IF($B59="N/A","N/A",IF(G59&gt;10,"No",IF(G59&lt;-10,"No","Yes")))</f>
        <v>N/A</v>
      </c>
      <c r="I59" s="12">
        <v>-1.1599999999999999</v>
      </c>
      <c r="J59" s="12">
        <v>-0.05</v>
      </c>
      <c r="K59" s="37" t="s">
        <v>213</v>
      </c>
      <c r="L59" s="9" t="str">
        <f t="shared" si="4"/>
        <v>N/A</v>
      </c>
    </row>
    <row r="60" spans="1:12" x14ac:dyDescent="0.2">
      <c r="A60" s="2" t="s">
        <v>688</v>
      </c>
      <c r="B60" s="37" t="s">
        <v>213</v>
      </c>
      <c r="C60" s="8">
        <v>79.404758173000005</v>
      </c>
      <c r="D60" s="46" t="str">
        <f t="shared" ref="D60:D66" si="24">IF($B60="N/A","N/A",IF(C60&gt;10,"No",IF(C60&lt;-10,"No","Yes")))</f>
        <v>N/A</v>
      </c>
      <c r="E60" s="8">
        <v>78.959699389999997</v>
      </c>
      <c r="F60" s="46" t="str">
        <f t="shared" ref="F60:F66" si="25">IF($B60="N/A","N/A",IF(E60&gt;10,"No",IF(E60&lt;-10,"No","Yes")))</f>
        <v>N/A</v>
      </c>
      <c r="G60" s="8">
        <v>79.001922497999999</v>
      </c>
      <c r="H60" s="46" t="str">
        <f t="shared" ref="H60:H66" si="26">IF($B60="N/A","N/A",IF(G60&gt;10,"No",IF(G60&lt;-10,"No","Yes")))</f>
        <v>N/A</v>
      </c>
      <c r="I60" s="12">
        <v>-0.56000000000000005</v>
      </c>
      <c r="J60" s="12">
        <v>5.3499999999999999E-2</v>
      </c>
      <c r="K60" s="37" t="s">
        <v>213</v>
      </c>
      <c r="L60" s="9" t="str">
        <f t="shared" si="4"/>
        <v>N/A</v>
      </c>
    </row>
    <row r="61" spans="1:12" x14ac:dyDescent="0.2">
      <c r="A61" s="2" t="s">
        <v>1748</v>
      </c>
      <c r="B61" s="37" t="s">
        <v>213</v>
      </c>
      <c r="C61" s="8">
        <v>58.568326697000003</v>
      </c>
      <c r="D61" s="46" t="str">
        <f t="shared" si="24"/>
        <v>N/A</v>
      </c>
      <c r="E61" s="8">
        <v>59.526705813</v>
      </c>
      <c r="F61" s="46" t="str">
        <f t="shared" si="25"/>
        <v>N/A</v>
      </c>
      <c r="G61" s="8">
        <v>62.673177367999998</v>
      </c>
      <c r="H61" s="46" t="str">
        <f t="shared" si="26"/>
        <v>N/A</v>
      </c>
      <c r="I61" s="12">
        <v>1.6359999999999999</v>
      </c>
      <c r="J61" s="12">
        <v>5.2859999999999996</v>
      </c>
      <c r="K61" s="37" t="s">
        <v>213</v>
      </c>
      <c r="L61" s="9" t="str">
        <f t="shared" si="4"/>
        <v>N/A</v>
      </c>
    </row>
    <row r="62" spans="1:12" x14ac:dyDescent="0.2">
      <c r="A62" s="2" t="s">
        <v>689</v>
      </c>
      <c r="B62" s="37" t="s">
        <v>213</v>
      </c>
      <c r="C62" s="8">
        <v>31.814008359999999</v>
      </c>
      <c r="D62" s="46" t="str">
        <f t="shared" si="24"/>
        <v>N/A</v>
      </c>
      <c r="E62" s="8">
        <v>32.634817773000002</v>
      </c>
      <c r="F62" s="46" t="str">
        <f t="shared" si="25"/>
        <v>N/A</v>
      </c>
      <c r="G62" s="8">
        <v>32.808055134999996</v>
      </c>
      <c r="H62" s="46" t="str">
        <f t="shared" si="26"/>
        <v>N/A</v>
      </c>
      <c r="I62" s="12">
        <v>2.58</v>
      </c>
      <c r="J62" s="12">
        <v>0.53080000000000005</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1.3451374671</v>
      </c>
      <c r="D64" s="46" t="str">
        <f t="shared" si="24"/>
        <v>N/A</v>
      </c>
      <c r="E64" s="8">
        <v>1.2924152611999999</v>
      </c>
      <c r="F64" s="46" t="str">
        <f t="shared" si="25"/>
        <v>N/A</v>
      </c>
      <c r="G64" s="8">
        <v>1.2781799380000001</v>
      </c>
      <c r="H64" s="46" t="str">
        <f t="shared" si="26"/>
        <v>N/A</v>
      </c>
      <c r="I64" s="12">
        <v>-3.92</v>
      </c>
      <c r="J64" s="12">
        <v>-1.1000000000000001</v>
      </c>
      <c r="K64" s="37" t="s">
        <v>213</v>
      </c>
      <c r="L64" s="9" t="str">
        <f t="shared" si="4"/>
        <v>N/A</v>
      </c>
    </row>
    <row r="65" spans="1:12" x14ac:dyDescent="0.2">
      <c r="A65" s="3" t="s">
        <v>147</v>
      </c>
      <c r="B65" s="37" t="s">
        <v>213</v>
      </c>
      <c r="C65" s="8">
        <v>1.3557705445999999</v>
      </c>
      <c r="D65" s="46" t="str">
        <f t="shared" si="24"/>
        <v>N/A</v>
      </c>
      <c r="E65" s="8">
        <v>1.3247855405</v>
      </c>
      <c r="F65" s="46" t="str">
        <f t="shared" si="25"/>
        <v>N/A</v>
      </c>
      <c r="G65" s="8">
        <v>1.3336988076</v>
      </c>
      <c r="H65" s="46" t="str">
        <f t="shared" si="26"/>
        <v>N/A</v>
      </c>
      <c r="I65" s="12">
        <v>-2.29</v>
      </c>
      <c r="J65" s="12">
        <v>0.67279999999999995</v>
      </c>
      <c r="K65" s="37" t="s">
        <v>213</v>
      </c>
      <c r="L65" s="9" t="str">
        <f t="shared" si="4"/>
        <v>N/A</v>
      </c>
    </row>
    <row r="66" spans="1:12" x14ac:dyDescent="0.2">
      <c r="A66" s="3" t="s">
        <v>148</v>
      </c>
      <c r="B66" s="37" t="s">
        <v>213</v>
      </c>
      <c r="C66" s="8">
        <v>1.4669393696999999</v>
      </c>
      <c r="D66" s="46" t="str">
        <f t="shared" si="24"/>
        <v>N/A</v>
      </c>
      <c r="E66" s="8">
        <v>1.4222022393</v>
      </c>
      <c r="F66" s="46" t="str">
        <f t="shared" si="25"/>
        <v>N/A</v>
      </c>
      <c r="G66" s="8">
        <v>1.4098503631999999</v>
      </c>
      <c r="H66" s="46" t="str">
        <f t="shared" si="26"/>
        <v>N/A</v>
      </c>
      <c r="I66" s="12">
        <v>-3.05</v>
      </c>
      <c r="J66" s="12">
        <v>-0.86899999999999999</v>
      </c>
      <c r="K66" s="37" t="s">
        <v>213</v>
      </c>
      <c r="L66" s="9" t="str">
        <f t="shared" si="4"/>
        <v>N/A</v>
      </c>
    </row>
    <row r="67" spans="1:12" x14ac:dyDescent="0.2">
      <c r="A67" s="2" t="s">
        <v>961</v>
      </c>
      <c r="B67" s="50" t="s">
        <v>213</v>
      </c>
      <c r="C67" s="1">
        <v>5824</v>
      </c>
      <c r="D67" s="11" t="str">
        <f>IF($B67="N/A","N/A",IF(C67&gt;10,"No",IF(C67&lt;-10,"No","Yes")))</f>
        <v>N/A</v>
      </c>
      <c r="E67" s="1">
        <v>5869</v>
      </c>
      <c r="F67" s="11" t="str">
        <f>IF($B67="N/A","N/A",IF(E67&gt;10,"No",IF(E67&lt;-10,"No","Yes")))</f>
        <v>N/A</v>
      </c>
      <c r="G67" s="1">
        <v>5696</v>
      </c>
      <c r="H67" s="11" t="str">
        <f>IF($B67="N/A","N/A",IF(G67&gt;10,"No",IF(G67&lt;-10,"No","Yes")))</f>
        <v>N/A</v>
      </c>
      <c r="I67" s="12">
        <v>0.77270000000000005</v>
      </c>
      <c r="J67" s="12">
        <v>-2.95</v>
      </c>
      <c r="K67" s="37" t="s">
        <v>213</v>
      </c>
      <c r="L67" s="9" t="str">
        <f t="shared" si="4"/>
        <v>N/A</v>
      </c>
    </row>
    <row r="68" spans="1:12" x14ac:dyDescent="0.2">
      <c r="A68" s="3" t="s">
        <v>201</v>
      </c>
      <c r="B68" s="50" t="s">
        <v>217</v>
      </c>
      <c r="C68" s="1">
        <v>2331</v>
      </c>
      <c r="D68" s="46" t="str">
        <f t="shared" ref="D68:D69" si="27">IF($B68="N/A","N/A",IF(C68&gt;0,"No",IF(C68&lt;0,"No","Yes")))</f>
        <v>No</v>
      </c>
      <c r="E68" s="1">
        <v>2622</v>
      </c>
      <c r="F68" s="46" t="str">
        <f t="shared" ref="F68:F69" si="28">IF($B68="N/A","N/A",IF(E68&gt;0,"No",IF(E68&lt;0,"No","Yes")))</f>
        <v>No</v>
      </c>
      <c r="G68" s="1">
        <v>2895</v>
      </c>
      <c r="H68" s="46" t="str">
        <f t="shared" ref="H68:H69" si="29">IF($B68="N/A","N/A",IF(G68&gt;0,"No",IF(G68&lt;0,"No","Yes")))</f>
        <v>No</v>
      </c>
      <c r="I68" s="12">
        <v>12.48</v>
      </c>
      <c r="J68" s="12">
        <v>10.41</v>
      </c>
      <c r="K68" s="37" t="s">
        <v>213</v>
      </c>
      <c r="L68" s="9" t="str">
        <f t="shared" si="4"/>
        <v>N/A</v>
      </c>
    </row>
    <row r="69" spans="1:12" x14ac:dyDescent="0.2">
      <c r="A69" s="3" t="s">
        <v>202</v>
      </c>
      <c r="B69" s="50" t="s">
        <v>217</v>
      </c>
      <c r="C69" s="1">
        <v>2443</v>
      </c>
      <c r="D69" s="46" t="str">
        <f t="shared" si="27"/>
        <v>No</v>
      </c>
      <c r="E69" s="1">
        <v>2831</v>
      </c>
      <c r="F69" s="46" t="str">
        <f t="shared" si="28"/>
        <v>No</v>
      </c>
      <c r="G69" s="1">
        <v>3119</v>
      </c>
      <c r="H69" s="46" t="str">
        <f t="shared" si="29"/>
        <v>No</v>
      </c>
      <c r="I69" s="12">
        <v>15.88</v>
      </c>
      <c r="J69" s="12">
        <v>10.17</v>
      </c>
      <c r="K69" s="37" t="s">
        <v>213</v>
      </c>
      <c r="L69" s="9" t="str">
        <f t="shared" si="4"/>
        <v>N/A</v>
      </c>
    </row>
    <row r="70" spans="1:12" x14ac:dyDescent="0.2">
      <c r="A70" s="3" t="s">
        <v>203</v>
      </c>
      <c r="B70" s="73" t="s">
        <v>213</v>
      </c>
      <c r="C70" s="13">
        <v>78.305362259999995</v>
      </c>
      <c r="D70" s="11" t="str">
        <f>IF($B70="N/A","N/A",IF(C70&gt;10,"No",IF(C70&lt;-10,"No","Yes")))</f>
        <v>N/A</v>
      </c>
      <c r="E70" s="13">
        <v>69.692688095999998</v>
      </c>
      <c r="F70" s="11" t="str">
        <f>IF($B70="N/A","N/A",IF(E70&gt;10,"No",IF(E70&lt;-10,"No","Yes")))</f>
        <v>N/A</v>
      </c>
      <c r="G70" s="13">
        <v>65.501763385999993</v>
      </c>
      <c r="H70" s="11" t="str">
        <f>IF($B70="N/A","N/A",IF(G70&gt;10,"No",IF(G70&lt;-10,"No","Yes")))</f>
        <v>N/A</v>
      </c>
      <c r="I70" s="12">
        <v>-11</v>
      </c>
      <c r="J70" s="12">
        <v>-6.01</v>
      </c>
      <c r="K70" s="73" t="s">
        <v>213</v>
      </c>
      <c r="L70" s="9" t="str">
        <f t="shared" si="4"/>
        <v>N/A</v>
      </c>
    </row>
    <row r="71" spans="1:12" x14ac:dyDescent="0.2">
      <c r="A71" s="2" t="s">
        <v>65</v>
      </c>
      <c r="B71" s="50" t="s">
        <v>213</v>
      </c>
      <c r="C71" s="1">
        <v>320481</v>
      </c>
      <c r="D71" s="11" t="str">
        <f>IF($B71="N/A","N/A",IF(C71&gt;10,"No",IF(C71&lt;-10,"No","Yes")))</f>
        <v>N/A</v>
      </c>
      <c r="E71" s="1">
        <v>329125</v>
      </c>
      <c r="F71" s="11" t="str">
        <f>IF($B71="N/A","N/A",IF(E71&gt;10,"No",IF(E71&lt;-10,"No","Yes")))</f>
        <v>N/A</v>
      </c>
      <c r="G71" s="1">
        <v>339995</v>
      </c>
      <c r="H71" s="11" t="str">
        <f>IF($B71="N/A","N/A",IF(G71&gt;10,"No",IF(G71&lt;-10,"No","Yes")))</f>
        <v>N/A</v>
      </c>
      <c r="I71" s="12">
        <v>2.6970000000000001</v>
      </c>
      <c r="J71" s="12">
        <v>3.3029999999999999</v>
      </c>
      <c r="K71" s="50" t="s">
        <v>740</v>
      </c>
      <c r="L71" s="9" t="str">
        <f t="shared" ref="L71:L103" si="30">IF(J71="Div by 0", "N/A", IF(K71="N/A","N/A", IF(J71&gt;VALUE(MID(K71,1,2)), "No", IF(J71&lt;-1*VALUE(MID(K71,1,2)), "No", "Yes"))))</f>
        <v>Yes</v>
      </c>
    </row>
    <row r="72" spans="1:12" x14ac:dyDescent="0.2">
      <c r="A72" s="4" t="s">
        <v>66</v>
      </c>
      <c r="B72" s="50" t="s">
        <v>213</v>
      </c>
      <c r="C72" s="1">
        <v>290308.21999999997</v>
      </c>
      <c r="D72" s="11" t="str">
        <f>IF($B72="N/A","N/A",IF(C72&gt;10,"No",IF(C72&lt;-10,"No","Yes")))</f>
        <v>N/A</v>
      </c>
      <c r="E72" s="1">
        <v>297771.86</v>
      </c>
      <c r="F72" s="11" t="str">
        <f>IF($B72="N/A","N/A",IF(E72&gt;10,"No",IF(E72&lt;-10,"No","Yes")))</f>
        <v>N/A</v>
      </c>
      <c r="G72" s="1">
        <v>307820.02</v>
      </c>
      <c r="H72" s="11" t="str">
        <f>IF($B72="N/A","N/A",IF(G72&gt;10,"No",IF(G72&lt;-10,"No","Yes")))</f>
        <v>N/A</v>
      </c>
      <c r="I72" s="12">
        <v>2.5710000000000002</v>
      </c>
      <c r="J72" s="12">
        <v>3.3740000000000001</v>
      </c>
      <c r="K72" s="50" t="s">
        <v>741</v>
      </c>
      <c r="L72" s="9" t="str">
        <f t="shared" si="30"/>
        <v>Yes</v>
      </c>
    </row>
    <row r="73" spans="1:12" x14ac:dyDescent="0.2">
      <c r="A73" s="3" t="s">
        <v>67</v>
      </c>
      <c r="B73" s="37" t="s">
        <v>283</v>
      </c>
      <c r="C73" s="8">
        <v>97.747954675000003</v>
      </c>
      <c r="D73" s="46" t="str">
        <f>IF($B73="N/A","N/A",IF(C73&gt;=90,"Yes","No"))</f>
        <v>Yes</v>
      </c>
      <c r="E73" s="8">
        <v>97.714961574</v>
      </c>
      <c r="F73" s="46" t="str">
        <f>IF($B73="N/A","N/A",IF(E73&gt;=90,"Yes","No"))</f>
        <v>Yes</v>
      </c>
      <c r="G73" s="8">
        <v>97.662262002000006</v>
      </c>
      <c r="H73" s="46" t="str">
        <f>IF($B73="N/A","N/A",IF(G73&gt;=90,"Yes","No"))</f>
        <v>Yes</v>
      </c>
      <c r="I73" s="12">
        <v>-3.4000000000000002E-2</v>
      </c>
      <c r="J73" s="12">
        <v>-5.3999999999999999E-2</v>
      </c>
      <c r="K73" s="47" t="s">
        <v>740</v>
      </c>
      <c r="L73" s="9" t="str">
        <f t="shared" si="30"/>
        <v>Yes</v>
      </c>
    </row>
    <row r="74" spans="1:12" x14ac:dyDescent="0.2">
      <c r="A74" s="2" t="s">
        <v>962</v>
      </c>
      <c r="B74" s="37" t="s">
        <v>283</v>
      </c>
      <c r="C74" s="8">
        <v>97.883397122999995</v>
      </c>
      <c r="D74" s="46" t="str">
        <f>IF($B74="N/A","N/A",IF(C74&gt;=90,"Yes","No"))</f>
        <v>Yes</v>
      </c>
      <c r="E74" s="8">
        <v>97.851494611999996</v>
      </c>
      <c r="F74" s="46" t="str">
        <f>IF($B74="N/A","N/A",IF(E74&gt;=90,"Yes","No"))</f>
        <v>Yes</v>
      </c>
      <c r="G74" s="8">
        <v>97.817352474000003</v>
      </c>
      <c r="H74" s="46" t="str">
        <f>IF($B74="N/A","N/A",IF(G74&gt;=90,"Yes","No"))</f>
        <v>Yes</v>
      </c>
      <c r="I74" s="12">
        <v>-3.3000000000000002E-2</v>
      </c>
      <c r="J74" s="12">
        <v>-3.5000000000000003E-2</v>
      </c>
      <c r="K74" s="47" t="s">
        <v>740</v>
      </c>
      <c r="L74" s="9" t="str">
        <f t="shared" si="30"/>
        <v>Yes</v>
      </c>
    </row>
    <row r="75" spans="1:12" x14ac:dyDescent="0.2">
      <c r="A75" s="6" t="s">
        <v>963</v>
      </c>
      <c r="B75" s="50" t="s">
        <v>284</v>
      </c>
      <c r="C75" s="13">
        <v>43.819390026000001</v>
      </c>
      <c r="D75" s="46" t="str">
        <f>IF($B75="N/A","N/A",IF(C75&gt;55,"No",IF(C75&lt;30,"No","Yes")))</f>
        <v>Yes</v>
      </c>
      <c r="E75" s="13">
        <v>44.022191317999997</v>
      </c>
      <c r="F75" s="46" t="str">
        <f>IF($B75="N/A","N/A",IF(E75&gt;55,"No",IF(E75&lt;30,"No","Yes")))</f>
        <v>Yes</v>
      </c>
      <c r="G75" s="13">
        <v>44.617585065</v>
      </c>
      <c r="H75" s="46" t="str">
        <f>IF($B75="N/A","N/A",IF(G75&gt;55,"No",IF(G75&lt;30,"No","Yes")))</f>
        <v>Yes</v>
      </c>
      <c r="I75" s="12">
        <v>0.46279999999999999</v>
      </c>
      <c r="J75" s="12">
        <v>1.3520000000000001</v>
      </c>
      <c r="K75" s="50" t="s">
        <v>740</v>
      </c>
      <c r="L75" s="9" t="str">
        <f t="shared" si="30"/>
        <v>Yes</v>
      </c>
    </row>
    <row r="76" spans="1:12" ht="25.5" x14ac:dyDescent="0.2">
      <c r="A76" s="2" t="s">
        <v>964</v>
      </c>
      <c r="B76" s="50" t="s">
        <v>278</v>
      </c>
      <c r="C76" s="13">
        <v>1.6453393492999999</v>
      </c>
      <c r="D76" s="46" t="str">
        <f>IF($B76="N/A","N/A",IF(C76&gt;=5,"No",IF(C76&lt;0,"No","Yes")))</f>
        <v>Yes</v>
      </c>
      <c r="E76" s="13">
        <v>1.5410558298999999</v>
      </c>
      <c r="F76" s="46" t="str">
        <f>IF($B76="N/A","N/A",IF(E76&gt;=5,"No",IF(E76&lt;0,"No","Yes")))</f>
        <v>Yes</v>
      </c>
      <c r="G76" s="13">
        <v>1.4785511551999999</v>
      </c>
      <c r="H76" s="46" t="str">
        <f>IF($B76="N/A","N/A",IF(G76&gt;=5,"No",IF(G76&lt;0,"No","Yes")))</f>
        <v>Yes</v>
      </c>
      <c r="I76" s="12">
        <v>-6.34</v>
      </c>
      <c r="J76" s="12">
        <v>-4.0599999999999996</v>
      </c>
      <c r="K76" s="50" t="s">
        <v>213</v>
      </c>
      <c r="L76" s="9" t="str">
        <f t="shared" si="30"/>
        <v>N/A</v>
      </c>
    </row>
    <row r="77" spans="1:12" ht="25.5" x14ac:dyDescent="0.2">
      <c r="A77" s="2" t="s">
        <v>965</v>
      </c>
      <c r="B77" s="50" t="s">
        <v>213</v>
      </c>
      <c r="C77" s="13">
        <v>0.3226400317</v>
      </c>
      <c r="D77" s="50" t="s">
        <v>213</v>
      </c>
      <c r="E77" s="13">
        <v>0.86167869350000004</v>
      </c>
      <c r="F77" s="50" t="s">
        <v>213</v>
      </c>
      <c r="G77" s="13">
        <v>1.2944308005</v>
      </c>
      <c r="H77" s="50" t="s">
        <v>213</v>
      </c>
      <c r="I77" s="12">
        <v>167.1</v>
      </c>
      <c r="J77" s="12">
        <v>50.22</v>
      </c>
      <c r="K77" s="50" t="s">
        <v>213</v>
      </c>
      <c r="L77" s="9" t="str">
        <f t="shared" si="30"/>
        <v>N/A</v>
      </c>
    </row>
    <row r="78" spans="1:12" ht="25.5" x14ac:dyDescent="0.2">
      <c r="A78" s="2" t="s">
        <v>966</v>
      </c>
      <c r="B78" s="50" t="s">
        <v>213</v>
      </c>
      <c r="C78" s="13">
        <v>65.258782891999999</v>
      </c>
      <c r="D78" s="50" t="s">
        <v>213</v>
      </c>
      <c r="E78" s="13">
        <v>64.449677174000001</v>
      </c>
      <c r="F78" s="50" t="s">
        <v>213</v>
      </c>
      <c r="G78" s="13">
        <v>63.924469477000002</v>
      </c>
      <c r="H78" s="50" t="s">
        <v>213</v>
      </c>
      <c r="I78" s="12">
        <v>-1.24</v>
      </c>
      <c r="J78" s="12">
        <v>-0.81499999999999995</v>
      </c>
      <c r="K78" s="50" t="s">
        <v>213</v>
      </c>
      <c r="L78" s="9" t="str">
        <f t="shared" si="30"/>
        <v>N/A</v>
      </c>
    </row>
    <row r="79" spans="1:12" ht="25.5" x14ac:dyDescent="0.2">
      <c r="A79" s="2" t="s">
        <v>967</v>
      </c>
      <c r="B79" s="50" t="s">
        <v>213</v>
      </c>
      <c r="C79" s="13">
        <v>13.33027543</v>
      </c>
      <c r="D79" s="50" t="s">
        <v>213</v>
      </c>
      <c r="E79" s="13">
        <v>13.610026586</v>
      </c>
      <c r="F79" s="50" t="s">
        <v>213</v>
      </c>
      <c r="G79" s="13">
        <v>13.842850629999999</v>
      </c>
      <c r="H79" s="50" t="s">
        <v>213</v>
      </c>
      <c r="I79" s="12">
        <v>2.0990000000000002</v>
      </c>
      <c r="J79" s="12">
        <v>1.7110000000000001</v>
      </c>
      <c r="K79" s="50" t="s">
        <v>213</v>
      </c>
      <c r="L79" s="9" t="str">
        <f t="shared" si="30"/>
        <v>N/A</v>
      </c>
    </row>
    <row r="80" spans="1:12" ht="25.5" x14ac:dyDescent="0.2">
      <c r="A80" s="2" t="s">
        <v>968</v>
      </c>
      <c r="B80" s="50" t="s">
        <v>213</v>
      </c>
      <c r="C80" s="13">
        <v>1.9436409646999999</v>
      </c>
      <c r="D80" s="50" t="s">
        <v>213</v>
      </c>
      <c r="E80" s="13">
        <v>1.9764527155</v>
      </c>
      <c r="F80" s="50" t="s">
        <v>213</v>
      </c>
      <c r="G80" s="13">
        <v>1.9594405800000001</v>
      </c>
      <c r="H80" s="50" t="s">
        <v>213</v>
      </c>
      <c r="I80" s="12">
        <v>1.6879999999999999</v>
      </c>
      <c r="J80" s="12">
        <v>-0.86099999999999999</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6.6996171379999998</v>
      </c>
      <c r="D82" s="50" t="s">
        <v>213</v>
      </c>
      <c r="E82" s="13">
        <v>7.0028104823000001</v>
      </c>
      <c r="F82" s="50" t="s">
        <v>213</v>
      </c>
      <c r="G82" s="13">
        <v>7.1345166841000003</v>
      </c>
      <c r="H82" s="50" t="s">
        <v>213</v>
      </c>
      <c r="I82" s="12">
        <v>4.5259999999999998</v>
      </c>
      <c r="J82" s="12">
        <v>1.881</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10.799704195</v>
      </c>
      <c r="D84" s="50" t="s">
        <v>213</v>
      </c>
      <c r="E84" s="13">
        <v>10.558298518999999</v>
      </c>
      <c r="F84" s="50" t="s">
        <v>213</v>
      </c>
      <c r="G84" s="13">
        <v>10.365740672999999</v>
      </c>
      <c r="H84" s="50" t="s">
        <v>213</v>
      </c>
      <c r="I84" s="12">
        <v>-2.2400000000000002</v>
      </c>
      <c r="J84" s="12">
        <v>-1.82</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79.647467401</v>
      </c>
      <c r="D87" s="50" t="s">
        <v>213</v>
      </c>
      <c r="E87" s="13">
        <v>78.525484238999994</v>
      </c>
      <c r="F87" s="50" t="s">
        <v>213</v>
      </c>
      <c r="G87" s="13">
        <v>77.728201885000004</v>
      </c>
      <c r="H87" s="50" t="s">
        <v>213</v>
      </c>
      <c r="I87" s="12">
        <v>-1.41</v>
      </c>
      <c r="J87" s="12">
        <v>-1.02</v>
      </c>
      <c r="K87" s="50" t="s">
        <v>213</v>
      </c>
      <c r="L87" s="9" t="str">
        <f t="shared" si="30"/>
        <v>N/A</v>
      </c>
    </row>
    <row r="88" spans="1:12" x14ac:dyDescent="0.2">
      <c r="A88" s="2" t="s">
        <v>976</v>
      </c>
      <c r="B88" s="50" t="s">
        <v>213</v>
      </c>
      <c r="C88" s="13">
        <v>20.352532599</v>
      </c>
      <c r="D88" s="50" t="s">
        <v>213</v>
      </c>
      <c r="E88" s="13">
        <v>21.474515760999999</v>
      </c>
      <c r="F88" s="50" t="s">
        <v>213</v>
      </c>
      <c r="G88" s="13">
        <v>22.271798114999999</v>
      </c>
      <c r="H88" s="50" t="s">
        <v>213</v>
      </c>
      <c r="I88" s="12">
        <v>5.5129999999999999</v>
      </c>
      <c r="J88" s="12">
        <v>3.7130000000000001</v>
      </c>
      <c r="K88" s="50" t="s">
        <v>213</v>
      </c>
      <c r="L88" s="9" t="str">
        <f t="shared" si="30"/>
        <v>N/A</v>
      </c>
    </row>
    <row r="89" spans="1:12" x14ac:dyDescent="0.2">
      <c r="A89" s="6" t="s">
        <v>68</v>
      </c>
      <c r="B89" s="50" t="s">
        <v>213</v>
      </c>
      <c r="C89" s="1">
        <v>6077</v>
      </c>
      <c r="D89" s="11" t="str">
        <f>IF($B89="N/A","N/A",IF(C89&gt;10,"No",IF(C89&lt;-10,"No","Yes")))</f>
        <v>N/A</v>
      </c>
      <c r="E89" s="1">
        <v>5808</v>
      </c>
      <c r="F89" s="11" t="str">
        <f>IF($B89="N/A","N/A",IF(E89&gt;10,"No",IF(E89&lt;-10,"No","Yes")))</f>
        <v>N/A</v>
      </c>
      <c r="G89" s="1">
        <v>5471</v>
      </c>
      <c r="H89" s="11" t="str">
        <f>IF($B89="N/A","N/A",IF(G89&gt;10,"No",IF(G89&lt;-10,"No","Yes")))</f>
        <v>N/A</v>
      </c>
      <c r="I89" s="12">
        <v>-4.43</v>
      </c>
      <c r="J89" s="12">
        <v>-5.8</v>
      </c>
      <c r="K89" s="50" t="s">
        <v>740</v>
      </c>
      <c r="L89" s="9" t="str">
        <f t="shared" si="30"/>
        <v>Yes</v>
      </c>
    </row>
    <row r="90" spans="1:12" x14ac:dyDescent="0.2">
      <c r="A90" s="2" t="s">
        <v>109</v>
      </c>
      <c r="B90" s="50" t="s">
        <v>213</v>
      </c>
      <c r="C90" s="13">
        <v>4.9366463700000002E-2</v>
      </c>
      <c r="D90" s="46" t="str">
        <f>IF($B90="N/A","N/A",IF(C90&gt;10,"No",IF(C90&lt;-10,"No","Yes")))</f>
        <v>N/A</v>
      </c>
      <c r="E90" s="13">
        <v>0.13774104679999999</v>
      </c>
      <c r="F90" s="46" t="str">
        <f>IF($B90="N/A","N/A",IF(E90&gt;10,"No",IF(E90&lt;-10,"No","Yes")))</f>
        <v>N/A</v>
      </c>
      <c r="G90" s="13">
        <v>0.1096691647</v>
      </c>
      <c r="H90" s="46" t="str">
        <f>IF($B90="N/A","N/A",IF(G90&gt;10,"No",IF(G90&lt;-10,"No","Yes")))</f>
        <v>N/A</v>
      </c>
      <c r="I90" s="12">
        <v>179</v>
      </c>
      <c r="J90" s="12">
        <v>-20.399999999999999</v>
      </c>
      <c r="K90" s="50" t="s">
        <v>740</v>
      </c>
      <c r="L90" s="9" t="str">
        <f t="shared" si="30"/>
        <v>No</v>
      </c>
    </row>
    <row r="91" spans="1:12" x14ac:dyDescent="0.2">
      <c r="A91" s="2" t="s">
        <v>110</v>
      </c>
      <c r="B91" s="50" t="s">
        <v>213</v>
      </c>
      <c r="C91" s="13">
        <v>1.5139048873000001</v>
      </c>
      <c r="D91" s="46" t="str">
        <f>IF($B91="N/A","N/A",IF(C91&gt;10,"No",IF(C91&lt;-10,"No","Yes")))</f>
        <v>N/A</v>
      </c>
      <c r="E91" s="13">
        <v>1.1880165289</v>
      </c>
      <c r="F91" s="46" t="str">
        <f>IF($B91="N/A","N/A",IF(E91&gt;10,"No",IF(E91&lt;-10,"No","Yes")))</f>
        <v>N/A</v>
      </c>
      <c r="G91" s="13">
        <v>1.2429171997999999</v>
      </c>
      <c r="H91" s="46" t="str">
        <f>IF($B91="N/A","N/A",IF(G91&gt;10,"No",IF(G91&lt;-10,"No","Yes")))</f>
        <v>N/A</v>
      </c>
      <c r="I91" s="12">
        <v>-21.5</v>
      </c>
      <c r="J91" s="12">
        <v>4.6210000000000004</v>
      </c>
      <c r="K91" s="50" t="s">
        <v>740</v>
      </c>
      <c r="L91" s="9" t="str">
        <f t="shared" si="30"/>
        <v>Yes</v>
      </c>
    </row>
    <row r="92" spans="1:12" x14ac:dyDescent="0.2">
      <c r="A92" s="4" t="s">
        <v>7</v>
      </c>
      <c r="B92" s="50" t="s">
        <v>213</v>
      </c>
      <c r="C92" s="13">
        <v>0.67461097540000003</v>
      </c>
      <c r="D92" s="11" t="str">
        <f>IF($B92="N/A","N/A",IF(C92&gt;10,"No",IF(C92&lt;-10,"No","Yes")))</f>
        <v>N/A</v>
      </c>
      <c r="E92" s="13">
        <v>0.76809722749999998</v>
      </c>
      <c r="F92" s="11" t="str">
        <f>IF($B92="N/A","N/A",IF(E92&gt;10,"No",IF(E92&lt;-10,"No","Yes")))</f>
        <v>N/A</v>
      </c>
      <c r="G92" s="13">
        <v>0.86089501319999995</v>
      </c>
      <c r="H92" s="11" t="str">
        <f>IF($B92="N/A","N/A",IF(G92&gt;10,"No",IF(G92&lt;-10,"No","Yes")))</f>
        <v>N/A</v>
      </c>
      <c r="I92" s="12">
        <v>13.86</v>
      </c>
      <c r="J92" s="12">
        <v>12.08</v>
      </c>
      <c r="K92" s="50" t="s">
        <v>741</v>
      </c>
      <c r="L92" s="9" t="str">
        <f t="shared" si="30"/>
        <v>Yes</v>
      </c>
    </row>
    <row r="93" spans="1:12" x14ac:dyDescent="0.2">
      <c r="A93" s="4" t="s">
        <v>180</v>
      </c>
      <c r="B93" s="50" t="s">
        <v>213</v>
      </c>
      <c r="C93" s="13">
        <v>64.098339683000006</v>
      </c>
      <c r="D93" s="11" t="str">
        <f t="shared" ref="D93:D94" si="31">IF($B93="N/A","N/A",IF(C93&gt;10,"No",IF(C93&lt;-10,"No","Yes")))</f>
        <v>N/A</v>
      </c>
      <c r="E93" s="13">
        <v>63.793999239999998</v>
      </c>
      <c r="F93" s="11" t="str">
        <f t="shared" ref="F93:F94" si="32">IF($B93="N/A","N/A",IF(E93&gt;10,"No",IF(E93&lt;-10,"No","Yes")))</f>
        <v>N/A</v>
      </c>
      <c r="G93" s="13">
        <v>63.320342945999997</v>
      </c>
      <c r="H93" s="11" t="str">
        <f t="shared" ref="H93:H94" si="33">IF($B93="N/A","N/A",IF(G93&gt;10,"No",IF(G93&lt;-10,"No","Yes")))</f>
        <v>N/A</v>
      </c>
      <c r="I93" s="12">
        <v>-0.47499999999999998</v>
      </c>
      <c r="J93" s="12">
        <v>-0.74199999999999999</v>
      </c>
      <c r="K93" s="50" t="s">
        <v>740</v>
      </c>
      <c r="L93" s="9" t="str">
        <f>IF(J93="Div by 0", "N/A", IF(OR(J93="N/A",K93="N/A"),"N/A", IF(J93&gt;VALUE(MID(K93,1,2)), "No", IF(J93&lt;-1*VALUE(MID(K93,1,2)), "No", "Yes"))))</f>
        <v>Yes</v>
      </c>
    </row>
    <row r="94" spans="1:12" x14ac:dyDescent="0.2">
      <c r="A94" s="4" t="s">
        <v>181</v>
      </c>
      <c r="B94" s="50" t="s">
        <v>213</v>
      </c>
      <c r="C94" s="13">
        <v>35.901660317000001</v>
      </c>
      <c r="D94" s="11" t="str">
        <f t="shared" si="31"/>
        <v>N/A</v>
      </c>
      <c r="E94" s="13">
        <v>36.206000760000002</v>
      </c>
      <c r="F94" s="11" t="str">
        <f t="shared" si="32"/>
        <v>N/A</v>
      </c>
      <c r="G94" s="13">
        <v>36.679657054000003</v>
      </c>
      <c r="H94" s="11" t="str">
        <f t="shared" si="33"/>
        <v>N/A</v>
      </c>
      <c r="I94" s="12">
        <v>0.84770000000000001</v>
      </c>
      <c r="J94" s="12">
        <v>1.3080000000000001</v>
      </c>
      <c r="K94" s="50" t="s">
        <v>740</v>
      </c>
      <c r="L94" s="9" t="str">
        <f>IF(J94="Div by 0", "N/A", IF(OR(J94="N/A",K94="N/A"),"N/A", IF(J94&gt;VALUE(MID(K94,1,2)), "No", IF(J94&lt;-1*VALUE(MID(K94,1,2)), "No", "Yes"))))</f>
        <v>Yes</v>
      </c>
    </row>
    <row r="95" spans="1:12" x14ac:dyDescent="0.2">
      <c r="A95" s="2" t="s">
        <v>8</v>
      </c>
      <c r="B95" s="50" t="s">
        <v>285</v>
      </c>
      <c r="C95" s="13">
        <v>6.7585909929000003</v>
      </c>
      <c r="D95" s="46" t="str">
        <f>IF($B95="N/A","N/A",IF(C95&gt;10,"No",IF(C95&lt;5,"No","Yes")))</f>
        <v>Yes</v>
      </c>
      <c r="E95" s="13">
        <v>6.6442840865999999</v>
      </c>
      <c r="F95" s="46" t="str">
        <f>IF($B95="N/A","N/A",IF(E95&gt;10,"No",IF(E95&lt;5,"No","Yes")))</f>
        <v>Yes</v>
      </c>
      <c r="G95" s="13">
        <v>6.4830365152000002</v>
      </c>
      <c r="H95" s="46" t="str">
        <f t="shared" ref="H95:H98" si="34">IF($B95="N/A","N/A",IF(G95&gt;10,"No",IF(G95&lt;5,"No","Yes")))</f>
        <v>Yes</v>
      </c>
      <c r="I95" s="12">
        <v>-1.69</v>
      </c>
      <c r="J95" s="12">
        <v>-2.4300000000000002</v>
      </c>
      <c r="K95" s="50" t="s">
        <v>741</v>
      </c>
      <c r="L95" s="9" t="str">
        <f t="shared" si="30"/>
        <v>Yes</v>
      </c>
    </row>
    <row r="96" spans="1:12" x14ac:dyDescent="0.2">
      <c r="A96" s="2" t="s">
        <v>149</v>
      </c>
      <c r="B96" s="50" t="s">
        <v>285</v>
      </c>
      <c r="C96" s="13">
        <v>6.3117626317999997</v>
      </c>
      <c r="D96" s="46" t="str">
        <f>IF($B96="N/A","N/A",IF(C96&gt;10,"No",IF(C96&lt;5,"No","Yes")))</f>
        <v>Yes</v>
      </c>
      <c r="E96" s="13">
        <v>6.1575389290000002</v>
      </c>
      <c r="F96" s="46" t="str">
        <f t="shared" ref="F96:F98" si="35">IF($B96="N/A","N/A",IF(E96&gt;10,"No",IF(E96&lt;5,"No","Yes")))</f>
        <v>Yes</v>
      </c>
      <c r="G96" s="13">
        <v>6.0071471639</v>
      </c>
      <c r="H96" s="46" t="str">
        <f t="shared" si="34"/>
        <v>Yes</v>
      </c>
      <c r="I96" s="12">
        <v>-2.44</v>
      </c>
      <c r="J96" s="12">
        <v>-2.44</v>
      </c>
      <c r="K96" s="50" t="s">
        <v>741</v>
      </c>
      <c r="L96" s="9" t="str">
        <f t="shared" si="30"/>
        <v>Yes</v>
      </c>
    </row>
    <row r="97" spans="1:12" x14ac:dyDescent="0.2">
      <c r="A97" s="2" t="s">
        <v>150</v>
      </c>
      <c r="B97" s="50" t="s">
        <v>285</v>
      </c>
      <c r="C97" s="13">
        <v>6.3866500665999997</v>
      </c>
      <c r="D97" s="46" t="str">
        <f>IF($B97="N/A","N/A",IF(C97&gt;10,"No",IF(C97&lt;5,"No","Yes")))</f>
        <v>Yes</v>
      </c>
      <c r="E97" s="13">
        <v>6.3270793770999996</v>
      </c>
      <c r="F97" s="46" t="str">
        <f t="shared" si="35"/>
        <v>Yes</v>
      </c>
      <c r="G97" s="13">
        <v>6.2221503257000004</v>
      </c>
      <c r="H97" s="46" t="str">
        <f t="shared" si="34"/>
        <v>Yes</v>
      </c>
      <c r="I97" s="12">
        <v>-0.93300000000000005</v>
      </c>
      <c r="J97" s="12">
        <v>-1.66</v>
      </c>
      <c r="K97" s="50" t="s">
        <v>741</v>
      </c>
      <c r="L97" s="9" t="str">
        <f t="shared" si="30"/>
        <v>Yes</v>
      </c>
    </row>
    <row r="98" spans="1:12" x14ac:dyDescent="0.2">
      <c r="A98" s="2" t="s">
        <v>151</v>
      </c>
      <c r="B98" s="50" t="s">
        <v>285</v>
      </c>
      <c r="C98" s="13">
        <v>6.7667037984</v>
      </c>
      <c r="D98" s="46" t="str">
        <f>IF($B98="N/A","N/A",IF(C98&gt;10,"No",IF(C98&lt;5,"No","Yes")))</f>
        <v>Yes</v>
      </c>
      <c r="E98" s="13">
        <v>6.6585643752000001</v>
      </c>
      <c r="F98" s="46" t="str">
        <f t="shared" si="35"/>
        <v>Yes</v>
      </c>
      <c r="G98" s="13">
        <v>6.4950955161000001</v>
      </c>
      <c r="H98" s="46" t="str">
        <f t="shared" si="34"/>
        <v>Yes</v>
      </c>
      <c r="I98" s="12">
        <v>-1.6</v>
      </c>
      <c r="J98" s="12">
        <v>-2.46</v>
      </c>
      <c r="K98" s="50" t="s">
        <v>741</v>
      </c>
      <c r="L98" s="9" t="str">
        <f t="shared" si="30"/>
        <v>Yes</v>
      </c>
    </row>
    <row r="99" spans="1:12" x14ac:dyDescent="0.2">
      <c r="A99" s="2" t="s">
        <v>977</v>
      </c>
      <c r="B99" s="50" t="s">
        <v>213</v>
      </c>
      <c r="C99" s="1">
        <v>2454</v>
      </c>
      <c r="D99" s="11" t="str">
        <f t="shared" ref="D99:D110" si="36">IF($B99="N/A","N/A",IF(C99&gt;10,"No",IF(C99&lt;-10,"No","Yes")))</f>
        <v>N/A</v>
      </c>
      <c r="E99" s="1">
        <v>2581</v>
      </c>
      <c r="F99" s="11" t="str">
        <f t="shared" ref="F99:F110" si="37">IF($B99="N/A","N/A",IF(E99&gt;10,"No",IF(E99&lt;-10,"No","Yes")))</f>
        <v>N/A</v>
      </c>
      <c r="G99" s="1">
        <v>2525</v>
      </c>
      <c r="H99" s="11" t="str">
        <f t="shared" ref="H99:H110" si="38">IF($B99="N/A","N/A",IF(G99&gt;10,"No",IF(G99&lt;-10,"No","Yes")))</f>
        <v>N/A</v>
      </c>
      <c r="I99" s="12">
        <v>5.1749999999999998</v>
      </c>
      <c r="J99" s="12">
        <v>-2.17</v>
      </c>
      <c r="K99" s="47" t="s">
        <v>740</v>
      </c>
      <c r="L99" s="9" t="str">
        <f t="shared" si="30"/>
        <v>Yes</v>
      </c>
    </row>
    <row r="100" spans="1:12" x14ac:dyDescent="0.2">
      <c r="A100" s="2" t="s">
        <v>978</v>
      </c>
      <c r="B100" s="50" t="s">
        <v>213</v>
      </c>
      <c r="C100" s="1">
        <v>1472</v>
      </c>
      <c r="D100" s="11" t="str">
        <f t="shared" si="36"/>
        <v>N/A</v>
      </c>
      <c r="E100" s="1">
        <v>1314</v>
      </c>
      <c r="F100" s="11" t="str">
        <f t="shared" si="37"/>
        <v>N/A</v>
      </c>
      <c r="G100" s="1">
        <v>1162</v>
      </c>
      <c r="H100" s="11" t="str">
        <f t="shared" si="38"/>
        <v>N/A</v>
      </c>
      <c r="I100" s="12">
        <v>-10.7</v>
      </c>
      <c r="J100" s="12">
        <v>-11.6</v>
      </c>
      <c r="K100" s="47" t="s">
        <v>740</v>
      </c>
      <c r="L100" s="9" t="str">
        <f t="shared" si="30"/>
        <v>No</v>
      </c>
    </row>
    <row r="101" spans="1:12" x14ac:dyDescent="0.2">
      <c r="A101" s="2" t="s">
        <v>1</v>
      </c>
      <c r="B101" s="50" t="s">
        <v>213</v>
      </c>
      <c r="C101" s="13">
        <v>97.724982135999994</v>
      </c>
      <c r="D101" s="11" t="str">
        <f t="shared" si="36"/>
        <v>N/A</v>
      </c>
      <c r="E101" s="13">
        <v>97.826053931000004</v>
      </c>
      <c r="F101" s="11" t="str">
        <f t="shared" si="37"/>
        <v>N/A</v>
      </c>
      <c r="G101" s="13">
        <v>97.898498506999999</v>
      </c>
      <c r="H101" s="11" t="str">
        <f t="shared" si="38"/>
        <v>N/A</v>
      </c>
      <c r="I101" s="12">
        <v>0.10340000000000001</v>
      </c>
      <c r="J101" s="12">
        <v>7.4099999999999999E-2</v>
      </c>
      <c r="K101" s="50" t="s">
        <v>741</v>
      </c>
      <c r="L101" s="9" t="str">
        <f t="shared" si="30"/>
        <v>Yes</v>
      </c>
    </row>
    <row r="102" spans="1:12" x14ac:dyDescent="0.2">
      <c r="A102" s="2" t="s">
        <v>69</v>
      </c>
      <c r="B102" s="50" t="s">
        <v>213</v>
      </c>
      <c r="C102" s="13">
        <v>99.388869376000002</v>
      </c>
      <c r="D102" s="11" t="str">
        <f t="shared" si="36"/>
        <v>N/A</v>
      </c>
      <c r="E102" s="13">
        <v>99.392800570999995</v>
      </c>
      <c r="F102" s="11" t="str">
        <f t="shared" si="37"/>
        <v>N/A</v>
      </c>
      <c r="G102" s="13">
        <v>99.490761603999999</v>
      </c>
      <c r="H102" s="11" t="str">
        <f t="shared" si="38"/>
        <v>N/A</v>
      </c>
      <c r="I102" s="12">
        <v>4.0000000000000001E-3</v>
      </c>
      <c r="J102" s="12">
        <v>9.8599999999999993E-2</v>
      </c>
      <c r="K102" s="50" t="s">
        <v>741</v>
      </c>
      <c r="L102" s="9" t="str">
        <f t="shared" si="30"/>
        <v>Yes</v>
      </c>
    </row>
    <row r="103" spans="1:12" x14ac:dyDescent="0.2">
      <c r="A103" s="4" t="s">
        <v>70</v>
      </c>
      <c r="B103" s="50" t="s">
        <v>213</v>
      </c>
      <c r="C103" s="1">
        <v>303384</v>
      </c>
      <c r="D103" s="11" t="str">
        <f t="shared" si="36"/>
        <v>N/A</v>
      </c>
      <c r="E103" s="1">
        <v>310871</v>
      </c>
      <c r="F103" s="11" t="str">
        <f t="shared" si="37"/>
        <v>N/A</v>
      </c>
      <c r="G103" s="1">
        <v>320937</v>
      </c>
      <c r="H103" s="11" t="str">
        <f t="shared" si="38"/>
        <v>N/A</v>
      </c>
      <c r="I103" s="12">
        <v>2.468</v>
      </c>
      <c r="J103" s="12">
        <v>3.238</v>
      </c>
      <c r="K103" s="50" t="s">
        <v>740</v>
      </c>
      <c r="L103" s="9" t="str">
        <f t="shared" si="30"/>
        <v>Yes</v>
      </c>
    </row>
    <row r="104" spans="1:12" x14ac:dyDescent="0.2">
      <c r="A104" s="2" t="s">
        <v>692</v>
      </c>
      <c r="B104" s="50" t="s">
        <v>213</v>
      </c>
      <c r="C104" s="13">
        <v>0.66153785300000001</v>
      </c>
      <c r="D104" s="11" t="str">
        <f t="shared" si="36"/>
        <v>N/A</v>
      </c>
      <c r="E104" s="13">
        <v>0.57483650770000005</v>
      </c>
      <c r="F104" s="11" t="str">
        <f t="shared" si="37"/>
        <v>N/A</v>
      </c>
      <c r="G104" s="13">
        <v>0.55711868679999998</v>
      </c>
      <c r="H104" s="11" t="str">
        <f t="shared" si="38"/>
        <v>N/A</v>
      </c>
      <c r="I104" s="12">
        <v>-13.1</v>
      </c>
      <c r="J104" s="12">
        <v>-3.08</v>
      </c>
      <c r="K104" s="50" t="s">
        <v>741</v>
      </c>
      <c r="L104" s="9" t="str">
        <f t="shared" ref="L104:L110" si="39">IF(J104="Div by 0", "N/A", IF(K104="N/A","N/A", IF(J104&gt;VALUE(MID(K104,1,2)), "No", IF(J104&lt;-1*VALUE(MID(K104,1,2)), "No", "Yes"))))</f>
        <v>Yes</v>
      </c>
    </row>
    <row r="105" spans="1:12" x14ac:dyDescent="0.2">
      <c r="A105" s="2" t="s">
        <v>691</v>
      </c>
      <c r="B105" s="50" t="s">
        <v>213</v>
      </c>
      <c r="C105" s="13">
        <v>0.233037998</v>
      </c>
      <c r="D105" s="11" t="str">
        <f t="shared" si="36"/>
        <v>N/A</v>
      </c>
      <c r="E105" s="13">
        <v>0.23289403</v>
      </c>
      <c r="F105" s="11" t="str">
        <f t="shared" si="37"/>
        <v>N/A</v>
      </c>
      <c r="G105" s="13">
        <v>0.2374297759</v>
      </c>
      <c r="H105" s="11" t="str">
        <f t="shared" si="38"/>
        <v>N/A</v>
      </c>
      <c r="I105" s="12">
        <v>-6.2E-2</v>
      </c>
      <c r="J105" s="12">
        <v>1.948</v>
      </c>
      <c r="K105" s="50" t="s">
        <v>741</v>
      </c>
      <c r="L105" s="9" t="str">
        <f t="shared" si="39"/>
        <v>Yes</v>
      </c>
    </row>
    <row r="106" spans="1:12" x14ac:dyDescent="0.2">
      <c r="A106" s="2" t="s">
        <v>690</v>
      </c>
      <c r="B106" s="50" t="s">
        <v>213</v>
      </c>
      <c r="C106" s="13">
        <v>99.105424149000001</v>
      </c>
      <c r="D106" s="11" t="str">
        <f t="shared" si="36"/>
        <v>N/A</v>
      </c>
      <c r="E106" s="13">
        <v>99.192269461999999</v>
      </c>
      <c r="F106" s="11" t="str">
        <f t="shared" si="37"/>
        <v>N/A</v>
      </c>
      <c r="G106" s="13">
        <v>99.205451537000002</v>
      </c>
      <c r="H106" s="11" t="str">
        <f t="shared" si="38"/>
        <v>N/A</v>
      </c>
      <c r="I106" s="12">
        <v>8.7599999999999997E-2</v>
      </c>
      <c r="J106" s="12">
        <v>1.3299999999999999E-2</v>
      </c>
      <c r="K106" s="50" t="s">
        <v>741</v>
      </c>
      <c r="L106" s="9" t="str">
        <f t="shared" si="39"/>
        <v>Yes</v>
      </c>
    </row>
    <row r="107" spans="1:12" ht="25.5" x14ac:dyDescent="0.2">
      <c r="A107" s="4" t="s">
        <v>979</v>
      </c>
      <c r="B107" s="50" t="s">
        <v>213</v>
      </c>
      <c r="C107" s="13">
        <v>41.769714897</v>
      </c>
      <c r="D107" s="11" t="str">
        <f t="shared" si="36"/>
        <v>N/A</v>
      </c>
      <c r="E107" s="13">
        <v>40.868363084000002</v>
      </c>
      <c r="F107" s="11" t="str">
        <f t="shared" si="37"/>
        <v>N/A</v>
      </c>
      <c r="G107" s="13">
        <v>39.966764216999998</v>
      </c>
      <c r="H107" s="11" t="str">
        <f t="shared" si="38"/>
        <v>N/A</v>
      </c>
      <c r="I107" s="12">
        <v>-2.16</v>
      </c>
      <c r="J107" s="12">
        <v>-2.21</v>
      </c>
      <c r="K107" s="50" t="s">
        <v>741</v>
      </c>
      <c r="L107" s="9" t="str">
        <f t="shared" si="39"/>
        <v>Yes</v>
      </c>
    </row>
    <row r="108" spans="1:12" ht="25.5" x14ac:dyDescent="0.2">
      <c r="A108" s="4" t="s">
        <v>980</v>
      </c>
      <c r="B108" s="50" t="s">
        <v>213</v>
      </c>
      <c r="C108" s="13">
        <v>56.415824962999999</v>
      </c>
      <c r="D108" s="11" t="str">
        <f t="shared" si="36"/>
        <v>N/A</v>
      </c>
      <c r="E108" s="13">
        <v>57.300417774000003</v>
      </c>
      <c r="F108" s="11" t="str">
        <f t="shared" si="37"/>
        <v>N/A</v>
      </c>
      <c r="G108" s="13">
        <v>58.207914821999999</v>
      </c>
      <c r="H108" s="11" t="str">
        <f t="shared" si="38"/>
        <v>N/A</v>
      </c>
      <c r="I108" s="12">
        <v>1.5680000000000001</v>
      </c>
      <c r="J108" s="12">
        <v>1.5840000000000001</v>
      </c>
      <c r="K108" s="50" t="s">
        <v>741</v>
      </c>
      <c r="L108" s="9" t="str">
        <f t="shared" si="39"/>
        <v>Yes</v>
      </c>
    </row>
    <row r="109" spans="1:12" ht="25.5" x14ac:dyDescent="0.2">
      <c r="A109" s="4" t="s">
        <v>981</v>
      </c>
      <c r="B109" s="50" t="s">
        <v>213</v>
      </c>
      <c r="C109" s="13">
        <v>0.60783634600000003</v>
      </c>
      <c r="D109" s="11" t="str">
        <f t="shared" si="36"/>
        <v>N/A</v>
      </c>
      <c r="E109" s="13">
        <v>0.59794910749999997</v>
      </c>
      <c r="F109" s="11" t="str">
        <f t="shared" si="37"/>
        <v>N/A</v>
      </c>
      <c r="G109" s="13">
        <v>0.58853806669999997</v>
      </c>
      <c r="H109" s="11" t="str">
        <f t="shared" si="38"/>
        <v>N/A</v>
      </c>
      <c r="I109" s="12">
        <v>-1.63</v>
      </c>
      <c r="J109" s="12">
        <v>-1.57</v>
      </c>
      <c r="K109" s="50" t="s">
        <v>741</v>
      </c>
      <c r="L109" s="9" t="str">
        <f t="shared" si="39"/>
        <v>Yes</v>
      </c>
    </row>
    <row r="110" spans="1:12" ht="25.5" x14ac:dyDescent="0.2">
      <c r="A110" s="4" t="s">
        <v>982</v>
      </c>
      <c r="B110" s="50" t="s">
        <v>213</v>
      </c>
      <c r="C110" s="13">
        <v>1.2066237935999999</v>
      </c>
      <c r="D110" s="11" t="str">
        <f t="shared" si="36"/>
        <v>N/A</v>
      </c>
      <c r="E110" s="13">
        <v>1.2332700342</v>
      </c>
      <c r="F110" s="11" t="str">
        <f t="shared" si="37"/>
        <v>N/A</v>
      </c>
      <c r="G110" s="13">
        <v>1.2367828939000001</v>
      </c>
      <c r="H110" s="11" t="str">
        <f t="shared" si="38"/>
        <v>N/A</v>
      </c>
      <c r="I110" s="12">
        <v>2.2080000000000002</v>
      </c>
      <c r="J110" s="12">
        <v>0.2848</v>
      </c>
      <c r="K110" s="50" t="s">
        <v>741</v>
      </c>
      <c r="L110" s="9" t="str">
        <f t="shared" si="39"/>
        <v>Yes</v>
      </c>
    </row>
    <row r="111" spans="1:12" x14ac:dyDescent="0.2">
      <c r="A111" s="2" t="s">
        <v>983</v>
      </c>
      <c r="B111" s="50" t="s">
        <v>286</v>
      </c>
      <c r="C111" s="13">
        <v>99.990101623000001</v>
      </c>
      <c r="D111" s="46" t="str">
        <f>IF($B111="N/A","N/A",IF(C111&gt;=99,"Yes","No"))</f>
        <v>Yes</v>
      </c>
      <c r="E111" s="13">
        <v>99.987508689999999</v>
      </c>
      <c r="F111" s="46" t="str">
        <f>IF($B111="N/A","N/A",IF(E111&gt;=99,"Yes","No"))</f>
        <v>Yes</v>
      </c>
      <c r="G111" s="13">
        <v>99.988809668000002</v>
      </c>
      <c r="H111" s="46" t="str">
        <f>IF($B111="N/A","N/A",IF(G111&gt;=99,"Yes","No"))</f>
        <v>Yes</v>
      </c>
      <c r="I111" s="12">
        <v>-3.0000000000000001E-3</v>
      </c>
      <c r="J111" s="12">
        <v>1.2999999999999999E-3</v>
      </c>
      <c r="K111" s="50" t="s">
        <v>740</v>
      </c>
      <c r="L111" s="9" t="str">
        <f t="shared" ref="L111:L145" si="40">IF(J111="Div by 0", "N/A", IF(K111="N/A","N/A", IF(J111&gt;VALUE(MID(K111,1,2)), "No", IF(J111&lt;-1*VALUE(MID(K111,1,2)), "No", "Yes"))))</f>
        <v>Yes</v>
      </c>
    </row>
    <row r="112" spans="1:12" x14ac:dyDescent="0.2">
      <c r="A112" s="2" t="s">
        <v>984</v>
      </c>
      <c r="B112" s="50" t="s">
        <v>213</v>
      </c>
      <c r="C112" s="13">
        <v>0.28304548159999998</v>
      </c>
      <c r="D112" s="46" t="str">
        <f>IF($B112="N/A","N/A",IF(C112&gt;10,"No",IF(C112&lt;-10,"No","Yes")))</f>
        <v>N/A</v>
      </c>
      <c r="E112" s="13">
        <v>0.28354904889999999</v>
      </c>
      <c r="F112" s="46" t="str">
        <f>IF($B112="N/A","N/A",IF(E112&gt;10,"No",IF(E112&lt;-10,"No","Yes")))</f>
        <v>N/A</v>
      </c>
      <c r="G112" s="13">
        <v>0.30690477840000002</v>
      </c>
      <c r="H112" s="46" t="str">
        <f>IF($B112="N/A","N/A",IF(G112&gt;10,"No",IF(G112&lt;-10,"No","Yes")))</f>
        <v>N/A</v>
      </c>
      <c r="I112" s="12">
        <v>0.1779</v>
      </c>
      <c r="J112" s="12">
        <v>8.2370000000000001</v>
      </c>
      <c r="K112" s="50" t="s">
        <v>740</v>
      </c>
      <c r="L112" s="9" t="str">
        <f t="shared" si="40"/>
        <v>Yes</v>
      </c>
    </row>
    <row r="113" spans="1:12" x14ac:dyDescent="0.2">
      <c r="A113" s="3" t="s">
        <v>985</v>
      </c>
      <c r="B113" s="50" t="s">
        <v>280</v>
      </c>
      <c r="C113" s="8">
        <v>99.810122113000006</v>
      </c>
      <c r="D113" s="46" t="str">
        <f>IF($B113="N/A","N/A",IF(C113&gt;=98,"Yes","No"))</f>
        <v>Yes</v>
      </c>
      <c r="E113" s="8">
        <v>99.769420780999994</v>
      </c>
      <c r="F113" s="46" t="str">
        <f>IF($B113="N/A","N/A",IF(E113&gt;=98,"Yes","No"))</f>
        <v>Yes</v>
      </c>
      <c r="G113" s="8">
        <v>99.757399002</v>
      </c>
      <c r="H113" s="46" t="str">
        <f>IF($B113="N/A","N/A",IF(G113&gt;=98,"Yes","No"))</f>
        <v>Yes</v>
      </c>
      <c r="I113" s="12">
        <v>-4.1000000000000002E-2</v>
      </c>
      <c r="J113" s="12">
        <v>-1.2E-2</v>
      </c>
      <c r="K113" s="47" t="s">
        <v>740</v>
      </c>
      <c r="L113" s="9" t="str">
        <f t="shared" si="40"/>
        <v>Yes</v>
      </c>
    </row>
    <row r="114" spans="1:12" x14ac:dyDescent="0.2">
      <c r="A114" s="3" t="s">
        <v>986</v>
      </c>
      <c r="B114" s="50" t="s">
        <v>287</v>
      </c>
      <c r="C114" s="8">
        <v>93.357746449000004</v>
      </c>
      <c r="D114" s="46" t="str">
        <f>IF($B114="N/A","N/A",IF(C114&gt;=80,"Yes","No"))</f>
        <v>Yes</v>
      </c>
      <c r="E114" s="8">
        <v>93.967297114000004</v>
      </c>
      <c r="F114" s="46" t="str">
        <f>IF($B114="N/A","N/A",IF(E114&gt;=80,"Yes","No"))</f>
        <v>Yes</v>
      </c>
      <c r="G114" s="8">
        <v>94.359206216999993</v>
      </c>
      <c r="H114" s="46" t="str">
        <f>IF($B114="N/A","N/A",IF(G114&gt;=80,"Yes","No"))</f>
        <v>Yes</v>
      </c>
      <c r="I114" s="12">
        <v>0.65290000000000004</v>
      </c>
      <c r="J114" s="12">
        <v>0.41710000000000003</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85.508671444000001</v>
      </c>
      <c r="D117" s="38" t="s">
        <v>742</v>
      </c>
      <c r="E117" s="13">
        <v>85.622685255999997</v>
      </c>
      <c r="F117" s="38" t="s">
        <v>742</v>
      </c>
      <c r="G117" s="13">
        <v>85.605994933999995</v>
      </c>
      <c r="H117" s="46" t="str">
        <f>IF($B117="N/A","N/A",IF(G117&lt;100,"No",IF(G117=100,"No","Yes")))</f>
        <v>N/A</v>
      </c>
      <c r="I117" s="12">
        <v>0.1333</v>
      </c>
      <c r="J117" s="12">
        <v>-1.9E-2</v>
      </c>
      <c r="K117" s="47" t="s">
        <v>739</v>
      </c>
      <c r="L117" s="9" t="str">
        <f t="shared" si="40"/>
        <v>Yes</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181848</v>
      </c>
      <c r="D119" s="46" t="str">
        <f t="shared" ref="D119:D145" si="43">IF($B119="N/A","N/A",IF(C119&gt;10,"No",IF(C119&lt;-10,"No","Yes")))</f>
        <v>N/A</v>
      </c>
      <c r="E119" s="38">
        <v>184128</v>
      </c>
      <c r="F119" s="46" t="str">
        <f t="shared" ref="F119:F145" si="44">IF($B119="N/A","N/A",IF(E119&gt;10,"No",IF(E119&lt;-10,"No","Yes")))</f>
        <v>N/A</v>
      </c>
      <c r="G119" s="38">
        <v>187662</v>
      </c>
      <c r="H119" s="46" t="str">
        <f t="shared" ref="H119:H145" si="45">IF($B119="N/A","N/A",IF(G119&gt;10,"No",IF(G119&lt;-10,"No","Yes")))</f>
        <v>N/A</v>
      </c>
      <c r="I119" s="12">
        <v>1.254</v>
      </c>
      <c r="J119" s="12">
        <v>1.919</v>
      </c>
      <c r="K119" s="47" t="s">
        <v>740</v>
      </c>
      <c r="L119" s="9" t="str">
        <f t="shared" si="40"/>
        <v>Yes</v>
      </c>
    </row>
    <row r="120" spans="1:12" x14ac:dyDescent="0.2">
      <c r="A120" s="2" t="s">
        <v>991</v>
      </c>
      <c r="B120" s="37" t="s">
        <v>213</v>
      </c>
      <c r="C120" s="38">
        <v>58111</v>
      </c>
      <c r="D120" s="46" t="str">
        <f t="shared" si="43"/>
        <v>N/A</v>
      </c>
      <c r="E120" s="38">
        <v>57805</v>
      </c>
      <c r="F120" s="46" t="str">
        <f t="shared" si="44"/>
        <v>N/A</v>
      </c>
      <c r="G120" s="38">
        <v>57303</v>
      </c>
      <c r="H120" s="46" t="str">
        <f t="shared" si="45"/>
        <v>N/A</v>
      </c>
      <c r="I120" s="12">
        <v>-0.52700000000000002</v>
      </c>
      <c r="J120" s="12">
        <v>-0.86799999999999999</v>
      </c>
      <c r="K120" s="47" t="s">
        <v>740</v>
      </c>
      <c r="L120" s="9" t="str">
        <f t="shared" si="40"/>
        <v>Yes</v>
      </c>
    </row>
    <row r="121" spans="1:12" x14ac:dyDescent="0.2">
      <c r="A121" s="2" t="s">
        <v>992</v>
      </c>
      <c r="B121" s="37" t="s">
        <v>213</v>
      </c>
      <c r="C121" s="38">
        <v>21453</v>
      </c>
      <c r="D121" s="46" t="str">
        <f t="shared" si="43"/>
        <v>N/A</v>
      </c>
      <c r="E121" s="38">
        <v>21924</v>
      </c>
      <c r="F121" s="46" t="str">
        <f t="shared" si="44"/>
        <v>N/A</v>
      </c>
      <c r="G121" s="38">
        <v>22148</v>
      </c>
      <c r="H121" s="46" t="str">
        <f t="shared" si="45"/>
        <v>N/A</v>
      </c>
      <c r="I121" s="12">
        <v>2.1949999999999998</v>
      </c>
      <c r="J121" s="12">
        <v>1.022</v>
      </c>
      <c r="K121" s="47" t="s">
        <v>740</v>
      </c>
      <c r="L121" s="9" t="str">
        <f t="shared" si="40"/>
        <v>Yes</v>
      </c>
    </row>
    <row r="122" spans="1:12" x14ac:dyDescent="0.2">
      <c r="A122" s="2" t="s">
        <v>993</v>
      </c>
      <c r="B122" s="37" t="s">
        <v>213</v>
      </c>
      <c r="C122" s="38">
        <v>102102</v>
      </c>
      <c r="D122" s="46" t="str">
        <f t="shared" si="43"/>
        <v>N/A</v>
      </c>
      <c r="E122" s="38">
        <v>104205</v>
      </c>
      <c r="F122" s="46" t="str">
        <f t="shared" si="44"/>
        <v>N/A</v>
      </c>
      <c r="G122" s="38">
        <v>108040</v>
      </c>
      <c r="H122" s="46" t="str">
        <f t="shared" si="45"/>
        <v>N/A</v>
      </c>
      <c r="I122" s="12">
        <v>2.06</v>
      </c>
      <c r="J122" s="12">
        <v>3.68</v>
      </c>
      <c r="K122" s="47" t="s">
        <v>740</v>
      </c>
      <c r="L122" s="9" t="str">
        <f t="shared" si="40"/>
        <v>Yes</v>
      </c>
    </row>
    <row r="123" spans="1:12" x14ac:dyDescent="0.2">
      <c r="A123" s="2" t="s">
        <v>994</v>
      </c>
      <c r="B123" s="37" t="s">
        <v>213</v>
      </c>
      <c r="C123" s="38">
        <v>182</v>
      </c>
      <c r="D123" s="46" t="str">
        <f t="shared" si="43"/>
        <v>N/A</v>
      </c>
      <c r="E123" s="38">
        <v>194</v>
      </c>
      <c r="F123" s="46" t="str">
        <f t="shared" si="44"/>
        <v>N/A</v>
      </c>
      <c r="G123" s="38">
        <v>171</v>
      </c>
      <c r="H123" s="46" t="str">
        <f t="shared" si="45"/>
        <v>N/A</v>
      </c>
      <c r="I123" s="12">
        <v>6.593</v>
      </c>
      <c r="J123" s="12">
        <v>-11.9</v>
      </c>
      <c r="K123" s="47" t="s">
        <v>740</v>
      </c>
      <c r="L123" s="9" t="str">
        <f t="shared" si="40"/>
        <v>No</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319030</v>
      </c>
      <c r="D125" s="46" t="str">
        <f t="shared" si="43"/>
        <v>N/A</v>
      </c>
      <c r="E125" s="38">
        <v>332923</v>
      </c>
      <c r="F125" s="46" t="str">
        <f t="shared" si="44"/>
        <v>N/A</v>
      </c>
      <c r="G125" s="38">
        <v>345384</v>
      </c>
      <c r="H125" s="46" t="str">
        <f t="shared" si="45"/>
        <v>N/A</v>
      </c>
      <c r="I125" s="12">
        <v>4.3550000000000004</v>
      </c>
      <c r="J125" s="12">
        <v>3.7429999999999999</v>
      </c>
      <c r="K125" s="47" t="s">
        <v>740</v>
      </c>
      <c r="L125" s="9" t="str">
        <f t="shared" si="40"/>
        <v>Yes</v>
      </c>
    </row>
    <row r="126" spans="1:12" x14ac:dyDescent="0.2">
      <c r="A126" s="2" t="s">
        <v>996</v>
      </c>
      <c r="B126" s="37" t="s">
        <v>213</v>
      </c>
      <c r="C126" s="38">
        <v>187204</v>
      </c>
      <c r="D126" s="46" t="str">
        <f t="shared" si="43"/>
        <v>N/A</v>
      </c>
      <c r="E126" s="38">
        <v>193631</v>
      </c>
      <c r="F126" s="46" t="str">
        <f t="shared" si="44"/>
        <v>N/A</v>
      </c>
      <c r="G126" s="38">
        <v>199572</v>
      </c>
      <c r="H126" s="46" t="str">
        <f t="shared" si="45"/>
        <v>N/A</v>
      </c>
      <c r="I126" s="12">
        <v>3.4329999999999998</v>
      </c>
      <c r="J126" s="12">
        <v>3.0680000000000001</v>
      </c>
      <c r="K126" s="47" t="s">
        <v>740</v>
      </c>
      <c r="L126" s="9" t="str">
        <f t="shared" si="40"/>
        <v>Yes</v>
      </c>
    </row>
    <row r="127" spans="1:12" x14ac:dyDescent="0.2">
      <c r="A127" s="2" t="s">
        <v>997</v>
      </c>
      <c r="B127" s="37" t="s">
        <v>213</v>
      </c>
      <c r="C127" s="38">
        <v>10986</v>
      </c>
      <c r="D127" s="46" t="str">
        <f t="shared" si="43"/>
        <v>N/A</v>
      </c>
      <c r="E127" s="38">
        <v>12134</v>
      </c>
      <c r="F127" s="46" t="str">
        <f t="shared" si="44"/>
        <v>N/A</v>
      </c>
      <c r="G127" s="38">
        <v>12352</v>
      </c>
      <c r="H127" s="46" t="str">
        <f t="shared" si="45"/>
        <v>N/A</v>
      </c>
      <c r="I127" s="12">
        <v>10.45</v>
      </c>
      <c r="J127" s="12">
        <v>1.7969999999999999</v>
      </c>
      <c r="K127" s="47" t="s">
        <v>740</v>
      </c>
      <c r="L127" s="9" t="str">
        <f t="shared" si="40"/>
        <v>Yes</v>
      </c>
    </row>
    <row r="128" spans="1:12" x14ac:dyDescent="0.2">
      <c r="A128" s="2" t="s">
        <v>998</v>
      </c>
      <c r="B128" s="37" t="s">
        <v>213</v>
      </c>
      <c r="C128" s="38">
        <v>119410</v>
      </c>
      <c r="D128" s="46" t="str">
        <f t="shared" si="43"/>
        <v>N/A</v>
      </c>
      <c r="E128" s="38">
        <v>125333</v>
      </c>
      <c r="F128" s="46" t="str">
        <f t="shared" si="44"/>
        <v>N/A</v>
      </c>
      <c r="G128" s="38">
        <v>131362</v>
      </c>
      <c r="H128" s="46" t="str">
        <f t="shared" si="45"/>
        <v>N/A</v>
      </c>
      <c r="I128" s="12">
        <v>4.96</v>
      </c>
      <c r="J128" s="12">
        <v>4.8099999999999996</v>
      </c>
      <c r="K128" s="47" t="s">
        <v>740</v>
      </c>
      <c r="L128" s="9" t="str">
        <f t="shared" si="40"/>
        <v>Yes</v>
      </c>
    </row>
    <row r="129" spans="1:12" x14ac:dyDescent="0.2">
      <c r="A129" s="2" t="s">
        <v>999</v>
      </c>
      <c r="B129" s="37" t="s">
        <v>213</v>
      </c>
      <c r="C129" s="38">
        <v>1430</v>
      </c>
      <c r="D129" s="46" t="str">
        <f t="shared" si="43"/>
        <v>N/A</v>
      </c>
      <c r="E129" s="38">
        <v>1825</v>
      </c>
      <c r="F129" s="46" t="str">
        <f t="shared" si="44"/>
        <v>N/A</v>
      </c>
      <c r="G129" s="38">
        <v>2098</v>
      </c>
      <c r="H129" s="46" t="str">
        <f t="shared" si="45"/>
        <v>N/A</v>
      </c>
      <c r="I129" s="12">
        <v>27.62</v>
      </c>
      <c r="J129" s="12">
        <v>14.96</v>
      </c>
      <c r="K129" s="47" t="s">
        <v>740</v>
      </c>
      <c r="L129" s="9" t="str">
        <f t="shared" si="40"/>
        <v>No</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1005383</v>
      </c>
      <c r="D131" s="46" t="str">
        <f t="shared" si="43"/>
        <v>N/A</v>
      </c>
      <c r="E131" s="38">
        <v>1046495</v>
      </c>
      <c r="F131" s="46" t="str">
        <f t="shared" si="44"/>
        <v>N/A</v>
      </c>
      <c r="G131" s="38">
        <v>1064299</v>
      </c>
      <c r="H131" s="46" t="str">
        <f t="shared" si="45"/>
        <v>N/A</v>
      </c>
      <c r="I131" s="12">
        <v>4.0890000000000004</v>
      </c>
      <c r="J131" s="12">
        <v>1.7010000000000001</v>
      </c>
      <c r="K131" s="47" t="s">
        <v>740</v>
      </c>
      <c r="L131" s="9" t="str">
        <f t="shared" si="40"/>
        <v>Yes</v>
      </c>
    </row>
    <row r="132" spans="1:12" x14ac:dyDescent="0.2">
      <c r="A132" s="2" t="s">
        <v>1001</v>
      </c>
      <c r="B132" s="37" t="s">
        <v>213</v>
      </c>
      <c r="C132" s="38">
        <v>151991</v>
      </c>
      <c r="D132" s="46" t="str">
        <f t="shared" si="43"/>
        <v>N/A</v>
      </c>
      <c r="E132" s="38">
        <v>149537</v>
      </c>
      <c r="F132" s="46" t="str">
        <f t="shared" si="44"/>
        <v>N/A</v>
      </c>
      <c r="G132" s="38">
        <v>142858</v>
      </c>
      <c r="H132" s="46" t="str">
        <f t="shared" si="45"/>
        <v>N/A</v>
      </c>
      <c r="I132" s="12">
        <v>-1.61</v>
      </c>
      <c r="J132" s="12">
        <v>-4.47</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3885</v>
      </c>
      <c r="D134" s="46" t="str">
        <f t="shared" si="43"/>
        <v>N/A</v>
      </c>
      <c r="E134" s="38">
        <v>4224</v>
      </c>
      <c r="F134" s="46" t="str">
        <f t="shared" si="44"/>
        <v>N/A</v>
      </c>
      <c r="G134" s="38">
        <v>4118</v>
      </c>
      <c r="H134" s="46" t="str">
        <f t="shared" si="45"/>
        <v>N/A</v>
      </c>
      <c r="I134" s="12">
        <v>8.7260000000000009</v>
      </c>
      <c r="J134" s="12">
        <v>-2.5099999999999998</v>
      </c>
      <c r="K134" s="47" t="s">
        <v>740</v>
      </c>
      <c r="L134" s="9" t="str">
        <f t="shared" si="40"/>
        <v>Yes</v>
      </c>
    </row>
    <row r="135" spans="1:12" x14ac:dyDescent="0.2">
      <c r="A135" s="2" t="s">
        <v>1004</v>
      </c>
      <c r="B135" s="37" t="s">
        <v>213</v>
      </c>
      <c r="C135" s="38">
        <v>788560</v>
      </c>
      <c r="D135" s="46" t="str">
        <f t="shared" si="43"/>
        <v>N/A</v>
      </c>
      <c r="E135" s="38">
        <v>830865</v>
      </c>
      <c r="F135" s="46" t="str">
        <f t="shared" si="44"/>
        <v>N/A</v>
      </c>
      <c r="G135" s="38">
        <v>854604</v>
      </c>
      <c r="H135" s="46" t="str">
        <f t="shared" si="45"/>
        <v>N/A</v>
      </c>
      <c r="I135" s="12">
        <v>5.3650000000000002</v>
      </c>
      <c r="J135" s="12">
        <v>2.8570000000000002</v>
      </c>
      <c r="K135" s="47" t="s">
        <v>740</v>
      </c>
      <c r="L135" s="9" t="str">
        <f t="shared" si="40"/>
        <v>Yes</v>
      </c>
    </row>
    <row r="136" spans="1:12" x14ac:dyDescent="0.2">
      <c r="A136" s="2" t="s">
        <v>1005</v>
      </c>
      <c r="B136" s="37" t="s">
        <v>213</v>
      </c>
      <c r="C136" s="38">
        <v>40207</v>
      </c>
      <c r="D136" s="46" t="str">
        <f t="shared" si="43"/>
        <v>N/A</v>
      </c>
      <c r="E136" s="38">
        <v>41229</v>
      </c>
      <c r="F136" s="46" t="str">
        <f t="shared" si="44"/>
        <v>N/A</v>
      </c>
      <c r="G136" s="38">
        <v>42255</v>
      </c>
      <c r="H136" s="46" t="str">
        <f t="shared" si="45"/>
        <v>N/A</v>
      </c>
      <c r="I136" s="12">
        <v>2.5419999999999998</v>
      </c>
      <c r="J136" s="12">
        <v>2.4889999999999999</v>
      </c>
      <c r="K136" s="47" t="s">
        <v>740</v>
      </c>
      <c r="L136" s="9" t="str">
        <f t="shared" si="40"/>
        <v>Yes</v>
      </c>
    </row>
    <row r="137" spans="1:12" x14ac:dyDescent="0.2">
      <c r="A137" s="2" t="s">
        <v>1006</v>
      </c>
      <c r="B137" s="37" t="s">
        <v>213</v>
      </c>
      <c r="C137" s="38">
        <v>20740</v>
      </c>
      <c r="D137" s="46" t="str">
        <f t="shared" si="43"/>
        <v>N/A</v>
      </c>
      <c r="E137" s="38">
        <v>20640</v>
      </c>
      <c r="F137" s="46" t="str">
        <f t="shared" si="44"/>
        <v>N/A</v>
      </c>
      <c r="G137" s="38">
        <v>20464</v>
      </c>
      <c r="H137" s="46" t="str">
        <f t="shared" si="45"/>
        <v>N/A</v>
      </c>
      <c r="I137" s="12">
        <v>-0.48199999999999998</v>
      </c>
      <c r="J137" s="12">
        <v>-0.85299999999999998</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374662</v>
      </c>
      <c r="D139" s="46" t="str">
        <f t="shared" si="43"/>
        <v>N/A</v>
      </c>
      <c r="E139" s="38">
        <v>398130</v>
      </c>
      <c r="F139" s="46" t="str">
        <f t="shared" si="44"/>
        <v>N/A</v>
      </c>
      <c r="G139" s="38">
        <v>409180</v>
      </c>
      <c r="H139" s="46" t="str">
        <f t="shared" si="45"/>
        <v>N/A</v>
      </c>
      <c r="I139" s="12">
        <v>6.2640000000000002</v>
      </c>
      <c r="J139" s="12">
        <v>2.7749999999999999</v>
      </c>
      <c r="K139" s="47" t="s">
        <v>740</v>
      </c>
      <c r="L139" s="9" t="str">
        <f t="shared" si="40"/>
        <v>Yes</v>
      </c>
    </row>
    <row r="140" spans="1:12" x14ac:dyDescent="0.2">
      <c r="A140" s="2" t="s">
        <v>1008</v>
      </c>
      <c r="B140" s="37" t="s">
        <v>213</v>
      </c>
      <c r="C140" s="38">
        <v>184268</v>
      </c>
      <c r="D140" s="46" t="str">
        <f t="shared" si="43"/>
        <v>N/A</v>
      </c>
      <c r="E140" s="38">
        <v>192943</v>
      </c>
      <c r="F140" s="46" t="str">
        <f t="shared" si="44"/>
        <v>N/A</v>
      </c>
      <c r="G140" s="38">
        <v>198140</v>
      </c>
      <c r="H140" s="46" t="str">
        <f t="shared" si="45"/>
        <v>N/A</v>
      </c>
      <c r="I140" s="12">
        <v>4.7080000000000002</v>
      </c>
      <c r="J140" s="12">
        <v>2.694</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21221</v>
      </c>
      <c r="D142" s="46" t="str">
        <f t="shared" si="43"/>
        <v>N/A</v>
      </c>
      <c r="E142" s="38">
        <v>24325</v>
      </c>
      <c r="F142" s="46" t="str">
        <f t="shared" si="44"/>
        <v>N/A</v>
      </c>
      <c r="G142" s="38">
        <v>24358</v>
      </c>
      <c r="H142" s="46" t="str">
        <f t="shared" si="45"/>
        <v>N/A</v>
      </c>
      <c r="I142" s="12">
        <v>14.63</v>
      </c>
      <c r="J142" s="12">
        <v>0.13569999999999999</v>
      </c>
      <c r="K142" s="47" t="s">
        <v>740</v>
      </c>
      <c r="L142" s="9" t="str">
        <f t="shared" si="40"/>
        <v>Yes</v>
      </c>
    </row>
    <row r="143" spans="1:12" x14ac:dyDescent="0.2">
      <c r="A143" s="2" t="s">
        <v>1011</v>
      </c>
      <c r="B143" s="37" t="s">
        <v>213</v>
      </c>
      <c r="C143" s="38">
        <v>72428</v>
      </c>
      <c r="D143" s="46" t="str">
        <f t="shared" si="43"/>
        <v>N/A</v>
      </c>
      <c r="E143" s="38">
        <v>70380</v>
      </c>
      <c r="F143" s="46" t="str">
        <f t="shared" si="44"/>
        <v>N/A</v>
      </c>
      <c r="G143" s="38">
        <v>70242</v>
      </c>
      <c r="H143" s="46" t="str">
        <f t="shared" si="45"/>
        <v>N/A</v>
      </c>
      <c r="I143" s="12">
        <v>-2.83</v>
      </c>
      <c r="J143" s="12">
        <v>-0.19600000000000001</v>
      </c>
      <c r="K143" s="47" t="s">
        <v>740</v>
      </c>
      <c r="L143" s="9" t="str">
        <f t="shared" si="40"/>
        <v>Yes</v>
      </c>
    </row>
    <row r="144" spans="1:12" x14ac:dyDescent="0.2">
      <c r="A144" s="2" t="s">
        <v>1012</v>
      </c>
      <c r="B144" s="37" t="s">
        <v>213</v>
      </c>
      <c r="C144" s="38">
        <v>27176</v>
      </c>
      <c r="D144" s="46" t="str">
        <f t="shared" si="43"/>
        <v>N/A</v>
      </c>
      <c r="E144" s="38">
        <v>27023</v>
      </c>
      <c r="F144" s="46" t="str">
        <f t="shared" si="44"/>
        <v>N/A</v>
      </c>
      <c r="G144" s="38">
        <v>27563</v>
      </c>
      <c r="H144" s="46" t="str">
        <f t="shared" si="45"/>
        <v>N/A</v>
      </c>
      <c r="I144" s="12">
        <v>-0.56299999999999994</v>
      </c>
      <c r="J144" s="12">
        <v>1.998</v>
      </c>
      <c r="K144" s="47" t="s">
        <v>740</v>
      </c>
      <c r="L144" s="9" t="str">
        <f t="shared" si="40"/>
        <v>Yes</v>
      </c>
    </row>
    <row r="145" spans="1:12" x14ac:dyDescent="0.2">
      <c r="A145" s="2" t="s">
        <v>1013</v>
      </c>
      <c r="B145" s="37" t="s">
        <v>213</v>
      </c>
      <c r="C145" s="38">
        <v>69569</v>
      </c>
      <c r="D145" s="46" t="str">
        <f t="shared" si="43"/>
        <v>N/A</v>
      </c>
      <c r="E145" s="38">
        <v>83459</v>
      </c>
      <c r="F145" s="46" t="str">
        <f t="shared" si="44"/>
        <v>N/A</v>
      </c>
      <c r="G145" s="38">
        <v>88877</v>
      </c>
      <c r="H145" s="46" t="str">
        <f t="shared" si="45"/>
        <v>N/A</v>
      </c>
      <c r="I145" s="12">
        <v>19.97</v>
      </c>
      <c r="J145" s="12">
        <v>6.492</v>
      </c>
      <c r="K145" s="47" t="s">
        <v>740</v>
      </c>
      <c r="L145" s="9" t="str">
        <f t="shared" si="40"/>
        <v>Yes</v>
      </c>
    </row>
    <row r="146" spans="1:12" ht="25.5" x14ac:dyDescent="0.2">
      <c r="A146" s="18" t="s">
        <v>1014</v>
      </c>
      <c r="B146" s="1" t="s">
        <v>213</v>
      </c>
      <c r="C146" s="1">
        <v>47032</v>
      </c>
      <c r="D146" s="11" t="str">
        <f t="shared" ref="D146:D151" si="46">IF($B146="N/A","N/A",IF(C146&gt;10,"No",IF(C146&lt;-10,"No","Yes")))</f>
        <v>N/A</v>
      </c>
      <c r="E146" s="1">
        <v>47323</v>
      </c>
      <c r="F146" s="11" t="str">
        <f t="shared" ref="F146:F151" si="47">IF($B146="N/A","N/A",IF(E146&gt;10,"No",IF(E146&lt;-10,"No","Yes")))</f>
        <v>N/A</v>
      </c>
      <c r="G146" s="1">
        <v>47149</v>
      </c>
      <c r="H146" s="11" t="str">
        <f t="shared" ref="H146:H151" si="48">IF($B146="N/A","N/A",IF(G146&gt;10,"No",IF(G146&lt;-10,"No","Yes")))</f>
        <v>N/A</v>
      </c>
      <c r="I146" s="59">
        <v>0.61870000000000003</v>
      </c>
      <c r="J146" s="59">
        <v>-0.36799999999999999</v>
      </c>
      <c r="K146" s="47" t="s">
        <v>739</v>
      </c>
      <c r="L146" s="9" t="str">
        <f t="shared" ref="L146:L151" si="49">IF(J146="Div by 0", "N/A", IF(K146="N/A","N/A", IF(J146&gt;VALUE(MID(K146,1,2)), "No", IF(J146&lt;-1*VALUE(MID(K146,1,2)), "No", "Yes"))))</f>
        <v>Yes</v>
      </c>
    </row>
    <row r="147" spans="1:12" x14ac:dyDescent="0.2">
      <c r="A147" s="6" t="s">
        <v>326</v>
      </c>
      <c r="B147" s="50" t="s">
        <v>213</v>
      </c>
      <c r="C147" s="13">
        <v>2.5004745010999998</v>
      </c>
      <c r="D147" s="11" t="str">
        <f t="shared" si="46"/>
        <v>N/A</v>
      </c>
      <c r="E147" s="13">
        <v>2.4123759479000002</v>
      </c>
      <c r="F147" s="11" t="str">
        <f t="shared" si="47"/>
        <v>N/A</v>
      </c>
      <c r="G147" s="13">
        <v>2.3497838302999998</v>
      </c>
      <c r="H147" s="11" t="str">
        <f t="shared" si="48"/>
        <v>N/A</v>
      </c>
      <c r="I147" s="59">
        <v>-3.52</v>
      </c>
      <c r="J147" s="59">
        <v>-2.59</v>
      </c>
      <c r="K147" s="47" t="s">
        <v>739</v>
      </c>
      <c r="L147" s="9" t="str">
        <f t="shared" si="49"/>
        <v>Yes</v>
      </c>
    </row>
    <row r="148" spans="1:12" x14ac:dyDescent="0.2">
      <c r="A148" s="2" t="s">
        <v>327</v>
      </c>
      <c r="B148" s="50" t="s">
        <v>213</v>
      </c>
      <c r="C148" s="13">
        <v>18.666138752999998</v>
      </c>
      <c r="D148" s="11" t="str">
        <f t="shared" si="46"/>
        <v>N/A</v>
      </c>
      <c r="E148" s="13">
        <v>18.301942127</v>
      </c>
      <c r="F148" s="11" t="str">
        <f t="shared" si="47"/>
        <v>N/A</v>
      </c>
      <c r="G148" s="13">
        <v>17.753194572999998</v>
      </c>
      <c r="H148" s="11" t="str">
        <f t="shared" si="48"/>
        <v>N/A</v>
      </c>
      <c r="I148" s="59">
        <v>-1.95</v>
      </c>
      <c r="J148" s="59">
        <v>-3</v>
      </c>
      <c r="K148" s="47" t="s">
        <v>739</v>
      </c>
      <c r="L148" s="9" t="str">
        <f t="shared" si="49"/>
        <v>Yes</v>
      </c>
    </row>
    <row r="149" spans="1:12" x14ac:dyDescent="0.2">
      <c r="A149" s="2" t="s">
        <v>328</v>
      </c>
      <c r="B149" s="50" t="s">
        <v>213</v>
      </c>
      <c r="C149" s="13">
        <v>3.5485691000999999</v>
      </c>
      <c r="D149" s="11" t="str">
        <f t="shared" si="46"/>
        <v>N/A</v>
      </c>
      <c r="E149" s="13">
        <v>3.4866921180000001</v>
      </c>
      <c r="F149" s="11" t="str">
        <f t="shared" si="47"/>
        <v>N/A</v>
      </c>
      <c r="G149" s="13">
        <v>3.3527899381999999</v>
      </c>
      <c r="H149" s="11" t="str">
        <f t="shared" si="48"/>
        <v>N/A</v>
      </c>
      <c r="I149" s="59">
        <v>-1.74</v>
      </c>
      <c r="J149" s="59">
        <v>-3.84</v>
      </c>
      <c r="K149" s="47" t="s">
        <v>739</v>
      </c>
      <c r="L149" s="9" t="str">
        <f t="shared" si="49"/>
        <v>Yes</v>
      </c>
    </row>
    <row r="150" spans="1:12" x14ac:dyDescent="0.2">
      <c r="A150" s="2" t="s">
        <v>329</v>
      </c>
      <c r="B150" s="50" t="s">
        <v>213</v>
      </c>
      <c r="C150" s="13">
        <v>0.16789621469999999</v>
      </c>
      <c r="D150" s="11" t="str">
        <f t="shared" si="46"/>
        <v>N/A</v>
      </c>
      <c r="E150" s="13">
        <v>0.18509405200000001</v>
      </c>
      <c r="F150" s="11" t="str">
        <f t="shared" si="47"/>
        <v>N/A</v>
      </c>
      <c r="G150" s="13">
        <v>0.20492361640000001</v>
      </c>
      <c r="H150" s="11" t="str">
        <f t="shared" si="48"/>
        <v>N/A</v>
      </c>
      <c r="I150" s="59">
        <v>10.24</v>
      </c>
      <c r="J150" s="59">
        <v>10.71</v>
      </c>
      <c r="K150" s="47" t="s">
        <v>739</v>
      </c>
      <c r="L150" s="9" t="str">
        <f t="shared" si="49"/>
        <v>Yes</v>
      </c>
    </row>
    <row r="151" spans="1:12" x14ac:dyDescent="0.2">
      <c r="A151" s="2" t="s">
        <v>330</v>
      </c>
      <c r="B151" s="50" t="s">
        <v>213</v>
      </c>
      <c r="C151" s="13">
        <v>2.1085671899999998E-2</v>
      </c>
      <c r="D151" s="11" t="str">
        <f t="shared" si="46"/>
        <v>N/A</v>
      </c>
      <c r="E151" s="13">
        <v>1.98427649E-2</v>
      </c>
      <c r="F151" s="11" t="str">
        <f t="shared" si="47"/>
        <v>N/A</v>
      </c>
      <c r="G151" s="13">
        <v>1.7596167900000001E-2</v>
      </c>
      <c r="H151" s="11" t="str">
        <f t="shared" si="48"/>
        <v>N/A</v>
      </c>
      <c r="I151" s="59">
        <v>-5.89</v>
      </c>
      <c r="J151" s="59">
        <v>-11.3</v>
      </c>
      <c r="K151" s="47" t="s">
        <v>739</v>
      </c>
      <c r="L151" s="9" t="str">
        <f t="shared" si="49"/>
        <v>Yes</v>
      </c>
    </row>
    <row r="152" spans="1:12" x14ac:dyDescent="0.2">
      <c r="A152" s="18" t="s">
        <v>1015</v>
      </c>
      <c r="B152" s="37" t="s">
        <v>213</v>
      </c>
      <c r="C152" s="38">
        <v>116576</v>
      </c>
      <c r="D152" s="46" t="str">
        <f t="shared" ref="D152:D158" si="50">IF($B152="N/A","N/A",IF(C152&gt;10,"No",IF(C152&lt;-10,"No","Yes")))</f>
        <v>N/A</v>
      </c>
      <c r="E152" s="38">
        <v>110026</v>
      </c>
      <c r="F152" s="46" t="str">
        <f t="shared" ref="F152:F158" si="51">IF($B152="N/A","N/A",IF(E152&gt;10,"No",IF(E152&lt;-10,"No","Yes")))</f>
        <v>N/A</v>
      </c>
      <c r="G152" s="38">
        <v>100567</v>
      </c>
      <c r="H152" s="46" t="str">
        <f t="shared" ref="H152:H158" si="52">IF($B152="N/A","N/A",IF(G152&gt;10,"No",IF(G152&lt;-10,"No","Yes")))</f>
        <v>N/A</v>
      </c>
      <c r="I152" s="12">
        <v>-5.62</v>
      </c>
      <c r="J152" s="12">
        <v>-8.6</v>
      </c>
      <c r="K152" s="47" t="s">
        <v>739</v>
      </c>
      <c r="L152" s="9" t="str">
        <f t="shared" ref="L152:L159" si="53">IF(J152="Div by 0", "N/A", IF(K152="N/A","N/A", IF(J152&gt;VALUE(MID(K152,1,2)), "No", IF(J152&lt;-1*VALUE(MID(K152,1,2)), "No", "Yes"))))</f>
        <v>Yes</v>
      </c>
    </row>
    <row r="153" spans="1:12" x14ac:dyDescent="0.2">
      <c r="A153" s="6" t="s">
        <v>1016</v>
      </c>
      <c r="B153" s="37" t="s">
        <v>213</v>
      </c>
      <c r="C153" s="8">
        <v>6.1978082037000002</v>
      </c>
      <c r="D153" s="46" t="str">
        <f t="shared" si="50"/>
        <v>N/A</v>
      </c>
      <c r="E153" s="8">
        <v>5.6087753533000004</v>
      </c>
      <c r="F153" s="46" t="str">
        <f t="shared" si="51"/>
        <v>N/A</v>
      </c>
      <c r="G153" s="8">
        <v>5.0119983554000003</v>
      </c>
      <c r="H153" s="46" t="str">
        <f t="shared" si="52"/>
        <v>N/A</v>
      </c>
      <c r="I153" s="12">
        <v>-9.5</v>
      </c>
      <c r="J153" s="12">
        <v>-10.6</v>
      </c>
      <c r="K153" s="47" t="s">
        <v>739</v>
      </c>
      <c r="L153" s="9" t="str">
        <f t="shared" si="53"/>
        <v>Yes</v>
      </c>
    </row>
    <row r="154" spans="1:12" x14ac:dyDescent="0.2">
      <c r="A154" s="18" t="s">
        <v>1017</v>
      </c>
      <c r="B154" s="37" t="s">
        <v>213</v>
      </c>
      <c r="C154" s="8">
        <v>26.172407724999999</v>
      </c>
      <c r="D154" s="46" t="str">
        <f t="shared" si="50"/>
        <v>N/A</v>
      </c>
      <c r="E154" s="8">
        <v>23.906195690000001</v>
      </c>
      <c r="F154" s="46" t="str">
        <f t="shared" si="51"/>
        <v>N/A</v>
      </c>
      <c r="G154" s="8">
        <v>21.605865864999998</v>
      </c>
      <c r="H154" s="46" t="str">
        <f t="shared" si="52"/>
        <v>N/A</v>
      </c>
      <c r="I154" s="12">
        <v>-8.66</v>
      </c>
      <c r="J154" s="12">
        <v>-9.6199999999999992</v>
      </c>
      <c r="K154" s="47" t="s">
        <v>739</v>
      </c>
      <c r="L154" s="9" t="str">
        <f t="shared" si="53"/>
        <v>Yes</v>
      </c>
    </row>
    <row r="155" spans="1:12" x14ac:dyDescent="0.2">
      <c r="A155" s="18" t="s">
        <v>1018</v>
      </c>
      <c r="B155" s="37" t="s">
        <v>213</v>
      </c>
      <c r="C155" s="8">
        <v>19.669310096</v>
      </c>
      <c r="D155" s="46" t="str">
        <f t="shared" si="50"/>
        <v>N/A</v>
      </c>
      <c r="E155" s="8">
        <v>18.168765750999999</v>
      </c>
      <c r="F155" s="46" t="str">
        <f t="shared" si="51"/>
        <v>N/A</v>
      </c>
      <c r="G155" s="8">
        <v>16.015507376999999</v>
      </c>
      <c r="H155" s="46" t="str">
        <f t="shared" si="52"/>
        <v>N/A</v>
      </c>
      <c r="I155" s="12">
        <v>-7.63</v>
      </c>
      <c r="J155" s="12">
        <v>-11.9</v>
      </c>
      <c r="K155" s="47" t="s">
        <v>739</v>
      </c>
      <c r="L155" s="9" t="str">
        <f t="shared" si="53"/>
        <v>Yes</v>
      </c>
    </row>
    <row r="156" spans="1:12" x14ac:dyDescent="0.2">
      <c r="A156" s="18" t="s">
        <v>1019</v>
      </c>
      <c r="B156" s="37" t="s">
        <v>213</v>
      </c>
      <c r="C156" s="8">
        <v>0.28844728819999998</v>
      </c>
      <c r="D156" s="46" t="str">
        <f t="shared" si="50"/>
        <v>N/A</v>
      </c>
      <c r="E156" s="8">
        <v>0.24711059299999999</v>
      </c>
      <c r="F156" s="46" t="str">
        <f t="shared" si="51"/>
        <v>N/A</v>
      </c>
      <c r="G156" s="8">
        <v>0.22108448850000001</v>
      </c>
      <c r="H156" s="46" t="str">
        <f t="shared" si="52"/>
        <v>N/A</v>
      </c>
      <c r="I156" s="12">
        <v>-14.3</v>
      </c>
      <c r="J156" s="12">
        <v>-10.5</v>
      </c>
      <c r="K156" s="47" t="s">
        <v>739</v>
      </c>
      <c r="L156" s="9" t="str">
        <f t="shared" si="53"/>
        <v>Yes</v>
      </c>
    </row>
    <row r="157" spans="1:12" x14ac:dyDescent="0.2">
      <c r="A157" s="18" t="s">
        <v>1020</v>
      </c>
      <c r="B157" s="37" t="s">
        <v>213</v>
      </c>
      <c r="C157" s="8">
        <v>0.88906801329999996</v>
      </c>
      <c r="D157" s="46" t="str">
        <f t="shared" si="50"/>
        <v>N/A</v>
      </c>
      <c r="E157" s="8">
        <v>0.73694521889999998</v>
      </c>
      <c r="F157" s="46" t="str">
        <f t="shared" si="51"/>
        <v>N/A</v>
      </c>
      <c r="G157" s="8">
        <v>0.57505254409999995</v>
      </c>
      <c r="H157" s="46" t="str">
        <f t="shared" si="52"/>
        <v>N/A</v>
      </c>
      <c r="I157" s="12">
        <v>-17.100000000000001</v>
      </c>
      <c r="J157" s="12">
        <v>-22</v>
      </c>
      <c r="K157" s="47" t="s">
        <v>739</v>
      </c>
      <c r="L157" s="9" t="str">
        <f t="shared" si="53"/>
        <v>Yes</v>
      </c>
    </row>
    <row r="158" spans="1:12" x14ac:dyDescent="0.2">
      <c r="A158" s="2" t="s">
        <v>1021</v>
      </c>
      <c r="B158" s="37" t="s">
        <v>213</v>
      </c>
      <c r="C158" s="38">
        <v>6158</v>
      </c>
      <c r="D158" s="46" t="str">
        <f t="shared" si="50"/>
        <v>N/A</v>
      </c>
      <c r="E158" s="38">
        <v>5933</v>
      </c>
      <c r="F158" s="46" t="str">
        <f t="shared" si="51"/>
        <v>N/A</v>
      </c>
      <c r="G158" s="38">
        <v>5536</v>
      </c>
      <c r="H158" s="46" t="str">
        <f t="shared" si="52"/>
        <v>N/A</v>
      </c>
      <c r="I158" s="12">
        <v>-3.65</v>
      </c>
      <c r="J158" s="12">
        <v>-6.69</v>
      </c>
      <c r="K158" s="47" t="s">
        <v>739</v>
      </c>
      <c r="L158" s="9" t="str">
        <f t="shared" si="53"/>
        <v>Yes</v>
      </c>
    </row>
    <row r="159" spans="1:12" ht="25.5" x14ac:dyDescent="0.2">
      <c r="A159" s="18" t="s">
        <v>1022</v>
      </c>
      <c r="B159" s="37" t="s">
        <v>213</v>
      </c>
      <c r="C159" s="38">
        <v>116995</v>
      </c>
      <c r="D159" s="46" t="str">
        <f>IF($B159="N/A","N/A",IF(C159&gt;10,"No",IF(C159&lt;-10,"No","Yes")))</f>
        <v>N/A</v>
      </c>
      <c r="E159" s="38">
        <v>110461</v>
      </c>
      <c r="F159" s="46" t="str">
        <f>IF($B159="N/A","N/A",IF(E159&gt;10,"No",IF(E159&lt;-10,"No","Yes")))</f>
        <v>N/A</v>
      </c>
      <c r="G159" s="38">
        <v>101057</v>
      </c>
      <c r="H159" s="46" t="str">
        <f>IF($B159="N/A","N/A",IF(G159&gt;10,"No",IF(G159&lt;-10,"No","Yes")))</f>
        <v>N/A</v>
      </c>
      <c r="I159" s="12">
        <v>-5.58</v>
      </c>
      <c r="J159" s="12">
        <v>-8.51</v>
      </c>
      <c r="K159" s="47" t="s">
        <v>739</v>
      </c>
      <c r="L159" s="9" t="str">
        <f t="shared" si="53"/>
        <v>Yes</v>
      </c>
    </row>
    <row r="160" spans="1:12" x14ac:dyDescent="0.2">
      <c r="A160" s="4" t="s">
        <v>1023</v>
      </c>
      <c r="B160" s="37" t="s">
        <v>213</v>
      </c>
      <c r="C160" s="38">
        <v>24996</v>
      </c>
      <c r="D160" s="46" t="str">
        <f t="shared" ref="D160:D234" si="54">IF($B160="N/A","N/A",IF(C160&gt;10,"No",IF(C160&lt;-10,"No","Yes")))</f>
        <v>N/A</v>
      </c>
      <c r="E160" s="38">
        <v>24940</v>
      </c>
      <c r="F160" s="46" t="str">
        <f t="shared" ref="F160:F234" si="55">IF($B160="N/A","N/A",IF(E160&gt;10,"No",IF(E160&lt;-10,"No","Yes")))</f>
        <v>N/A</v>
      </c>
      <c r="G160" s="38">
        <v>24697</v>
      </c>
      <c r="H160" s="46" t="str">
        <f t="shared" ref="H160:H223" si="56">IF($B160="N/A","N/A",IF(G160&gt;10,"No",IF(G160&lt;-10,"No","Yes")))</f>
        <v>N/A</v>
      </c>
      <c r="I160" s="12">
        <v>-0.224</v>
      </c>
      <c r="J160" s="12">
        <v>-0.97399999999999998</v>
      </c>
      <c r="K160" s="47" t="s">
        <v>739</v>
      </c>
      <c r="L160" s="9" t="str">
        <f t="shared" ref="L160:L223" si="57">IF(J160="Div by 0", "N/A", IF(K160="N/A","N/A", IF(J160&gt;VALUE(MID(K160,1,2)), "No", IF(J160&lt;-1*VALUE(MID(K160,1,2)), "No", "Yes"))))</f>
        <v>Yes</v>
      </c>
    </row>
    <row r="161" spans="1:12" x14ac:dyDescent="0.2">
      <c r="A161" s="65" t="s">
        <v>71</v>
      </c>
      <c r="B161" s="37" t="s">
        <v>213</v>
      </c>
      <c r="C161" s="8">
        <v>1.3289220238999999</v>
      </c>
      <c r="D161" s="46" t="str">
        <f t="shared" si="54"/>
        <v>N/A</v>
      </c>
      <c r="E161" s="8">
        <v>1.2713618355</v>
      </c>
      <c r="F161" s="46" t="str">
        <f t="shared" si="55"/>
        <v>N/A</v>
      </c>
      <c r="G161" s="8">
        <v>1.2308344028</v>
      </c>
      <c r="H161" s="46" t="str">
        <f t="shared" si="56"/>
        <v>N/A</v>
      </c>
      <c r="I161" s="12">
        <v>-4.33</v>
      </c>
      <c r="J161" s="12">
        <v>-3.19</v>
      </c>
      <c r="K161" s="47" t="s">
        <v>739</v>
      </c>
      <c r="L161" s="9" t="str">
        <f t="shared" si="57"/>
        <v>Yes</v>
      </c>
    </row>
    <row r="162" spans="1:12" x14ac:dyDescent="0.2">
      <c r="A162" s="4" t="s">
        <v>111</v>
      </c>
      <c r="B162" s="37" t="s">
        <v>213</v>
      </c>
      <c r="C162" s="8">
        <v>5.3533720469999997</v>
      </c>
      <c r="D162" s="46" t="str">
        <f t="shared" si="54"/>
        <v>N/A</v>
      </c>
      <c r="E162" s="8">
        <v>4.7934045880999996</v>
      </c>
      <c r="F162" s="46" t="str">
        <f t="shared" si="55"/>
        <v>N/A</v>
      </c>
      <c r="G162" s="8">
        <v>4.5773784783</v>
      </c>
      <c r="H162" s="46" t="str">
        <f t="shared" si="56"/>
        <v>N/A</v>
      </c>
      <c r="I162" s="12">
        <v>-10.5</v>
      </c>
      <c r="J162" s="12">
        <v>-4.51</v>
      </c>
      <c r="K162" s="47" t="s">
        <v>739</v>
      </c>
      <c r="L162" s="9" t="str">
        <f t="shared" si="57"/>
        <v>Yes</v>
      </c>
    </row>
    <row r="163" spans="1:12" x14ac:dyDescent="0.2">
      <c r="A163" s="4" t="s">
        <v>112</v>
      </c>
      <c r="B163" s="37" t="s">
        <v>213</v>
      </c>
      <c r="C163" s="8">
        <v>4.7594270130999998</v>
      </c>
      <c r="D163" s="46" t="str">
        <f t="shared" si="54"/>
        <v>N/A</v>
      </c>
      <c r="E163" s="8">
        <v>4.8092201499999998</v>
      </c>
      <c r="F163" s="46" t="str">
        <f t="shared" si="55"/>
        <v>N/A</v>
      </c>
      <c r="G163" s="8">
        <v>4.6377365483000004</v>
      </c>
      <c r="H163" s="46" t="str">
        <f t="shared" si="56"/>
        <v>N/A</v>
      </c>
      <c r="I163" s="12">
        <v>1.046</v>
      </c>
      <c r="J163" s="12">
        <v>-3.57</v>
      </c>
      <c r="K163" s="47" t="s">
        <v>739</v>
      </c>
      <c r="L163" s="9" t="str">
        <f t="shared" si="57"/>
        <v>Yes</v>
      </c>
    </row>
    <row r="164" spans="1:12" x14ac:dyDescent="0.2">
      <c r="A164" s="4" t="s">
        <v>113</v>
      </c>
      <c r="B164" s="37" t="s">
        <v>213</v>
      </c>
      <c r="C164" s="8">
        <v>7.6587727999999997E-3</v>
      </c>
      <c r="D164" s="46" t="str">
        <f t="shared" si="54"/>
        <v>N/A</v>
      </c>
      <c r="E164" s="8">
        <v>9.4601502999999993E-3</v>
      </c>
      <c r="F164" s="46" t="str">
        <f t="shared" si="55"/>
        <v>N/A</v>
      </c>
      <c r="G164" s="8">
        <v>8.3623116999999997E-3</v>
      </c>
      <c r="H164" s="46" t="str">
        <f t="shared" si="56"/>
        <v>N/A</v>
      </c>
      <c r="I164" s="12">
        <v>23.52</v>
      </c>
      <c r="J164" s="12">
        <v>-11.6</v>
      </c>
      <c r="K164" s="47" t="s">
        <v>739</v>
      </c>
      <c r="L164" s="9" t="str">
        <f t="shared" si="57"/>
        <v>Yes</v>
      </c>
    </row>
    <row r="165" spans="1:12" x14ac:dyDescent="0.2">
      <c r="A165" s="4" t="s">
        <v>114</v>
      </c>
      <c r="B165" s="37" t="s">
        <v>213</v>
      </c>
      <c r="C165" s="8">
        <v>0</v>
      </c>
      <c r="D165" s="46" t="str">
        <f t="shared" si="54"/>
        <v>N/A</v>
      </c>
      <c r="E165" s="8">
        <v>1.0046969999999999E-3</v>
      </c>
      <c r="F165" s="46" t="str">
        <f t="shared" si="55"/>
        <v>N/A</v>
      </c>
      <c r="G165" s="8">
        <v>0</v>
      </c>
      <c r="H165" s="46" t="str">
        <f t="shared" si="56"/>
        <v>N/A</v>
      </c>
      <c r="I165" s="12" t="s">
        <v>1747</v>
      </c>
      <c r="J165" s="12">
        <v>-100</v>
      </c>
      <c r="K165" s="47" t="s">
        <v>739</v>
      </c>
      <c r="L165" s="9" t="str">
        <f t="shared" si="57"/>
        <v>No</v>
      </c>
    </row>
    <row r="166" spans="1:12" x14ac:dyDescent="0.2">
      <c r="A166" s="4" t="s">
        <v>428</v>
      </c>
      <c r="B166" s="37" t="s">
        <v>213</v>
      </c>
      <c r="C166" s="38">
        <v>9532</v>
      </c>
      <c r="D166" s="46" t="str">
        <f>IF($B166="N/A","N/A",IF(C166&gt;10,"No",IF(C166&lt;-10,"No","Yes")))</f>
        <v>N/A</v>
      </c>
      <c r="E166" s="38">
        <v>8650</v>
      </c>
      <c r="F166" s="46" t="str">
        <f>IF($B166="N/A","N/A",IF(E166&gt;10,"No",IF(E166&lt;-10,"No","Yes")))</f>
        <v>N/A</v>
      </c>
      <c r="G166" s="38">
        <v>8438</v>
      </c>
      <c r="H166" s="46" t="str">
        <f>IF($B166="N/A","N/A",IF(G166&gt;10,"No",IF(G166&lt;-10,"No","Yes")))</f>
        <v>N/A</v>
      </c>
      <c r="I166" s="12">
        <v>-9.25</v>
      </c>
      <c r="J166" s="12">
        <v>-2.4500000000000002</v>
      </c>
      <c r="K166" s="47" t="s">
        <v>739</v>
      </c>
      <c r="L166" s="9" t="str">
        <f t="shared" si="57"/>
        <v>Yes</v>
      </c>
    </row>
    <row r="167" spans="1:12" x14ac:dyDescent="0.2">
      <c r="A167" s="4" t="s">
        <v>429</v>
      </c>
      <c r="B167" s="37" t="s">
        <v>213</v>
      </c>
      <c r="C167" s="38">
        <v>203</v>
      </c>
      <c r="D167" s="46" t="str">
        <f>IF($B167="N/A","N/A",IF(C167&gt;10,"No",IF(C167&lt;-10,"No","Yes")))</f>
        <v>N/A</v>
      </c>
      <c r="E167" s="38">
        <v>176</v>
      </c>
      <c r="F167" s="46" t="str">
        <f>IF($B167="N/A","N/A",IF(E167&gt;10,"No",IF(E167&lt;-10,"No","Yes")))</f>
        <v>N/A</v>
      </c>
      <c r="G167" s="38">
        <v>152</v>
      </c>
      <c r="H167" s="46" t="str">
        <f>IF($B167="N/A","N/A",IF(G167&gt;10,"No",IF(G167&lt;-10,"No","Yes")))</f>
        <v>N/A</v>
      </c>
      <c r="I167" s="12">
        <v>-13.3</v>
      </c>
      <c r="J167" s="12">
        <v>-13.6</v>
      </c>
      <c r="K167" s="47" t="s">
        <v>739</v>
      </c>
      <c r="L167" s="9" t="str">
        <f t="shared" si="57"/>
        <v>Yes</v>
      </c>
    </row>
    <row r="168" spans="1:12" x14ac:dyDescent="0.2">
      <c r="A168" s="4" t="s">
        <v>430</v>
      </c>
      <c r="B168" s="37" t="s">
        <v>213</v>
      </c>
      <c r="C168" s="38">
        <v>5824</v>
      </c>
      <c r="D168" s="46" t="str">
        <f>IF($B168="N/A","N/A",IF(C168&gt;10,"No",IF(C168&lt;-10,"No","Yes")))</f>
        <v>N/A</v>
      </c>
      <c r="E168" s="38">
        <v>5894</v>
      </c>
      <c r="F168" s="46" t="str">
        <f>IF($B168="N/A","N/A",IF(E168&gt;10,"No",IF(E168&lt;-10,"No","Yes")))</f>
        <v>N/A</v>
      </c>
      <c r="G168" s="38">
        <v>6064</v>
      </c>
      <c r="H168" s="46" t="str">
        <f>IF($B168="N/A","N/A",IF(G168&gt;10,"No",IF(G168&lt;-10,"No","Yes")))</f>
        <v>N/A</v>
      </c>
      <c r="I168" s="12">
        <v>1.202</v>
      </c>
      <c r="J168" s="12">
        <v>2.8839999999999999</v>
      </c>
      <c r="K168" s="47" t="s">
        <v>739</v>
      </c>
      <c r="L168" s="9" t="str">
        <f t="shared" si="57"/>
        <v>Yes</v>
      </c>
    </row>
    <row r="169" spans="1:12" x14ac:dyDescent="0.2">
      <c r="A169" s="4" t="s">
        <v>431</v>
      </c>
      <c r="B169" s="37" t="s">
        <v>213</v>
      </c>
      <c r="C169" s="38">
        <v>9360</v>
      </c>
      <c r="D169" s="46" t="str">
        <f>IF($B169="N/A","N/A",IF(C169&gt;10,"No",IF(C169&lt;-10,"No","Yes")))</f>
        <v>N/A</v>
      </c>
      <c r="E169" s="38">
        <v>10117</v>
      </c>
      <c r="F169" s="46" t="str">
        <f>IF($B169="N/A","N/A",IF(E169&gt;10,"No",IF(E169&lt;-10,"No","Yes")))</f>
        <v>N/A</v>
      </c>
      <c r="G169" s="38">
        <v>9954</v>
      </c>
      <c r="H169" s="46" t="str">
        <f>IF($B169="N/A","N/A",IF(G169&gt;10,"No",IF(G169&lt;-10,"No","Yes")))</f>
        <v>N/A</v>
      </c>
      <c r="I169" s="12">
        <v>8.0879999999999992</v>
      </c>
      <c r="J169" s="12">
        <v>-1.61</v>
      </c>
      <c r="K169" s="47" t="s">
        <v>739</v>
      </c>
      <c r="L169" s="9" t="str">
        <f t="shared" si="57"/>
        <v>Yes</v>
      </c>
    </row>
    <row r="170" spans="1:12" x14ac:dyDescent="0.2">
      <c r="A170" s="4" t="s">
        <v>432</v>
      </c>
      <c r="B170" s="37" t="s">
        <v>213</v>
      </c>
      <c r="C170" s="38">
        <v>77</v>
      </c>
      <c r="D170" s="46" t="str">
        <f>IF($B170="N/A","N/A",IF(C170&gt;10,"No",IF(C170&lt;-10,"No","Yes")))</f>
        <v>N/A</v>
      </c>
      <c r="E170" s="38">
        <v>103</v>
      </c>
      <c r="F170" s="46" t="str">
        <f>IF($B170="N/A","N/A",IF(E170&gt;10,"No",IF(E170&lt;-10,"No","Yes")))</f>
        <v>N/A</v>
      </c>
      <c r="G170" s="38">
        <v>89</v>
      </c>
      <c r="H170" s="46" t="str">
        <f>IF($B170="N/A","N/A",IF(G170&gt;10,"No",IF(G170&lt;-10,"No","Yes")))</f>
        <v>N/A</v>
      </c>
      <c r="I170" s="12">
        <v>33.770000000000003</v>
      </c>
      <c r="J170" s="12">
        <v>-13.6</v>
      </c>
      <c r="K170" s="47" t="s">
        <v>739</v>
      </c>
      <c r="L170" s="9" t="str">
        <f t="shared" si="57"/>
        <v>Yes</v>
      </c>
    </row>
    <row r="171" spans="1:12" x14ac:dyDescent="0.2">
      <c r="A171" s="6" t="s">
        <v>1024</v>
      </c>
      <c r="B171" s="37" t="s">
        <v>213</v>
      </c>
      <c r="C171" s="38">
        <v>13905</v>
      </c>
      <c r="D171" s="46" t="str">
        <f t="shared" si="54"/>
        <v>N/A</v>
      </c>
      <c r="E171" s="38">
        <v>12804</v>
      </c>
      <c r="F171" s="46" t="str">
        <f t="shared" si="55"/>
        <v>N/A</v>
      </c>
      <c r="G171" s="38">
        <v>12582</v>
      </c>
      <c r="H171" s="46" t="str">
        <f t="shared" si="56"/>
        <v>N/A</v>
      </c>
      <c r="I171" s="12">
        <v>-7.92</v>
      </c>
      <c r="J171" s="12">
        <v>-1.73</v>
      </c>
      <c r="K171" s="47" t="s">
        <v>739</v>
      </c>
      <c r="L171" s="9" t="str">
        <f t="shared" si="57"/>
        <v>Yes</v>
      </c>
    </row>
    <row r="172" spans="1:12" x14ac:dyDescent="0.2">
      <c r="A172" s="4" t="s">
        <v>1025</v>
      </c>
      <c r="B172" s="37" t="s">
        <v>213</v>
      </c>
      <c r="C172" s="38">
        <v>9297</v>
      </c>
      <c r="D172" s="46" t="str">
        <f>IF($B172="N/A","N/A",IF(C172&gt;10,"No",IF(C172&lt;-10,"No","Yes")))</f>
        <v>N/A</v>
      </c>
      <c r="E172" s="38">
        <v>8402</v>
      </c>
      <c r="F172" s="46" t="str">
        <f>IF($B172="N/A","N/A",IF(E172&gt;10,"No",IF(E172&lt;-10,"No","Yes")))</f>
        <v>N/A</v>
      </c>
      <c r="G172" s="38">
        <v>8177</v>
      </c>
      <c r="H172" s="46" t="str">
        <f>IF($B172="N/A","N/A",IF(G172&gt;10,"No",IF(G172&lt;-10,"No","Yes")))</f>
        <v>N/A</v>
      </c>
      <c r="I172" s="12">
        <v>-9.6300000000000008</v>
      </c>
      <c r="J172" s="12">
        <v>-2.68</v>
      </c>
      <c r="K172" s="47" t="s">
        <v>739</v>
      </c>
      <c r="L172" s="9" t="str">
        <f t="shared" si="57"/>
        <v>Yes</v>
      </c>
    </row>
    <row r="173" spans="1:12" x14ac:dyDescent="0.2">
      <c r="A173" s="4" t="s">
        <v>1026</v>
      </c>
      <c r="B173" s="37" t="s">
        <v>213</v>
      </c>
      <c r="C173" s="38">
        <v>201</v>
      </c>
      <c r="D173" s="46" t="str">
        <f>IF($B173="N/A","N/A",IF(C173&gt;10,"No",IF(C173&lt;-10,"No","Yes")))</f>
        <v>N/A</v>
      </c>
      <c r="E173" s="38">
        <v>170</v>
      </c>
      <c r="F173" s="46" t="str">
        <f>IF($B173="N/A","N/A",IF(E173&gt;10,"No",IF(E173&lt;-10,"No","Yes")))</f>
        <v>N/A</v>
      </c>
      <c r="G173" s="38">
        <v>147</v>
      </c>
      <c r="H173" s="46" t="str">
        <f>IF($B173="N/A","N/A",IF(G173&gt;10,"No",IF(G173&lt;-10,"No","Yes")))</f>
        <v>N/A</v>
      </c>
      <c r="I173" s="12">
        <v>-15.4</v>
      </c>
      <c r="J173" s="12">
        <v>-13.5</v>
      </c>
      <c r="K173" s="47" t="s">
        <v>739</v>
      </c>
      <c r="L173" s="9" t="str">
        <f t="shared" si="57"/>
        <v>Yes</v>
      </c>
    </row>
    <row r="174" spans="1:12" ht="25.5" x14ac:dyDescent="0.2">
      <c r="A174" s="4" t="s">
        <v>1027</v>
      </c>
      <c r="B174" s="37" t="s">
        <v>213</v>
      </c>
      <c r="C174" s="38">
        <v>2716</v>
      </c>
      <c r="D174" s="46" t="str">
        <f>IF($B174="N/A","N/A",IF(C174&gt;10,"No",IF(C174&lt;-10,"No","Yes")))</f>
        <v>N/A</v>
      </c>
      <c r="E174" s="38">
        <v>2602</v>
      </c>
      <c r="F174" s="46" t="str">
        <f>IF($B174="N/A","N/A",IF(E174&gt;10,"No",IF(E174&lt;-10,"No","Yes")))</f>
        <v>N/A</v>
      </c>
      <c r="G174" s="38">
        <v>2662</v>
      </c>
      <c r="H174" s="46" t="str">
        <f>IF($B174="N/A","N/A",IF(G174&gt;10,"No",IF(G174&lt;-10,"No","Yes")))</f>
        <v>N/A</v>
      </c>
      <c r="I174" s="12">
        <v>-4.2</v>
      </c>
      <c r="J174" s="12">
        <v>2.306</v>
      </c>
      <c r="K174" s="47" t="s">
        <v>739</v>
      </c>
      <c r="L174" s="9" t="str">
        <f t="shared" si="57"/>
        <v>Yes</v>
      </c>
    </row>
    <row r="175" spans="1:12" ht="25.5" x14ac:dyDescent="0.2">
      <c r="A175" s="4" t="s">
        <v>1028</v>
      </c>
      <c r="B175" s="37" t="s">
        <v>213</v>
      </c>
      <c r="C175" s="38">
        <v>1691</v>
      </c>
      <c r="D175" s="46" t="str">
        <f>IF($B175="N/A","N/A",IF(C175&gt;10,"No",IF(C175&lt;-10,"No","Yes")))</f>
        <v>N/A</v>
      </c>
      <c r="E175" s="38">
        <v>1630</v>
      </c>
      <c r="F175" s="46" t="str">
        <f>IF($B175="N/A","N/A",IF(E175&gt;10,"No",IF(E175&lt;-10,"No","Yes")))</f>
        <v>N/A</v>
      </c>
      <c r="G175" s="38">
        <v>1596</v>
      </c>
      <c r="H175" s="46" t="str">
        <f>IF($B175="N/A","N/A",IF(G175&gt;10,"No",IF(G175&lt;-10,"No","Yes")))</f>
        <v>N/A</v>
      </c>
      <c r="I175" s="12">
        <v>-3.61</v>
      </c>
      <c r="J175" s="12">
        <v>-2.09</v>
      </c>
      <c r="K175" s="47" t="s">
        <v>739</v>
      </c>
      <c r="L175" s="9" t="str">
        <f t="shared" si="57"/>
        <v>Yes</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10227</v>
      </c>
      <c r="D201" s="11" t="str">
        <f t="shared" si="54"/>
        <v>N/A</v>
      </c>
      <c r="E201" s="1">
        <v>11151</v>
      </c>
      <c r="F201" s="11" t="str">
        <f t="shared" si="55"/>
        <v>N/A</v>
      </c>
      <c r="G201" s="1">
        <v>10973</v>
      </c>
      <c r="H201" s="11" t="str">
        <f t="shared" si="56"/>
        <v>N/A</v>
      </c>
      <c r="I201" s="59">
        <v>9.0350000000000001</v>
      </c>
      <c r="J201" s="59">
        <v>-1.6</v>
      </c>
      <c r="K201" s="50" t="s">
        <v>739</v>
      </c>
      <c r="L201" s="11" t="str">
        <f t="shared" si="57"/>
        <v>Yes</v>
      </c>
    </row>
    <row r="202" spans="1:12" x14ac:dyDescent="0.2">
      <c r="A202" s="4" t="s">
        <v>1055</v>
      </c>
      <c r="B202" s="37" t="s">
        <v>213</v>
      </c>
      <c r="C202" s="38">
        <v>235</v>
      </c>
      <c r="D202" s="46" t="str">
        <f t="shared" si="54"/>
        <v>N/A</v>
      </c>
      <c r="E202" s="38">
        <v>248</v>
      </c>
      <c r="F202" s="46" t="str">
        <f t="shared" si="55"/>
        <v>N/A</v>
      </c>
      <c r="G202" s="38">
        <v>261</v>
      </c>
      <c r="H202" s="46" t="str">
        <f t="shared" si="56"/>
        <v>N/A</v>
      </c>
      <c r="I202" s="12">
        <v>5.532</v>
      </c>
      <c r="J202" s="12">
        <v>5.242</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200</v>
      </c>
      <c r="J203" s="12">
        <v>-16.7</v>
      </c>
      <c r="K203" s="47" t="s">
        <v>739</v>
      </c>
      <c r="L203" s="9" t="str">
        <f t="shared" si="57"/>
        <v>Yes</v>
      </c>
    </row>
    <row r="204" spans="1:12" ht="25.5" x14ac:dyDescent="0.2">
      <c r="A204" s="4" t="s">
        <v>1057</v>
      </c>
      <c r="B204" s="37" t="s">
        <v>213</v>
      </c>
      <c r="C204" s="38">
        <v>3104</v>
      </c>
      <c r="D204" s="46" t="str">
        <f t="shared" si="54"/>
        <v>N/A</v>
      </c>
      <c r="E204" s="38">
        <v>3287</v>
      </c>
      <c r="F204" s="46" t="str">
        <f t="shared" si="55"/>
        <v>N/A</v>
      </c>
      <c r="G204" s="38">
        <v>3393</v>
      </c>
      <c r="H204" s="46" t="str">
        <f t="shared" si="56"/>
        <v>N/A</v>
      </c>
      <c r="I204" s="12">
        <v>5.8959999999999999</v>
      </c>
      <c r="J204" s="12">
        <v>3.2250000000000001</v>
      </c>
      <c r="K204" s="47" t="s">
        <v>739</v>
      </c>
      <c r="L204" s="9" t="str">
        <f t="shared" si="57"/>
        <v>Yes</v>
      </c>
    </row>
    <row r="205" spans="1:12" ht="25.5" x14ac:dyDescent="0.2">
      <c r="A205" s="4" t="s">
        <v>1058</v>
      </c>
      <c r="B205" s="37" t="s">
        <v>213</v>
      </c>
      <c r="C205" s="38">
        <v>6819</v>
      </c>
      <c r="D205" s="46" t="str">
        <f t="shared" si="54"/>
        <v>N/A</v>
      </c>
      <c r="E205" s="38">
        <v>7524</v>
      </c>
      <c r="F205" s="46" t="str">
        <f t="shared" si="55"/>
        <v>N/A</v>
      </c>
      <c r="G205" s="38">
        <v>7245</v>
      </c>
      <c r="H205" s="46" t="str">
        <f t="shared" si="56"/>
        <v>N/A</v>
      </c>
      <c r="I205" s="12">
        <v>10.34</v>
      </c>
      <c r="J205" s="12">
        <v>-3.71</v>
      </c>
      <c r="K205" s="47" t="s">
        <v>739</v>
      </c>
      <c r="L205" s="9" t="str">
        <f t="shared" si="57"/>
        <v>Yes</v>
      </c>
    </row>
    <row r="206" spans="1:12" ht="25.5" x14ac:dyDescent="0.2">
      <c r="A206" s="4" t="s">
        <v>1059</v>
      </c>
      <c r="B206" s="37" t="s">
        <v>213</v>
      </c>
      <c r="C206" s="38">
        <v>67</v>
      </c>
      <c r="D206" s="46" t="str">
        <f t="shared" si="54"/>
        <v>N/A</v>
      </c>
      <c r="E206" s="38">
        <v>86</v>
      </c>
      <c r="F206" s="46" t="str">
        <f t="shared" si="55"/>
        <v>N/A</v>
      </c>
      <c r="G206" s="38">
        <v>69</v>
      </c>
      <c r="H206" s="46" t="str">
        <f t="shared" si="56"/>
        <v>N/A</v>
      </c>
      <c r="I206" s="12">
        <v>28.36</v>
      </c>
      <c r="J206" s="12">
        <v>-19.8</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864</v>
      </c>
      <c r="D213" s="46" t="str">
        <f t="shared" si="54"/>
        <v>N/A</v>
      </c>
      <c r="E213" s="38">
        <v>985</v>
      </c>
      <c r="F213" s="46" t="str">
        <f t="shared" si="55"/>
        <v>N/A</v>
      </c>
      <c r="G213" s="38">
        <v>1142</v>
      </c>
      <c r="H213" s="46" t="str">
        <f t="shared" si="56"/>
        <v>N/A</v>
      </c>
      <c r="I213" s="12">
        <v>14</v>
      </c>
      <c r="J213" s="12">
        <v>15.94</v>
      </c>
      <c r="K213" s="47" t="s">
        <v>739</v>
      </c>
      <c r="L213" s="9" t="str">
        <f t="shared" si="57"/>
        <v>Yes</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25</v>
      </c>
      <c r="J216" s="12">
        <v>80</v>
      </c>
      <c r="K216" s="47" t="s">
        <v>739</v>
      </c>
      <c r="L216" s="9" t="str">
        <f t="shared" si="57"/>
        <v>No</v>
      </c>
    </row>
    <row r="217" spans="1:12" ht="25.5" x14ac:dyDescent="0.2">
      <c r="A217" s="4" t="s">
        <v>1070</v>
      </c>
      <c r="B217" s="37" t="s">
        <v>213</v>
      </c>
      <c r="C217" s="38">
        <v>850</v>
      </c>
      <c r="D217" s="46" t="str">
        <f t="shared" si="54"/>
        <v>N/A</v>
      </c>
      <c r="E217" s="38">
        <v>963</v>
      </c>
      <c r="F217" s="46" t="str">
        <f t="shared" si="55"/>
        <v>N/A</v>
      </c>
      <c r="G217" s="38">
        <v>1113</v>
      </c>
      <c r="H217" s="46" t="str">
        <f t="shared" si="56"/>
        <v>N/A</v>
      </c>
      <c r="I217" s="12">
        <v>13.29</v>
      </c>
      <c r="J217" s="12">
        <v>15.58</v>
      </c>
      <c r="K217" s="47" t="s">
        <v>739</v>
      </c>
      <c r="L217" s="9" t="str">
        <f t="shared" si="57"/>
        <v>Yes</v>
      </c>
    </row>
    <row r="218" spans="1:12" ht="25.5" x14ac:dyDescent="0.2">
      <c r="A218" s="4" t="s">
        <v>1071</v>
      </c>
      <c r="B218" s="37" t="s">
        <v>213</v>
      </c>
      <c r="C218" s="38">
        <v>11</v>
      </c>
      <c r="D218" s="46" t="str">
        <f t="shared" si="54"/>
        <v>N/A</v>
      </c>
      <c r="E218" s="38">
        <v>17</v>
      </c>
      <c r="F218" s="46" t="str">
        <f t="shared" si="55"/>
        <v>N/A</v>
      </c>
      <c r="G218" s="38">
        <v>20</v>
      </c>
      <c r="H218" s="46" t="str">
        <f t="shared" si="56"/>
        <v>N/A</v>
      </c>
      <c r="I218" s="12">
        <v>70</v>
      </c>
      <c r="J218" s="12">
        <v>17.649999999999999</v>
      </c>
      <c r="K218" s="47" t="s">
        <v>739</v>
      </c>
      <c r="L218" s="9" t="str">
        <f t="shared" si="57"/>
        <v>Yes</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2.4923987838000001</v>
      </c>
      <c r="D231" s="46" t="str">
        <f>IF($B231="N/A","N/A",IF(C231&lt;15,"Yes","No"))</f>
        <v>Yes</v>
      </c>
      <c r="E231" s="8">
        <v>2.4218123496000001</v>
      </c>
      <c r="F231" s="46" t="str">
        <f>IF($B231="N/A","N/A",IF(E231&lt;15,"Yes","No"))</f>
        <v>Yes</v>
      </c>
      <c r="G231" s="8">
        <v>2.8060088269999999</v>
      </c>
      <c r="H231" s="46" t="str">
        <f>IF($B231="N/A","N/A",IF(G231&lt;15,"Yes","No"))</f>
        <v>Yes</v>
      </c>
      <c r="I231" s="12">
        <v>-2.83</v>
      </c>
      <c r="J231" s="12">
        <v>15.86</v>
      </c>
      <c r="K231" s="47" t="s">
        <v>739</v>
      </c>
      <c r="L231" s="9" t="str">
        <f t="shared" si="59"/>
        <v>Yes</v>
      </c>
    </row>
    <row r="232" spans="1:12" x14ac:dyDescent="0.2">
      <c r="A232" s="18" t="s">
        <v>1085</v>
      </c>
      <c r="B232" s="37" t="s">
        <v>213</v>
      </c>
      <c r="C232" s="38" t="s">
        <v>213</v>
      </c>
      <c r="D232" s="46" t="str">
        <f t="shared" ref="D232" si="60">IF($B232="N/A","N/A",IF(C232&gt;10,"No",IF(C232&lt;-10,"No","Yes")))</f>
        <v>N/A</v>
      </c>
      <c r="E232" s="38">
        <v>1006</v>
      </c>
      <c r="F232" s="46" t="str">
        <f t="shared" ref="F232" si="61">IF($B232="N/A","N/A",IF(E232&gt;10,"No",IF(E232&lt;-10,"No","Yes")))</f>
        <v>N/A</v>
      </c>
      <c r="G232" s="38">
        <v>977</v>
      </c>
      <c r="H232" s="46" t="str">
        <f t="shared" ref="H232" si="62">IF($B232="N/A","N/A",IF(G232&gt;10,"No",IF(G232&lt;-10,"No","Yes")))</f>
        <v>N/A</v>
      </c>
      <c r="I232" s="12" t="s">
        <v>213</v>
      </c>
      <c r="J232" s="12">
        <v>-2.88</v>
      </c>
      <c r="K232" s="47" t="s">
        <v>739</v>
      </c>
      <c r="L232" s="9" t="str">
        <f t="shared" si="59"/>
        <v>Yes</v>
      </c>
    </row>
    <row r="233" spans="1:12" ht="25.5" x14ac:dyDescent="0.2">
      <c r="A233" s="18" t="s">
        <v>1086</v>
      </c>
      <c r="B233" s="37" t="s">
        <v>279</v>
      </c>
      <c r="C233" s="8">
        <v>3.8198966101999998</v>
      </c>
      <c r="D233" s="46" t="str">
        <f>IF($B233="N/A","N/A",IF(C233&lt;10,"Yes","No"))</f>
        <v>Yes</v>
      </c>
      <c r="E233" s="8">
        <v>3.9696945781999999</v>
      </c>
      <c r="F233" s="46" t="str">
        <f>IF($B233="N/A","N/A",IF(E233&lt;10,"Yes","No"))</f>
        <v>Yes</v>
      </c>
      <c r="G233" s="8">
        <v>3.9109723390000002</v>
      </c>
      <c r="H233" s="46" t="str">
        <f>IF($B233="N/A","N/A",IF(G233&lt;10,"Yes","No"))</f>
        <v>Yes</v>
      </c>
      <c r="I233" s="12">
        <v>3.9220000000000002</v>
      </c>
      <c r="J233" s="12">
        <v>-1.48</v>
      </c>
      <c r="K233" s="47" t="s">
        <v>739</v>
      </c>
      <c r="L233" s="9" t="str">
        <f t="shared" si="59"/>
        <v>Yes</v>
      </c>
    </row>
    <row r="234" spans="1:12" x14ac:dyDescent="0.2">
      <c r="A234" s="2" t="s">
        <v>72</v>
      </c>
      <c r="B234" s="37" t="s">
        <v>213</v>
      </c>
      <c r="C234" s="8">
        <v>2.0003200499999998E-2</v>
      </c>
      <c r="D234" s="46" t="str">
        <f t="shared" si="54"/>
        <v>N/A</v>
      </c>
      <c r="E234" s="8">
        <v>1.60384924E-2</v>
      </c>
      <c r="F234" s="46" t="str">
        <f t="shared" si="55"/>
        <v>N/A</v>
      </c>
      <c r="G234" s="8">
        <v>4.0490748E-3</v>
      </c>
      <c r="H234" s="46" t="str">
        <f>IF($B234="N/A","N/A",IF(G234&gt;10,"No",IF(G234&lt;-10,"No","Yes")))</f>
        <v>N/A</v>
      </c>
      <c r="I234" s="12">
        <v>-19.8</v>
      </c>
      <c r="J234" s="12">
        <v>-74.8</v>
      </c>
      <c r="K234" s="47" t="s">
        <v>739</v>
      </c>
      <c r="L234" s="9" t="str">
        <f t="shared" si="59"/>
        <v>No</v>
      </c>
    </row>
    <row r="235" spans="1:12" ht="25.5" x14ac:dyDescent="0.2">
      <c r="A235" s="18" t="s">
        <v>1087</v>
      </c>
      <c r="B235" s="37" t="s">
        <v>289</v>
      </c>
      <c r="C235" s="9">
        <v>2.4923987838000001</v>
      </c>
      <c r="D235" s="46" t="str">
        <f>IF($B235="N/A","N/A",IF(C235&lt;15,"Yes","No"))</f>
        <v>Yes</v>
      </c>
      <c r="E235" s="9">
        <v>2.4218123496000001</v>
      </c>
      <c r="F235" s="46" t="str">
        <f>IF($B235="N/A","N/A",IF(E235&lt;15,"Yes","No"))</f>
        <v>Yes</v>
      </c>
      <c r="G235" s="9">
        <v>2.8060088269999999</v>
      </c>
      <c r="H235" s="46" t="str">
        <f>IF($B235="N/A","N/A",IF(G235&lt;15,"Yes","No"))</f>
        <v>Yes</v>
      </c>
      <c r="I235" s="12">
        <v>-2.83</v>
      </c>
      <c r="J235" s="12">
        <v>15.86</v>
      </c>
      <c r="K235" s="47" t="s">
        <v>739</v>
      </c>
      <c r="L235" s="9" t="str">
        <f t="shared" si="59"/>
        <v>Yes</v>
      </c>
    </row>
    <row r="236" spans="1:12" ht="25.5" x14ac:dyDescent="0.2">
      <c r="A236" s="18" t="s">
        <v>152</v>
      </c>
      <c r="B236" s="37" t="s">
        <v>213</v>
      </c>
      <c r="C236" s="38">
        <v>43</v>
      </c>
      <c r="D236" s="46" t="str">
        <f>IF($B236="N/A","N/A",IF(C236&gt;10,"No",IF(C236&lt;-10,"No","Yes")))</f>
        <v>N/A</v>
      </c>
      <c r="E236" s="38">
        <v>164</v>
      </c>
      <c r="F236" s="46" t="str">
        <f>IF($B236="N/A","N/A",IF(E236&gt;10,"No",IF(E236&lt;-10,"No","Yes")))</f>
        <v>N/A</v>
      </c>
      <c r="G236" s="38">
        <v>462</v>
      </c>
      <c r="H236" s="46" t="str">
        <f>IF($B236="N/A","N/A",IF(G236&gt;10,"No",IF(G236&lt;-10,"No","Yes")))</f>
        <v>N/A</v>
      </c>
      <c r="I236" s="12">
        <v>281.39999999999998</v>
      </c>
      <c r="J236" s="12">
        <v>181.7</v>
      </c>
      <c r="K236" s="47" t="s">
        <v>739</v>
      </c>
      <c r="L236" s="9" t="str">
        <f>IF(J236="Div by 0", "N/A", IF(K236="N/A","N/A", IF(J236&gt;VALUE(MID(K236,1,2)), "No", IF(J236&lt;-1*VALUE(MID(K236,1,2)), "No", "Yes"))))</f>
        <v>No</v>
      </c>
    </row>
    <row r="237" spans="1:12" x14ac:dyDescent="0.2">
      <c r="A237" s="18" t="s">
        <v>1088</v>
      </c>
      <c r="B237" s="37" t="s">
        <v>213</v>
      </c>
      <c r="C237" s="38">
        <v>25341</v>
      </c>
      <c r="D237" s="46" t="str">
        <f t="shared" ref="D237:D242" si="63">IF($B237="N/A","N/A",IF(C237&gt;10,"No",IF(C237&lt;-10,"No","Yes")))</f>
        <v>N/A</v>
      </c>
      <c r="E237" s="38">
        <v>25342</v>
      </c>
      <c r="F237" s="46" t="str">
        <f t="shared" ref="F237:F242" si="64">IF($B237="N/A","N/A",IF(E237&gt;10,"No",IF(E237&lt;-10,"No","Yes")))</f>
        <v>N/A</v>
      </c>
      <c r="G237" s="38">
        <v>24981</v>
      </c>
      <c r="H237" s="46" t="str">
        <f>IF($B237="N/A","N/A",IF(G237&gt;10,"No",IF(G237&lt;-10,"No","Yes")))</f>
        <v>N/A</v>
      </c>
      <c r="I237" s="12">
        <v>3.8999999999999998E-3</v>
      </c>
      <c r="J237" s="12">
        <v>-1.42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2.8060088269999999</v>
      </c>
      <c r="H242" s="46" t="str">
        <f t="shared" si="65"/>
        <v>N/A</v>
      </c>
      <c r="I242" s="12" t="s">
        <v>213</v>
      </c>
      <c r="J242" s="12" t="s">
        <v>213</v>
      </c>
      <c r="K242" s="47" t="s">
        <v>213</v>
      </c>
      <c r="L242" s="9" t="str">
        <f t="shared" si="66"/>
        <v>N/A</v>
      </c>
    </row>
    <row r="243" spans="1:12" x14ac:dyDescent="0.2">
      <c r="A243" s="6" t="s">
        <v>1094</v>
      </c>
      <c r="B243" s="37" t="s">
        <v>213</v>
      </c>
      <c r="C243" s="38">
        <v>81359</v>
      </c>
      <c r="D243" s="46" t="str">
        <f>IF($B243="N/A","N/A",IF(C243&gt;10,"No",IF(C243&lt;-10,"No","Yes")))</f>
        <v>N/A</v>
      </c>
      <c r="E243" s="38">
        <v>97473</v>
      </c>
      <c r="F243" s="46" t="str">
        <f>IF($B243="N/A","N/A",IF(E243&gt;10,"No",IF(E243&lt;-10,"No","Yes")))</f>
        <v>N/A</v>
      </c>
      <c r="G243" s="38">
        <v>103821</v>
      </c>
      <c r="H243" s="46" t="str">
        <f>IF($B243="N/A","N/A",IF(G243&gt;10,"No",IF(G243&lt;-10,"No","Yes")))</f>
        <v>N/A</v>
      </c>
      <c r="I243" s="12">
        <v>19.809999999999999</v>
      </c>
      <c r="J243" s="12">
        <v>6.5129999999999999</v>
      </c>
      <c r="K243" s="47" t="s">
        <v>739</v>
      </c>
      <c r="L243" s="9" t="str">
        <f t="shared" ref="L243:L276" si="67">IF(J243="Div by 0", "N/A", IF(K243="N/A","N/A", IF(J243&gt;VALUE(MID(K243,1,2)), "No", IF(J243&lt;-1*VALUE(MID(K243,1,2)), "No", "Yes"))))</f>
        <v>Yes</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0.13979876499999999</v>
      </c>
      <c r="D245" s="46" t="str">
        <f>IF($B245="N/A","N/A",IF(C245&gt;10,"No",IF(C245&lt;-10,"No","Yes")))</f>
        <v>N/A</v>
      </c>
      <c r="E245" s="8">
        <v>0.16880780240000001</v>
      </c>
      <c r="F245" s="46" t="str">
        <f>IF($B245="N/A","N/A",IF(E245&gt;10,"No",IF(E245&lt;-10,"No","Yes")))</f>
        <v>N/A</v>
      </c>
      <c r="G245" s="8">
        <v>0.141581544</v>
      </c>
      <c r="H245" s="46" t="str">
        <f>IF($B245="N/A","N/A",IF(G245&gt;10,"No",IF(G245&lt;-10,"No","Yes")))</f>
        <v>N/A</v>
      </c>
      <c r="I245" s="12">
        <v>20.75</v>
      </c>
      <c r="J245" s="12">
        <v>-16.100000000000001</v>
      </c>
      <c r="K245" s="47" t="s">
        <v>739</v>
      </c>
      <c r="L245" s="9" t="str">
        <f t="shared" si="67"/>
        <v>Yes</v>
      </c>
    </row>
    <row r="246" spans="1:12" x14ac:dyDescent="0.2">
      <c r="A246" s="2" t="s">
        <v>1097</v>
      </c>
      <c r="B246" s="37" t="s">
        <v>213</v>
      </c>
      <c r="C246" s="8">
        <v>6.8332167900000004E-2</v>
      </c>
      <c r="D246" s="46" t="str">
        <f t="shared" ref="D246:D274" si="68">IF($B246="N/A","N/A",IF(C246&gt;10,"No",IF(C246&lt;-10,"No","Yes")))</f>
        <v>N/A</v>
      </c>
      <c r="E246" s="8">
        <v>7.5681202500000003E-2</v>
      </c>
      <c r="F246" s="46" t="str">
        <f t="shared" ref="F246:F274" si="69">IF($B246="N/A","N/A",IF(E246&gt;10,"No",IF(E246&lt;-10,"No","Yes")))</f>
        <v>N/A</v>
      </c>
      <c r="G246" s="8">
        <v>7.42272613E-2</v>
      </c>
      <c r="H246" s="46" t="str">
        <f t="shared" ref="H246:H274" si="70">IF($B246="N/A","N/A",IF(G246&gt;10,"No",IF(G246&lt;-10,"No","Yes")))</f>
        <v>N/A</v>
      </c>
      <c r="I246" s="12">
        <v>10.75</v>
      </c>
      <c r="J246" s="12">
        <v>-1.92</v>
      </c>
      <c r="K246" s="47" t="s">
        <v>739</v>
      </c>
      <c r="L246" s="9" t="str">
        <f t="shared" si="67"/>
        <v>Yes</v>
      </c>
    </row>
    <row r="247" spans="1:12" x14ac:dyDescent="0.2">
      <c r="A247" s="2" t="s">
        <v>1098</v>
      </c>
      <c r="B247" s="37" t="s">
        <v>213</v>
      </c>
      <c r="C247" s="8">
        <v>21.412900161</v>
      </c>
      <c r="D247" s="46" t="str">
        <f t="shared" si="68"/>
        <v>N/A</v>
      </c>
      <c r="E247" s="8">
        <v>24.142616733000001</v>
      </c>
      <c r="F247" s="46" t="str">
        <f t="shared" si="69"/>
        <v>N/A</v>
      </c>
      <c r="G247" s="8">
        <v>25.060364631999999</v>
      </c>
      <c r="H247" s="46" t="str">
        <f t="shared" si="70"/>
        <v>N/A</v>
      </c>
      <c r="I247" s="12">
        <v>12.75</v>
      </c>
      <c r="J247" s="12">
        <v>3.8010000000000002</v>
      </c>
      <c r="K247" s="47" t="s">
        <v>739</v>
      </c>
      <c r="L247" s="9" t="str">
        <f t="shared" si="67"/>
        <v>Yes</v>
      </c>
    </row>
    <row r="248" spans="1:12" x14ac:dyDescent="0.2">
      <c r="A248" s="2" t="s">
        <v>1099</v>
      </c>
      <c r="B248" s="37" t="s">
        <v>213</v>
      </c>
      <c r="C248" s="8">
        <v>0</v>
      </c>
      <c r="D248" s="46" t="str">
        <f t="shared" si="68"/>
        <v>N/A</v>
      </c>
      <c r="E248" s="8">
        <v>0</v>
      </c>
      <c r="F248" s="46" t="str">
        <f t="shared" si="69"/>
        <v>N/A</v>
      </c>
      <c r="G248" s="8">
        <v>0</v>
      </c>
      <c r="H248" s="46" t="str">
        <f t="shared" si="70"/>
        <v>N/A</v>
      </c>
      <c r="I248" s="12" t="s">
        <v>1747</v>
      </c>
      <c r="J248" s="12" t="s">
        <v>1747</v>
      </c>
      <c r="K248" s="47" t="s">
        <v>739</v>
      </c>
      <c r="L248" s="9" t="str">
        <f t="shared" si="67"/>
        <v>N/A</v>
      </c>
    </row>
    <row r="249" spans="1:12" x14ac:dyDescent="0.2">
      <c r="A249" s="6" t="s">
        <v>1100</v>
      </c>
      <c r="B249" s="37" t="s">
        <v>213</v>
      </c>
      <c r="C249" s="38">
        <v>103177</v>
      </c>
      <c r="D249" s="46" t="str">
        <f t="shared" si="68"/>
        <v>N/A</v>
      </c>
      <c r="E249" s="38">
        <v>109223</v>
      </c>
      <c r="F249" s="46" t="str">
        <f t="shared" si="69"/>
        <v>N/A</v>
      </c>
      <c r="G249" s="38">
        <v>143556</v>
      </c>
      <c r="H249" s="46" t="str">
        <f t="shared" si="70"/>
        <v>N/A</v>
      </c>
      <c r="I249" s="12">
        <v>5.86</v>
      </c>
      <c r="J249" s="12">
        <v>31.43</v>
      </c>
      <c r="K249" s="47" t="s">
        <v>739</v>
      </c>
      <c r="L249" s="9" t="str">
        <f t="shared" si="67"/>
        <v>No</v>
      </c>
    </row>
    <row r="250" spans="1:12" x14ac:dyDescent="0.2">
      <c r="A250" s="2" t="s">
        <v>1101</v>
      </c>
      <c r="B250" s="37" t="s">
        <v>213</v>
      </c>
      <c r="C250" s="8">
        <v>4.9964805771999998</v>
      </c>
      <c r="D250" s="46" t="str">
        <f t="shared" si="68"/>
        <v>N/A</v>
      </c>
      <c r="E250" s="8">
        <v>4.9194038929000001</v>
      </c>
      <c r="F250" s="46" t="str">
        <f t="shared" si="69"/>
        <v>N/A</v>
      </c>
      <c r="G250" s="8">
        <v>6.4280461680999998</v>
      </c>
      <c r="H250" s="46" t="str">
        <f t="shared" si="70"/>
        <v>N/A</v>
      </c>
      <c r="I250" s="12">
        <v>-1.54</v>
      </c>
      <c r="J250" s="12">
        <v>30.67</v>
      </c>
      <c r="K250" s="47" t="s">
        <v>739</v>
      </c>
      <c r="L250" s="9" t="str">
        <f t="shared" si="67"/>
        <v>No</v>
      </c>
    </row>
    <row r="251" spans="1:12" x14ac:dyDescent="0.2">
      <c r="A251" s="2" t="s">
        <v>1102</v>
      </c>
      <c r="B251" s="37" t="s">
        <v>213</v>
      </c>
      <c r="C251" s="8">
        <v>5.2411998871999996</v>
      </c>
      <c r="D251" s="46" t="str">
        <f t="shared" si="68"/>
        <v>N/A</v>
      </c>
      <c r="E251" s="8">
        <v>5.2762951193000003</v>
      </c>
      <c r="F251" s="46" t="str">
        <f t="shared" si="69"/>
        <v>N/A</v>
      </c>
      <c r="G251" s="8">
        <v>6.8486090843999996</v>
      </c>
      <c r="H251" s="46" t="str">
        <f t="shared" si="70"/>
        <v>N/A</v>
      </c>
      <c r="I251" s="12">
        <v>0.66959999999999997</v>
      </c>
      <c r="J251" s="12">
        <v>29.8</v>
      </c>
      <c r="K251" s="47" t="s">
        <v>739</v>
      </c>
      <c r="L251" s="9" t="str">
        <f t="shared" si="67"/>
        <v>Yes</v>
      </c>
    </row>
    <row r="252" spans="1:12" x14ac:dyDescent="0.2">
      <c r="A252" s="2" t="s">
        <v>1103</v>
      </c>
      <c r="B252" s="37" t="s">
        <v>213</v>
      </c>
      <c r="C252" s="8">
        <v>5.5774764443000002</v>
      </c>
      <c r="D252" s="46" t="str">
        <f t="shared" si="68"/>
        <v>N/A</v>
      </c>
      <c r="E252" s="8">
        <v>5.7373422711000002</v>
      </c>
      <c r="F252" s="46" t="str">
        <f t="shared" si="69"/>
        <v>N/A</v>
      </c>
      <c r="G252" s="8">
        <v>7.3657872459</v>
      </c>
      <c r="H252" s="46" t="str">
        <f t="shared" si="70"/>
        <v>N/A</v>
      </c>
      <c r="I252" s="12">
        <v>2.8660000000000001</v>
      </c>
      <c r="J252" s="12">
        <v>28.38</v>
      </c>
      <c r="K252" s="47" t="s">
        <v>739</v>
      </c>
      <c r="L252" s="9" t="str">
        <f t="shared" si="67"/>
        <v>Yes</v>
      </c>
    </row>
    <row r="253" spans="1:12" x14ac:dyDescent="0.2">
      <c r="A253" s="2" t="s">
        <v>1104</v>
      </c>
      <c r="B253" s="37" t="s">
        <v>213</v>
      </c>
      <c r="C253" s="8">
        <v>5.6837896557000001</v>
      </c>
      <c r="D253" s="46" t="str">
        <f t="shared" si="68"/>
        <v>N/A</v>
      </c>
      <c r="E253" s="8">
        <v>5.6659884961999998</v>
      </c>
      <c r="F253" s="46" t="str">
        <f t="shared" si="69"/>
        <v>N/A</v>
      </c>
      <c r="G253" s="8">
        <v>7.1960995161000003</v>
      </c>
      <c r="H253" s="46" t="str">
        <f t="shared" si="70"/>
        <v>N/A</v>
      </c>
      <c r="I253" s="12">
        <v>-0.313</v>
      </c>
      <c r="J253" s="12">
        <v>27.01</v>
      </c>
      <c r="K253" s="47" t="s">
        <v>739</v>
      </c>
      <c r="L253" s="9" t="str">
        <f t="shared" si="67"/>
        <v>Yes</v>
      </c>
    </row>
    <row r="254" spans="1:12" x14ac:dyDescent="0.2">
      <c r="A254" s="2" t="s">
        <v>1105</v>
      </c>
      <c r="B254" s="37" t="s">
        <v>213</v>
      </c>
      <c r="C254" s="8">
        <v>0</v>
      </c>
      <c r="D254" s="46" t="str">
        <f t="shared" si="68"/>
        <v>N/A</v>
      </c>
      <c r="E254" s="8">
        <v>0</v>
      </c>
      <c r="F254" s="46" t="str">
        <f t="shared" si="69"/>
        <v>N/A</v>
      </c>
      <c r="G254" s="8">
        <v>6.6872857999999993E-2</v>
      </c>
      <c r="H254" s="46" t="str">
        <f t="shared" si="70"/>
        <v>N/A</v>
      </c>
      <c r="I254" s="12" t="s">
        <v>1747</v>
      </c>
      <c r="J254" s="12" t="s">
        <v>1747</v>
      </c>
      <c r="K254" s="47" t="s">
        <v>739</v>
      </c>
      <c r="L254" s="9" t="str">
        <f t="shared" si="67"/>
        <v>N/A</v>
      </c>
    </row>
    <row r="255" spans="1:12" x14ac:dyDescent="0.2">
      <c r="A255" s="2" t="s">
        <v>1106</v>
      </c>
      <c r="B255" s="37" t="s">
        <v>213</v>
      </c>
      <c r="C255" s="8">
        <v>100</v>
      </c>
      <c r="D255" s="46" t="str">
        <f t="shared" si="68"/>
        <v>N/A</v>
      </c>
      <c r="E255" s="8">
        <v>100</v>
      </c>
      <c r="F255" s="46" t="str">
        <f t="shared" si="69"/>
        <v>N/A</v>
      </c>
      <c r="G255" s="8">
        <v>100</v>
      </c>
      <c r="H255" s="46" t="str">
        <f t="shared" si="70"/>
        <v>N/A</v>
      </c>
      <c r="I255" s="12">
        <v>0</v>
      </c>
      <c r="J255" s="12">
        <v>0</v>
      </c>
      <c r="K255" s="47" t="s">
        <v>739</v>
      </c>
      <c r="L255" s="9" t="str">
        <f>IF(J255="Div by 0", "N/A", IF(OR(J255="N/A",K255="N/A"),"N/A", IF(J255&gt;VALUE(MID(K255,1,2)), "No", IF(J255&lt;-1*VALUE(MID(K255,1,2)), "No", "Yes"))))</f>
        <v>Yes</v>
      </c>
    </row>
    <row r="256" spans="1:12" x14ac:dyDescent="0.2">
      <c r="A256" s="6" t="s">
        <v>1107</v>
      </c>
      <c r="B256" s="37" t="s">
        <v>213</v>
      </c>
      <c r="C256" s="38">
        <v>619</v>
      </c>
      <c r="D256" s="46" t="str">
        <f t="shared" si="68"/>
        <v>N/A</v>
      </c>
      <c r="E256" s="38">
        <v>677</v>
      </c>
      <c r="F256" s="46" t="str">
        <f t="shared" si="69"/>
        <v>N/A</v>
      </c>
      <c r="G256" s="38">
        <v>843</v>
      </c>
      <c r="H256" s="46" t="str">
        <f t="shared" si="70"/>
        <v>N/A</v>
      </c>
      <c r="I256" s="12">
        <v>9.3699999999999992</v>
      </c>
      <c r="J256" s="12">
        <v>24.52</v>
      </c>
      <c r="K256" s="47" t="s">
        <v>739</v>
      </c>
      <c r="L256" s="9" t="str">
        <f t="shared" si="67"/>
        <v>Yes</v>
      </c>
    </row>
    <row r="257" spans="1:12" x14ac:dyDescent="0.2">
      <c r="A257" s="2" t="s">
        <v>1108</v>
      </c>
      <c r="B257" s="37" t="s">
        <v>213</v>
      </c>
      <c r="C257" s="8">
        <v>4.3992785000000001E-3</v>
      </c>
      <c r="D257" s="46" t="str">
        <f t="shared" si="68"/>
        <v>N/A</v>
      </c>
      <c r="E257" s="8">
        <v>4.8879040999999998E-3</v>
      </c>
      <c r="F257" s="46" t="str">
        <f t="shared" si="69"/>
        <v>N/A</v>
      </c>
      <c r="G257" s="8">
        <v>7.9930939999999992E-3</v>
      </c>
      <c r="H257" s="46" t="str">
        <f t="shared" si="70"/>
        <v>N/A</v>
      </c>
      <c r="I257" s="12">
        <v>11.11</v>
      </c>
      <c r="J257" s="12">
        <v>63.53</v>
      </c>
      <c r="K257" s="47" t="s">
        <v>739</v>
      </c>
      <c r="L257" s="9" t="str">
        <f t="shared" si="67"/>
        <v>No</v>
      </c>
    </row>
    <row r="258" spans="1:12" x14ac:dyDescent="0.2">
      <c r="A258" s="2" t="s">
        <v>1109</v>
      </c>
      <c r="B258" s="37" t="s">
        <v>213</v>
      </c>
      <c r="C258" s="8">
        <v>0.1912045889</v>
      </c>
      <c r="D258" s="46" t="str">
        <f t="shared" si="68"/>
        <v>N/A</v>
      </c>
      <c r="E258" s="8">
        <v>0.20064699650000001</v>
      </c>
      <c r="F258" s="46" t="str">
        <f t="shared" si="69"/>
        <v>N/A</v>
      </c>
      <c r="G258" s="8">
        <v>0.23973316659999999</v>
      </c>
      <c r="H258" s="46" t="str">
        <f t="shared" si="70"/>
        <v>N/A</v>
      </c>
      <c r="I258" s="12">
        <v>4.9379999999999997</v>
      </c>
      <c r="J258" s="12">
        <v>19.48</v>
      </c>
      <c r="K258" s="47" t="s">
        <v>739</v>
      </c>
      <c r="L258" s="9" t="str">
        <f t="shared" si="67"/>
        <v>Yes</v>
      </c>
    </row>
    <row r="259" spans="1:12" x14ac:dyDescent="0.2">
      <c r="A259" s="2" t="s">
        <v>1110</v>
      </c>
      <c r="B259" s="37" t="s">
        <v>213</v>
      </c>
      <c r="C259" s="8">
        <v>9.9464599999999996E-5</v>
      </c>
      <c r="D259" s="46" t="str">
        <f t="shared" si="68"/>
        <v>N/A</v>
      </c>
      <c r="E259" s="8">
        <v>0</v>
      </c>
      <c r="F259" s="46" t="str">
        <f t="shared" si="69"/>
        <v>N/A</v>
      </c>
      <c r="G259" s="8">
        <v>0</v>
      </c>
      <c r="H259" s="46" t="str">
        <f t="shared" si="70"/>
        <v>N/A</v>
      </c>
      <c r="I259" s="12">
        <v>-100</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v>0</v>
      </c>
      <c r="D261" s="46" t="str">
        <f t="shared" si="68"/>
        <v>N/A</v>
      </c>
      <c r="E261" s="8">
        <v>0</v>
      </c>
      <c r="F261" s="46" t="str">
        <f t="shared" si="69"/>
        <v>N/A</v>
      </c>
      <c r="G261" s="8">
        <v>0</v>
      </c>
      <c r="H261" s="46" t="str">
        <f t="shared" si="70"/>
        <v>N/A</v>
      </c>
      <c r="I261" s="12" t="s">
        <v>1747</v>
      </c>
      <c r="J261" s="12" t="s">
        <v>1747</v>
      </c>
      <c r="K261" s="47" t="s">
        <v>739</v>
      </c>
      <c r="L261" s="9" t="str">
        <f t="shared" si="67"/>
        <v>N/A</v>
      </c>
    </row>
    <row r="262" spans="1:12" x14ac:dyDescent="0.2">
      <c r="A262" s="2" t="s">
        <v>1113</v>
      </c>
      <c r="B262" s="37" t="s">
        <v>213</v>
      </c>
      <c r="C262" s="8">
        <v>99.676898222999995</v>
      </c>
      <c r="D262" s="46" t="str">
        <f t="shared" si="68"/>
        <v>N/A</v>
      </c>
      <c r="E262" s="8">
        <v>99.852289513000002</v>
      </c>
      <c r="F262" s="46" t="str">
        <f t="shared" si="69"/>
        <v>N/A</v>
      </c>
      <c r="G262" s="8">
        <v>100</v>
      </c>
      <c r="H262" s="46" t="str">
        <f t="shared" si="70"/>
        <v>N/A</v>
      </c>
      <c r="I262" s="12">
        <v>0.17599999999999999</v>
      </c>
      <c r="J262" s="12">
        <v>0.1479</v>
      </c>
      <c r="K262" s="47" t="s">
        <v>739</v>
      </c>
      <c r="L262" s="9" t="str">
        <f>IF(J262="Div by 0", "N/A", IF(OR(J262="N/A",K262="N/A"),"N/A", IF(J262&gt;VALUE(MID(K262,1,2)), "No", IF(J262&lt;-1*VALUE(MID(K262,1,2)), "No", "Yes"))))</f>
        <v>Yes</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81359</v>
      </c>
      <c r="D273" s="46" t="str">
        <f t="shared" si="68"/>
        <v>N/A</v>
      </c>
      <c r="E273" s="38">
        <v>97473</v>
      </c>
      <c r="F273" s="46" t="str">
        <f t="shared" si="69"/>
        <v>N/A</v>
      </c>
      <c r="G273" s="38">
        <v>103821</v>
      </c>
      <c r="H273" s="46" t="str">
        <f t="shared" si="70"/>
        <v>N/A</v>
      </c>
      <c r="I273" s="12">
        <v>19.809999999999999</v>
      </c>
      <c r="J273" s="12">
        <v>6.5129999999999999</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1648998</v>
      </c>
      <c r="D277" s="11" t="str">
        <f t="shared" ref="D277:D284" si="74">IF($B277="N/A","N/A",IF(C277&gt;10,"No",IF(C277&lt;-10,"No","Yes")))</f>
        <v>N/A</v>
      </c>
      <c r="E277" s="1">
        <v>1706520</v>
      </c>
      <c r="F277" s="11" t="str">
        <f t="shared" ref="F277:F278" si="75">IF($B277="N/A","N/A",IF(E277&gt;10,"No",IF(E277&lt;-10,"No","Yes")))</f>
        <v>N/A</v>
      </c>
      <c r="G277" s="1">
        <v>1740348</v>
      </c>
      <c r="H277" s="11" t="str">
        <f t="shared" ref="H277:H278" si="76">IF($B277="N/A","N/A",IF(G277&gt;10,"No",IF(G277&lt;-10,"No","Yes")))</f>
        <v>N/A</v>
      </c>
      <c r="I277" s="12">
        <v>3.488</v>
      </c>
      <c r="J277" s="12">
        <v>1.982</v>
      </c>
      <c r="K277" s="1" t="s">
        <v>213</v>
      </c>
      <c r="L277" s="9" t="str">
        <f t="shared" ref="L277:L278" si="77">IF(J277="Div by 0", "N/A", IF(K277="N/A","N/A", IF(J277&gt;VALUE(MID(K277,1,2)), "No", IF(J277&lt;-1*VALUE(MID(K277,1,2)), "No", "Yes"))))</f>
        <v>N/A</v>
      </c>
    </row>
    <row r="278" spans="1:12" x14ac:dyDescent="0.2">
      <c r="A278" s="18" t="s">
        <v>694</v>
      </c>
      <c r="B278" s="1" t="s">
        <v>213</v>
      </c>
      <c r="C278" s="1">
        <v>1336893.5</v>
      </c>
      <c r="D278" s="11" t="str">
        <f t="shared" si="74"/>
        <v>N/A</v>
      </c>
      <c r="E278" s="1">
        <v>1391661.3333000001</v>
      </c>
      <c r="F278" s="11" t="str">
        <f t="shared" si="75"/>
        <v>N/A</v>
      </c>
      <c r="G278" s="1">
        <v>1426626.4166999999</v>
      </c>
      <c r="H278" s="11" t="str">
        <f t="shared" si="76"/>
        <v>N/A</v>
      </c>
      <c r="I278" s="12">
        <v>4.0970000000000004</v>
      </c>
      <c r="J278" s="12">
        <v>2.512</v>
      </c>
      <c r="K278" s="1" t="s">
        <v>213</v>
      </c>
      <c r="L278" s="9" t="str">
        <f t="shared" si="77"/>
        <v>N/A</v>
      </c>
    </row>
    <row r="279" spans="1:12" x14ac:dyDescent="0.2">
      <c r="A279" s="18" t="s">
        <v>695</v>
      </c>
      <c r="B279" s="1" t="s">
        <v>213</v>
      </c>
      <c r="C279" s="1">
        <v>13369</v>
      </c>
      <c r="D279" s="11" t="str">
        <f t="shared" si="74"/>
        <v>N/A</v>
      </c>
      <c r="E279" s="1">
        <v>11851</v>
      </c>
      <c r="F279" s="11" t="str">
        <f t="shared" ref="F279:F284" si="78">IF($B279="N/A","N/A",IF(E279&gt;10,"No",IF(E279&lt;-10,"No","Yes")))</f>
        <v>N/A</v>
      </c>
      <c r="G279" s="1">
        <v>9989</v>
      </c>
      <c r="H279" s="11" t="str">
        <f t="shared" ref="H279:H284" si="79">IF($B279="N/A","N/A",IF(G279&gt;10,"No",IF(G279&lt;-10,"No","Yes")))</f>
        <v>N/A</v>
      </c>
      <c r="I279" s="12">
        <v>-11.4</v>
      </c>
      <c r="J279" s="12">
        <v>-15.7</v>
      </c>
      <c r="K279" s="1" t="s">
        <v>213</v>
      </c>
      <c r="L279" s="9" t="str">
        <f t="shared" ref="L279:L285" si="80">IF(J279="Div by 0", "N/A", IF(K279="N/A","N/A", IF(J279&gt;VALUE(MID(K279,1,2)), "No", IF(J279&lt;-1*VALUE(MID(K279,1,2)), "No", "Yes"))))</f>
        <v>N/A</v>
      </c>
    </row>
    <row r="280" spans="1:12" x14ac:dyDescent="0.2">
      <c r="A280" s="18" t="s">
        <v>696</v>
      </c>
      <c r="B280" s="1" t="s">
        <v>213</v>
      </c>
      <c r="C280" s="1">
        <v>18438</v>
      </c>
      <c r="D280" s="11" t="str">
        <f t="shared" si="74"/>
        <v>N/A</v>
      </c>
      <c r="E280" s="1">
        <v>16429</v>
      </c>
      <c r="F280" s="11" t="str">
        <f t="shared" si="78"/>
        <v>N/A</v>
      </c>
      <c r="G280" s="1">
        <v>14014</v>
      </c>
      <c r="H280" s="11" t="str">
        <f t="shared" si="79"/>
        <v>N/A</v>
      </c>
      <c r="I280" s="12">
        <v>-10.9</v>
      </c>
      <c r="J280" s="12">
        <v>-14.7</v>
      </c>
      <c r="K280" s="1" t="s">
        <v>213</v>
      </c>
      <c r="L280" s="9" t="str">
        <f t="shared" si="80"/>
        <v>N/A</v>
      </c>
    </row>
    <row r="281" spans="1:12" x14ac:dyDescent="0.2">
      <c r="A281" s="18" t="s">
        <v>697</v>
      </c>
      <c r="B281" s="1" t="s">
        <v>213</v>
      </c>
      <c r="C281" s="1">
        <v>1895.8333333</v>
      </c>
      <c r="D281" s="11" t="str">
        <f t="shared" si="74"/>
        <v>N/A</v>
      </c>
      <c r="E281" s="1">
        <v>1701.3333333</v>
      </c>
      <c r="F281" s="11" t="str">
        <f t="shared" si="78"/>
        <v>N/A</v>
      </c>
      <c r="G281" s="1">
        <v>1482.8333333</v>
      </c>
      <c r="H281" s="11" t="str">
        <f t="shared" si="79"/>
        <v>N/A</v>
      </c>
      <c r="I281" s="12">
        <v>-10.3</v>
      </c>
      <c r="J281" s="12">
        <v>-12.8</v>
      </c>
      <c r="K281" s="1" t="s">
        <v>213</v>
      </c>
      <c r="L281" s="9" t="str">
        <f t="shared" si="80"/>
        <v>N/A</v>
      </c>
    </row>
    <row r="282" spans="1:12" x14ac:dyDescent="0.2">
      <c r="A282" s="18" t="s">
        <v>698</v>
      </c>
      <c r="B282" s="1" t="s">
        <v>213</v>
      </c>
      <c r="C282" s="1">
        <v>55950</v>
      </c>
      <c r="D282" s="11" t="str">
        <f t="shared" si="74"/>
        <v>N/A</v>
      </c>
      <c r="E282" s="1">
        <v>63559</v>
      </c>
      <c r="F282" s="11" t="str">
        <f t="shared" si="78"/>
        <v>N/A</v>
      </c>
      <c r="G282" s="1">
        <v>68783</v>
      </c>
      <c r="H282" s="11" t="str">
        <f t="shared" si="79"/>
        <v>N/A</v>
      </c>
      <c r="I282" s="12">
        <v>13.6</v>
      </c>
      <c r="J282" s="12">
        <v>8.2189999999999994</v>
      </c>
      <c r="K282" s="1" t="s">
        <v>213</v>
      </c>
      <c r="L282" s="9" t="str">
        <f t="shared" si="80"/>
        <v>N/A</v>
      </c>
    </row>
    <row r="283" spans="1:12" x14ac:dyDescent="0.2">
      <c r="A283" s="18" t="s">
        <v>699</v>
      </c>
      <c r="B283" s="1" t="s">
        <v>213</v>
      </c>
      <c r="C283" s="1">
        <v>69435</v>
      </c>
      <c r="D283" s="11" t="str">
        <f t="shared" si="74"/>
        <v>N/A</v>
      </c>
      <c r="E283" s="1">
        <v>74938</v>
      </c>
      <c r="F283" s="11" t="str">
        <f t="shared" si="78"/>
        <v>N/A</v>
      </c>
      <c r="G283" s="1">
        <v>81433</v>
      </c>
      <c r="H283" s="11" t="str">
        <f t="shared" si="79"/>
        <v>N/A</v>
      </c>
      <c r="I283" s="12">
        <v>7.9249999999999998</v>
      </c>
      <c r="J283" s="12">
        <v>8.6669999999999998</v>
      </c>
      <c r="K283" s="1" t="s">
        <v>213</v>
      </c>
      <c r="L283" s="9" t="str">
        <f t="shared" si="80"/>
        <v>N/A</v>
      </c>
    </row>
    <row r="284" spans="1:12" ht="25.5" x14ac:dyDescent="0.2">
      <c r="A284" s="18" t="s">
        <v>700</v>
      </c>
      <c r="B284" s="1" t="s">
        <v>213</v>
      </c>
      <c r="C284" s="1">
        <v>57198.583333000002</v>
      </c>
      <c r="D284" s="11" t="str">
        <f t="shared" si="74"/>
        <v>N/A</v>
      </c>
      <c r="E284" s="1">
        <v>62608.5</v>
      </c>
      <c r="F284" s="11" t="str">
        <f t="shared" si="78"/>
        <v>N/A</v>
      </c>
      <c r="G284" s="1">
        <v>67666.25</v>
      </c>
      <c r="H284" s="11" t="str">
        <f t="shared" si="79"/>
        <v>N/A</v>
      </c>
      <c r="I284" s="12">
        <v>9.4580000000000002</v>
      </c>
      <c r="J284" s="12">
        <v>8.0779999999999994</v>
      </c>
      <c r="K284" s="1" t="s">
        <v>213</v>
      </c>
      <c r="L284" s="9" t="str">
        <f t="shared" si="80"/>
        <v>N/A</v>
      </c>
    </row>
    <row r="285" spans="1:12" x14ac:dyDescent="0.2">
      <c r="A285" s="18" t="s">
        <v>404</v>
      </c>
      <c r="B285" s="37" t="s">
        <v>290</v>
      </c>
      <c r="C285" s="8">
        <v>17.458133242999999</v>
      </c>
      <c r="D285" s="46" t="str">
        <f>IF($B285="N/A","N/A",IF(C285&lt;=40,"Yes","No"))</f>
        <v>Yes</v>
      </c>
      <c r="E285" s="8">
        <v>19.311507786</v>
      </c>
      <c r="F285" s="46" t="str">
        <f>IF($B285="N/A","N/A",IF(E285&lt;=40,"Yes","No"))</f>
        <v>Yes</v>
      </c>
      <c r="G285" s="8">
        <v>20.230591625999999</v>
      </c>
      <c r="H285" s="46" t="str">
        <f>IF($B285="N/A","N/A",IF(G285&lt;=40,"Yes","No"))</f>
        <v>Yes</v>
      </c>
      <c r="I285" s="12">
        <v>10.62</v>
      </c>
      <c r="J285" s="12">
        <v>4.7590000000000003</v>
      </c>
      <c r="K285" s="47" t="s">
        <v>741</v>
      </c>
      <c r="L285" s="9" t="str">
        <f t="shared" si="80"/>
        <v>Yes</v>
      </c>
    </row>
    <row r="286" spans="1:12" x14ac:dyDescent="0.2">
      <c r="A286" s="18" t="s">
        <v>701</v>
      </c>
      <c r="B286" s="1" t="s">
        <v>213</v>
      </c>
      <c r="C286" s="1">
        <v>81695</v>
      </c>
      <c r="D286" s="11" t="str">
        <f t="shared" ref="D286:D304" si="81">IF($B286="N/A","N/A",IF(C286&gt;10,"No",IF(C286&lt;-10,"No","Yes")))</f>
        <v>N/A</v>
      </c>
      <c r="E286" s="1">
        <v>79914</v>
      </c>
      <c r="F286" s="11" t="str">
        <f t="shared" ref="F286:F287" si="82">IF($B286="N/A","N/A",IF(E286&gt;10,"No",IF(E286&lt;-10,"No","Yes")))</f>
        <v>N/A</v>
      </c>
      <c r="G286" s="1">
        <v>80680</v>
      </c>
      <c r="H286" s="11" t="str">
        <f t="shared" ref="H286:H287" si="83">IF($B286="N/A","N/A",IF(G286&gt;10,"No",IF(G286&lt;-10,"No","Yes")))</f>
        <v>N/A</v>
      </c>
      <c r="I286" s="12">
        <v>-2.1800000000000002</v>
      </c>
      <c r="J286" s="12">
        <v>0.95850000000000002</v>
      </c>
      <c r="K286" s="1" t="s">
        <v>213</v>
      </c>
      <c r="L286" s="9" t="str">
        <f t="shared" ref="L286:L287" si="84">IF(J286="Div by 0", "N/A", IF(K286="N/A","N/A", IF(J286&gt;VALUE(MID(K286,1,2)), "No", IF(J286&lt;-1*VALUE(MID(K286,1,2)), "No", "Yes"))))</f>
        <v>N/A</v>
      </c>
    </row>
    <row r="287" spans="1:12" x14ac:dyDescent="0.2">
      <c r="A287" s="18" t="s">
        <v>702</v>
      </c>
      <c r="B287" s="1" t="s">
        <v>213</v>
      </c>
      <c r="C287" s="1">
        <v>33365.166666999998</v>
      </c>
      <c r="D287" s="11" t="str">
        <f t="shared" si="81"/>
        <v>N/A</v>
      </c>
      <c r="E287" s="1">
        <v>33084.833333000002</v>
      </c>
      <c r="F287" s="11" t="str">
        <f t="shared" si="82"/>
        <v>N/A</v>
      </c>
      <c r="G287" s="1">
        <v>33741.083333000002</v>
      </c>
      <c r="H287" s="11" t="str">
        <f t="shared" si="83"/>
        <v>N/A</v>
      </c>
      <c r="I287" s="12">
        <v>-0.84</v>
      </c>
      <c r="J287" s="12">
        <v>1.984</v>
      </c>
      <c r="K287" s="1" t="s">
        <v>213</v>
      </c>
      <c r="L287" s="9" t="str">
        <f t="shared" si="84"/>
        <v>N/A</v>
      </c>
    </row>
    <row r="288" spans="1:12" x14ac:dyDescent="0.2">
      <c r="A288" s="18" t="s">
        <v>703</v>
      </c>
      <c r="B288" s="1" t="s">
        <v>213</v>
      </c>
      <c r="C288" s="1">
        <v>67393</v>
      </c>
      <c r="D288" s="11" t="str">
        <f t="shared" si="81"/>
        <v>N/A</v>
      </c>
      <c r="E288" s="1">
        <v>73875</v>
      </c>
      <c r="F288" s="11" t="str">
        <f t="shared" ref="F288:F289" si="85">IF($B288="N/A","N/A",IF(E288&gt;10,"No",IF(E288&lt;-10,"No","Yes")))</f>
        <v>N/A</v>
      </c>
      <c r="G288" s="1">
        <v>74421</v>
      </c>
      <c r="H288" s="11" t="str">
        <f t="shared" ref="H288:H289" si="86">IF($B288="N/A","N/A",IF(G288&gt;10,"No",IF(G288&lt;-10,"No","Yes")))</f>
        <v>N/A</v>
      </c>
      <c r="I288" s="12">
        <v>9.6180000000000003</v>
      </c>
      <c r="J288" s="12">
        <v>0.73909999999999998</v>
      </c>
      <c r="K288" s="1" t="s">
        <v>213</v>
      </c>
      <c r="L288" s="9" t="str">
        <f t="shared" ref="L288:L289" si="87">IF(J288="Div by 0", "N/A", IF(K288="N/A","N/A", IF(J288&gt;VALUE(MID(K288,1,2)), "No", IF(J288&lt;-1*VALUE(MID(K288,1,2)), "No", "Yes"))))</f>
        <v>N/A</v>
      </c>
    </row>
    <row r="289" spans="1:12" x14ac:dyDescent="0.2">
      <c r="A289" s="18" t="s">
        <v>715</v>
      </c>
      <c r="B289" s="1" t="s">
        <v>213</v>
      </c>
      <c r="C289" s="1">
        <v>27447.833332999999</v>
      </c>
      <c r="D289" s="11" t="str">
        <f t="shared" si="81"/>
        <v>N/A</v>
      </c>
      <c r="E289" s="1">
        <v>29649</v>
      </c>
      <c r="F289" s="11" t="str">
        <f t="shared" si="85"/>
        <v>N/A</v>
      </c>
      <c r="G289" s="1">
        <v>30111.666667000001</v>
      </c>
      <c r="H289" s="11" t="str">
        <f t="shared" si="86"/>
        <v>N/A</v>
      </c>
      <c r="I289" s="12">
        <v>8.0190000000000001</v>
      </c>
      <c r="J289" s="12">
        <v>1.56</v>
      </c>
      <c r="K289" s="1" t="s">
        <v>213</v>
      </c>
      <c r="L289" s="9" t="str">
        <f t="shared" si="87"/>
        <v>N/A</v>
      </c>
    </row>
    <row r="290" spans="1:12" x14ac:dyDescent="0.2">
      <c r="A290" s="18" t="s">
        <v>704</v>
      </c>
      <c r="B290" s="1" t="s">
        <v>213</v>
      </c>
      <c r="C290" s="1">
        <v>52189</v>
      </c>
      <c r="D290" s="11" t="str">
        <f t="shared" si="81"/>
        <v>N/A</v>
      </c>
      <c r="E290" s="1">
        <v>64784</v>
      </c>
      <c r="F290" s="11" t="str">
        <f t="shared" ref="F290:F304" si="88">IF($B290="N/A","N/A",IF(E290&gt;10,"No",IF(E290&lt;-10,"No","Yes")))</f>
        <v>N/A</v>
      </c>
      <c r="G290" s="1">
        <v>70167</v>
      </c>
      <c r="H290" s="11" t="str">
        <f t="shared" ref="H290:H304" si="89">IF($B290="N/A","N/A",IF(G290&gt;10,"No",IF(G290&lt;-10,"No","Yes")))</f>
        <v>N/A</v>
      </c>
      <c r="I290" s="12">
        <v>24.13</v>
      </c>
      <c r="J290" s="12">
        <v>8.3089999999999993</v>
      </c>
      <c r="K290" s="1" t="s">
        <v>213</v>
      </c>
      <c r="L290" s="9" t="str">
        <f t="shared" ref="L290:L301" si="90">IF(J290="Div by 0", "N/A", IF(K290="N/A","N/A", IF(J290&gt;VALUE(MID(K290,1,2)), "No", IF(J290&lt;-1*VALUE(MID(K290,1,2)), "No", "Yes"))))</f>
        <v>N/A</v>
      </c>
    </row>
    <row r="291" spans="1:12" x14ac:dyDescent="0.2">
      <c r="A291" s="18" t="s">
        <v>705</v>
      </c>
      <c r="B291" s="1" t="s">
        <v>213</v>
      </c>
      <c r="C291" s="1">
        <v>81358</v>
      </c>
      <c r="D291" s="11" t="str">
        <f t="shared" si="81"/>
        <v>N/A</v>
      </c>
      <c r="E291" s="1">
        <v>97471</v>
      </c>
      <c r="F291" s="11" t="str">
        <f t="shared" si="88"/>
        <v>N/A</v>
      </c>
      <c r="G291" s="1">
        <v>103815</v>
      </c>
      <c r="H291" s="11" t="str">
        <f t="shared" si="89"/>
        <v>N/A</v>
      </c>
      <c r="I291" s="12">
        <v>19.809999999999999</v>
      </c>
      <c r="J291" s="12">
        <v>6.5090000000000003</v>
      </c>
      <c r="K291" s="1" t="s">
        <v>213</v>
      </c>
      <c r="L291" s="9" t="str">
        <f t="shared" si="90"/>
        <v>N/A</v>
      </c>
    </row>
    <row r="292" spans="1:12" x14ac:dyDescent="0.2">
      <c r="A292" s="18" t="s">
        <v>723</v>
      </c>
      <c r="B292" s="37" t="s">
        <v>213</v>
      </c>
      <c r="C292" s="13">
        <v>14.897121365</v>
      </c>
      <c r="D292" s="11" t="str">
        <f t="shared" si="81"/>
        <v>N/A</v>
      </c>
      <c r="E292" s="13">
        <v>16.170963670999999</v>
      </c>
      <c r="F292" s="11" t="str">
        <f t="shared" si="88"/>
        <v>N/A</v>
      </c>
      <c r="G292" s="13">
        <v>17.198863363000001</v>
      </c>
      <c r="H292" s="11" t="str">
        <f t="shared" si="89"/>
        <v>N/A</v>
      </c>
      <c r="I292" s="12">
        <v>8.5510000000000002</v>
      </c>
      <c r="J292" s="12">
        <v>6.3559999999999999</v>
      </c>
      <c r="K292" s="37" t="s">
        <v>213</v>
      </c>
      <c r="L292" s="9" t="str">
        <f t="shared" si="90"/>
        <v>N/A</v>
      </c>
    </row>
    <row r="293" spans="1:12" x14ac:dyDescent="0.2">
      <c r="A293" s="18" t="s">
        <v>716</v>
      </c>
      <c r="B293" s="1" t="s">
        <v>213</v>
      </c>
      <c r="C293" s="1">
        <v>47446.083333000002</v>
      </c>
      <c r="D293" s="11" t="str">
        <f t="shared" si="81"/>
        <v>N/A</v>
      </c>
      <c r="E293" s="1">
        <v>57965.25</v>
      </c>
      <c r="F293" s="11" t="str">
        <f t="shared" si="88"/>
        <v>N/A</v>
      </c>
      <c r="G293" s="1">
        <v>62262.916666999998</v>
      </c>
      <c r="H293" s="11" t="str">
        <f t="shared" si="89"/>
        <v>N/A</v>
      </c>
      <c r="I293" s="12">
        <v>22.17</v>
      </c>
      <c r="J293" s="12">
        <v>7.4139999999999997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29</v>
      </c>
      <c r="D296" s="11" t="str">
        <f t="shared" si="81"/>
        <v>N/A</v>
      </c>
      <c r="E296" s="1">
        <v>57</v>
      </c>
      <c r="F296" s="11" t="str">
        <f t="shared" si="88"/>
        <v>N/A</v>
      </c>
      <c r="G296" s="1">
        <v>112</v>
      </c>
      <c r="H296" s="11" t="str">
        <f t="shared" si="89"/>
        <v>N/A</v>
      </c>
      <c r="I296" s="12">
        <v>96.55</v>
      </c>
      <c r="J296" s="12">
        <v>96.49</v>
      </c>
      <c r="K296" s="1" t="s">
        <v>213</v>
      </c>
      <c r="L296" s="9" t="str">
        <f t="shared" si="90"/>
        <v>N/A</v>
      </c>
    </row>
    <row r="297" spans="1:12" x14ac:dyDescent="0.2">
      <c r="A297" s="18" t="s">
        <v>718</v>
      </c>
      <c r="B297" s="1" t="s">
        <v>213</v>
      </c>
      <c r="C297" s="1">
        <v>13.166666666999999</v>
      </c>
      <c r="D297" s="11" t="str">
        <f t="shared" si="81"/>
        <v>N/A</v>
      </c>
      <c r="E297" s="1">
        <v>26.166666667000001</v>
      </c>
      <c r="F297" s="11" t="str">
        <f t="shared" si="88"/>
        <v>N/A</v>
      </c>
      <c r="G297" s="1">
        <v>54.75</v>
      </c>
      <c r="H297" s="11" t="str">
        <f t="shared" si="89"/>
        <v>N/A</v>
      </c>
      <c r="I297" s="12">
        <v>98.73</v>
      </c>
      <c r="J297" s="12">
        <v>109.2</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122109</v>
      </c>
      <c r="D309" s="1" t="s">
        <v>213</v>
      </c>
      <c r="E309" s="1">
        <v>140848</v>
      </c>
      <c r="F309" s="1" t="s">
        <v>213</v>
      </c>
      <c r="G309" s="1">
        <v>149651</v>
      </c>
      <c r="H309" s="1" t="s">
        <v>213</v>
      </c>
      <c r="I309" s="12">
        <v>15.35</v>
      </c>
      <c r="J309" s="12">
        <v>6.25</v>
      </c>
      <c r="K309" s="1" t="s">
        <v>213</v>
      </c>
      <c r="L309" s="9" t="str">
        <f>IF(J309="Div by 0", "N/A", IF(K309="N/A","N/A", IF(J309&gt;VALUE(MID(K309,1,2)), "No", IF(J309&lt;-1*VALUE(MID(K309,1,2)), "No", "Yes"))))</f>
        <v>N/A</v>
      </c>
    </row>
    <row r="310" spans="1:12" x14ac:dyDescent="0.2">
      <c r="A310" s="82" t="s">
        <v>73</v>
      </c>
      <c r="B310" s="37" t="s">
        <v>213</v>
      </c>
      <c r="C310" s="38">
        <v>1499805</v>
      </c>
      <c r="D310" s="46" t="str">
        <f>IF($B310="N/A","N/A",IF(C310&gt;10,"No",IF(C310&lt;-10,"No","Yes")))</f>
        <v>N/A</v>
      </c>
      <c r="E310" s="38">
        <v>1574943</v>
      </c>
      <c r="F310" s="46" t="str">
        <f>IF($B310="N/A","N/A",IF(E310&gt;10,"No",IF(E310&lt;-10,"No","Yes")))</f>
        <v>N/A</v>
      </c>
      <c r="G310" s="38">
        <v>1615977</v>
      </c>
      <c r="H310" s="46" t="str">
        <f>IF($B310="N/A","N/A",IF(G310&gt;10,"No",IF(G310&lt;-10,"No","Yes")))</f>
        <v>N/A</v>
      </c>
      <c r="I310" s="12">
        <v>5.01</v>
      </c>
      <c r="J310" s="12">
        <v>2.605</v>
      </c>
      <c r="K310" s="47" t="s">
        <v>741</v>
      </c>
      <c r="L310" s="9" t="str">
        <f t="shared" ref="L310:L339" si="92">IF(J310="Div by 0", "N/A", IF(K310="N/A","N/A", IF(J310&gt;VALUE(MID(K310,1,2)), "No", IF(J310&lt;-1*VALUE(MID(K310,1,2)), "No", "Yes"))))</f>
        <v>Yes</v>
      </c>
    </row>
    <row r="311" spans="1:12" x14ac:dyDescent="0.2">
      <c r="A311" s="60" t="s">
        <v>182</v>
      </c>
      <c r="B311" s="37" t="s">
        <v>213</v>
      </c>
      <c r="C311" s="38">
        <v>158824</v>
      </c>
      <c r="D311" s="11" t="str">
        <f t="shared" ref="D311:D314" si="93">IF($B311="N/A","N/A",IF(C311&gt;10,"No",IF(C311&lt;-10,"No","Yes")))</f>
        <v>N/A</v>
      </c>
      <c r="E311" s="38">
        <v>160158</v>
      </c>
      <c r="F311" s="11" t="str">
        <f t="shared" ref="F311:F314" si="94">IF($B311="N/A","N/A",IF(E311&gt;10,"No",IF(E311&lt;-10,"No","Yes")))</f>
        <v>N/A</v>
      </c>
      <c r="G311" s="38">
        <v>162538</v>
      </c>
      <c r="H311" s="11" t="str">
        <f t="shared" ref="H311:H314" si="95">IF($B311="N/A","N/A",IF(G311&gt;10,"No",IF(G311&lt;-10,"No","Yes")))</f>
        <v>N/A</v>
      </c>
      <c r="I311" s="12">
        <v>0.83989999999999998</v>
      </c>
      <c r="J311" s="12">
        <v>1.486</v>
      </c>
      <c r="K311" s="47" t="s">
        <v>741</v>
      </c>
      <c r="L311" s="9" t="str">
        <f>IF(J311="Div by 0", "N/A", IF(OR(J311="N/A",K311="N/A"),"N/A", IF(J311&gt;VALUE(MID(K311,1,2)), "No", IF(J311&lt;-1*VALUE(MID(K311,1,2)), "No", "Yes"))))</f>
        <v>Yes</v>
      </c>
    </row>
    <row r="312" spans="1:12" x14ac:dyDescent="0.2">
      <c r="A312" s="60" t="s">
        <v>183</v>
      </c>
      <c r="B312" s="37" t="s">
        <v>213</v>
      </c>
      <c r="C312" s="38">
        <v>284480</v>
      </c>
      <c r="D312" s="11" t="str">
        <f t="shared" si="93"/>
        <v>N/A</v>
      </c>
      <c r="E312" s="38">
        <v>296316</v>
      </c>
      <c r="F312" s="11" t="str">
        <f t="shared" si="94"/>
        <v>N/A</v>
      </c>
      <c r="G312" s="38">
        <v>308210</v>
      </c>
      <c r="H312" s="11" t="str">
        <f t="shared" si="95"/>
        <v>N/A</v>
      </c>
      <c r="I312" s="12">
        <v>4.1609999999999996</v>
      </c>
      <c r="J312" s="12">
        <v>4.0140000000000002</v>
      </c>
      <c r="K312" s="47" t="s">
        <v>741</v>
      </c>
      <c r="L312" s="9" t="str">
        <f t="shared" ref="L312:L314" si="96">IF(J312="Div by 0", "N/A", IF(OR(J312="N/A",K312="N/A"),"N/A", IF(J312&gt;VALUE(MID(K312,1,2)), "No", IF(J312&lt;-1*VALUE(MID(K312,1,2)), "No", "Yes"))))</f>
        <v>Yes</v>
      </c>
    </row>
    <row r="313" spans="1:12" x14ac:dyDescent="0.2">
      <c r="A313" s="60" t="s">
        <v>184</v>
      </c>
      <c r="B313" s="37" t="s">
        <v>213</v>
      </c>
      <c r="C313" s="38">
        <v>819951</v>
      </c>
      <c r="D313" s="11" t="str">
        <f t="shared" si="93"/>
        <v>N/A</v>
      </c>
      <c r="E313" s="38">
        <v>863708</v>
      </c>
      <c r="F313" s="11" t="str">
        <f t="shared" si="94"/>
        <v>N/A</v>
      </c>
      <c r="G313" s="38">
        <v>878086</v>
      </c>
      <c r="H313" s="11" t="str">
        <f t="shared" si="95"/>
        <v>N/A</v>
      </c>
      <c r="I313" s="12">
        <v>5.3369999999999997</v>
      </c>
      <c r="J313" s="12">
        <v>1.665</v>
      </c>
      <c r="K313" s="47" t="s">
        <v>741</v>
      </c>
      <c r="L313" s="9" t="str">
        <f t="shared" si="96"/>
        <v>Yes</v>
      </c>
    </row>
    <row r="314" spans="1:12" x14ac:dyDescent="0.2">
      <c r="A314" s="7" t="s">
        <v>185</v>
      </c>
      <c r="B314" s="37" t="s">
        <v>213</v>
      </c>
      <c r="C314" s="38">
        <v>236550</v>
      </c>
      <c r="D314" s="11" t="str">
        <f t="shared" si="93"/>
        <v>N/A</v>
      </c>
      <c r="E314" s="38">
        <v>254761</v>
      </c>
      <c r="F314" s="11" t="str">
        <f t="shared" si="94"/>
        <v>N/A</v>
      </c>
      <c r="G314" s="38">
        <v>267143</v>
      </c>
      <c r="H314" s="11" t="str">
        <f t="shared" si="95"/>
        <v>N/A</v>
      </c>
      <c r="I314" s="12">
        <v>7.6989999999999998</v>
      </c>
      <c r="J314" s="12">
        <v>4.8600000000000003</v>
      </c>
      <c r="K314" s="47" t="s">
        <v>741</v>
      </c>
      <c r="L314" s="9" t="str">
        <f t="shared" si="96"/>
        <v>Yes</v>
      </c>
    </row>
    <row r="315" spans="1:12" x14ac:dyDescent="0.2">
      <c r="A315" s="60" t="s">
        <v>1125</v>
      </c>
      <c r="B315" s="13" t="s">
        <v>213</v>
      </c>
      <c r="C315" s="38">
        <v>833180</v>
      </c>
      <c r="D315" s="9" t="str">
        <f t="shared" ref="D315:F318" si="97">IF($B315="N/A","N/A",IF(C315&lt;0,"No","Yes"))</f>
        <v>N/A</v>
      </c>
      <c r="E315" s="38">
        <v>873193</v>
      </c>
      <c r="F315" s="9" t="str">
        <f t="shared" si="97"/>
        <v>N/A</v>
      </c>
      <c r="G315" s="38">
        <v>887155</v>
      </c>
      <c r="H315" s="9" t="str">
        <f t="shared" ref="H315:H318" si="98">IF($B315="N/A","N/A",IF(G315&lt;0,"No","Yes"))</f>
        <v>N/A</v>
      </c>
      <c r="I315" s="12">
        <v>4.8019999999999996</v>
      </c>
      <c r="J315" s="12">
        <v>1.599</v>
      </c>
      <c r="K315" s="1" t="s">
        <v>740</v>
      </c>
      <c r="L315" s="9" t="str">
        <f>IF(J315="Div by 0", "N/A", IF(OR(J315="N/A",K315="N/A"),"N/A", IF(J315&gt;VALUE(MID(K315,1,2)), "No", IF(J315&lt;-1*VALUE(MID(K315,1,2)), "No", "Yes"))))</f>
        <v>Yes</v>
      </c>
    </row>
    <row r="316" spans="1:12" x14ac:dyDescent="0.2">
      <c r="A316" s="60" t="s">
        <v>433</v>
      </c>
      <c r="B316" s="13" t="s">
        <v>213</v>
      </c>
      <c r="C316" s="38">
        <v>46164</v>
      </c>
      <c r="D316" s="9" t="str">
        <f t="shared" si="97"/>
        <v>N/A</v>
      </c>
      <c r="E316" s="38">
        <v>49469</v>
      </c>
      <c r="F316" s="9" t="str">
        <f t="shared" si="97"/>
        <v>N/A</v>
      </c>
      <c r="G316" s="38">
        <v>49629</v>
      </c>
      <c r="H316" s="9" t="str">
        <f t="shared" si="98"/>
        <v>N/A</v>
      </c>
      <c r="I316" s="12">
        <v>7.1589999999999998</v>
      </c>
      <c r="J316" s="12">
        <v>0.32340000000000002</v>
      </c>
      <c r="K316" s="1" t="s">
        <v>740</v>
      </c>
      <c r="L316" s="9" t="str">
        <f t="shared" ref="L316:L318" si="99">IF(J316="Div by 0", "N/A", IF(OR(J316="N/A",K316="N/A"),"N/A", IF(J316&gt;VALUE(MID(K316,1,2)), "No", IF(J316&lt;-1*VALUE(MID(K316,1,2)), "No", "Yes"))))</f>
        <v>Yes</v>
      </c>
    </row>
    <row r="317" spans="1:12" x14ac:dyDescent="0.2">
      <c r="A317" s="60" t="s">
        <v>434</v>
      </c>
      <c r="B317" s="13" t="s">
        <v>213</v>
      </c>
      <c r="C317" s="38">
        <v>445641</v>
      </c>
      <c r="D317" s="9" t="str">
        <f t="shared" si="97"/>
        <v>N/A</v>
      </c>
      <c r="E317" s="38">
        <v>475696</v>
      </c>
      <c r="F317" s="9" t="str">
        <f t="shared" si="97"/>
        <v>N/A</v>
      </c>
      <c r="G317" s="38">
        <v>499243</v>
      </c>
      <c r="H317" s="9" t="str">
        <f t="shared" si="98"/>
        <v>N/A</v>
      </c>
      <c r="I317" s="12">
        <v>6.7439999999999998</v>
      </c>
      <c r="J317" s="12">
        <v>4.95</v>
      </c>
      <c r="K317" s="1" t="s">
        <v>740</v>
      </c>
      <c r="L317" s="9" t="str">
        <f t="shared" si="99"/>
        <v>Yes</v>
      </c>
    </row>
    <row r="318" spans="1:12" x14ac:dyDescent="0.2">
      <c r="A318" s="60" t="s">
        <v>1126</v>
      </c>
      <c r="B318" s="13" t="s">
        <v>213</v>
      </c>
      <c r="C318" s="38">
        <v>133241</v>
      </c>
      <c r="D318" s="9" t="str">
        <f t="shared" si="97"/>
        <v>N/A</v>
      </c>
      <c r="E318" s="38">
        <v>134810</v>
      </c>
      <c r="F318" s="9" t="str">
        <f t="shared" si="97"/>
        <v>N/A</v>
      </c>
      <c r="G318" s="38">
        <v>138308</v>
      </c>
      <c r="H318" s="9" t="str">
        <f t="shared" si="98"/>
        <v>N/A</v>
      </c>
      <c r="I318" s="12">
        <v>1.1779999999999999</v>
      </c>
      <c r="J318" s="12">
        <v>2.5950000000000002</v>
      </c>
      <c r="K318" s="1" t="s">
        <v>740</v>
      </c>
      <c r="L318" s="9" t="str">
        <f t="shared" si="99"/>
        <v>Yes</v>
      </c>
    </row>
    <row r="319" spans="1:12" x14ac:dyDescent="0.2">
      <c r="A319" s="60" t="s">
        <v>98</v>
      </c>
      <c r="B319" s="37" t="s">
        <v>291</v>
      </c>
      <c r="C319" s="8">
        <v>88.767006377000001</v>
      </c>
      <c r="D319" s="46" t="str">
        <f>IF($B319="N/A","N/A",IF(C319&gt;80,"Yes","No"))</f>
        <v>Yes</v>
      </c>
      <c r="E319" s="8">
        <v>88.231574094999999</v>
      </c>
      <c r="F319" s="46" t="str">
        <f>IF($B319="N/A","N/A",IF(E319&gt;80,"Yes","No"))</f>
        <v>Yes</v>
      </c>
      <c r="G319" s="8">
        <v>87.856324688000001</v>
      </c>
      <c r="H319" s="46" t="str">
        <f>IF($B319="N/A","N/A",IF(G319&gt;80,"Yes","No"))</f>
        <v>Yes</v>
      </c>
      <c r="I319" s="12">
        <v>-0.60299999999999998</v>
      </c>
      <c r="J319" s="12">
        <v>-0.42499999999999999</v>
      </c>
      <c r="K319" s="47" t="s">
        <v>741</v>
      </c>
      <c r="L319" s="9" t="str">
        <f t="shared" si="92"/>
        <v>Yes</v>
      </c>
    </row>
    <row r="320" spans="1:12" x14ac:dyDescent="0.2">
      <c r="A320" s="60" t="s">
        <v>332</v>
      </c>
      <c r="B320" s="37" t="s">
        <v>278</v>
      </c>
      <c r="C320" s="8">
        <v>0.1322171882</v>
      </c>
      <c r="D320" s="46" t="str">
        <f>IF($B320="N/A","N/A",IF(C320&gt;=5,"No",IF(C320&lt;0,"No","Yes")))</f>
        <v>Yes</v>
      </c>
      <c r="E320" s="8">
        <v>0.106480044</v>
      </c>
      <c r="F320" s="46" t="str">
        <f>IF($B320="N/A","N/A",IF(E320&gt;=5,"No",IF(E320&lt;0,"No","Yes")))</f>
        <v>Yes</v>
      </c>
      <c r="G320" s="8">
        <v>9.9444484700000002E-2</v>
      </c>
      <c r="H320" s="46" t="str">
        <f>IF($B320="N/A","N/A",IF(G320&gt;=5,"No",IF(G320&lt;0,"No","Yes")))</f>
        <v>Yes</v>
      </c>
      <c r="I320" s="12">
        <v>-19.5</v>
      </c>
      <c r="J320" s="12">
        <v>-6.61</v>
      </c>
      <c r="K320" s="47" t="s">
        <v>741</v>
      </c>
      <c r="L320" s="9" t="str">
        <f t="shared" si="92"/>
        <v>Yes</v>
      </c>
    </row>
    <row r="321" spans="1:12" x14ac:dyDescent="0.2">
      <c r="A321" s="60" t="s">
        <v>340</v>
      </c>
      <c r="B321" s="50" t="s">
        <v>278</v>
      </c>
      <c r="C321" s="8">
        <v>3.8509672924</v>
      </c>
      <c r="D321" s="46" t="str">
        <f>IF($B321="N/A","N/A",IF(C321&gt;=5,"No",IF(C321&lt;0,"No","Yes")))</f>
        <v>Yes</v>
      </c>
      <c r="E321" s="8">
        <v>3.9758264266999999</v>
      </c>
      <c r="F321" s="46" t="str">
        <f>IF($B321="N/A","N/A",IF(E321&gt;=5,"No",IF(E321&lt;0,"No","Yes")))</f>
        <v>Yes</v>
      </c>
      <c r="G321" s="8">
        <v>4.1722128471</v>
      </c>
      <c r="H321" s="46" t="str">
        <f>IF($B321="N/A","N/A",IF(G321&gt;=5,"No",IF(G321&lt;0,"No","Yes")))</f>
        <v>Yes</v>
      </c>
      <c r="I321" s="12">
        <v>3.242</v>
      </c>
      <c r="J321" s="12">
        <v>4.9400000000000004</v>
      </c>
      <c r="K321" s="47" t="s">
        <v>741</v>
      </c>
      <c r="L321" s="9" t="str">
        <f t="shared" si="92"/>
        <v>Yes</v>
      </c>
    </row>
    <row r="322" spans="1:12" x14ac:dyDescent="0.2">
      <c r="A322" s="60" t="s">
        <v>333</v>
      </c>
      <c r="B322" s="50" t="s">
        <v>278</v>
      </c>
      <c r="C322" s="8">
        <v>2.2376242245000002</v>
      </c>
      <c r="D322" s="46" t="str">
        <f>IF($B322="N/A","N/A",IF(C322&gt;=5,"No",IF(C322&lt;0,"No","Yes")))</f>
        <v>Yes</v>
      </c>
      <c r="E322" s="8">
        <v>2.0983616550000002</v>
      </c>
      <c r="F322" s="46" t="str">
        <f>IF($B322="N/A","N/A",IF(E322&gt;=5,"No",IF(E322&lt;0,"No","Yes")))</f>
        <v>Yes</v>
      </c>
      <c r="G322" s="8">
        <v>2.0994110683999998</v>
      </c>
      <c r="H322" s="46" t="str">
        <f>IF($B322="N/A","N/A",IF(G322&gt;=5,"No",IF(G322&lt;0,"No","Yes")))</f>
        <v>Yes</v>
      </c>
      <c r="I322" s="12">
        <v>-6.22</v>
      </c>
      <c r="J322" s="12">
        <v>0.05</v>
      </c>
      <c r="K322" s="47" t="s">
        <v>741</v>
      </c>
      <c r="L322" s="9" t="str">
        <f t="shared" si="92"/>
        <v>Yes</v>
      </c>
    </row>
    <row r="323" spans="1:12" x14ac:dyDescent="0.2">
      <c r="A323" s="60" t="s">
        <v>334</v>
      </c>
      <c r="B323" s="50" t="s">
        <v>292</v>
      </c>
      <c r="C323" s="8">
        <v>1.8727767943</v>
      </c>
      <c r="D323" s="46" t="str">
        <f>IF($B323="N/A","N/A",IF(C323&gt;0,"No",IF(C323&lt;0,"No","Yes")))</f>
        <v>No</v>
      </c>
      <c r="E323" s="8">
        <v>1.9063547061999999</v>
      </c>
      <c r="F323" s="46" t="str">
        <f>IF($B323="N/A","N/A",IF(E323&gt;0,"No",IF(E323&lt;0,"No","Yes")))</f>
        <v>No</v>
      </c>
      <c r="G323" s="8">
        <v>1.8718088191</v>
      </c>
      <c r="H323" s="46" t="str">
        <f>IF($B323="N/A","N/A",IF(G323&gt;0,"No",IF(G323&lt;0,"No","Yes")))</f>
        <v>No</v>
      </c>
      <c r="I323" s="12">
        <v>1.7929999999999999</v>
      </c>
      <c r="J323" s="12">
        <v>-1.81</v>
      </c>
      <c r="K323" s="47" t="s">
        <v>741</v>
      </c>
      <c r="L323" s="9" t="str">
        <f t="shared" si="92"/>
        <v>Yes</v>
      </c>
    </row>
    <row r="324" spans="1:12" x14ac:dyDescent="0.2">
      <c r="A324" s="60" t="s">
        <v>335</v>
      </c>
      <c r="B324" s="50" t="s">
        <v>278</v>
      </c>
      <c r="C324" s="8">
        <v>3.1388080450000002</v>
      </c>
      <c r="D324" s="46" t="str">
        <f>IF($B324="N/A","N/A",IF(C324&gt;=5,"No",IF(C324&lt;0,"No","Yes")))</f>
        <v>Yes</v>
      </c>
      <c r="E324" s="8">
        <v>3.6796887252000001</v>
      </c>
      <c r="F324" s="46" t="str">
        <f>IF($B324="N/A","N/A",IF(E324&gt;=5,"No",IF(E324&lt;0,"No","Yes")))</f>
        <v>Yes</v>
      </c>
      <c r="G324" s="8">
        <v>3.8977658716999999</v>
      </c>
      <c r="H324" s="46" t="str">
        <f>IF($B324="N/A","N/A",IF(G324&gt;=5,"No",IF(G324&lt;0,"No","Yes")))</f>
        <v>Yes</v>
      </c>
      <c r="I324" s="12">
        <v>17.23</v>
      </c>
      <c r="J324" s="12">
        <v>5.9269999999999996</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6.0007799999999998E-4</v>
      </c>
      <c r="D326" s="46" t="str">
        <f t="shared" si="100"/>
        <v>No</v>
      </c>
      <c r="E326" s="8">
        <v>1.7143478E-3</v>
      </c>
      <c r="F326" s="46" t="str">
        <f t="shared" si="101"/>
        <v>No</v>
      </c>
      <c r="G326" s="8">
        <v>3.0322214E-3</v>
      </c>
      <c r="H326" s="46" t="str">
        <f t="shared" si="102"/>
        <v>No</v>
      </c>
      <c r="I326" s="12">
        <v>185.7</v>
      </c>
      <c r="J326" s="12">
        <v>76.87</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7.2910144986000001</v>
      </c>
      <c r="D334" s="46" t="str">
        <f>IF($B334="N/A","N/A",IF(C334&gt;15,"No",IF(C334&lt;2,"No","Yes")))</f>
        <v>Yes</v>
      </c>
      <c r="E334" s="8">
        <v>7.1127018565000002</v>
      </c>
      <c r="F334" s="46" t="str">
        <f>IF($B334="N/A","N/A",IF(E334&gt;15,"No",IF(E334&lt;2,"No","Yes")))</f>
        <v>Yes</v>
      </c>
      <c r="G334" s="8">
        <v>7.5161342024</v>
      </c>
      <c r="H334" s="46" t="str">
        <f>IF($B334="N/A","N/A",IF(G334&gt;15,"No",IF(G334&lt;2,"No","Yes")))</f>
        <v>Yes</v>
      </c>
      <c r="I334" s="12">
        <v>-2.4500000000000002</v>
      </c>
      <c r="J334" s="12">
        <v>5.6719999999999997</v>
      </c>
      <c r="K334" s="47" t="s">
        <v>741</v>
      </c>
      <c r="L334" s="9" t="str">
        <f t="shared" si="92"/>
        <v>Yes</v>
      </c>
    </row>
    <row r="335" spans="1:12" x14ac:dyDescent="0.2">
      <c r="A335" s="60" t="s">
        <v>1132</v>
      </c>
      <c r="B335" s="37" t="s">
        <v>213</v>
      </c>
      <c r="C335" s="38">
        <v>56965</v>
      </c>
      <c r="D335" s="46" t="str">
        <f>IF($B335="N/A","N/A",IF(C335&gt;10,"No",IF(C335&lt;-10,"No","Yes")))</f>
        <v>N/A</v>
      </c>
      <c r="E335" s="38">
        <v>54730</v>
      </c>
      <c r="F335" s="46" t="str">
        <f>IF($B335="N/A","N/A",IF(E335&gt;10,"No",IF(E335&lt;-10,"No","Yes")))</f>
        <v>N/A</v>
      </c>
      <c r="G335" s="38">
        <v>51540</v>
      </c>
      <c r="H335" s="46" t="str">
        <f>IF($B335="N/A","N/A",IF(G335&gt;10,"No",IF(G335&lt;-10,"No","Yes")))</f>
        <v>N/A</v>
      </c>
      <c r="I335" s="12">
        <v>-3.92</v>
      </c>
      <c r="J335" s="12">
        <v>-5.83</v>
      </c>
      <c r="K335" s="47" t="s">
        <v>741</v>
      </c>
      <c r="L335" s="9" t="str">
        <f t="shared" si="92"/>
        <v>Yes</v>
      </c>
    </row>
    <row r="336" spans="1:12" x14ac:dyDescent="0.2">
      <c r="A336" s="60" t="s">
        <v>1687</v>
      </c>
      <c r="B336" s="37" t="s">
        <v>213</v>
      </c>
      <c r="C336" s="38">
        <v>44136</v>
      </c>
      <c r="D336" s="46" t="str">
        <f>IF($B336="N/A","N/A",IF(C336&gt;10,"No",IF(C336&lt;-10,"No","Yes")))</f>
        <v>N/A</v>
      </c>
      <c r="E336" s="38">
        <v>40145</v>
      </c>
      <c r="F336" s="46" t="str">
        <f>IF($B336="N/A","N/A",IF(E336&gt;10,"No",IF(E336&lt;-10,"No","Yes")))</f>
        <v>N/A</v>
      </c>
      <c r="G336" s="38">
        <v>41102</v>
      </c>
      <c r="H336" s="46" t="str">
        <f>IF($B336="N/A","N/A",IF(G336&gt;10,"No",IF(G336&lt;-10,"No","Yes")))</f>
        <v>N/A</v>
      </c>
      <c r="I336" s="12">
        <v>-9.0399999999999991</v>
      </c>
      <c r="J336" s="12">
        <v>2.3839999999999999</v>
      </c>
      <c r="K336" s="47" t="s">
        <v>741</v>
      </c>
      <c r="L336" s="9" t="str">
        <f t="shared" si="92"/>
        <v>Yes</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32714</v>
      </c>
      <c r="D338" s="46" t="str">
        <f>IF($B338="N/A","N/A",IF(C338&gt;10,"No",IF(C338&lt;-10,"No","Yes")))</f>
        <v>N/A</v>
      </c>
      <c r="E338" s="38">
        <v>31592</v>
      </c>
      <c r="F338" s="46" t="str">
        <f>IF($B338="N/A","N/A",IF(E338&gt;10,"No",IF(E338&lt;-10,"No","Yes")))</f>
        <v>N/A</v>
      </c>
      <c r="G338" s="38">
        <v>35282</v>
      </c>
      <c r="H338" s="46" t="str">
        <f>IF($B338="N/A","N/A",IF(G338&gt;10,"No",IF(G338&lt;-10,"No","Yes")))</f>
        <v>N/A</v>
      </c>
      <c r="I338" s="12">
        <v>-3.43</v>
      </c>
      <c r="J338" s="12">
        <v>11.68</v>
      </c>
      <c r="K338" s="47" t="s">
        <v>741</v>
      </c>
      <c r="L338" s="9" t="str">
        <f t="shared" si="92"/>
        <v>Yes</v>
      </c>
    </row>
    <row r="339" spans="1:12" x14ac:dyDescent="0.2">
      <c r="A339" s="60" t="s">
        <v>1690</v>
      </c>
      <c r="B339" s="37" t="s">
        <v>213</v>
      </c>
      <c r="C339" s="38">
        <v>1413</v>
      </c>
      <c r="D339" s="46" t="str">
        <f>IF($B339="N/A","N/A",IF(C339&gt;10,"No",IF(C339&lt;-10,"No","Yes")))</f>
        <v>N/A</v>
      </c>
      <c r="E339" s="38">
        <v>1462</v>
      </c>
      <c r="F339" s="46" t="str">
        <f>IF($B339="N/A","N/A",IF(E339&gt;10,"No",IF(E339&lt;-10,"No","Yes")))</f>
        <v>N/A</v>
      </c>
      <c r="G339" s="38">
        <v>1588</v>
      </c>
      <c r="H339" s="46" t="str">
        <f>IF($B339="N/A","N/A",IF(G339&gt;10,"No",IF(G339&lt;-10,"No","Yes")))</f>
        <v>N/A</v>
      </c>
      <c r="I339" s="12">
        <v>3.468</v>
      </c>
      <c r="J339" s="12">
        <v>8.6180000000000003</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9734880190</v>
      </c>
      <c r="D6" s="11" t="str">
        <f t="shared" ref="D6:D12" si="0">IF($B6="N/A","N/A",IF(C6&gt;10,"No",IF(C6&lt;-10,"No","Yes")))</f>
        <v>N/A</v>
      </c>
      <c r="E6" s="14">
        <v>9483745550</v>
      </c>
      <c r="F6" s="11" t="str">
        <f t="shared" ref="F6:F12" si="1">IF($B6="N/A","N/A",IF(E6&gt;10,"No",IF(E6&lt;-10,"No","Yes")))</f>
        <v>N/A</v>
      </c>
      <c r="G6" s="14">
        <v>9513332297</v>
      </c>
      <c r="H6" s="11" t="str">
        <f t="shared" ref="H6:H12" si="2">IF($B6="N/A","N/A",IF(G6&gt;10,"No",IF(G6&lt;-10,"No","Yes")))</f>
        <v>N/A</v>
      </c>
      <c r="I6" s="12">
        <v>-2.58</v>
      </c>
      <c r="J6" s="12">
        <v>0.312</v>
      </c>
      <c r="K6" s="50" t="s">
        <v>739</v>
      </c>
      <c r="L6" s="9" t="str">
        <f t="shared" ref="L6:L13" si="3">IF(J6="Div by 0", "N/A", IF(K6="N/A","N/A", IF(J6&gt;VALUE(MID(K6,1,2)), "No", IF(J6&lt;-1*VALUE(MID(K6,1,2)), "No", "Yes"))))</f>
        <v>Yes</v>
      </c>
    </row>
    <row r="7" spans="1:12" x14ac:dyDescent="0.2">
      <c r="A7" s="4" t="s">
        <v>1133</v>
      </c>
      <c r="B7" s="50" t="s">
        <v>213</v>
      </c>
      <c r="C7" s="14">
        <v>5175.5867678000004</v>
      </c>
      <c r="D7" s="11" t="str">
        <f t="shared" si="0"/>
        <v>N/A</v>
      </c>
      <c r="E7" s="14">
        <v>4834.5116879999996</v>
      </c>
      <c r="F7" s="11" t="str">
        <f t="shared" si="1"/>
        <v>N/A</v>
      </c>
      <c r="G7" s="14">
        <v>4741.1979901000004</v>
      </c>
      <c r="H7" s="11" t="str">
        <f t="shared" si="2"/>
        <v>N/A</v>
      </c>
      <c r="I7" s="12">
        <v>-6.59</v>
      </c>
      <c r="J7" s="12">
        <v>-1.93</v>
      </c>
      <c r="K7" s="50" t="s">
        <v>739</v>
      </c>
      <c r="L7" s="9" t="str">
        <f t="shared" si="3"/>
        <v>Yes</v>
      </c>
    </row>
    <row r="8" spans="1:12" x14ac:dyDescent="0.2">
      <c r="A8" s="4" t="s">
        <v>724</v>
      </c>
      <c r="B8" s="50" t="s">
        <v>213</v>
      </c>
      <c r="C8" s="14">
        <v>308</v>
      </c>
      <c r="D8" s="11" t="str">
        <f t="shared" si="0"/>
        <v>N/A</v>
      </c>
      <c r="E8" s="14">
        <v>323</v>
      </c>
      <c r="F8" s="11" t="str">
        <f t="shared" si="1"/>
        <v>N/A</v>
      </c>
      <c r="G8" s="14">
        <v>351</v>
      </c>
      <c r="H8" s="11" t="str">
        <f t="shared" si="2"/>
        <v>N/A</v>
      </c>
      <c r="I8" s="12">
        <v>4.87</v>
      </c>
      <c r="J8" s="12">
        <v>8.6690000000000005</v>
      </c>
      <c r="K8" s="50" t="s">
        <v>739</v>
      </c>
      <c r="L8" s="9" t="str">
        <f t="shared" si="3"/>
        <v>Yes</v>
      </c>
    </row>
    <row r="9" spans="1:12" x14ac:dyDescent="0.2">
      <c r="A9" s="4" t="s">
        <v>725</v>
      </c>
      <c r="B9" s="50" t="s">
        <v>213</v>
      </c>
      <c r="C9" s="14">
        <v>1080</v>
      </c>
      <c r="D9" s="11" t="str">
        <f t="shared" si="0"/>
        <v>N/A</v>
      </c>
      <c r="E9" s="14">
        <v>1033</v>
      </c>
      <c r="F9" s="11" t="str">
        <f t="shared" si="1"/>
        <v>N/A</v>
      </c>
      <c r="G9" s="14">
        <v>1059</v>
      </c>
      <c r="H9" s="11" t="str">
        <f t="shared" si="2"/>
        <v>N/A</v>
      </c>
      <c r="I9" s="12">
        <v>-4.3499999999999996</v>
      </c>
      <c r="J9" s="12">
        <v>2.5169999999999999</v>
      </c>
      <c r="K9" s="50" t="s">
        <v>739</v>
      </c>
      <c r="L9" s="9" t="str">
        <f t="shared" si="3"/>
        <v>Yes</v>
      </c>
    </row>
    <row r="10" spans="1:12" x14ac:dyDescent="0.2">
      <c r="A10" s="4" t="s">
        <v>726</v>
      </c>
      <c r="B10" s="50" t="s">
        <v>213</v>
      </c>
      <c r="C10" s="14">
        <v>3626</v>
      </c>
      <c r="D10" s="11" t="str">
        <f t="shared" si="0"/>
        <v>N/A</v>
      </c>
      <c r="E10" s="14">
        <v>3306</v>
      </c>
      <c r="F10" s="11" t="str">
        <f t="shared" si="1"/>
        <v>N/A</v>
      </c>
      <c r="G10" s="14">
        <v>3222</v>
      </c>
      <c r="H10" s="11" t="str">
        <f t="shared" si="2"/>
        <v>N/A</v>
      </c>
      <c r="I10" s="12">
        <v>-8.83</v>
      </c>
      <c r="J10" s="12">
        <v>-2.54</v>
      </c>
      <c r="K10" s="50" t="s">
        <v>739</v>
      </c>
      <c r="L10" s="9" t="str">
        <f t="shared" si="3"/>
        <v>Yes</v>
      </c>
    </row>
    <row r="11" spans="1:12" x14ac:dyDescent="0.2">
      <c r="A11" s="4" t="s">
        <v>727</v>
      </c>
      <c r="B11" s="50" t="s">
        <v>213</v>
      </c>
      <c r="C11" s="14">
        <v>24747</v>
      </c>
      <c r="D11" s="11" t="str">
        <f t="shared" si="0"/>
        <v>N/A</v>
      </c>
      <c r="E11" s="14">
        <v>22920</v>
      </c>
      <c r="F11" s="11" t="str">
        <f t="shared" si="1"/>
        <v>N/A</v>
      </c>
      <c r="G11" s="14">
        <v>21779</v>
      </c>
      <c r="H11" s="11" t="str">
        <f t="shared" si="2"/>
        <v>N/A</v>
      </c>
      <c r="I11" s="12">
        <v>-7.38</v>
      </c>
      <c r="J11" s="12">
        <v>-4.9800000000000004</v>
      </c>
      <c r="K11" s="50" t="s">
        <v>739</v>
      </c>
      <c r="L11" s="9" t="str">
        <f t="shared" si="3"/>
        <v>Yes</v>
      </c>
    </row>
    <row r="12" spans="1:12" x14ac:dyDescent="0.2">
      <c r="A12" s="4" t="s">
        <v>728</v>
      </c>
      <c r="B12" s="50" t="s">
        <v>213</v>
      </c>
      <c r="C12" s="14">
        <v>64711</v>
      </c>
      <c r="D12" s="11" t="str">
        <f t="shared" si="0"/>
        <v>N/A</v>
      </c>
      <c r="E12" s="14">
        <v>60344</v>
      </c>
      <c r="F12" s="11" t="str">
        <f t="shared" si="1"/>
        <v>N/A</v>
      </c>
      <c r="G12" s="14">
        <v>60403</v>
      </c>
      <c r="H12" s="11" t="str">
        <f t="shared" si="2"/>
        <v>N/A</v>
      </c>
      <c r="I12" s="12">
        <v>-6.75</v>
      </c>
      <c r="J12" s="12">
        <v>9.7799999999999998E-2</v>
      </c>
      <c r="K12" s="50" t="s">
        <v>739</v>
      </c>
      <c r="L12" s="9" t="str">
        <f t="shared" si="3"/>
        <v>Yes</v>
      </c>
    </row>
    <row r="13" spans="1:12" x14ac:dyDescent="0.2">
      <c r="A13" s="4" t="s">
        <v>74</v>
      </c>
      <c r="B13" s="50" t="s">
        <v>213</v>
      </c>
      <c r="C13" s="14">
        <v>3441833</v>
      </c>
      <c r="D13" s="11" t="str">
        <f>IF($B13="N/A","N/A",IF(C13&gt;10,"No",IF(C13&lt;-10,"No","Yes")))</f>
        <v>N/A</v>
      </c>
      <c r="E13" s="14">
        <v>6762178</v>
      </c>
      <c r="F13" s="11" t="str">
        <f>IF($B13="N/A","N/A",IF(E13&gt;10,"No",IF(E13&lt;-10,"No","Yes")))</f>
        <v>N/A</v>
      </c>
      <c r="G13" s="14">
        <v>3293090</v>
      </c>
      <c r="H13" s="11" t="str">
        <f>IF($B13="N/A","N/A",IF(G13&gt;10,"No",IF(G13&lt;-10,"No","Yes")))</f>
        <v>N/A</v>
      </c>
      <c r="I13" s="12">
        <v>96.47</v>
      </c>
      <c r="J13" s="12">
        <v>-51.3</v>
      </c>
      <c r="K13" s="50" t="s">
        <v>739</v>
      </c>
      <c r="L13" s="9" t="str">
        <f t="shared" si="3"/>
        <v>No</v>
      </c>
    </row>
    <row r="14" spans="1:12" x14ac:dyDescent="0.2">
      <c r="A14" s="65" t="s">
        <v>157</v>
      </c>
      <c r="B14" s="37" t="s">
        <v>213</v>
      </c>
      <c r="C14" s="8">
        <v>7.5834045306000002</v>
      </c>
      <c r="D14" s="46" t="str">
        <f t="shared" ref="D14:D18" si="4">IF($B14="N/A","N/A",IF(C14&gt;10,"No",IF(C14&lt;-10,"No","Yes")))</f>
        <v>N/A</v>
      </c>
      <c r="E14" s="8">
        <v>6.2461894829000002</v>
      </c>
      <c r="F14" s="46" t="str">
        <f t="shared" ref="F14:F18" si="5">IF($B14="N/A","N/A",IF(E14&gt;10,"No",IF(E14&lt;-10,"No","Yes")))</f>
        <v>N/A</v>
      </c>
      <c r="G14" s="8">
        <v>6.3384707391999999</v>
      </c>
      <c r="H14" s="46" t="str">
        <f t="shared" ref="H14:H18" si="6">IF($B14="N/A","N/A",IF(G14&gt;10,"No",IF(G14&lt;-10,"No","Yes")))</f>
        <v>N/A</v>
      </c>
      <c r="I14" s="12">
        <v>-17.600000000000001</v>
      </c>
      <c r="J14" s="12">
        <v>1.4770000000000001</v>
      </c>
      <c r="K14" s="47" t="s">
        <v>739</v>
      </c>
      <c r="L14" s="9" t="str">
        <f t="shared" ref="L14:L18" si="7">IF(J14="Div by 0", "N/A", IF(K14="N/A","N/A", IF(J14&gt;VALUE(MID(K14,1,2)), "No", IF(J14&lt;-1*VALUE(MID(K14,1,2)), "No", "Yes"))))</f>
        <v>Yes</v>
      </c>
    </row>
    <row r="15" spans="1:12" x14ac:dyDescent="0.2">
      <c r="A15" s="4" t="s">
        <v>419</v>
      </c>
      <c r="B15" s="37" t="s">
        <v>213</v>
      </c>
      <c r="C15" s="8">
        <v>22.816858034999999</v>
      </c>
      <c r="D15" s="46" t="str">
        <f t="shared" si="4"/>
        <v>N/A</v>
      </c>
      <c r="E15" s="8">
        <v>24.343391554</v>
      </c>
      <c r="F15" s="46" t="str">
        <f t="shared" si="5"/>
        <v>N/A</v>
      </c>
      <c r="G15" s="8">
        <v>24.617130799000002</v>
      </c>
      <c r="H15" s="46" t="str">
        <f t="shared" si="6"/>
        <v>N/A</v>
      </c>
      <c r="I15" s="12">
        <v>6.69</v>
      </c>
      <c r="J15" s="12">
        <v>1.1240000000000001</v>
      </c>
      <c r="K15" s="47" t="s">
        <v>739</v>
      </c>
      <c r="L15" s="9" t="str">
        <f t="shared" si="7"/>
        <v>Yes</v>
      </c>
    </row>
    <row r="16" spans="1:12" x14ac:dyDescent="0.2">
      <c r="A16" s="4" t="s">
        <v>420</v>
      </c>
      <c r="B16" s="37" t="s">
        <v>213</v>
      </c>
      <c r="C16" s="8">
        <v>11.01056327</v>
      </c>
      <c r="D16" s="46" t="str">
        <f t="shared" si="4"/>
        <v>N/A</v>
      </c>
      <c r="E16" s="8">
        <v>9.1531675493000009</v>
      </c>
      <c r="F16" s="46" t="str">
        <f t="shared" si="5"/>
        <v>N/A</v>
      </c>
      <c r="G16" s="8">
        <v>9.1726889490999994</v>
      </c>
      <c r="H16" s="46" t="str">
        <f t="shared" si="6"/>
        <v>N/A</v>
      </c>
      <c r="I16" s="12">
        <v>-16.899999999999999</v>
      </c>
      <c r="J16" s="12">
        <v>0.21329999999999999</v>
      </c>
      <c r="K16" s="47" t="s">
        <v>739</v>
      </c>
      <c r="L16" s="9" t="str">
        <f t="shared" si="7"/>
        <v>Yes</v>
      </c>
    </row>
    <row r="17" spans="1:12" x14ac:dyDescent="0.2">
      <c r="A17" s="4" t="s">
        <v>421</v>
      </c>
      <c r="B17" s="37" t="s">
        <v>213</v>
      </c>
      <c r="C17" s="8">
        <v>1.7450066292999999</v>
      </c>
      <c r="D17" s="46" t="str">
        <f t="shared" si="4"/>
        <v>N/A</v>
      </c>
      <c r="E17" s="8">
        <v>0.15136240500000001</v>
      </c>
      <c r="F17" s="46" t="str">
        <f t="shared" si="5"/>
        <v>N/A</v>
      </c>
      <c r="G17" s="8">
        <v>9.2643138799999997E-2</v>
      </c>
      <c r="H17" s="46" t="str">
        <f t="shared" si="6"/>
        <v>N/A</v>
      </c>
      <c r="I17" s="12">
        <v>-91.3</v>
      </c>
      <c r="J17" s="12">
        <v>-38.799999999999997</v>
      </c>
      <c r="K17" s="47" t="s">
        <v>739</v>
      </c>
      <c r="L17" s="9" t="str">
        <f t="shared" si="7"/>
        <v>No</v>
      </c>
    </row>
    <row r="18" spans="1:12" x14ac:dyDescent="0.2">
      <c r="A18" s="4" t="s">
        <v>422</v>
      </c>
      <c r="B18" s="37" t="s">
        <v>213</v>
      </c>
      <c r="C18" s="8">
        <v>12.938328413000001</v>
      </c>
      <c r="D18" s="46" t="str">
        <f t="shared" si="4"/>
        <v>N/A</v>
      </c>
      <c r="E18" s="8">
        <v>11.466104036000001</v>
      </c>
      <c r="F18" s="46" t="str">
        <f t="shared" si="5"/>
        <v>N/A</v>
      </c>
      <c r="G18" s="8">
        <v>11.808739429999999</v>
      </c>
      <c r="H18" s="46" t="str">
        <f t="shared" si="6"/>
        <v>N/A</v>
      </c>
      <c r="I18" s="12">
        <v>-11.4</v>
      </c>
      <c r="J18" s="12">
        <v>2.988</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12</v>
      </c>
      <c r="H19" s="46" t="str">
        <f t="shared" ref="H19:H50" si="10">IF($B19="N/A","N/A",IF(G19&gt;10,"No",IF(G19&lt;-10,"No","Yes")))</f>
        <v>N/A</v>
      </c>
      <c r="I19" s="12">
        <v>-10</v>
      </c>
      <c r="J19" s="12">
        <v>33.33</v>
      </c>
      <c r="K19" s="50" t="s">
        <v>213</v>
      </c>
      <c r="L19" s="9" t="str">
        <f t="shared" ref="L19:L25" si="11">IF(J19="Div by 0", "N/A", IF(K19="N/A","N/A", IF(J19&gt;VALUE(MID(K19,1,2)), "No", IF(J19&lt;-1*VALUE(MID(K19,1,2)), "No", "Yes"))))</f>
        <v>N/A</v>
      </c>
    </row>
    <row r="20" spans="1:12" x14ac:dyDescent="0.2">
      <c r="A20" s="4" t="s">
        <v>76</v>
      </c>
      <c r="B20" s="50" t="s">
        <v>213</v>
      </c>
      <c r="C20" s="38">
        <v>62</v>
      </c>
      <c r="D20" s="46" t="str">
        <f t="shared" si="8"/>
        <v>N/A</v>
      </c>
      <c r="E20" s="38">
        <v>54</v>
      </c>
      <c r="F20" s="46" t="str">
        <f t="shared" si="9"/>
        <v>N/A</v>
      </c>
      <c r="G20" s="38">
        <v>45</v>
      </c>
      <c r="H20" s="46" t="str">
        <f t="shared" si="10"/>
        <v>N/A</v>
      </c>
      <c r="I20" s="12">
        <v>-12.9</v>
      </c>
      <c r="J20" s="12">
        <v>-16.7</v>
      </c>
      <c r="K20" s="50" t="s">
        <v>213</v>
      </c>
      <c r="L20" s="9" t="str">
        <f t="shared" si="11"/>
        <v>N/A</v>
      </c>
    </row>
    <row r="21" spans="1:12" x14ac:dyDescent="0.2">
      <c r="A21" s="65" t="s">
        <v>1133</v>
      </c>
      <c r="B21" s="50" t="s">
        <v>213</v>
      </c>
      <c r="C21" s="14">
        <v>5175.5867678000004</v>
      </c>
      <c r="D21" s="11" t="str">
        <f t="shared" si="8"/>
        <v>N/A</v>
      </c>
      <c r="E21" s="14">
        <v>4834.5116879999996</v>
      </c>
      <c r="F21" s="11" t="str">
        <f t="shared" si="9"/>
        <v>N/A</v>
      </c>
      <c r="G21" s="14">
        <v>4741.1979901000004</v>
      </c>
      <c r="H21" s="11" t="str">
        <f t="shared" si="10"/>
        <v>N/A</v>
      </c>
      <c r="I21" s="12">
        <v>-6.59</v>
      </c>
      <c r="J21" s="12">
        <v>-1.93</v>
      </c>
      <c r="K21" s="50" t="s">
        <v>739</v>
      </c>
      <c r="L21" s="9" t="str">
        <f t="shared" si="11"/>
        <v>Yes</v>
      </c>
    </row>
    <row r="22" spans="1:12" x14ac:dyDescent="0.2">
      <c r="A22" s="4" t="s">
        <v>1716</v>
      </c>
      <c r="B22" s="50" t="s">
        <v>213</v>
      </c>
      <c r="C22" s="14">
        <v>9766.9496283000008</v>
      </c>
      <c r="D22" s="11" t="str">
        <f t="shared" si="8"/>
        <v>N/A</v>
      </c>
      <c r="E22" s="14">
        <v>9443.2651145</v>
      </c>
      <c r="F22" s="11" t="str">
        <f t="shared" si="9"/>
        <v>N/A</v>
      </c>
      <c r="G22" s="14">
        <v>9172.3905852000007</v>
      </c>
      <c r="H22" s="11" t="str">
        <f t="shared" si="10"/>
        <v>N/A</v>
      </c>
      <c r="I22" s="12">
        <v>-3.31</v>
      </c>
      <c r="J22" s="12">
        <v>-2.87</v>
      </c>
      <c r="K22" s="50" t="s">
        <v>739</v>
      </c>
      <c r="L22" s="9" t="str">
        <f t="shared" si="11"/>
        <v>Yes</v>
      </c>
    </row>
    <row r="23" spans="1:12" x14ac:dyDescent="0.2">
      <c r="A23" s="4" t="s">
        <v>1134</v>
      </c>
      <c r="B23" s="50" t="s">
        <v>213</v>
      </c>
      <c r="C23" s="14">
        <v>13813.894057</v>
      </c>
      <c r="D23" s="11" t="str">
        <f t="shared" si="8"/>
        <v>N/A</v>
      </c>
      <c r="E23" s="14">
        <v>13011.452432</v>
      </c>
      <c r="F23" s="11" t="str">
        <f t="shared" si="9"/>
        <v>N/A</v>
      </c>
      <c r="G23" s="14">
        <v>12521.932688999999</v>
      </c>
      <c r="H23" s="11" t="str">
        <f t="shared" si="10"/>
        <v>N/A</v>
      </c>
      <c r="I23" s="12">
        <v>-5.81</v>
      </c>
      <c r="J23" s="12">
        <v>-3.76</v>
      </c>
      <c r="K23" s="50" t="s">
        <v>739</v>
      </c>
      <c r="L23" s="9" t="str">
        <f t="shared" si="11"/>
        <v>Yes</v>
      </c>
    </row>
    <row r="24" spans="1:12" x14ac:dyDescent="0.2">
      <c r="A24" s="4" t="s">
        <v>1135</v>
      </c>
      <c r="B24" s="50" t="s">
        <v>213</v>
      </c>
      <c r="C24" s="14">
        <v>2265.1349516</v>
      </c>
      <c r="D24" s="11" t="str">
        <f t="shared" si="8"/>
        <v>N/A</v>
      </c>
      <c r="E24" s="14">
        <v>2053.6928613999999</v>
      </c>
      <c r="F24" s="11" t="str">
        <f t="shared" si="9"/>
        <v>N/A</v>
      </c>
      <c r="G24" s="14">
        <v>2089.5518308000001</v>
      </c>
      <c r="H24" s="11" t="str">
        <f t="shared" si="10"/>
        <v>N/A</v>
      </c>
      <c r="I24" s="12">
        <v>-9.33</v>
      </c>
      <c r="J24" s="12">
        <v>1.746</v>
      </c>
      <c r="K24" s="50" t="s">
        <v>739</v>
      </c>
      <c r="L24" s="9" t="str">
        <f t="shared" si="11"/>
        <v>Yes</v>
      </c>
    </row>
    <row r="25" spans="1:12" x14ac:dyDescent="0.2">
      <c r="A25" s="4" t="s">
        <v>1136</v>
      </c>
      <c r="B25" s="50" t="s">
        <v>213</v>
      </c>
      <c r="C25" s="14">
        <v>3401.4795736000001</v>
      </c>
      <c r="D25" s="11" t="str">
        <f t="shared" si="8"/>
        <v>N/A</v>
      </c>
      <c r="E25" s="14">
        <v>3174.8045662999998</v>
      </c>
      <c r="F25" s="11" t="str">
        <f t="shared" si="9"/>
        <v>N/A</v>
      </c>
      <c r="G25" s="14">
        <v>3038.3694486999998</v>
      </c>
      <c r="H25" s="11" t="str">
        <f t="shared" si="10"/>
        <v>N/A</v>
      </c>
      <c r="I25" s="12">
        <v>-6.66</v>
      </c>
      <c r="J25" s="12">
        <v>-4.3</v>
      </c>
      <c r="K25" s="50" t="s">
        <v>739</v>
      </c>
      <c r="L25" s="9" t="str">
        <f t="shared" si="11"/>
        <v>Yes</v>
      </c>
    </row>
    <row r="26" spans="1:12" x14ac:dyDescent="0.2">
      <c r="A26" s="2" t="s">
        <v>1137</v>
      </c>
      <c r="B26" s="50" t="s">
        <v>213</v>
      </c>
      <c r="C26" s="14">
        <v>5060.9772411000004</v>
      </c>
      <c r="D26" s="11" t="str">
        <f t="shared" si="8"/>
        <v>N/A</v>
      </c>
      <c r="E26" s="14">
        <v>4734.8749919000002</v>
      </c>
      <c r="F26" s="11" t="str">
        <f t="shared" si="9"/>
        <v>N/A</v>
      </c>
      <c r="G26" s="14">
        <v>4608.8852901999999</v>
      </c>
      <c r="H26" s="11" t="str">
        <f t="shared" si="10"/>
        <v>N/A</v>
      </c>
      <c r="I26" s="12">
        <v>-6.44</v>
      </c>
      <c r="J26" s="12">
        <v>-2.66</v>
      </c>
      <c r="K26" s="50" t="s">
        <v>739</v>
      </c>
      <c r="L26" s="9" t="str">
        <f>IF(J26="Div by 0", "N/A", IF(OR(J26="N/A",K26="N/A"),"N/A", IF(J26&gt;VALUE(MID(K26,1,2)), "No", IF(J26&lt;-1*VALUE(MID(K26,1,2)), "No", "Yes"))))</f>
        <v>Yes</v>
      </c>
    </row>
    <row r="27" spans="1:12" x14ac:dyDescent="0.2">
      <c r="A27" s="2" t="s">
        <v>1138</v>
      </c>
      <c r="B27" s="50" t="s">
        <v>213</v>
      </c>
      <c r="C27" s="14">
        <v>5342.0241542000003</v>
      </c>
      <c r="D27" s="11" t="str">
        <f t="shared" si="8"/>
        <v>N/A</v>
      </c>
      <c r="E27" s="14">
        <v>4977.7681568999997</v>
      </c>
      <c r="F27" s="11" t="str">
        <f t="shared" si="9"/>
        <v>N/A</v>
      </c>
      <c r="G27" s="14">
        <v>4930.2399271000004</v>
      </c>
      <c r="H27" s="11" t="str">
        <f t="shared" si="10"/>
        <v>N/A</v>
      </c>
      <c r="I27" s="12">
        <v>-6.82</v>
      </c>
      <c r="J27" s="12">
        <v>-0.95499999999999996</v>
      </c>
      <c r="K27" s="50" t="s">
        <v>739</v>
      </c>
      <c r="L27" s="9" t="str">
        <f>IF(J27="Div by 0", "N/A", IF(OR(J27="N/A",K27="N/A"),"N/A", IF(J27&gt;VALUE(MID(K27,1,2)), "No", IF(J27&lt;-1*VALUE(MID(K27,1,2)), "No", "Yes"))))</f>
        <v>Yes</v>
      </c>
    </row>
    <row r="28" spans="1:12" x14ac:dyDescent="0.2">
      <c r="A28" s="65" t="s">
        <v>1139</v>
      </c>
      <c r="B28" s="50" t="s">
        <v>213</v>
      </c>
      <c r="C28" s="14">
        <v>9373.8861398999998</v>
      </c>
      <c r="D28" s="11" t="str">
        <f t="shared" si="8"/>
        <v>N/A</v>
      </c>
      <c r="E28" s="14">
        <v>8905.4139551999997</v>
      </c>
      <c r="F28" s="11" t="str">
        <f t="shared" si="9"/>
        <v>N/A</v>
      </c>
      <c r="G28" s="14">
        <v>8514.0363505000005</v>
      </c>
      <c r="H28" s="11" t="str">
        <f t="shared" si="10"/>
        <v>N/A</v>
      </c>
      <c r="I28" s="12">
        <v>-5</v>
      </c>
      <c r="J28" s="12">
        <v>-4.3899999999999997</v>
      </c>
      <c r="K28" s="50" t="s">
        <v>739</v>
      </c>
      <c r="L28" s="9" t="str">
        <f>IF(J28="Div by 0", "N/A", IF(K28="N/A","N/A", IF(J28&gt;VALUE(MID(K28,1,2)), "No", IF(J28&lt;-1*VALUE(MID(K28,1,2)), "No", "Yes"))))</f>
        <v>Yes</v>
      </c>
    </row>
    <row r="29" spans="1:12" x14ac:dyDescent="0.2">
      <c r="A29" s="2" t="s">
        <v>1140</v>
      </c>
      <c r="B29" s="50" t="s">
        <v>213</v>
      </c>
      <c r="C29" s="14">
        <v>9867.9556850999998</v>
      </c>
      <c r="D29" s="11" t="str">
        <f t="shared" si="8"/>
        <v>N/A</v>
      </c>
      <c r="E29" s="14">
        <v>9550.7935417000008</v>
      </c>
      <c r="F29" s="11" t="str">
        <f t="shared" si="9"/>
        <v>N/A</v>
      </c>
      <c r="G29" s="14">
        <v>9291.1339953999995</v>
      </c>
      <c r="H29" s="11" t="str">
        <f t="shared" si="10"/>
        <v>N/A</v>
      </c>
      <c r="I29" s="12">
        <v>-3.21</v>
      </c>
      <c r="J29" s="12">
        <v>-2.72</v>
      </c>
      <c r="K29" s="50" t="s">
        <v>739</v>
      </c>
      <c r="L29" s="9" t="str">
        <f>IF(J29="Div by 0", "N/A", IF(K29="N/A","N/A", IF(J29&gt;VALUE(MID(K29,1,2)), "No", IF(J29&lt;-1*VALUE(MID(K29,1,2)), "No", "Yes"))))</f>
        <v>Yes</v>
      </c>
    </row>
    <row r="30" spans="1:12" x14ac:dyDescent="0.2">
      <c r="A30" s="2" t="s">
        <v>1141</v>
      </c>
      <c r="B30" s="50" t="s">
        <v>213</v>
      </c>
      <c r="C30" s="14">
        <v>8769.2301695000006</v>
      </c>
      <c r="D30" s="11" t="str">
        <f t="shared" si="8"/>
        <v>N/A</v>
      </c>
      <c r="E30" s="14">
        <v>8141.5025790999998</v>
      </c>
      <c r="F30" s="11" t="str">
        <f t="shared" si="9"/>
        <v>N/A</v>
      </c>
      <c r="G30" s="14">
        <v>7626.9428495000002</v>
      </c>
      <c r="H30" s="11" t="str">
        <f t="shared" si="10"/>
        <v>N/A</v>
      </c>
      <c r="I30" s="12">
        <v>-7.16</v>
      </c>
      <c r="J30" s="12">
        <v>-6.32</v>
      </c>
      <c r="K30" s="50" t="s">
        <v>739</v>
      </c>
      <c r="L30" s="9" t="str">
        <f>IF(J30="Div by 0", "N/A", IF(K30="N/A","N/A", IF(J30&gt;VALUE(MID(K30,1,2)), "No", IF(J30&lt;-1*VALUE(MID(K30,1,2)), "No", "Yes"))))</f>
        <v>Yes</v>
      </c>
    </row>
    <row r="31" spans="1:12" x14ac:dyDescent="0.2">
      <c r="A31" s="2" t="s">
        <v>1142</v>
      </c>
      <c r="B31" s="50" t="s">
        <v>213</v>
      </c>
      <c r="C31" s="14">
        <v>9468.2181547</v>
      </c>
      <c r="D31" s="11" t="str">
        <f t="shared" si="8"/>
        <v>N/A</v>
      </c>
      <c r="E31" s="14">
        <v>8994.8753441000008</v>
      </c>
      <c r="F31" s="11" t="str">
        <f t="shared" si="9"/>
        <v>N/A</v>
      </c>
      <c r="G31" s="14">
        <v>8576.3356093999992</v>
      </c>
      <c r="H31" s="11" t="str">
        <f t="shared" si="10"/>
        <v>N/A</v>
      </c>
      <c r="I31" s="12">
        <v>-5</v>
      </c>
      <c r="J31" s="12">
        <v>-4.6500000000000004</v>
      </c>
      <c r="K31" s="50" t="s">
        <v>739</v>
      </c>
      <c r="L31" s="9" t="str">
        <f>IF(J31="Div by 0", "N/A", IF(OR(J31="N/A",K31="N/A"),"N/A", IF(J31&gt;VALUE(MID(K31,1,2)), "No", IF(J31&lt;-1*VALUE(MID(K31,1,2)), "No", "Yes"))))</f>
        <v>Yes</v>
      </c>
    </row>
    <row r="32" spans="1:12" x14ac:dyDescent="0.2">
      <c r="A32" s="2" t="s">
        <v>1143</v>
      </c>
      <c r="B32" s="50" t="s">
        <v>213</v>
      </c>
      <c r="C32" s="14">
        <v>9205.4670339999993</v>
      </c>
      <c r="D32" s="11" t="str">
        <f t="shared" si="8"/>
        <v>N/A</v>
      </c>
      <c r="E32" s="14">
        <v>8747.7853947999993</v>
      </c>
      <c r="F32" s="11" t="str">
        <f t="shared" si="9"/>
        <v>N/A</v>
      </c>
      <c r="G32" s="14">
        <v>8406.4887137000005</v>
      </c>
      <c r="H32" s="11" t="str">
        <f t="shared" si="10"/>
        <v>N/A</v>
      </c>
      <c r="I32" s="12">
        <v>-4.97</v>
      </c>
      <c r="J32" s="12">
        <v>-3.9</v>
      </c>
      <c r="K32" s="50" t="s">
        <v>739</v>
      </c>
      <c r="L32" s="9" t="str">
        <f>IF(J32="Div by 0", "N/A", IF(OR(J32="N/A",K32="N/A"),"N/A", IF(J32&gt;VALUE(MID(K32,1,2)), "No", IF(J32&lt;-1*VALUE(MID(K32,1,2)), "No", "Yes"))))</f>
        <v>Yes</v>
      </c>
    </row>
    <row r="33" spans="1:12" x14ac:dyDescent="0.2">
      <c r="A33" s="2" t="s">
        <v>1719</v>
      </c>
      <c r="B33" s="50" t="s">
        <v>213</v>
      </c>
      <c r="C33" s="14">
        <v>5598.7288071000003</v>
      </c>
      <c r="D33" s="11" t="str">
        <f t="shared" si="8"/>
        <v>N/A</v>
      </c>
      <c r="E33" s="14">
        <v>5040.7708991</v>
      </c>
      <c r="F33" s="11" t="str">
        <f t="shared" si="9"/>
        <v>N/A</v>
      </c>
      <c r="G33" s="14">
        <v>4407.6343743999996</v>
      </c>
      <c r="H33" s="11" t="str">
        <f t="shared" si="10"/>
        <v>N/A</v>
      </c>
      <c r="I33" s="12">
        <v>-9.9700000000000006</v>
      </c>
      <c r="J33" s="12">
        <v>-12.6</v>
      </c>
      <c r="K33" s="50" t="s">
        <v>739</v>
      </c>
      <c r="L33" s="9" t="str">
        <f t="shared" ref="L33:L45" si="12">IF(J33="Div by 0", "N/A", IF(K33="N/A","N/A", IF(J33&gt;VALUE(MID(K33,1,2)), "No", IF(J33&lt;-1*VALUE(MID(K33,1,2)), "No", "Yes"))))</f>
        <v>Yes</v>
      </c>
    </row>
    <row r="34" spans="1:12" x14ac:dyDescent="0.2">
      <c r="A34" s="2" t="s">
        <v>1720</v>
      </c>
      <c r="B34" s="50" t="s">
        <v>213</v>
      </c>
      <c r="C34" s="14">
        <v>661.35493229999997</v>
      </c>
      <c r="D34" s="11" t="str">
        <f t="shared" si="8"/>
        <v>N/A</v>
      </c>
      <c r="E34" s="14">
        <v>996.35437235999996</v>
      </c>
      <c r="F34" s="11" t="str">
        <f t="shared" si="9"/>
        <v>N/A</v>
      </c>
      <c r="G34" s="14">
        <v>946.97432402000004</v>
      </c>
      <c r="H34" s="11" t="str">
        <f t="shared" si="10"/>
        <v>N/A</v>
      </c>
      <c r="I34" s="12">
        <v>50.65</v>
      </c>
      <c r="J34" s="12">
        <v>-4.96</v>
      </c>
      <c r="K34" s="50" t="s">
        <v>739</v>
      </c>
      <c r="L34" s="9" t="str">
        <f t="shared" si="12"/>
        <v>Yes</v>
      </c>
    </row>
    <row r="35" spans="1:12" x14ac:dyDescent="0.2">
      <c r="A35" s="2" t="s">
        <v>1721</v>
      </c>
      <c r="B35" s="50" t="s">
        <v>213</v>
      </c>
      <c r="C35" s="14">
        <v>10147.779461</v>
      </c>
      <c r="D35" s="11" t="str">
        <f t="shared" si="8"/>
        <v>N/A</v>
      </c>
      <c r="E35" s="14">
        <v>9663.7394681999995</v>
      </c>
      <c r="F35" s="11" t="str">
        <f t="shared" si="9"/>
        <v>N/A</v>
      </c>
      <c r="G35" s="14">
        <v>9248.1502163000005</v>
      </c>
      <c r="H35" s="11" t="str">
        <f t="shared" si="10"/>
        <v>N/A</v>
      </c>
      <c r="I35" s="12">
        <v>-4.7699999999999996</v>
      </c>
      <c r="J35" s="12">
        <v>-4.3</v>
      </c>
      <c r="K35" s="50" t="s">
        <v>739</v>
      </c>
      <c r="L35" s="9" t="str">
        <f t="shared" si="12"/>
        <v>Yes</v>
      </c>
    </row>
    <row r="36" spans="1:12" x14ac:dyDescent="0.2">
      <c r="A36" s="2" t="s">
        <v>1722</v>
      </c>
      <c r="B36" s="50" t="s">
        <v>213</v>
      </c>
      <c r="C36" s="14">
        <v>416.94105943</v>
      </c>
      <c r="D36" s="11" t="str">
        <f t="shared" si="8"/>
        <v>N/A</v>
      </c>
      <c r="E36" s="14">
        <v>274.26847346</v>
      </c>
      <c r="F36" s="11" t="str">
        <f t="shared" si="9"/>
        <v>N/A</v>
      </c>
      <c r="G36" s="14">
        <v>239.51573356</v>
      </c>
      <c r="H36" s="11" t="str">
        <f t="shared" si="10"/>
        <v>N/A</v>
      </c>
      <c r="I36" s="12">
        <v>-34.200000000000003</v>
      </c>
      <c r="J36" s="12">
        <v>-12.7</v>
      </c>
      <c r="K36" s="50" t="s">
        <v>739</v>
      </c>
      <c r="L36" s="9" t="str">
        <f t="shared" si="12"/>
        <v>Yes</v>
      </c>
    </row>
    <row r="37" spans="1:12" x14ac:dyDescent="0.2">
      <c r="A37" s="2" t="s">
        <v>1723</v>
      </c>
      <c r="B37" s="50" t="s">
        <v>213</v>
      </c>
      <c r="C37" s="14">
        <v>34257.847166</v>
      </c>
      <c r="D37" s="11" t="str">
        <f t="shared" si="8"/>
        <v>N/A</v>
      </c>
      <c r="E37" s="14">
        <v>33642.218293999998</v>
      </c>
      <c r="F37" s="11" t="str">
        <f t="shared" si="9"/>
        <v>N/A</v>
      </c>
      <c r="G37" s="14">
        <v>33433.444011</v>
      </c>
      <c r="H37" s="11" t="str">
        <f t="shared" si="10"/>
        <v>N/A</v>
      </c>
      <c r="I37" s="12">
        <v>-1.8</v>
      </c>
      <c r="J37" s="12">
        <v>-0.621</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262.44119976000002</v>
      </c>
      <c r="D39" s="11" t="str">
        <f t="shared" si="8"/>
        <v>N/A</v>
      </c>
      <c r="E39" s="14">
        <v>240.63771259999999</v>
      </c>
      <c r="F39" s="11" t="str">
        <f t="shared" si="9"/>
        <v>N/A</v>
      </c>
      <c r="G39" s="14">
        <v>184.48921960999999</v>
      </c>
      <c r="H39" s="11" t="str">
        <f t="shared" si="10"/>
        <v>N/A</v>
      </c>
      <c r="I39" s="12">
        <v>-8.31</v>
      </c>
      <c r="J39" s="12">
        <v>-23.3</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17762.573458999999</v>
      </c>
      <c r="D41" s="11" t="str">
        <f t="shared" si="8"/>
        <v>N/A</v>
      </c>
      <c r="E41" s="14">
        <v>17728.203482000001</v>
      </c>
      <c r="F41" s="11" t="str">
        <f t="shared" si="9"/>
        <v>N/A</v>
      </c>
      <c r="G41" s="14">
        <v>17590.172289999999</v>
      </c>
      <c r="H41" s="11" t="str">
        <f t="shared" si="10"/>
        <v>N/A</v>
      </c>
      <c r="I41" s="12">
        <v>-0.193</v>
      </c>
      <c r="J41" s="12">
        <v>-0.77900000000000003</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11674.684331</v>
      </c>
      <c r="D44" s="11" t="str">
        <f t="shared" si="8"/>
        <v>N/A</v>
      </c>
      <c r="E44" s="14">
        <v>11260.865503999999</v>
      </c>
      <c r="F44" s="11" t="str">
        <f t="shared" si="9"/>
        <v>N/A</v>
      </c>
      <c r="G44" s="14">
        <v>10878.239814</v>
      </c>
      <c r="H44" s="11" t="str">
        <f t="shared" si="10"/>
        <v>N/A</v>
      </c>
      <c r="I44" s="12">
        <v>-3.54</v>
      </c>
      <c r="J44" s="12">
        <v>-3.4</v>
      </c>
      <c r="K44" s="50" t="s">
        <v>739</v>
      </c>
      <c r="L44" s="9" t="str">
        <f t="shared" si="12"/>
        <v>Yes</v>
      </c>
    </row>
    <row r="45" spans="1:12" ht="25.5" x14ac:dyDescent="0.2">
      <c r="A45" s="2" t="s">
        <v>1145</v>
      </c>
      <c r="B45" s="50" t="s">
        <v>213</v>
      </c>
      <c r="C45" s="14">
        <v>369.95760892999999</v>
      </c>
      <c r="D45" s="11" t="str">
        <f t="shared" si="8"/>
        <v>N/A</v>
      </c>
      <c r="E45" s="14">
        <v>292.27568692</v>
      </c>
      <c r="F45" s="11" t="str">
        <f t="shared" si="9"/>
        <v>N/A</v>
      </c>
      <c r="G45" s="14">
        <v>263.00591630000002</v>
      </c>
      <c r="H45" s="11" t="str">
        <f t="shared" si="10"/>
        <v>N/A</v>
      </c>
      <c r="I45" s="12">
        <v>-21</v>
      </c>
      <c r="J45" s="12">
        <v>-10</v>
      </c>
      <c r="K45" s="50" t="s">
        <v>739</v>
      </c>
      <c r="L45" s="9" t="str">
        <f t="shared" si="12"/>
        <v>Yes</v>
      </c>
    </row>
    <row r="46" spans="1:12" x14ac:dyDescent="0.2">
      <c r="A46" s="2" t="s">
        <v>1146</v>
      </c>
      <c r="B46" s="37" t="s">
        <v>213</v>
      </c>
      <c r="C46" s="49">
        <v>44454.075905999998</v>
      </c>
      <c r="D46" s="46" t="str">
        <f t="shared" si="8"/>
        <v>N/A</v>
      </c>
      <c r="E46" s="49">
        <v>44651.009636000003</v>
      </c>
      <c r="F46" s="46" t="str">
        <f t="shared" si="9"/>
        <v>N/A</v>
      </c>
      <c r="G46" s="49">
        <v>46090.821883999997</v>
      </c>
      <c r="H46" s="46" t="str">
        <f t="shared" si="10"/>
        <v>N/A</v>
      </c>
      <c r="I46" s="12">
        <v>0.443</v>
      </c>
      <c r="J46" s="12">
        <v>3.2250000000000001</v>
      </c>
      <c r="K46" s="47" t="s">
        <v>739</v>
      </c>
      <c r="L46" s="9" t="str">
        <f>IF(J46="Div by 0", "N/A", IF(K46="N/A","N/A", IF(J46&gt;VALUE(MID(K46,1,2)), "No", IF(J46&lt;-1*VALUE(MID(K46,1,2)), "No", "Yes"))))</f>
        <v>Yes</v>
      </c>
    </row>
    <row r="47" spans="1:12" x14ac:dyDescent="0.2">
      <c r="A47" s="66" t="s">
        <v>1147</v>
      </c>
      <c r="B47" s="37" t="s">
        <v>213</v>
      </c>
      <c r="C47" s="49">
        <v>23947.677670000001</v>
      </c>
      <c r="D47" s="46" t="str">
        <f t="shared" si="8"/>
        <v>N/A</v>
      </c>
      <c r="E47" s="49">
        <v>24066.269464000001</v>
      </c>
      <c r="F47" s="46" t="str">
        <f t="shared" si="9"/>
        <v>N/A</v>
      </c>
      <c r="G47" s="49">
        <v>24884.126124999999</v>
      </c>
      <c r="H47" s="46" t="str">
        <f t="shared" si="10"/>
        <v>N/A</v>
      </c>
      <c r="I47" s="12">
        <v>0.49519999999999997</v>
      </c>
      <c r="J47" s="12">
        <v>3.3980000000000001</v>
      </c>
      <c r="K47" s="47" t="s">
        <v>739</v>
      </c>
      <c r="L47" s="9" t="str">
        <f>IF(J47="Div by 0", "N/A", IF(K47="N/A","N/A", IF(J47&gt;VALUE(MID(K47,1,2)), "No", IF(J47&lt;-1*VALUE(MID(K47,1,2)), "No", "Yes"))))</f>
        <v>Yes</v>
      </c>
    </row>
    <row r="48" spans="1:12" ht="25.5" x14ac:dyDescent="0.2">
      <c r="A48" s="2" t="s">
        <v>1148</v>
      </c>
      <c r="B48" s="37" t="s">
        <v>213</v>
      </c>
      <c r="C48" s="49">
        <v>32563.733355</v>
      </c>
      <c r="D48" s="46" t="str">
        <f t="shared" si="8"/>
        <v>N/A</v>
      </c>
      <c r="E48" s="49">
        <v>32605.678071999999</v>
      </c>
      <c r="F48" s="46" t="str">
        <f t="shared" si="9"/>
        <v>N/A</v>
      </c>
      <c r="G48" s="49">
        <v>32886.237896999999</v>
      </c>
      <c r="H48" s="46" t="str">
        <f t="shared" si="10"/>
        <v>N/A</v>
      </c>
      <c r="I48" s="12">
        <v>0.1288</v>
      </c>
      <c r="J48" s="12">
        <v>0.86050000000000004</v>
      </c>
      <c r="K48" s="47" t="s">
        <v>739</v>
      </c>
      <c r="L48" s="9" t="str">
        <f>IF(J48="Div by 0", "N/A", IF(K48="N/A","N/A", IF(J48&gt;VALUE(MID(K48,1,2)), "No", IF(J48&lt;-1*VALUE(MID(K48,1,2)), "No", "Yes"))))</f>
        <v>Yes</v>
      </c>
    </row>
    <row r="49" spans="1:12" x14ac:dyDescent="0.2">
      <c r="A49" s="6" t="s">
        <v>1149</v>
      </c>
      <c r="B49" s="37" t="s">
        <v>213</v>
      </c>
      <c r="C49" s="49">
        <v>41814.409265000002</v>
      </c>
      <c r="D49" s="46" t="str">
        <f t="shared" si="8"/>
        <v>N/A</v>
      </c>
      <c r="E49" s="49">
        <v>41719.246913000003</v>
      </c>
      <c r="F49" s="46" t="str">
        <f t="shared" si="9"/>
        <v>N/A</v>
      </c>
      <c r="G49" s="49">
        <v>42626.193829000003</v>
      </c>
      <c r="H49" s="46" t="str">
        <f t="shared" si="10"/>
        <v>N/A</v>
      </c>
      <c r="I49" s="12">
        <v>-0.22800000000000001</v>
      </c>
      <c r="J49" s="12">
        <v>2.1739999999999999</v>
      </c>
      <c r="K49" s="47" t="s">
        <v>739</v>
      </c>
      <c r="L49" s="9" t="str">
        <f t="shared" ref="L49:L59" si="13">IF(J49="Div by 0", "N/A", IF(K49="N/A","N/A", IF(J49&gt;VALUE(MID(K49,1,2)), "No", IF(J49&lt;-1*VALUE(MID(K49,1,2)), "No", "Yes"))))</f>
        <v>Yes</v>
      </c>
    </row>
    <row r="50" spans="1:12" ht="25.5" x14ac:dyDescent="0.2">
      <c r="A50" s="2" t="s">
        <v>1150</v>
      </c>
      <c r="B50" s="37" t="s">
        <v>213</v>
      </c>
      <c r="C50" s="49">
        <v>26390.420999999998</v>
      </c>
      <c r="D50" s="46" t="str">
        <f t="shared" si="8"/>
        <v>N/A</v>
      </c>
      <c r="E50" s="49">
        <v>26165.766948</v>
      </c>
      <c r="F50" s="46" t="str">
        <f t="shared" si="9"/>
        <v>N/A</v>
      </c>
      <c r="G50" s="49">
        <v>25743.390876000001</v>
      </c>
      <c r="H50" s="46" t="str">
        <f t="shared" si="10"/>
        <v>N/A</v>
      </c>
      <c r="I50" s="12">
        <v>-0.85099999999999998</v>
      </c>
      <c r="J50" s="12">
        <v>-1.61</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60277.378117</v>
      </c>
      <c r="D55" s="46" t="str">
        <f t="shared" si="14"/>
        <v>N/A</v>
      </c>
      <c r="E55" s="49">
        <v>56855.821629999999</v>
      </c>
      <c r="F55" s="46" t="str">
        <f t="shared" si="15"/>
        <v>N/A</v>
      </c>
      <c r="G55" s="49">
        <v>58939.404720999999</v>
      </c>
      <c r="H55" s="46" t="str">
        <f t="shared" si="16"/>
        <v>N/A</v>
      </c>
      <c r="I55" s="12">
        <v>-5.68</v>
      </c>
      <c r="J55" s="12">
        <v>3.665</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71501.648147999993</v>
      </c>
      <c r="D57" s="46" t="str">
        <f t="shared" si="14"/>
        <v>N/A</v>
      </c>
      <c r="E57" s="49">
        <v>72540.376650000006</v>
      </c>
      <c r="F57" s="46" t="str">
        <f t="shared" si="15"/>
        <v>N/A</v>
      </c>
      <c r="G57" s="49">
        <v>71885.881785999998</v>
      </c>
      <c r="H57" s="46" t="str">
        <f t="shared" si="16"/>
        <v>N/A</v>
      </c>
      <c r="I57" s="12">
        <v>1.4530000000000001</v>
      </c>
      <c r="J57" s="12">
        <v>-0.90200000000000002</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789662681</v>
      </c>
      <c r="F60" s="46" t="str">
        <f t="shared" si="15"/>
        <v>N/A</v>
      </c>
      <c r="G60" s="49">
        <v>794685861</v>
      </c>
      <c r="H60" s="46" t="str">
        <f t="shared" si="16"/>
        <v>N/A</v>
      </c>
      <c r="I60" s="12" t="s">
        <v>213</v>
      </c>
      <c r="J60" s="12">
        <v>0.6361</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241093174</v>
      </c>
      <c r="F61" s="46" t="str">
        <f t="shared" si="15"/>
        <v>N/A</v>
      </c>
      <c r="G61" s="49">
        <v>227961900</v>
      </c>
      <c r="H61" s="46" t="str">
        <f t="shared" si="16"/>
        <v>N/A</v>
      </c>
      <c r="I61" s="12" t="s">
        <v>213</v>
      </c>
      <c r="J61" s="12">
        <v>-5.45</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506997922</v>
      </c>
      <c r="F66" s="46" t="str">
        <f t="shared" si="15"/>
        <v>N/A</v>
      </c>
      <c r="G66" s="49">
        <v>519216207</v>
      </c>
      <c r="H66" s="46" t="str">
        <f t="shared" si="16"/>
        <v>N/A</v>
      </c>
      <c r="I66" s="12" t="s">
        <v>213</v>
      </c>
      <c r="J66" s="12">
        <v>2.41</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41571585</v>
      </c>
      <c r="F68" s="46" t="str">
        <f t="shared" si="15"/>
        <v>N/A</v>
      </c>
      <c r="G68" s="49">
        <v>47507754</v>
      </c>
      <c r="H68" s="46" t="str">
        <f t="shared" si="16"/>
        <v>N/A</v>
      </c>
      <c r="I68" s="12" t="s">
        <v>213</v>
      </c>
      <c r="J68" s="12">
        <v>14.28</v>
      </c>
      <c r="K68" s="47" t="s">
        <v>739</v>
      </c>
      <c r="L68" s="9" t="str">
        <f t="shared" si="17"/>
        <v>Yes</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31596.218434999999</v>
      </c>
      <c r="D71" s="46" t="str">
        <f t="shared" si="14"/>
        <v>N/A</v>
      </c>
      <c r="E71" s="49">
        <v>31662.497232999998</v>
      </c>
      <c r="F71" s="46" t="str">
        <f t="shared" si="15"/>
        <v>N/A</v>
      </c>
      <c r="G71" s="49">
        <v>32177.424829</v>
      </c>
      <c r="H71" s="46" t="str">
        <f t="shared" si="16"/>
        <v>N/A</v>
      </c>
      <c r="I71" s="12">
        <v>0.20979999999999999</v>
      </c>
      <c r="J71" s="12">
        <v>1.6259999999999999</v>
      </c>
      <c r="K71" s="47" t="s">
        <v>739</v>
      </c>
      <c r="L71" s="9" t="str">
        <f t="shared" ref="L71:L81" si="18">IF(J71="Div by 0", "N/A", IF(K71="N/A","N/A", IF(J71&gt;VALUE(MID(K71,1,2)), "No", IF(J71&lt;-1*VALUE(MID(K71,1,2)), "No", "Yes"))))</f>
        <v>Yes</v>
      </c>
    </row>
    <row r="72" spans="1:12" ht="25.5" x14ac:dyDescent="0.2">
      <c r="A72" s="2" t="s">
        <v>1171</v>
      </c>
      <c r="B72" s="37" t="s">
        <v>213</v>
      </c>
      <c r="C72" s="49">
        <v>18682.428119</v>
      </c>
      <c r="D72" s="46" t="str">
        <f t="shared" si="14"/>
        <v>N/A</v>
      </c>
      <c r="E72" s="49">
        <v>18829.519993999998</v>
      </c>
      <c r="F72" s="46" t="str">
        <f t="shared" si="15"/>
        <v>N/A</v>
      </c>
      <c r="G72" s="49">
        <v>18118.097281999999</v>
      </c>
      <c r="H72" s="46" t="str">
        <f t="shared" si="16"/>
        <v>N/A</v>
      </c>
      <c r="I72" s="12">
        <v>0.7873</v>
      </c>
      <c r="J72" s="12">
        <v>-3.78</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48143.968611999997</v>
      </c>
      <c r="D77" s="46" t="str">
        <f t="shared" si="14"/>
        <v>N/A</v>
      </c>
      <c r="E77" s="49">
        <v>45466.587929000001</v>
      </c>
      <c r="F77" s="46" t="str">
        <f t="shared" si="15"/>
        <v>N/A</v>
      </c>
      <c r="G77" s="49">
        <v>47317.616604000003</v>
      </c>
      <c r="H77" s="46" t="str">
        <f t="shared" si="16"/>
        <v>N/A</v>
      </c>
      <c r="I77" s="12">
        <v>-5.56</v>
      </c>
      <c r="J77" s="12">
        <v>4.0709999999999997</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43555.030093000001</v>
      </c>
      <c r="D79" s="46" t="str">
        <f t="shared" si="14"/>
        <v>N/A</v>
      </c>
      <c r="E79" s="49">
        <v>42204.654821999997</v>
      </c>
      <c r="F79" s="46" t="str">
        <f t="shared" si="15"/>
        <v>N/A</v>
      </c>
      <c r="G79" s="49">
        <v>41600.485114000003</v>
      </c>
      <c r="H79" s="46" t="str">
        <f t="shared" si="16"/>
        <v>N/A</v>
      </c>
      <c r="I79" s="12">
        <v>-3.1</v>
      </c>
      <c r="J79" s="12">
        <v>-1.43</v>
      </c>
      <c r="K79" s="47" t="s">
        <v>739</v>
      </c>
      <c r="L79" s="9" t="str">
        <f t="shared" si="18"/>
        <v>Yes</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807140001</v>
      </c>
      <c r="F82" s="46" t="str">
        <f t="shared" si="15"/>
        <v>N/A</v>
      </c>
      <c r="G82" s="49">
        <v>812620779</v>
      </c>
      <c r="H82" s="46" t="str">
        <f t="shared" si="16"/>
        <v>N/A</v>
      </c>
      <c r="I82" s="12" t="s">
        <v>213</v>
      </c>
      <c r="J82" s="12">
        <v>0.67900000000000005</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25342</v>
      </c>
      <c r="F83" s="46" t="str">
        <f t="shared" ref="F83:F114" si="21">IF($B83="N/A","N/A",IF(E83&gt;10,"No",IF(E83&lt;-10,"No","Yes")))</f>
        <v>N/A</v>
      </c>
      <c r="G83" s="38">
        <v>24982</v>
      </c>
      <c r="H83" s="46" t="str">
        <f t="shared" ref="H83:H114" si="22">IF($B83="N/A","N/A",IF(G83&gt;10,"No",IF(G83&lt;-10,"No","Yes")))</f>
        <v>N/A</v>
      </c>
      <c r="I83" s="12" t="s">
        <v>213</v>
      </c>
      <c r="J83" s="12">
        <v>-1.42</v>
      </c>
      <c r="K83" s="47" t="s">
        <v>739</v>
      </c>
      <c r="L83" s="9" t="str">
        <f t="shared" si="19"/>
        <v>Yes</v>
      </c>
    </row>
    <row r="84" spans="1:12" x14ac:dyDescent="0.2">
      <c r="A84" s="2" t="s">
        <v>358</v>
      </c>
      <c r="B84" s="37" t="s">
        <v>213</v>
      </c>
      <c r="C84" s="49" t="s">
        <v>213</v>
      </c>
      <c r="D84" s="46" t="str">
        <f t="shared" si="20"/>
        <v>N/A</v>
      </c>
      <c r="E84" s="49">
        <v>31849.893497000001</v>
      </c>
      <c r="F84" s="46" t="str">
        <f t="shared" si="21"/>
        <v>N/A</v>
      </c>
      <c r="G84" s="49">
        <v>32528.251500999999</v>
      </c>
      <c r="H84" s="46" t="str">
        <f t="shared" si="22"/>
        <v>N/A</v>
      </c>
      <c r="I84" s="12" t="s">
        <v>213</v>
      </c>
      <c r="J84" s="12">
        <v>2.13</v>
      </c>
      <c r="K84" s="47" t="s">
        <v>739</v>
      </c>
      <c r="L84" s="9" t="str">
        <f t="shared" si="19"/>
        <v>Yes</v>
      </c>
    </row>
    <row r="85" spans="1:12" ht="25.5" x14ac:dyDescent="0.2">
      <c r="A85" s="2" t="s">
        <v>1181</v>
      </c>
      <c r="B85" s="37" t="s">
        <v>213</v>
      </c>
      <c r="C85" s="49" t="s">
        <v>213</v>
      </c>
      <c r="D85" s="46" t="str">
        <f t="shared" si="20"/>
        <v>N/A</v>
      </c>
      <c r="E85" s="49">
        <v>23112007</v>
      </c>
      <c r="F85" s="46" t="str">
        <f t="shared" si="21"/>
        <v>N/A</v>
      </c>
      <c r="G85" s="49">
        <v>21738714</v>
      </c>
      <c r="H85" s="46" t="str">
        <f t="shared" si="22"/>
        <v>N/A</v>
      </c>
      <c r="I85" s="12" t="s">
        <v>213</v>
      </c>
      <c r="J85" s="12">
        <v>-5.94</v>
      </c>
      <c r="K85" s="47" t="s">
        <v>739</v>
      </c>
      <c r="L85" s="9" t="str">
        <f t="shared" si="19"/>
        <v>Yes</v>
      </c>
    </row>
    <row r="86" spans="1:12" x14ac:dyDescent="0.2">
      <c r="A86" s="2" t="s">
        <v>729</v>
      </c>
      <c r="B86" s="37" t="s">
        <v>213</v>
      </c>
      <c r="C86" s="49" t="s">
        <v>213</v>
      </c>
      <c r="D86" s="46" t="str">
        <f t="shared" si="20"/>
        <v>N/A</v>
      </c>
      <c r="E86" s="38">
        <v>14003</v>
      </c>
      <c r="F86" s="46" t="str">
        <f t="shared" si="21"/>
        <v>N/A</v>
      </c>
      <c r="G86" s="38">
        <v>13850</v>
      </c>
      <c r="H86" s="46" t="str">
        <f t="shared" si="22"/>
        <v>N/A</v>
      </c>
      <c r="I86" s="12" t="s">
        <v>213</v>
      </c>
      <c r="J86" s="12">
        <v>-1.0900000000000001</v>
      </c>
      <c r="K86" s="47" t="s">
        <v>739</v>
      </c>
      <c r="L86" s="9" t="str">
        <f t="shared" si="19"/>
        <v>Yes</v>
      </c>
    </row>
    <row r="87" spans="1:12" ht="25.5" x14ac:dyDescent="0.2">
      <c r="A87" s="2" t="s">
        <v>1182</v>
      </c>
      <c r="B87" s="37" t="s">
        <v>213</v>
      </c>
      <c r="C87" s="49" t="s">
        <v>213</v>
      </c>
      <c r="D87" s="46" t="str">
        <f t="shared" si="20"/>
        <v>N/A</v>
      </c>
      <c r="E87" s="49">
        <v>1650.5039634</v>
      </c>
      <c r="F87" s="46" t="str">
        <f t="shared" si="21"/>
        <v>N/A</v>
      </c>
      <c r="G87" s="49">
        <v>1569.5822383</v>
      </c>
      <c r="H87" s="46" t="str">
        <f t="shared" si="22"/>
        <v>N/A</v>
      </c>
      <c r="I87" s="12" t="s">
        <v>213</v>
      </c>
      <c r="J87" s="12">
        <v>-4.9000000000000004</v>
      </c>
      <c r="K87" s="47" t="s">
        <v>739</v>
      </c>
      <c r="L87" s="9" t="str">
        <f t="shared" si="19"/>
        <v>Yes</v>
      </c>
    </row>
    <row r="88" spans="1:12" ht="25.5" x14ac:dyDescent="0.2">
      <c r="A88" s="2" t="s">
        <v>1183</v>
      </c>
      <c r="B88" s="37" t="s">
        <v>213</v>
      </c>
      <c r="C88" s="49" t="s">
        <v>213</v>
      </c>
      <c r="D88" s="46" t="str">
        <f t="shared" si="20"/>
        <v>N/A</v>
      </c>
      <c r="E88" s="49">
        <v>15942088</v>
      </c>
      <c r="F88" s="46" t="str">
        <f t="shared" si="21"/>
        <v>N/A</v>
      </c>
      <c r="G88" s="49">
        <v>17706502</v>
      </c>
      <c r="H88" s="46" t="str">
        <f t="shared" si="22"/>
        <v>N/A</v>
      </c>
      <c r="I88" s="12" t="s">
        <v>213</v>
      </c>
      <c r="J88" s="12">
        <v>11.07</v>
      </c>
      <c r="K88" s="47" t="s">
        <v>739</v>
      </c>
      <c r="L88" s="9" t="str">
        <f t="shared" si="19"/>
        <v>Yes</v>
      </c>
    </row>
    <row r="89" spans="1:12" x14ac:dyDescent="0.2">
      <c r="A89" s="2" t="s">
        <v>730</v>
      </c>
      <c r="B89" s="37" t="s">
        <v>213</v>
      </c>
      <c r="C89" s="49" t="s">
        <v>213</v>
      </c>
      <c r="D89" s="46" t="str">
        <f t="shared" si="20"/>
        <v>N/A</v>
      </c>
      <c r="E89" s="38">
        <v>434</v>
      </c>
      <c r="F89" s="46" t="str">
        <f t="shared" si="21"/>
        <v>N/A</v>
      </c>
      <c r="G89" s="38">
        <v>467</v>
      </c>
      <c r="H89" s="46" t="str">
        <f t="shared" si="22"/>
        <v>N/A</v>
      </c>
      <c r="I89" s="12" t="s">
        <v>213</v>
      </c>
      <c r="J89" s="12">
        <v>7.6040000000000001</v>
      </c>
      <c r="K89" s="47" t="s">
        <v>739</v>
      </c>
      <c r="L89" s="9" t="str">
        <f t="shared" si="19"/>
        <v>Yes</v>
      </c>
    </row>
    <row r="90" spans="1:12" ht="25.5" x14ac:dyDescent="0.2">
      <c r="A90" s="2" t="s">
        <v>1184</v>
      </c>
      <c r="B90" s="37" t="s">
        <v>213</v>
      </c>
      <c r="C90" s="49" t="s">
        <v>213</v>
      </c>
      <c r="D90" s="46" t="str">
        <f t="shared" si="20"/>
        <v>N/A</v>
      </c>
      <c r="E90" s="49">
        <v>36732.921659</v>
      </c>
      <c r="F90" s="46" t="str">
        <f t="shared" si="21"/>
        <v>N/A</v>
      </c>
      <c r="G90" s="49">
        <v>37915.421842000003</v>
      </c>
      <c r="H90" s="46" t="str">
        <f t="shared" si="22"/>
        <v>N/A</v>
      </c>
      <c r="I90" s="12" t="s">
        <v>213</v>
      </c>
      <c r="J90" s="12">
        <v>3.2189999999999999</v>
      </c>
      <c r="K90" s="47" t="s">
        <v>739</v>
      </c>
      <c r="L90" s="9" t="str">
        <f t="shared" si="19"/>
        <v>Yes</v>
      </c>
    </row>
    <row r="91" spans="1:12" ht="25.5" x14ac:dyDescent="0.2">
      <c r="A91" s="2" t="s">
        <v>1185</v>
      </c>
      <c r="B91" s="37" t="s">
        <v>213</v>
      </c>
      <c r="C91" s="49" t="s">
        <v>213</v>
      </c>
      <c r="D91" s="46" t="str">
        <f t="shared" si="20"/>
        <v>N/A</v>
      </c>
      <c r="E91" s="49">
        <v>12435734</v>
      </c>
      <c r="F91" s="46" t="str">
        <f t="shared" si="21"/>
        <v>N/A</v>
      </c>
      <c r="G91" s="49">
        <v>11867425</v>
      </c>
      <c r="H91" s="46" t="str">
        <f t="shared" si="22"/>
        <v>N/A</v>
      </c>
      <c r="I91" s="12" t="s">
        <v>213</v>
      </c>
      <c r="J91" s="12">
        <v>-4.57</v>
      </c>
      <c r="K91" s="47" t="s">
        <v>739</v>
      </c>
      <c r="L91" s="9" t="str">
        <f t="shared" si="19"/>
        <v>Yes</v>
      </c>
    </row>
    <row r="92" spans="1:12" x14ac:dyDescent="0.2">
      <c r="A92" s="2" t="s">
        <v>731</v>
      </c>
      <c r="B92" s="37" t="s">
        <v>213</v>
      </c>
      <c r="C92" s="49" t="s">
        <v>213</v>
      </c>
      <c r="D92" s="46" t="str">
        <f t="shared" si="20"/>
        <v>N/A</v>
      </c>
      <c r="E92" s="38">
        <v>1076</v>
      </c>
      <c r="F92" s="46" t="str">
        <f t="shared" si="21"/>
        <v>N/A</v>
      </c>
      <c r="G92" s="38">
        <v>1125</v>
      </c>
      <c r="H92" s="46" t="str">
        <f t="shared" si="22"/>
        <v>N/A</v>
      </c>
      <c r="I92" s="12" t="s">
        <v>213</v>
      </c>
      <c r="J92" s="12">
        <v>4.5540000000000003</v>
      </c>
      <c r="K92" s="47" t="s">
        <v>739</v>
      </c>
      <c r="L92" s="9" t="str">
        <f t="shared" si="19"/>
        <v>Yes</v>
      </c>
    </row>
    <row r="93" spans="1:12" ht="25.5" x14ac:dyDescent="0.2">
      <c r="A93" s="2" t="s">
        <v>1186</v>
      </c>
      <c r="B93" s="37" t="s">
        <v>213</v>
      </c>
      <c r="C93" s="49" t="s">
        <v>213</v>
      </c>
      <c r="D93" s="46" t="str">
        <f t="shared" si="20"/>
        <v>N/A</v>
      </c>
      <c r="E93" s="49">
        <v>11557.373605999999</v>
      </c>
      <c r="F93" s="46" t="str">
        <f t="shared" si="21"/>
        <v>N/A</v>
      </c>
      <c r="G93" s="49">
        <v>10548.822222000001</v>
      </c>
      <c r="H93" s="46" t="str">
        <f t="shared" si="22"/>
        <v>N/A</v>
      </c>
      <c r="I93" s="12" t="s">
        <v>213</v>
      </c>
      <c r="J93" s="12">
        <v>-8.73</v>
      </c>
      <c r="K93" s="47" t="s">
        <v>739</v>
      </c>
      <c r="L93" s="9" t="str">
        <f t="shared" si="19"/>
        <v>Yes</v>
      </c>
    </row>
    <row r="94" spans="1:12" x14ac:dyDescent="0.2">
      <c r="A94" s="2" t="s">
        <v>1187</v>
      </c>
      <c r="B94" s="37" t="s">
        <v>213</v>
      </c>
      <c r="C94" s="49" t="s">
        <v>213</v>
      </c>
      <c r="D94" s="46" t="str">
        <f t="shared" si="20"/>
        <v>N/A</v>
      </c>
      <c r="E94" s="49">
        <v>206806128</v>
      </c>
      <c r="F94" s="46" t="str">
        <f t="shared" si="21"/>
        <v>N/A</v>
      </c>
      <c r="G94" s="49">
        <v>216833078</v>
      </c>
      <c r="H94" s="46" t="str">
        <f t="shared" si="22"/>
        <v>N/A</v>
      </c>
      <c r="I94" s="12" t="s">
        <v>213</v>
      </c>
      <c r="J94" s="12">
        <v>4.8479999999999999</v>
      </c>
      <c r="K94" s="47" t="s">
        <v>739</v>
      </c>
      <c r="L94" s="9" t="str">
        <f t="shared" si="19"/>
        <v>Yes</v>
      </c>
    </row>
    <row r="95" spans="1:12" x14ac:dyDescent="0.2">
      <c r="A95" s="2" t="s">
        <v>732</v>
      </c>
      <c r="B95" s="37" t="s">
        <v>213</v>
      </c>
      <c r="C95" s="49" t="s">
        <v>213</v>
      </c>
      <c r="D95" s="46" t="str">
        <f t="shared" si="20"/>
        <v>N/A</v>
      </c>
      <c r="E95" s="38">
        <v>5343</v>
      </c>
      <c r="F95" s="46" t="str">
        <f t="shared" si="21"/>
        <v>N/A</v>
      </c>
      <c r="G95" s="38">
        <v>5377</v>
      </c>
      <c r="H95" s="46" t="str">
        <f t="shared" si="22"/>
        <v>N/A</v>
      </c>
      <c r="I95" s="12" t="s">
        <v>213</v>
      </c>
      <c r="J95" s="12">
        <v>0.63629999999999998</v>
      </c>
      <c r="K95" s="47" t="s">
        <v>739</v>
      </c>
      <c r="L95" s="9" t="str">
        <f t="shared" si="19"/>
        <v>Yes</v>
      </c>
    </row>
    <row r="96" spans="1:12" x14ac:dyDescent="0.2">
      <c r="A96" s="2" t="s">
        <v>1188</v>
      </c>
      <c r="B96" s="37" t="s">
        <v>213</v>
      </c>
      <c r="C96" s="49" t="s">
        <v>213</v>
      </c>
      <c r="D96" s="46" t="str">
        <f t="shared" si="20"/>
        <v>N/A</v>
      </c>
      <c r="E96" s="49">
        <v>38705.994384999998</v>
      </c>
      <c r="F96" s="46" t="str">
        <f t="shared" si="21"/>
        <v>N/A</v>
      </c>
      <c r="G96" s="49">
        <v>40326.032732</v>
      </c>
      <c r="H96" s="46" t="str">
        <f t="shared" si="22"/>
        <v>N/A</v>
      </c>
      <c r="I96" s="12" t="s">
        <v>213</v>
      </c>
      <c r="J96" s="12">
        <v>4.1849999999999996</v>
      </c>
      <c r="K96" s="47" t="s">
        <v>739</v>
      </c>
      <c r="L96" s="9" t="str">
        <f t="shared" si="19"/>
        <v>Yes</v>
      </c>
    </row>
    <row r="97" spans="1:12" x14ac:dyDescent="0.2">
      <c r="A97" s="2" t="s">
        <v>1189</v>
      </c>
      <c r="B97" s="37" t="s">
        <v>213</v>
      </c>
      <c r="C97" s="49" t="s">
        <v>213</v>
      </c>
      <c r="D97" s="46" t="str">
        <f t="shared" si="20"/>
        <v>N/A</v>
      </c>
      <c r="E97" s="49">
        <v>31975463</v>
      </c>
      <c r="F97" s="46" t="str">
        <f t="shared" si="21"/>
        <v>N/A</v>
      </c>
      <c r="G97" s="49">
        <v>33680471</v>
      </c>
      <c r="H97" s="46" t="str">
        <f t="shared" si="22"/>
        <v>N/A</v>
      </c>
      <c r="I97" s="12" t="s">
        <v>213</v>
      </c>
      <c r="J97" s="12">
        <v>5.3319999999999999</v>
      </c>
      <c r="K97" s="47" t="s">
        <v>739</v>
      </c>
      <c r="L97" s="9" t="str">
        <f t="shared" si="19"/>
        <v>Yes</v>
      </c>
    </row>
    <row r="98" spans="1:12" x14ac:dyDescent="0.2">
      <c r="A98" s="2" t="s">
        <v>520</v>
      </c>
      <c r="B98" s="37" t="s">
        <v>213</v>
      </c>
      <c r="C98" s="49" t="s">
        <v>213</v>
      </c>
      <c r="D98" s="46" t="str">
        <f t="shared" si="20"/>
        <v>N/A</v>
      </c>
      <c r="E98" s="38">
        <v>303</v>
      </c>
      <c r="F98" s="46" t="str">
        <f t="shared" si="21"/>
        <v>N/A</v>
      </c>
      <c r="G98" s="38">
        <v>374</v>
      </c>
      <c r="H98" s="46" t="str">
        <f t="shared" si="22"/>
        <v>N/A</v>
      </c>
      <c r="I98" s="12" t="s">
        <v>213</v>
      </c>
      <c r="J98" s="12">
        <v>23.43</v>
      </c>
      <c r="K98" s="47" t="s">
        <v>739</v>
      </c>
      <c r="L98" s="9" t="str">
        <f t="shared" si="19"/>
        <v>Yes</v>
      </c>
    </row>
    <row r="99" spans="1:12" x14ac:dyDescent="0.2">
      <c r="A99" s="2" t="s">
        <v>1190</v>
      </c>
      <c r="B99" s="37" t="s">
        <v>213</v>
      </c>
      <c r="C99" s="49" t="s">
        <v>213</v>
      </c>
      <c r="D99" s="46" t="str">
        <f t="shared" si="20"/>
        <v>N/A</v>
      </c>
      <c r="E99" s="49">
        <v>105529.58086</v>
      </c>
      <c r="F99" s="46" t="str">
        <f t="shared" si="21"/>
        <v>N/A</v>
      </c>
      <c r="G99" s="49">
        <v>90054.735293999998</v>
      </c>
      <c r="H99" s="46" t="str">
        <f t="shared" si="22"/>
        <v>N/A</v>
      </c>
      <c r="I99" s="12" t="s">
        <v>213</v>
      </c>
      <c r="J99" s="12">
        <v>-14.7</v>
      </c>
      <c r="K99" s="47" t="s">
        <v>739</v>
      </c>
      <c r="L99" s="9" t="str">
        <f t="shared" si="19"/>
        <v>Yes</v>
      </c>
    </row>
    <row r="100" spans="1:12" ht="25.5" x14ac:dyDescent="0.2">
      <c r="A100" s="2" t="s">
        <v>1191</v>
      </c>
      <c r="B100" s="37" t="s">
        <v>213</v>
      </c>
      <c r="C100" s="49" t="s">
        <v>213</v>
      </c>
      <c r="D100" s="46" t="str">
        <f t="shared" si="20"/>
        <v>N/A</v>
      </c>
      <c r="E100" s="49">
        <v>249783</v>
      </c>
      <c r="F100" s="46" t="str">
        <f t="shared" si="21"/>
        <v>N/A</v>
      </c>
      <c r="G100" s="49">
        <v>273741</v>
      </c>
      <c r="H100" s="46" t="str">
        <f t="shared" si="22"/>
        <v>N/A</v>
      </c>
      <c r="I100" s="12" t="s">
        <v>213</v>
      </c>
      <c r="J100" s="12">
        <v>9.5920000000000005</v>
      </c>
      <c r="K100" s="47" t="s">
        <v>739</v>
      </c>
      <c r="L100" s="9" t="str">
        <f t="shared" si="19"/>
        <v>Yes</v>
      </c>
    </row>
    <row r="101" spans="1:12" x14ac:dyDescent="0.2">
      <c r="A101" s="2" t="s">
        <v>521</v>
      </c>
      <c r="B101" s="37" t="s">
        <v>213</v>
      </c>
      <c r="C101" s="49" t="s">
        <v>213</v>
      </c>
      <c r="D101" s="46" t="str">
        <f t="shared" si="20"/>
        <v>N/A</v>
      </c>
      <c r="E101" s="38">
        <v>524</v>
      </c>
      <c r="F101" s="46" t="str">
        <f t="shared" si="21"/>
        <v>N/A</v>
      </c>
      <c r="G101" s="38">
        <v>557</v>
      </c>
      <c r="H101" s="46" t="str">
        <f t="shared" si="22"/>
        <v>N/A</v>
      </c>
      <c r="I101" s="12" t="s">
        <v>213</v>
      </c>
      <c r="J101" s="12">
        <v>6.298</v>
      </c>
      <c r="K101" s="47" t="s">
        <v>739</v>
      </c>
      <c r="L101" s="9" t="str">
        <f t="shared" si="19"/>
        <v>Yes</v>
      </c>
    </row>
    <row r="102" spans="1:12" ht="25.5" x14ac:dyDescent="0.2">
      <c r="A102" s="2" t="s">
        <v>1192</v>
      </c>
      <c r="B102" s="37" t="s">
        <v>213</v>
      </c>
      <c r="C102" s="49" t="s">
        <v>213</v>
      </c>
      <c r="D102" s="46" t="str">
        <f t="shared" si="20"/>
        <v>N/A</v>
      </c>
      <c r="E102" s="49">
        <v>476.6851145</v>
      </c>
      <c r="F102" s="46" t="str">
        <f t="shared" si="21"/>
        <v>N/A</v>
      </c>
      <c r="G102" s="49">
        <v>491.45601435999998</v>
      </c>
      <c r="H102" s="46" t="str">
        <f t="shared" si="22"/>
        <v>N/A</v>
      </c>
      <c r="I102" s="12" t="s">
        <v>213</v>
      </c>
      <c r="J102" s="12">
        <v>3.0990000000000002</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293243393</v>
      </c>
      <c r="F106" s="46" t="str">
        <f t="shared" si="21"/>
        <v>N/A</v>
      </c>
      <c r="G106" s="49">
        <v>285981946</v>
      </c>
      <c r="H106" s="46" t="str">
        <f t="shared" si="22"/>
        <v>N/A</v>
      </c>
      <c r="I106" s="12" t="s">
        <v>213</v>
      </c>
      <c r="J106" s="12">
        <v>-2.48</v>
      </c>
      <c r="K106" s="47" t="s">
        <v>739</v>
      </c>
      <c r="L106" s="9" t="str">
        <f t="shared" si="19"/>
        <v>Yes</v>
      </c>
    </row>
    <row r="107" spans="1:12" x14ac:dyDescent="0.2">
      <c r="A107" s="2" t="s">
        <v>523</v>
      </c>
      <c r="B107" s="37" t="s">
        <v>213</v>
      </c>
      <c r="C107" s="49" t="s">
        <v>213</v>
      </c>
      <c r="D107" s="46" t="str">
        <f t="shared" si="20"/>
        <v>N/A</v>
      </c>
      <c r="E107" s="38">
        <v>18860</v>
      </c>
      <c r="F107" s="46" t="str">
        <f t="shared" si="21"/>
        <v>N/A</v>
      </c>
      <c r="G107" s="38">
        <v>18822</v>
      </c>
      <c r="H107" s="46" t="str">
        <f t="shared" si="22"/>
        <v>N/A</v>
      </c>
      <c r="I107" s="12" t="s">
        <v>213</v>
      </c>
      <c r="J107" s="12">
        <v>-0.20100000000000001</v>
      </c>
      <c r="K107" s="47" t="s">
        <v>739</v>
      </c>
      <c r="L107" s="9" t="str">
        <f t="shared" si="19"/>
        <v>Yes</v>
      </c>
    </row>
    <row r="108" spans="1:12" ht="25.5" x14ac:dyDescent="0.2">
      <c r="A108" s="2" t="s">
        <v>1196</v>
      </c>
      <c r="B108" s="37" t="s">
        <v>213</v>
      </c>
      <c r="C108" s="49" t="s">
        <v>213</v>
      </c>
      <c r="D108" s="46" t="str">
        <f t="shared" si="20"/>
        <v>N/A</v>
      </c>
      <c r="E108" s="49">
        <v>15548.43017</v>
      </c>
      <c r="F108" s="46" t="str">
        <f t="shared" si="21"/>
        <v>N/A</v>
      </c>
      <c r="G108" s="49">
        <v>15194.025396000001</v>
      </c>
      <c r="H108" s="46" t="str">
        <f t="shared" si="22"/>
        <v>N/A</v>
      </c>
      <c r="I108" s="12" t="s">
        <v>213</v>
      </c>
      <c r="J108" s="12">
        <v>-2.2799999999999998</v>
      </c>
      <c r="K108" s="47" t="s">
        <v>739</v>
      </c>
      <c r="L108" s="9" t="str">
        <f t="shared" si="19"/>
        <v>Yes</v>
      </c>
    </row>
    <row r="109" spans="1:12" ht="25.5" x14ac:dyDescent="0.2">
      <c r="A109" s="2" t="s">
        <v>1197</v>
      </c>
      <c r="B109" s="37" t="s">
        <v>213</v>
      </c>
      <c r="C109" s="49" t="s">
        <v>213</v>
      </c>
      <c r="D109" s="46" t="str">
        <f t="shared" si="20"/>
        <v>N/A</v>
      </c>
      <c r="E109" s="49">
        <v>33909116</v>
      </c>
      <c r="F109" s="46" t="str">
        <f t="shared" si="21"/>
        <v>N/A</v>
      </c>
      <c r="G109" s="49">
        <v>36337494</v>
      </c>
      <c r="H109" s="46" t="str">
        <f t="shared" si="22"/>
        <v>N/A</v>
      </c>
      <c r="I109" s="12" t="s">
        <v>213</v>
      </c>
      <c r="J109" s="12">
        <v>7.1609999999999996</v>
      </c>
      <c r="K109" s="47" t="s">
        <v>739</v>
      </c>
      <c r="L109" s="9" t="str">
        <f t="shared" si="19"/>
        <v>Yes</v>
      </c>
    </row>
    <row r="110" spans="1:12" x14ac:dyDescent="0.2">
      <c r="A110" s="2" t="s">
        <v>524</v>
      </c>
      <c r="B110" s="37" t="s">
        <v>213</v>
      </c>
      <c r="C110" s="49" t="s">
        <v>213</v>
      </c>
      <c r="D110" s="46" t="str">
        <f t="shared" si="20"/>
        <v>N/A</v>
      </c>
      <c r="E110" s="38">
        <v>8655</v>
      </c>
      <c r="F110" s="46" t="str">
        <f t="shared" si="21"/>
        <v>N/A</v>
      </c>
      <c r="G110" s="38">
        <v>8862</v>
      </c>
      <c r="H110" s="46" t="str">
        <f t="shared" si="22"/>
        <v>N/A</v>
      </c>
      <c r="I110" s="12" t="s">
        <v>213</v>
      </c>
      <c r="J110" s="12">
        <v>2.3919999999999999</v>
      </c>
      <c r="K110" s="47" t="s">
        <v>739</v>
      </c>
      <c r="L110" s="9" t="str">
        <f t="shared" si="19"/>
        <v>Yes</v>
      </c>
    </row>
    <row r="111" spans="1:12" ht="25.5" x14ac:dyDescent="0.2">
      <c r="A111" s="2" t="s">
        <v>1198</v>
      </c>
      <c r="B111" s="37" t="s">
        <v>213</v>
      </c>
      <c r="C111" s="49" t="s">
        <v>213</v>
      </c>
      <c r="D111" s="46" t="str">
        <f t="shared" si="20"/>
        <v>N/A</v>
      </c>
      <c r="E111" s="49">
        <v>3917.8643559000002</v>
      </c>
      <c r="F111" s="46" t="str">
        <f t="shared" si="21"/>
        <v>N/A</v>
      </c>
      <c r="G111" s="49">
        <v>4100.3716993999997</v>
      </c>
      <c r="H111" s="46" t="str">
        <f t="shared" si="22"/>
        <v>N/A</v>
      </c>
      <c r="I111" s="12" t="s">
        <v>213</v>
      </c>
      <c r="J111" s="12">
        <v>4.6580000000000004</v>
      </c>
      <c r="K111" s="47" t="s">
        <v>739</v>
      </c>
      <c r="L111" s="9" t="str">
        <f t="shared" si="19"/>
        <v>Yes</v>
      </c>
    </row>
    <row r="112" spans="1:12" ht="25.5" x14ac:dyDescent="0.2">
      <c r="A112" s="2" t="s">
        <v>1199</v>
      </c>
      <c r="B112" s="37" t="s">
        <v>213</v>
      </c>
      <c r="C112" s="49" t="s">
        <v>213</v>
      </c>
      <c r="D112" s="46" t="str">
        <f t="shared" si="20"/>
        <v>N/A</v>
      </c>
      <c r="E112" s="49">
        <v>171275543</v>
      </c>
      <c r="F112" s="46" t="str">
        <f t="shared" si="21"/>
        <v>N/A</v>
      </c>
      <c r="G112" s="49">
        <v>171056004</v>
      </c>
      <c r="H112" s="46" t="str">
        <f t="shared" si="22"/>
        <v>N/A</v>
      </c>
      <c r="I112" s="12" t="s">
        <v>213</v>
      </c>
      <c r="J112" s="12">
        <v>-0.128</v>
      </c>
      <c r="K112" s="47" t="s">
        <v>739</v>
      </c>
      <c r="L112" s="9" t="str">
        <f t="shared" si="19"/>
        <v>Yes</v>
      </c>
    </row>
    <row r="113" spans="1:12" ht="25.5" x14ac:dyDescent="0.2">
      <c r="A113" s="2" t="s">
        <v>525</v>
      </c>
      <c r="B113" s="37" t="s">
        <v>213</v>
      </c>
      <c r="C113" s="49" t="s">
        <v>213</v>
      </c>
      <c r="D113" s="46" t="str">
        <f t="shared" si="20"/>
        <v>N/A</v>
      </c>
      <c r="E113" s="38">
        <v>8077</v>
      </c>
      <c r="F113" s="46" t="str">
        <f t="shared" si="21"/>
        <v>N/A</v>
      </c>
      <c r="G113" s="38">
        <v>7926</v>
      </c>
      <c r="H113" s="46" t="str">
        <f t="shared" si="22"/>
        <v>N/A</v>
      </c>
      <c r="I113" s="12" t="s">
        <v>213</v>
      </c>
      <c r="J113" s="12">
        <v>-1.87</v>
      </c>
      <c r="K113" s="47" t="s">
        <v>739</v>
      </c>
      <c r="L113" s="9" t="str">
        <f t="shared" si="19"/>
        <v>Yes</v>
      </c>
    </row>
    <row r="114" spans="1:12" ht="25.5" x14ac:dyDescent="0.2">
      <c r="A114" s="2" t="s">
        <v>1200</v>
      </c>
      <c r="B114" s="37" t="s">
        <v>213</v>
      </c>
      <c r="C114" s="49" t="s">
        <v>213</v>
      </c>
      <c r="D114" s="46" t="str">
        <f t="shared" si="20"/>
        <v>N/A</v>
      </c>
      <c r="E114" s="49">
        <v>21205.341463000001</v>
      </c>
      <c r="F114" s="46" t="str">
        <f t="shared" si="21"/>
        <v>N/A</v>
      </c>
      <c r="G114" s="49">
        <v>21581.630582999998</v>
      </c>
      <c r="H114" s="46" t="str">
        <f t="shared" si="22"/>
        <v>N/A</v>
      </c>
      <c r="I114" s="12" t="s">
        <v>213</v>
      </c>
      <c r="J114" s="12">
        <v>1.7749999999999999</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1235</v>
      </c>
      <c r="F115" s="46" t="str">
        <f t="shared" ref="F115:F146" si="24">IF($B115="N/A","N/A",IF(E115&gt;10,"No",IF(E115&lt;-10,"No","Yes")))</f>
        <v>N/A</v>
      </c>
      <c r="G115" s="49">
        <v>1013</v>
      </c>
      <c r="H115" s="46" t="str">
        <f t="shared" ref="H115:H146" si="25">IF($B115="N/A","N/A",IF(G115&gt;10,"No",IF(G115&lt;-10,"No","Yes")))</f>
        <v>N/A</v>
      </c>
      <c r="I115" s="12" t="s">
        <v>213</v>
      </c>
      <c r="J115" s="12">
        <v>-18</v>
      </c>
      <c r="K115" s="47" t="s">
        <v>739</v>
      </c>
      <c r="L115" s="9" t="str">
        <f t="shared" si="19"/>
        <v>Yes</v>
      </c>
    </row>
    <row r="116" spans="1:12" ht="25.5" x14ac:dyDescent="0.2">
      <c r="A116" s="2" t="s">
        <v>526</v>
      </c>
      <c r="B116" s="37" t="s">
        <v>213</v>
      </c>
      <c r="C116" s="49" t="s">
        <v>213</v>
      </c>
      <c r="D116" s="46" t="str">
        <f t="shared" si="23"/>
        <v>N/A</v>
      </c>
      <c r="E116" s="38">
        <v>11</v>
      </c>
      <c r="F116" s="46" t="str">
        <f t="shared" si="24"/>
        <v>N/A</v>
      </c>
      <c r="G116" s="38">
        <v>11</v>
      </c>
      <c r="H116" s="46" t="str">
        <f t="shared" si="25"/>
        <v>N/A</v>
      </c>
      <c r="I116" s="12" t="s">
        <v>213</v>
      </c>
      <c r="J116" s="12">
        <v>-30</v>
      </c>
      <c r="K116" s="47" t="s">
        <v>739</v>
      </c>
      <c r="L116" s="9" t="str">
        <f t="shared" si="19"/>
        <v>Yes</v>
      </c>
    </row>
    <row r="117" spans="1:12" ht="25.5" x14ac:dyDescent="0.2">
      <c r="A117" s="2" t="s">
        <v>1202</v>
      </c>
      <c r="B117" s="37" t="s">
        <v>213</v>
      </c>
      <c r="C117" s="49" t="s">
        <v>213</v>
      </c>
      <c r="D117" s="46" t="str">
        <f t="shared" si="23"/>
        <v>N/A</v>
      </c>
      <c r="E117" s="49">
        <v>123.5</v>
      </c>
      <c r="F117" s="46" t="str">
        <f t="shared" si="24"/>
        <v>N/A</v>
      </c>
      <c r="G117" s="49">
        <v>144.71428571000001</v>
      </c>
      <c r="H117" s="46" t="str">
        <f t="shared" si="25"/>
        <v>N/A</v>
      </c>
      <c r="I117" s="12" t="s">
        <v>213</v>
      </c>
      <c r="J117" s="12">
        <v>17.18</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1623</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15</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v>108.2</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17819718</v>
      </c>
      <c r="F124" s="46" t="str">
        <f t="shared" si="24"/>
        <v>N/A</v>
      </c>
      <c r="G124" s="49">
        <v>16833794</v>
      </c>
      <c r="H124" s="46" t="str">
        <f t="shared" si="25"/>
        <v>N/A</v>
      </c>
      <c r="I124" s="12" t="s">
        <v>213</v>
      </c>
      <c r="J124" s="12">
        <v>-5.53</v>
      </c>
      <c r="K124" s="47" t="s">
        <v>739</v>
      </c>
      <c r="L124" s="9" t="str">
        <f t="shared" si="19"/>
        <v>Yes</v>
      </c>
    </row>
    <row r="125" spans="1:12" ht="25.5" x14ac:dyDescent="0.2">
      <c r="A125" s="2" t="s">
        <v>529</v>
      </c>
      <c r="B125" s="37" t="s">
        <v>213</v>
      </c>
      <c r="C125" s="49" t="s">
        <v>213</v>
      </c>
      <c r="D125" s="46" t="str">
        <f t="shared" si="23"/>
        <v>N/A</v>
      </c>
      <c r="E125" s="38">
        <v>14501</v>
      </c>
      <c r="F125" s="46" t="str">
        <f t="shared" si="24"/>
        <v>N/A</v>
      </c>
      <c r="G125" s="38">
        <v>13594</v>
      </c>
      <c r="H125" s="46" t="str">
        <f t="shared" si="25"/>
        <v>N/A</v>
      </c>
      <c r="I125" s="12" t="s">
        <v>213</v>
      </c>
      <c r="J125" s="12">
        <v>-6.25</v>
      </c>
      <c r="K125" s="47" t="s">
        <v>739</v>
      </c>
      <c r="L125" s="9" t="str">
        <f t="shared" si="19"/>
        <v>Yes</v>
      </c>
    </row>
    <row r="126" spans="1:12" ht="25.5" x14ac:dyDescent="0.2">
      <c r="A126" s="2" t="s">
        <v>1208</v>
      </c>
      <c r="B126" s="37" t="s">
        <v>213</v>
      </c>
      <c r="C126" s="49" t="s">
        <v>213</v>
      </c>
      <c r="D126" s="46" t="str">
        <f t="shared" si="23"/>
        <v>N/A</v>
      </c>
      <c r="E126" s="49">
        <v>1228.8613198999999</v>
      </c>
      <c r="F126" s="46" t="str">
        <f t="shared" si="24"/>
        <v>N/A</v>
      </c>
      <c r="G126" s="49">
        <v>1238.3252906</v>
      </c>
      <c r="H126" s="46" t="str">
        <f t="shared" si="25"/>
        <v>N/A</v>
      </c>
      <c r="I126" s="12" t="s">
        <v>213</v>
      </c>
      <c r="J126" s="12">
        <v>0.77010000000000001</v>
      </c>
      <c r="K126" s="47" t="s">
        <v>739</v>
      </c>
      <c r="L126" s="9" t="str">
        <f t="shared" si="19"/>
        <v>Yes</v>
      </c>
    </row>
    <row r="127" spans="1:12" ht="25.5" x14ac:dyDescent="0.2">
      <c r="A127" s="2" t="s">
        <v>1209</v>
      </c>
      <c r="B127" s="37" t="s">
        <v>213</v>
      </c>
      <c r="C127" s="49" t="s">
        <v>213</v>
      </c>
      <c r="D127" s="46" t="str">
        <f t="shared" si="23"/>
        <v>N/A</v>
      </c>
      <c r="E127" s="49">
        <v>39245</v>
      </c>
      <c r="F127" s="46" t="str">
        <f t="shared" si="24"/>
        <v>N/A</v>
      </c>
      <c r="G127" s="49">
        <v>41258</v>
      </c>
      <c r="H127" s="46" t="str">
        <f t="shared" si="25"/>
        <v>N/A</v>
      </c>
      <c r="I127" s="12" t="s">
        <v>213</v>
      </c>
      <c r="J127" s="12">
        <v>5.1289999999999996</v>
      </c>
      <c r="K127" s="47" t="s">
        <v>739</v>
      </c>
      <c r="L127" s="9" t="str">
        <f t="shared" si="19"/>
        <v>Yes</v>
      </c>
    </row>
    <row r="128" spans="1:12" x14ac:dyDescent="0.2">
      <c r="A128" s="2" t="s">
        <v>530</v>
      </c>
      <c r="B128" s="37" t="s">
        <v>213</v>
      </c>
      <c r="C128" s="49" t="s">
        <v>213</v>
      </c>
      <c r="D128" s="46" t="str">
        <f t="shared" si="23"/>
        <v>N/A</v>
      </c>
      <c r="E128" s="38">
        <v>27</v>
      </c>
      <c r="F128" s="46" t="str">
        <f t="shared" si="24"/>
        <v>N/A</v>
      </c>
      <c r="G128" s="38">
        <v>32</v>
      </c>
      <c r="H128" s="46" t="str">
        <f t="shared" si="25"/>
        <v>N/A</v>
      </c>
      <c r="I128" s="12" t="s">
        <v>213</v>
      </c>
      <c r="J128" s="12">
        <v>18.52</v>
      </c>
      <c r="K128" s="47" t="s">
        <v>739</v>
      </c>
      <c r="L128" s="9" t="str">
        <f t="shared" si="19"/>
        <v>Yes</v>
      </c>
    </row>
    <row r="129" spans="1:12" ht="25.5" x14ac:dyDescent="0.2">
      <c r="A129" s="2" t="s">
        <v>1210</v>
      </c>
      <c r="B129" s="37" t="s">
        <v>213</v>
      </c>
      <c r="C129" s="49" t="s">
        <v>213</v>
      </c>
      <c r="D129" s="46" t="str">
        <f t="shared" si="23"/>
        <v>N/A</v>
      </c>
      <c r="E129" s="49">
        <v>1453.5185185</v>
      </c>
      <c r="F129" s="46" t="str">
        <f t="shared" si="24"/>
        <v>N/A</v>
      </c>
      <c r="G129" s="49">
        <v>1289.3125</v>
      </c>
      <c r="H129" s="46" t="str">
        <f t="shared" si="25"/>
        <v>N/A</v>
      </c>
      <c r="I129" s="12" t="s">
        <v>213</v>
      </c>
      <c r="J129" s="12">
        <v>-11.3</v>
      </c>
      <c r="K129" s="47" t="s">
        <v>739</v>
      </c>
      <c r="L129" s="9" t="str">
        <f t="shared" si="19"/>
        <v>Yes</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2999</v>
      </c>
      <c r="F133" s="46" t="str">
        <f t="shared" si="24"/>
        <v>N/A</v>
      </c>
      <c r="G133" s="49">
        <v>1472</v>
      </c>
      <c r="H133" s="46" t="str">
        <f t="shared" si="25"/>
        <v>N/A</v>
      </c>
      <c r="I133" s="12" t="s">
        <v>213</v>
      </c>
      <c r="J133" s="12">
        <v>-50.9</v>
      </c>
      <c r="K133" s="47" t="s">
        <v>739</v>
      </c>
      <c r="L133" s="9" t="str">
        <f t="shared" si="19"/>
        <v>No</v>
      </c>
    </row>
    <row r="134" spans="1:12" x14ac:dyDescent="0.2">
      <c r="A134" s="2" t="s">
        <v>532</v>
      </c>
      <c r="B134" s="37" t="s">
        <v>213</v>
      </c>
      <c r="C134" s="49" t="s">
        <v>213</v>
      </c>
      <c r="D134" s="46" t="str">
        <f t="shared" si="23"/>
        <v>N/A</v>
      </c>
      <c r="E134" s="38">
        <v>11</v>
      </c>
      <c r="F134" s="46" t="str">
        <f t="shared" si="24"/>
        <v>N/A</v>
      </c>
      <c r="G134" s="38">
        <v>11</v>
      </c>
      <c r="H134" s="46" t="str">
        <f t="shared" si="25"/>
        <v>N/A</v>
      </c>
      <c r="I134" s="12" t="s">
        <v>213</v>
      </c>
      <c r="J134" s="12">
        <v>-66.7</v>
      </c>
      <c r="K134" s="47" t="s">
        <v>739</v>
      </c>
      <c r="L134" s="9" t="str">
        <f t="shared" si="19"/>
        <v>No</v>
      </c>
    </row>
    <row r="135" spans="1:12" ht="25.5" x14ac:dyDescent="0.2">
      <c r="A135" s="2" t="s">
        <v>1214</v>
      </c>
      <c r="B135" s="37" t="s">
        <v>213</v>
      </c>
      <c r="C135" s="49" t="s">
        <v>213</v>
      </c>
      <c r="D135" s="46" t="str">
        <f t="shared" si="23"/>
        <v>N/A</v>
      </c>
      <c r="E135" s="49">
        <v>999.66666667000004</v>
      </c>
      <c r="F135" s="46" t="str">
        <f t="shared" si="24"/>
        <v>N/A</v>
      </c>
      <c r="G135" s="49">
        <v>1472</v>
      </c>
      <c r="H135" s="46" t="str">
        <f t="shared" si="25"/>
        <v>N/A</v>
      </c>
      <c r="I135" s="12" t="s">
        <v>213</v>
      </c>
      <c r="J135" s="12">
        <v>47.25</v>
      </c>
      <c r="K135" s="47" t="s">
        <v>739</v>
      </c>
      <c r="L135" s="9" t="str">
        <f t="shared" si="19"/>
        <v>No</v>
      </c>
    </row>
    <row r="136" spans="1:12" x14ac:dyDescent="0.2">
      <c r="A136" s="2" t="s">
        <v>1215</v>
      </c>
      <c r="B136" s="37" t="s">
        <v>213</v>
      </c>
      <c r="C136" s="49" t="s">
        <v>213</v>
      </c>
      <c r="D136" s="46" t="str">
        <f t="shared" si="23"/>
        <v>N/A</v>
      </c>
      <c r="E136" s="49">
        <v>327549</v>
      </c>
      <c r="F136" s="46" t="str">
        <f t="shared" si="24"/>
        <v>N/A</v>
      </c>
      <c r="G136" s="49">
        <v>266244</v>
      </c>
      <c r="H136" s="46" t="str">
        <f t="shared" si="25"/>
        <v>N/A</v>
      </c>
      <c r="I136" s="12" t="s">
        <v>213</v>
      </c>
      <c r="J136" s="12">
        <v>-18.7</v>
      </c>
      <c r="K136" s="47" t="s">
        <v>739</v>
      </c>
      <c r="L136" s="9" t="str">
        <f t="shared" si="19"/>
        <v>Yes</v>
      </c>
    </row>
    <row r="137" spans="1:12" x14ac:dyDescent="0.2">
      <c r="A137" s="2" t="s">
        <v>533</v>
      </c>
      <c r="B137" s="37" t="s">
        <v>213</v>
      </c>
      <c r="C137" s="49" t="s">
        <v>213</v>
      </c>
      <c r="D137" s="46" t="str">
        <f t="shared" si="23"/>
        <v>N/A</v>
      </c>
      <c r="E137" s="38">
        <v>504</v>
      </c>
      <c r="F137" s="46" t="str">
        <f t="shared" si="24"/>
        <v>N/A</v>
      </c>
      <c r="G137" s="38">
        <v>438</v>
      </c>
      <c r="H137" s="46" t="str">
        <f t="shared" si="25"/>
        <v>N/A</v>
      </c>
      <c r="I137" s="12" t="s">
        <v>213</v>
      </c>
      <c r="J137" s="12">
        <v>-13.1</v>
      </c>
      <c r="K137" s="47" t="s">
        <v>739</v>
      </c>
      <c r="L137" s="9" t="str">
        <f t="shared" si="19"/>
        <v>Yes</v>
      </c>
    </row>
    <row r="138" spans="1:12" x14ac:dyDescent="0.2">
      <c r="A138" s="2" t="s">
        <v>1216</v>
      </c>
      <c r="B138" s="37" t="s">
        <v>213</v>
      </c>
      <c r="C138" s="49" t="s">
        <v>213</v>
      </c>
      <c r="D138" s="46" t="str">
        <f t="shared" si="23"/>
        <v>N/A</v>
      </c>
      <c r="E138" s="49">
        <v>649.89880951999999</v>
      </c>
      <c r="F138" s="46" t="str">
        <f t="shared" si="24"/>
        <v>N/A</v>
      </c>
      <c r="G138" s="49">
        <v>607.86301370000001</v>
      </c>
      <c r="H138" s="46" t="str">
        <f t="shared" si="25"/>
        <v>N/A</v>
      </c>
      <c r="I138" s="12" t="s">
        <v>213</v>
      </c>
      <c r="J138" s="12">
        <v>-6.47</v>
      </c>
      <c r="K138" s="47" t="s">
        <v>739</v>
      </c>
      <c r="L138" s="9" t="str">
        <f t="shared" si="19"/>
        <v>Yes</v>
      </c>
    </row>
    <row r="139" spans="1:12" x14ac:dyDescent="0.2">
      <c r="A139" s="60" t="s">
        <v>406</v>
      </c>
      <c r="B139" s="14" t="s">
        <v>213</v>
      </c>
      <c r="C139" s="14">
        <v>8902141731</v>
      </c>
      <c r="D139" s="11" t="str">
        <f t="shared" si="23"/>
        <v>N/A</v>
      </c>
      <c r="E139" s="14">
        <v>8626301067</v>
      </c>
      <c r="F139" s="11" t="str">
        <f t="shared" si="24"/>
        <v>N/A</v>
      </c>
      <c r="G139" s="14">
        <v>8652044718</v>
      </c>
      <c r="H139" s="11" t="str">
        <f t="shared" si="25"/>
        <v>N/A</v>
      </c>
      <c r="I139" s="12">
        <v>-3.1</v>
      </c>
      <c r="J139" s="12">
        <v>0.2984</v>
      </c>
      <c r="K139" s="14" t="s">
        <v>213</v>
      </c>
      <c r="L139" s="9" t="str">
        <f t="shared" ref="L139:L158" si="26">IF(J139="Div by 0", "N/A", IF(K139="N/A","N/A", IF(J139&gt;VALUE(MID(K139,1,2)), "No", IF(J139&lt;-1*VALUE(MID(K139,1,2)), "No", "Yes"))))</f>
        <v>N/A</v>
      </c>
    </row>
    <row r="140" spans="1:12" x14ac:dyDescent="0.2">
      <c r="A140" s="60" t="s">
        <v>1217</v>
      </c>
      <c r="B140" s="14" t="s">
        <v>213</v>
      </c>
      <c r="C140" s="14">
        <v>5398.5157841</v>
      </c>
      <c r="D140" s="11" t="str">
        <f t="shared" si="23"/>
        <v>N/A</v>
      </c>
      <c r="E140" s="14">
        <v>5054.9076875999999</v>
      </c>
      <c r="F140" s="11" t="str">
        <f t="shared" si="24"/>
        <v>N/A</v>
      </c>
      <c r="G140" s="14">
        <v>4971.4452041000004</v>
      </c>
      <c r="H140" s="11" t="str">
        <f t="shared" si="25"/>
        <v>N/A</v>
      </c>
      <c r="I140" s="12">
        <v>-6.36</v>
      </c>
      <c r="J140" s="12">
        <v>-1.65</v>
      </c>
      <c r="K140" s="14" t="s">
        <v>213</v>
      </c>
      <c r="L140" s="9" t="str">
        <f t="shared" si="26"/>
        <v>N/A</v>
      </c>
    </row>
    <row r="141" spans="1:12" x14ac:dyDescent="0.2">
      <c r="A141" s="60" t="s">
        <v>407</v>
      </c>
      <c r="B141" s="14" t="s">
        <v>213</v>
      </c>
      <c r="C141" s="14">
        <v>42705494</v>
      </c>
      <c r="D141" s="11" t="str">
        <f t="shared" si="23"/>
        <v>N/A</v>
      </c>
      <c r="E141" s="14">
        <v>39302616</v>
      </c>
      <c r="F141" s="11" t="str">
        <f t="shared" si="24"/>
        <v>N/A</v>
      </c>
      <c r="G141" s="14">
        <v>33848515</v>
      </c>
      <c r="H141" s="11" t="str">
        <f t="shared" si="25"/>
        <v>N/A</v>
      </c>
      <c r="I141" s="12">
        <v>-7.97</v>
      </c>
      <c r="J141" s="12">
        <v>-13.9</v>
      </c>
      <c r="K141" s="14" t="s">
        <v>213</v>
      </c>
      <c r="L141" s="9" t="str">
        <f t="shared" si="26"/>
        <v>N/A</v>
      </c>
    </row>
    <row r="142" spans="1:12" x14ac:dyDescent="0.2">
      <c r="A142" s="60" t="s">
        <v>1218</v>
      </c>
      <c r="B142" s="14" t="s">
        <v>213</v>
      </c>
      <c r="C142" s="14">
        <v>3194.3671180000001</v>
      </c>
      <c r="D142" s="11" t="str">
        <f t="shared" si="23"/>
        <v>N/A</v>
      </c>
      <c r="E142" s="14">
        <v>3316.3965910000002</v>
      </c>
      <c r="F142" s="11" t="str">
        <f t="shared" si="24"/>
        <v>N/A</v>
      </c>
      <c r="G142" s="14">
        <v>3388.5789368000001</v>
      </c>
      <c r="H142" s="11" t="str">
        <f t="shared" si="25"/>
        <v>N/A</v>
      </c>
      <c r="I142" s="12">
        <v>3.82</v>
      </c>
      <c r="J142" s="12">
        <v>2.177</v>
      </c>
      <c r="K142" s="14" t="s">
        <v>213</v>
      </c>
      <c r="L142" s="9" t="str">
        <f t="shared" si="26"/>
        <v>N/A</v>
      </c>
    </row>
    <row r="143" spans="1:12" x14ac:dyDescent="0.2">
      <c r="A143" s="60" t="s">
        <v>408</v>
      </c>
      <c r="B143" s="14" t="s">
        <v>213</v>
      </c>
      <c r="C143" s="14">
        <v>212503</v>
      </c>
      <c r="D143" s="11" t="str">
        <f t="shared" si="23"/>
        <v>N/A</v>
      </c>
      <c r="E143" s="14">
        <v>605128</v>
      </c>
      <c r="F143" s="11" t="str">
        <f t="shared" si="24"/>
        <v>N/A</v>
      </c>
      <c r="G143" s="14">
        <v>1816468</v>
      </c>
      <c r="H143" s="11" t="str">
        <f t="shared" si="25"/>
        <v>N/A</v>
      </c>
      <c r="I143" s="12">
        <v>184.8</v>
      </c>
      <c r="J143" s="12">
        <v>200.2</v>
      </c>
      <c r="K143" s="14" t="s">
        <v>213</v>
      </c>
      <c r="L143" s="9" t="str">
        <f t="shared" si="26"/>
        <v>N/A</v>
      </c>
    </row>
    <row r="144" spans="1:12" ht="25.5" x14ac:dyDescent="0.2">
      <c r="A144" s="60" t="s">
        <v>1219</v>
      </c>
      <c r="B144" s="14" t="s">
        <v>213</v>
      </c>
      <c r="C144" s="14">
        <v>3.7980875782000001</v>
      </c>
      <c r="D144" s="11" t="str">
        <f t="shared" si="23"/>
        <v>N/A</v>
      </c>
      <c r="E144" s="14">
        <v>9.5207287717</v>
      </c>
      <c r="F144" s="11" t="str">
        <f t="shared" si="24"/>
        <v>N/A</v>
      </c>
      <c r="G144" s="14">
        <v>26.408676563</v>
      </c>
      <c r="H144" s="11" t="str">
        <f t="shared" si="25"/>
        <v>N/A</v>
      </c>
      <c r="I144" s="12">
        <v>150.69999999999999</v>
      </c>
      <c r="J144" s="12">
        <v>177.4</v>
      </c>
      <c r="K144" s="14" t="s">
        <v>213</v>
      </c>
      <c r="L144" s="9" t="str">
        <f t="shared" si="26"/>
        <v>N/A</v>
      </c>
    </row>
    <row r="145" spans="1:13" x14ac:dyDescent="0.2">
      <c r="A145" s="60" t="s">
        <v>409</v>
      </c>
      <c r="B145" s="14" t="s">
        <v>213</v>
      </c>
      <c r="C145" s="14">
        <v>316997900</v>
      </c>
      <c r="D145" s="11" t="str">
        <f t="shared" si="23"/>
        <v>N/A</v>
      </c>
      <c r="E145" s="14">
        <v>306172544</v>
      </c>
      <c r="F145" s="11" t="str">
        <f t="shared" si="24"/>
        <v>N/A</v>
      </c>
      <c r="G145" s="14">
        <v>299586899</v>
      </c>
      <c r="H145" s="11" t="str">
        <f t="shared" si="25"/>
        <v>N/A</v>
      </c>
      <c r="I145" s="12">
        <v>-3.41</v>
      </c>
      <c r="J145" s="12">
        <v>-2.15</v>
      </c>
      <c r="K145" s="14" t="s">
        <v>213</v>
      </c>
      <c r="L145" s="9" t="str">
        <f t="shared" si="26"/>
        <v>N/A</v>
      </c>
    </row>
    <row r="146" spans="1:13" x14ac:dyDescent="0.2">
      <c r="A146" s="60" t="s">
        <v>1220</v>
      </c>
      <c r="B146" s="14" t="s">
        <v>213</v>
      </c>
      <c r="C146" s="14">
        <v>3880.2607259000001</v>
      </c>
      <c r="D146" s="11" t="str">
        <f t="shared" si="23"/>
        <v>N/A</v>
      </c>
      <c r="E146" s="14">
        <v>3831.2754211000001</v>
      </c>
      <c r="F146" s="11" t="str">
        <f t="shared" si="24"/>
        <v>N/A</v>
      </c>
      <c r="G146" s="14">
        <v>3713.2734135000001</v>
      </c>
      <c r="H146" s="11" t="str">
        <f t="shared" si="25"/>
        <v>N/A</v>
      </c>
      <c r="I146" s="12">
        <v>-1.26</v>
      </c>
      <c r="J146" s="12">
        <v>-3.08</v>
      </c>
      <c r="K146" s="14" t="s">
        <v>213</v>
      </c>
      <c r="L146" s="9" t="str">
        <f t="shared" si="26"/>
        <v>N/A</v>
      </c>
    </row>
    <row r="147" spans="1:13" x14ac:dyDescent="0.2">
      <c r="A147" s="60" t="s">
        <v>410</v>
      </c>
      <c r="B147" s="14" t="s">
        <v>213</v>
      </c>
      <c r="C147" s="14">
        <v>856286137</v>
      </c>
      <c r="D147" s="11" t="str">
        <f t="shared" ref="D147:D160" si="27">IF($B147="N/A","N/A",IF(C147&gt;10,"No",IF(C147&lt;-10,"No","Yes")))</f>
        <v>N/A</v>
      </c>
      <c r="E147" s="14">
        <v>859357223</v>
      </c>
      <c r="F147" s="11" t="str">
        <f t="shared" ref="F147:F160" si="28">IF($B147="N/A","N/A",IF(E147&gt;10,"No",IF(E147&lt;-10,"No","Yes")))</f>
        <v>N/A</v>
      </c>
      <c r="G147" s="14">
        <v>855328690</v>
      </c>
      <c r="H147" s="11" t="str">
        <f t="shared" ref="H147:H160" si="29">IF($B147="N/A","N/A",IF(G147&gt;10,"No",IF(G147&lt;-10,"No","Yes")))</f>
        <v>N/A</v>
      </c>
      <c r="I147" s="12">
        <v>0.35870000000000002</v>
      </c>
      <c r="J147" s="12">
        <v>-0.46899999999999997</v>
      </c>
      <c r="K147" s="14" t="s">
        <v>213</v>
      </c>
      <c r="L147" s="9" t="str">
        <f t="shared" si="26"/>
        <v>N/A</v>
      </c>
    </row>
    <row r="148" spans="1:13" x14ac:dyDescent="0.2">
      <c r="A148" s="60" t="s">
        <v>1221</v>
      </c>
      <c r="B148" s="14" t="s">
        <v>213</v>
      </c>
      <c r="C148" s="14">
        <v>12705.861692</v>
      </c>
      <c r="D148" s="11" t="str">
        <f t="shared" si="27"/>
        <v>N/A</v>
      </c>
      <c r="E148" s="14">
        <v>11632.585083</v>
      </c>
      <c r="F148" s="11" t="str">
        <f t="shared" si="28"/>
        <v>N/A</v>
      </c>
      <c r="G148" s="14">
        <v>11493.109337</v>
      </c>
      <c r="H148" s="11" t="str">
        <f t="shared" si="29"/>
        <v>N/A</v>
      </c>
      <c r="I148" s="12">
        <v>-8.4499999999999993</v>
      </c>
      <c r="J148" s="12">
        <v>-1.2</v>
      </c>
      <c r="K148" s="14" t="s">
        <v>213</v>
      </c>
      <c r="L148" s="9" t="str">
        <f t="shared" si="26"/>
        <v>N/A</v>
      </c>
    </row>
    <row r="149" spans="1:13" x14ac:dyDescent="0.2">
      <c r="A149" s="60" t="s">
        <v>411</v>
      </c>
      <c r="B149" s="14" t="s">
        <v>213</v>
      </c>
      <c r="C149" s="14">
        <v>5883131</v>
      </c>
      <c r="D149" s="11" t="str">
        <f t="shared" si="27"/>
        <v>N/A</v>
      </c>
      <c r="E149" s="14">
        <v>7377789</v>
      </c>
      <c r="F149" s="11" t="str">
        <f t="shared" si="28"/>
        <v>N/A</v>
      </c>
      <c r="G149" s="14">
        <v>8091580</v>
      </c>
      <c r="H149" s="11" t="str">
        <f t="shared" si="29"/>
        <v>N/A</v>
      </c>
      <c r="I149" s="12">
        <v>25.41</v>
      </c>
      <c r="J149" s="12">
        <v>9.6750000000000007</v>
      </c>
      <c r="K149" s="14" t="s">
        <v>213</v>
      </c>
      <c r="L149" s="9" t="str">
        <f t="shared" si="26"/>
        <v>N/A</v>
      </c>
    </row>
    <row r="150" spans="1:13" x14ac:dyDescent="0.2">
      <c r="A150" s="60" t="s">
        <v>1222</v>
      </c>
      <c r="B150" s="14" t="s">
        <v>213</v>
      </c>
      <c r="C150" s="14">
        <v>112.72741382</v>
      </c>
      <c r="D150" s="11" t="str">
        <f t="shared" si="27"/>
        <v>N/A</v>
      </c>
      <c r="E150" s="14">
        <v>113.88288774999999</v>
      </c>
      <c r="F150" s="11" t="str">
        <f t="shared" si="28"/>
        <v>N/A</v>
      </c>
      <c r="G150" s="14">
        <v>115.3188821</v>
      </c>
      <c r="H150" s="11" t="str">
        <f t="shared" si="29"/>
        <v>N/A</v>
      </c>
      <c r="I150" s="12">
        <v>1.0249999999999999</v>
      </c>
      <c r="J150" s="12">
        <v>1.2609999999999999</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2106878</v>
      </c>
      <c r="D153" s="11" t="str">
        <f t="shared" si="27"/>
        <v>N/A</v>
      </c>
      <c r="E153" s="14">
        <v>3615926</v>
      </c>
      <c r="F153" s="11" t="str">
        <f t="shared" si="28"/>
        <v>N/A</v>
      </c>
      <c r="G153" s="14">
        <v>5461777</v>
      </c>
      <c r="H153" s="11" t="str">
        <f t="shared" si="29"/>
        <v>N/A</v>
      </c>
      <c r="I153" s="12">
        <v>71.62</v>
      </c>
      <c r="J153" s="12">
        <v>51.05</v>
      </c>
      <c r="K153" s="14" t="s">
        <v>213</v>
      </c>
      <c r="L153" s="9" t="str">
        <f t="shared" si="26"/>
        <v>N/A</v>
      </c>
      <c r="M153" s="68"/>
    </row>
    <row r="154" spans="1:13" x14ac:dyDescent="0.2">
      <c r="A154" s="60" t="s">
        <v>1224</v>
      </c>
      <c r="B154" s="14" t="s">
        <v>213</v>
      </c>
      <c r="C154" s="14">
        <v>72650.965517000004</v>
      </c>
      <c r="D154" s="11" t="str">
        <f t="shared" si="27"/>
        <v>N/A</v>
      </c>
      <c r="E154" s="14">
        <v>63437.298245999998</v>
      </c>
      <c r="F154" s="11" t="str">
        <f t="shared" si="28"/>
        <v>N/A</v>
      </c>
      <c r="G154" s="14">
        <v>48765.866070999997</v>
      </c>
      <c r="H154" s="11" t="str">
        <f t="shared" si="29"/>
        <v>N/A</v>
      </c>
      <c r="I154" s="12">
        <v>-12.7</v>
      </c>
      <c r="J154" s="12">
        <v>-23.1</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1603.0869236999999</v>
      </c>
      <c r="D164" s="132" t="str">
        <f t="shared" ref="D164" si="31">IF($B164="N/A","N/A",IF(C164&gt;10,"No",IF(C164&lt;-10,"No","Yes")))</f>
        <v>N/A</v>
      </c>
      <c r="E164" s="131">
        <v>1477.8464937000001</v>
      </c>
      <c r="F164" s="132" t="str">
        <f t="shared" ref="F164" si="32">IF($B164="N/A","N/A",IF(E164&gt;10,"No",IF(E164&lt;-10,"No","Yes")))</f>
        <v>N/A</v>
      </c>
      <c r="G164" s="131">
        <v>1554.0977410999999</v>
      </c>
      <c r="H164" s="132" t="str">
        <f t="shared" ref="H164" si="33">IF($B164="N/A","N/A",IF(G164&gt;10,"No",IF(G164&lt;-10,"No","Yes")))</f>
        <v>N/A</v>
      </c>
      <c r="I164" s="133">
        <v>-7.81</v>
      </c>
      <c r="J164" s="133">
        <v>5.16</v>
      </c>
      <c r="K164" s="134" t="s">
        <v>739</v>
      </c>
      <c r="L164" s="135" t="str">
        <f>IF(J164="Div by 0", "N/A", IF(OR(J164="N/A",K164="N/A"),"N/A", IF(J164&gt;VALUE(MID(K164,1,2)), "No", IF(J164&lt;-1*VALUE(MID(K164,1,2)), "No", "Yes"))))</f>
        <v>Yes</v>
      </c>
      <c r="N164" s="69"/>
    </row>
    <row r="165" spans="1:16" x14ac:dyDescent="0.2">
      <c r="A165" s="60" t="s">
        <v>1229</v>
      </c>
      <c r="B165" s="14" t="s">
        <v>213</v>
      </c>
      <c r="C165" s="14">
        <v>1603.0869236999999</v>
      </c>
      <c r="D165" s="11" t="str">
        <f t="shared" ref="D165:D171" si="34">IF($B165="N/A","N/A",IF(C165&gt;10,"No",IF(C165&lt;-10,"No","Yes")))</f>
        <v>N/A</v>
      </c>
      <c r="E165" s="14">
        <v>1477.8464937000001</v>
      </c>
      <c r="F165" s="11" t="str">
        <f t="shared" ref="F165:F171" si="35">IF($B165="N/A","N/A",IF(E165&gt;10,"No",IF(E165&lt;-10,"No","Yes")))</f>
        <v>N/A</v>
      </c>
      <c r="G165" s="14">
        <v>1554.1179417000001</v>
      </c>
      <c r="H165" s="11" t="str">
        <f t="shared" ref="H165:H171" si="36">IF($B165="N/A","N/A",IF(G165&gt;10,"No",IF(G165&lt;-10,"No","Yes")))</f>
        <v>N/A</v>
      </c>
      <c r="I165" s="12">
        <v>-7.81</v>
      </c>
      <c r="J165" s="12">
        <v>5.1609999999999996</v>
      </c>
      <c r="K165" s="47" t="s">
        <v>739</v>
      </c>
      <c r="L165" s="9" t="str">
        <f>IF(J165="Div by 0", "N/A", IF(OR(J165="N/A",K165="N/A"),"N/A", IF(J165&gt;VALUE(MID(K165,1,2)), "No", IF(J165&lt;-1*VALUE(MID(K165,1,2)), "No", "Yes"))))</f>
        <v>Yes</v>
      </c>
      <c r="N165" s="69"/>
    </row>
    <row r="166" spans="1:16" x14ac:dyDescent="0.2">
      <c r="A166" s="60" t="s">
        <v>1230</v>
      </c>
      <c r="B166" s="14" t="s">
        <v>213</v>
      </c>
      <c r="C166" s="14" t="s">
        <v>1747</v>
      </c>
      <c r="D166" s="11" t="str">
        <f t="shared" si="34"/>
        <v>N/A</v>
      </c>
      <c r="E166" s="14" t="s">
        <v>1747</v>
      </c>
      <c r="F166" s="11" t="str">
        <f t="shared" si="35"/>
        <v>N/A</v>
      </c>
      <c r="G166" s="14">
        <v>219</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1758814</v>
      </c>
      <c r="D6" s="11" t="str">
        <f t="shared" ref="D6:D11" si="0">IF($B6="N/A","N/A",IF(C6&gt;10,"No",IF(C6&lt;-10,"No","Yes")))</f>
        <v>N/A</v>
      </c>
      <c r="E6" s="1">
        <v>1820828</v>
      </c>
      <c r="F6" s="11" t="str">
        <f t="shared" ref="F6:F11" si="1">IF($B6="N/A","N/A",IF(E6&gt;10,"No",IF(E6&lt;-10,"No","Yes")))</f>
        <v>N/A</v>
      </c>
      <c r="G6" s="1">
        <v>1856874</v>
      </c>
      <c r="H6" s="11" t="str">
        <f t="shared" ref="H6:H11" si="2">IF($B6="N/A","N/A",IF(G6&gt;10,"No",IF(G6&lt;-10,"No","Yes")))</f>
        <v>N/A</v>
      </c>
      <c r="I6" s="12">
        <v>3.5259999999999998</v>
      </c>
      <c r="J6" s="12">
        <v>1.98</v>
      </c>
      <c r="K6" s="1" t="s">
        <v>739</v>
      </c>
      <c r="L6" s="9" t="str">
        <f t="shared" ref="L6:L14" si="3">IF(J6="Div by 0", "N/A", IF(K6="N/A","N/A", IF(J6&gt;VALUE(MID(K6,1,2)), "No", IF(J6&lt;-1*VALUE(MID(K6,1,2)), "No", "Yes"))))</f>
        <v>Yes</v>
      </c>
    </row>
    <row r="7" spans="1:12" x14ac:dyDescent="0.2">
      <c r="A7" s="18" t="s">
        <v>100</v>
      </c>
      <c r="B7" s="50" t="s">
        <v>213</v>
      </c>
      <c r="C7" s="1">
        <v>147298</v>
      </c>
      <c r="D7" s="11" t="str">
        <f t="shared" si="0"/>
        <v>N/A</v>
      </c>
      <c r="E7" s="1">
        <v>145955</v>
      </c>
      <c r="F7" s="11" t="str">
        <f t="shared" si="1"/>
        <v>N/A</v>
      </c>
      <c r="G7" s="1">
        <v>147360</v>
      </c>
      <c r="H7" s="11" t="str">
        <f t="shared" si="2"/>
        <v>N/A</v>
      </c>
      <c r="I7" s="12">
        <v>-0.91200000000000003</v>
      </c>
      <c r="J7" s="12">
        <v>0.96260000000000001</v>
      </c>
      <c r="K7" s="50" t="s">
        <v>739</v>
      </c>
      <c r="L7" s="9" t="str">
        <f t="shared" si="3"/>
        <v>Yes</v>
      </c>
    </row>
    <row r="8" spans="1:12" x14ac:dyDescent="0.2">
      <c r="A8" s="18" t="s">
        <v>101</v>
      </c>
      <c r="B8" s="50" t="s">
        <v>213</v>
      </c>
      <c r="C8" s="1">
        <v>296500</v>
      </c>
      <c r="D8" s="11" t="str">
        <f t="shared" si="0"/>
        <v>N/A</v>
      </c>
      <c r="E8" s="1">
        <v>306336</v>
      </c>
      <c r="F8" s="11" t="str">
        <f t="shared" si="1"/>
        <v>N/A</v>
      </c>
      <c r="G8" s="1">
        <v>315661</v>
      </c>
      <c r="H8" s="11" t="str">
        <f t="shared" si="2"/>
        <v>N/A</v>
      </c>
      <c r="I8" s="12">
        <v>3.3170000000000002</v>
      </c>
      <c r="J8" s="12">
        <v>3.044</v>
      </c>
      <c r="K8" s="50" t="s">
        <v>739</v>
      </c>
      <c r="L8" s="9" t="str">
        <f t="shared" si="3"/>
        <v>Yes</v>
      </c>
    </row>
    <row r="9" spans="1:12" x14ac:dyDescent="0.2">
      <c r="A9" s="18" t="s">
        <v>104</v>
      </c>
      <c r="B9" s="50" t="s">
        <v>213</v>
      </c>
      <c r="C9" s="1">
        <v>1004764</v>
      </c>
      <c r="D9" s="11" t="str">
        <f t="shared" si="0"/>
        <v>N/A</v>
      </c>
      <c r="E9" s="1">
        <v>1045959</v>
      </c>
      <c r="F9" s="11" t="str">
        <f t="shared" si="1"/>
        <v>N/A</v>
      </c>
      <c r="G9" s="1">
        <v>1063837</v>
      </c>
      <c r="H9" s="11" t="str">
        <f t="shared" si="2"/>
        <v>N/A</v>
      </c>
      <c r="I9" s="12">
        <v>4.0999999999999996</v>
      </c>
      <c r="J9" s="12">
        <v>1.7090000000000001</v>
      </c>
      <c r="K9" s="50" t="s">
        <v>739</v>
      </c>
      <c r="L9" s="9" t="str">
        <f t="shared" si="3"/>
        <v>Yes</v>
      </c>
    </row>
    <row r="10" spans="1:12" x14ac:dyDescent="0.2">
      <c r="A10" s="18" t="s">
        <v>105</v>
      </c>
      <c r="B10" s="50" t="s">
        <v>213</v>
      </c>
      <c r="C10" s="1">
        <v>310252</v>
      </c>
      <c r="D10" s="11" t="str">
        <f t="shared" si="0"/>
        <v>N/A</v>
      </c>
      <c r="E10" s="1">
        <v>322578</v>
      </c>
      <c r="F10" s="11" t="str">
        <f t="shared" si="1"/>
        <v>N/A</v>
      </c>
      <c r="G10" s="1">
        <v>330016</v>
      </c>
      <c r="H10" s="11" t="str">
        <f t="shared" si="2"/>
        <v>N/A</v>
      </c>
      <c r="I10" s="12">
        <v>3.9729999999999999</v>
      </c>
      <c r="J10" s="12">
        <v>2.306</v>
      </c>
      <c r="K10" s="50" t="s">
        <v>739</v>
      </c>
      <c r="L10" s="9" t="str">
        <f t="shared" si="3"/>
        <v>Yes</v>
      </c>
    </row>
    <row r="11" spans="1:12" x14ac:dyDescent="0.2">
      <c r="A11" s="18" t="s">
        <v>77</v>
      </c>
      <c r="B11" s="1" t="s">
        <v>213</v>
      </c>
      <c r="C11" s="1">
        <v>1417389.75</v>
      </c>
      <c r="D11" s="46" t="str">
        <f t="shared" si="0"/>
        <v>N/A</v>
      </c>
      <c r="E11" s="1">
        <v>1474441.41</v>
      </c>
      <c r="F11" s="11" t="str">
        <f t="shared" si="1"/>
        <v>N/A</v>
      </c>
      <c r="G11" s="1">
        <v>1511255.66</v>
      </c>
      <c r="H11" s="11" t="str">
        <f t="shared" si="2"/>
        <v>N/A</v>
      </c>
      <c r="I11" s="12">
        <v>4.0250000000000004</v>
      </c>
      <c r="J11" s="12">
        <v>2.4969999999999999</v>
      </c>
      <c r="K11" s="1" t="s">
        <v>740</v>
      </c>
      <c r="L11" s="9" t="str">
        <f t="shared" si="3"/>
        <v>Yes</v>
      </c>
    </row>
    <row r="12" spans="1:12" x14ac:dyDescent="0.2">
      <c r="A12" s="18" t="s">
        <v>115</v>
      </c>
      <c r="B12" s="1" t="s">
        <v>213</v>
      </c>
      <c r="C12" s="1">
        <v>264356</v>
      </c>
      <c r="D12" s="1" t="s">
        <v>213</v>
      </c>
      <c r="E12" s="1">
        <v>265385</v>
      </c>
      <c r="F12" s="1" t="s">
        <v>213</v>
      </c>
      <c r="G12" s="1">
        <v>271002</v>
      </c>
      <c r="H12" s="1" t="s">
        <v>213</v>
      </c>
      <c r="I12" s="12">
        <v>0.38919999999999999</v>
      </c>
      <c r="J12" s="12">
        <v>2.117</v>
      </c>
      <c r="K12" s="1" t="s">
        <v>740</v>
      </c>
      <c r="L12" s="9" t="str">
        <f t="shared" si="3"/>
        <v>Yes</v>
      </c>
    </row>
    <row r="13" spans="1:12" x14ac:dyDescent="0.2">
      <c r="A13" s="18" t="s">
        <v>449</v>
      </c>
      <c r="B13" s="1" t="s">
        <v>213</v>
      </c>
      <c r="C13" s="1">
        <v>144092</v>
      </c>
      <c r="D13" s="1" t="s">
        <v>213</v>
      </c>
      <c r="E13" s="1">
        <v>142638</v>
      </c>
      <c r="F13" s="1" t="s">
        <v>213</v>
      </c>
      <c r="G13" s="1">
        <v>143915</v>
      </c>
      <c r="H13" s="1" t="s">
        <v>213</v>
      </c>
      <c r="I13" s="12">
        <v>-1.01</v>
      </c>
      <c r="J13" s="12">
        <v>0.89529999999999998</v>
      </c>
      <c r="K13" s="1" t="s">
        <v>740</v>
      </c>
      <c r="L13" s="9" t="str">
        <f t="shared" si="3"/>
        <v>Yes</v>
      </c>
    </row>
    <row r="14" spans="1:12" x14ac:dyDescent="0.2">
      <c r="A14" s="18" t="s">
        <v>450</v>
      </c>
      <c r="B14" s="1" t="s">
        <v>213</v>
      </c>
      <c r="C14" s="1">
        <v>117729</v>
      </c>
      <c r="D14" s="1" t="s">
        <v>213</v>
      </c>
      <c r="E14" s="1">
        <v>120486</v>
      </c>
      <c r="F14" s="1" t="s">
        <v>213</v>
      </c>
      <c r="G14" s="1">
        <v>124932</v>
      </c>
      <c r="H14" s="1" t="s">
        <v>213</v>
      </c>
      <c r="I14" s="12">
        <v>2.3420000000000001</v>
      </c>
      <c r="J14" s="12">
        <v>3.69</v>
      </c>
      <c r="K14" s="1" t="s">
        <v>740</v>
      </c>
      <c r="L14" s="9" t="str">
        <f t="shared" si="3"/>
        <v>Yes</v>
      </c>
    </row>
    <row r="15" spans="1:12" x14ac:dyDescent="0.2">
      <c r="A15" s="4" t="s">
        <v>58</v>
      </c>
      <c r="B15" s="50" t="s">
        <v>213</v>
      </c>
      <c r="C15" s="14">
        <v>9686064950</v>
      </c>
      <c r="D15" s="11" t="str">
        <f t="shared" ref="D15:D20" si="4">IF($B15="N/A","N/A",IF(C15&gt;10,"No",IF(C15&lt;-10,"No","Yes")))</f>
        <v>N/A</v>
      </c>
      <c r="E15" s="14">
        <v>9436455182</v>
      </c>
      <c r="F15" s="11" t="str">
        <f t="shared" ref="F15:F20" si="5">IF($B15="N/A","N/A",IF(E15&gt;10,"No",IF(E15&lt;-10,"No","Yes")))</f>
        <v>N/A</v>
      </c>
      <c r="G15" s="14">
        <v>9469566962</v>
      </c>
      <c r="H15" s="11" t="str">
        <f t="shared" ref="H15:H20" si="6">IF($B15="N/A","N/A",IF(G15&gt;10,"No",IF(G15&lt;-10,"No","Yes")))</f>
        <v>N/A</v>
      </c>
      <c r="I15" s="12">
        <v>-2.58</v>
      </c>
      <c r="J15" s="12">
        <v>0.35089999999999999</v>
      </c>
      <c r="K15" s="50" t="s">
        <v>739</v>
      </c>
      <c r="L15" s="9" t="str">
        <f t="shared" ref="L15:L20" si="7">IF(J15="Div by 0", "N/A", IF(K15="N/A","N/A", IF(J15&gt;VALUE(MID(K15,1,2)), "No", IF(J15&lt;-1*VALUE(MID(K15,1,2)), "No", "Yes"))))</f>
        <v>Yes</v>
      </c>
    </row>
    <row r="16" spans="1:12" x14ac:dyDescent="0.2">
      <c r="A16" s="4" t="s">
        <v>1133</v>
      </c>
      <c r="B16" s="50" t="s">
        <v>213</v>
      </c>
      <c r="C16" s="14">
        <v>5507.1570671999998</v>
      </c>
      <c r="D16" s="11" t="str">
        <f t="shared" si="4"/>
        <v>N/A</v>
      </c>
      <c r="E16" s="14">
        <v>5182.5077283999999</v>
      </c>
      <c r="F16" s="11" t="str">
        <f t="shared" si="5"/>
        <v>N/A</v>
      </c>
      <c r="G16" s="14">
        <v>5099.7358797999996</v>
      </c>
      <c r="H16" s="11" t="str">
        <f t="shared" si="6"/>
        <v>N/A</v>
      </c>
      <c r="I16" s="12">
        <v>-5.9</v>
      </c>
      <c r="J16" s="12">
        <v>-1.6</v>
      </c>
      <c r="K16" s="50" t="s">
        <v>739</v>
      </c>
      <c r="L16" s="9" t="str">
        <f t="shared" si="7"/>
        <v>Yes</v>
      </c>
    </row>
    <row r="17" spans="1:12" x14ac:dyDescent="0.2">
      <c r="A17" s="4" t="s">
        <v>1233</v>
      </c>
      <c r="B17" s="50" t="s">
        <v>213</v>
      </c>
      <c r="C17" s="14">
        <v>12047.257810999999</v>
      </c>
      <c r="D17" s="11" t="str">
        <f t="shared" si="4"/>
        <v>N/A</v>
      </c>
      <c r="E17" s="14">
        <v>11900.679525</v>
      </c>
      <c r="F17" s="11" t="str">
        <f t="shared" si="5"/>
        <v>N/A</v>
      </c>
      <c r="G17" s="14">
        <v>11669.090410999999</v>
      </c>
      <c r="H17" s="11" t="str">
        <f t="shared" si="6"/>
        <v>N/A</v>
      </c>
      <c r="I17" s="12">
        <v>-1.22</v>
      </c>
      <c r="J17" s="12">
        <v>-1.95</v>
      </c>
      <c r="K17" s="50" t="s">
        <v>739</v>
      </c>
      <c r="L17" s="9" t="str">
        <f t="shared" si="7"/>
        <v>Yes</v>
      </c>
    </row>
    <row r="18" spans="1:12" x14ac:dyDescent="0.2">
      <c r="A18" s="4" t="s">
        <v>1234</v>
      </c>
      <c r="B18" s="50" t="s">
        <v>213</v>
      </c>
      <c r="C18" s="14">
        <v>14847.602978000001</v>
      </c>
      <c r="D18" s="11" t="str">
        <f t="shared" si="4"/>
        <v>N/A</v>
      </c>
      <c r="E18" s="14">
        <v>14124.319845</v>
      </c>
      <c r="F18" s="11" t="str">
        <f t="shared" si="5"/>
        <v>N/A</v>
      </c>
      <c r="G18" s="14">
        <v>13681.445417999999</v>
      </c>
      <c r="H18" s="11" t="str">
        <f t="shared" si="6"/>
        <v>N/A</v>
      </c>
      <c r="I18" s="12">
        <v>-4.87</v>
      </c>
      <c r="J18" s="12">
        <v>-3.14</v>
      </c>
      <c r="K18" s="50" t="s">
        <v>739</v>
      </c>
      <c r="L18" s="9" t="str">
        <f t="shared" si="7"/>
        <v>Yes</v>
      </c>
    </row>
    <row r="19" spans="1:12" x14ac:dyDescent="0.2">
      <c r="A19" s="4" t="s">
        <v>1235</v>
      </c>
      <c r="B19" s="50" t="s">
        <v>213</v>
      </c>
      <c r="C19" s="14">
        <v>2264.6329784999998</v>
      </c>
      <c r="D19" s="11" t="str">
        <f t="shared" si="4"/>
        <v>N/A</v>
      </c>
      <c r="E19" s="14">
        <v>2053.1161049000002</v>
      </c>
      <c r="F19" s="11" t="str">
        <f t="shared" si="5"/>
        <v>N/A</v>
      </c>
      <c r="G19" s="14">
        <v>2089.3655494</v>
      </c>
      <c r="H19" s="11" t="str">
        <f t="shared" si="6"/>
        <v>N/A</v>
      </c>
      <c r="I19" s="12">
        <v>-9.34</v>
      </c>
      <c r="J19" s="12">
        <v>1.766</v>
      </c>
      <c r="K19" s="50" t="s">
        <v>739</v>
      </c>
      <c r="L19" s="9" t="str">
        <f t="shared" si="7"/>
        <v>Yes</v>
      </c>
    </row>
    <row r="20" spans="1:12" x14ac:dyDescent="0.2">
      <c r="A20" s="4" t="s">
        <v>1236</v>
      </c>
      <c r="B20" s="50" t="s">
        <v>213</v>
      </c>
      <c r="C20" s="14">
        <v>3976.7414746999998</v>
      </c>
      <c r="D20" s="11" t="str">
        <f t="shared" si="4"/>
        <v>N/A</v>
      </c>
      <c r="E20" s="14">
        <v>3798.2397746000001</v>
      </c>
      <c r="F20" s="11" t="str">
        <f t="shared" si="5"/>
        <v>N/A</v>
      </c>
      <c r="G20" s="14">
        <v>3662.1457111</v>
      </c>
      <c r="H20" s="11" t="str">
        <f t="shared" si="6"/>
        <v>N/A</v>
      </c>
      <c r="I20" s="12">
        <v>-4.49</v>
      </c>
      <c r="J20" s="12">
        <v>-3.58</v>
      </c>
      <c r="K20" s="50" t="s">
        <v>739</v>
      </c>
      <c r="L20" s="9" t="str">
        <f t="shared" si="7"/>
        <v>Yes</v>
      </c>
    </row>
    <row r="21" spans="1:12" x14ac:dyDescent="0.2">
      <c r="A21" s="2" t="s">
        <v>1137</v>
      </c>
      <c r="B21" s="50" t="s">
        <v>213</v>
      </c>
      <c r="C21" s="14">
        <v>5459.9644294999998</v>
      </c>
      <c r="D21" s="11" t="str">
        <f t="shared" ref="D21:D22" si="8">IF($B21="N/A","N/A",IF(C21&gt;10,"No",IF(C21&lt;-10,"No","Yes")))</f>
        <v>N/A</v>
      </c>
      <c r="E21" s="14">
        <v>5154.9597782999999</v>
      </c>
      <c r="F21" s="11" t="str">
        <f t="shared" ref="F21:F22" si="9">IF($B21="N/A","N/A",IF(E21&gt;10,"No",IF(E21&lt;-10,"No","Yes")))</f>
        <v>N/A</v>
      </c>
      <c r="G21" s="14">
        <v>5032.6867977000002</v>
      </c>
      <c r="H21" s="11" t="str">
        <f t="shared" ref="H21:H22" si="10">IF($B21="N/A","N/A",IF(G21&gt;10,"No",IF(G21&lt;-10,"No","Yes")))</f>
        <v>N/A</v>
      </c>
      <c r="I21" s="12">
        <v>-5.59</v>
      </c>
      <c r="J21" s="12">
        <v>-2.37</v>
      </c>
      <c r="K21" s="50" t="s">
        <v>739</v>
      </c>
      <c r="L21" s="9" t="str">
        <f>IF(J21="Div by 0", "N/A", IF(OR(J21="N/A",K21="N/A"),"N/A", IF(J21&gt;VALUE(MID(K21,1,2)), "No", IF(J21&lt;-1*VALUE(MID(K21,1,2)), "No", "Yes"))))</f>
        <v>Yes</v>
      </c>
    </row>
    <row r="22" spans="1:12" x14ac:dyDescent="0.2">
      <c r="A22" s="2" t="s">
        <v>1138</v>
      </c>
      <c r="B22" s="50" t="s">
        <v>213</v>
      </c>
      <c r="C22" s="14">
        <v>5573.0685904000002</v>
      </c>
      <c r="D22" s="11" t="str">
        <f t="shared" si="8"/>
        <v>N/A</v>
      </c>
      <c r="E22" s="14">
        <v>5220.4600117999998</v>
      </c>
      <c r="F22" s="11" t="str">
        <f t="shared" si="9"/>
        <v>N/A</v>
      </c>
      <c r="G22" s="14">
        <v>5191.6773646000001</v>
      </c>
      <c r="H22" s="11" t="str">
        <f t="shared" si="10"/>
        <v>N/A</v>
      </c>
      <c r="I22" s="12">
        <v>-6.33</v>
      </c>
      <c r="J22" s="12">
        <v>-0.55100000000000005</v>
      </c>
      <c r="K22" s="50" t="s">
        <v>739</v>
      </c>
      <c r="L22" s="9" t="str">
        <f>IF(J22="Div by 0", "N/A", IF(OR(J22="N/A",K22="N/A"),"N/A", IF(J22&gt;VALUE(MID(K22,1,2)), "No", IF(J22&lt;-1*VALUE(MID(K22,1,2)), "No", "Yes"))))</f>
        <v>Yes</v>
      </c>
    </row>
    <row r="23" spans="1:12" x14ac:dyDescent="0.2">
      <c r="A23" s="4" t="s">
        <v>1237</v>
      </c>
      <c r="B23" s="50" t="s">
        <v>213</v>
      </c>
      <c r="C23" s="14">
        <v>11362.861247999999</v>
      </c>
      <c r="D23" s="11" t="str">
        <f>IF($B23="N/A","N/A",IF(C23&gt;10,"No",IF(C23&lt;-10,"No","Yes")))</f>
        <v>N/A</v>
      </c>
      <c r="E23" s="14">
        <v>11041.408504999999</v>
      </c>
      <c r="F23" s="11" t="str">
        <f>IF($B23="N/A","N/A",IF(E23&gt;10,"No",IF(E23&lt;-10,"No","Yes")))</f>
        <v>N/A</v>
      </c>
      <c r="G23" s="14">
        <v>10674.202046</v>
      </c>
      <c r="H23" s="11" t="str">
        <f>IF($B23="N/A","N/A",IF(G23&gt;10,"No",IF(G23&lt;-10,"No","Yes")))</f>
        <v>N/A</v>
      </c>
      <c r="I23" s="12">
        <v>-2.83</v>
      </c>
      <c r="J23" s="12">
        <v>-3.33</v>
      </c>
      <c r="K23" s="50" t="s">
        <v>739</v>
      </c>
      <c r="L23" s="9" t="str">
        <f>IF(J23="Div by 0", "N/A", IF(K23="N/A","N/A", IF(J23&gt;VALUE(MID(K23,1,2)), "No", IF(J23&lt;-1*VALUE(MID(K23,1,2)), "No", "Yes"))))</f>
        <v>Yes</v>
      </c>
    </row>
    <row r="24" spans="1:12" x14ac:dyDescent="0.2">
      <c r="A24" s="4" t="s">
        <v>1238</v>
      </c>
      <c r="B24" s="50" t="s">
        <v>213</v>
      </c>
      <c r="C24" s="14">
        <v>12188.988646</v>
      </c>
      <c r="D24" s="11" t="str">
        <f>IF($B24="N/A","N/A",IF(C24&gt;10,"No",IF(C24&lt;-10,"No","Yes")))</f>
        <v>N/A</v>
      </c>
      <c r="E24" s="14">
        <v>12062.016889</v>
      </c>
      <c r="F24" s="11" t="str">
        <f>IF($B24="N/A","N/A",IF(E24&gt;10,"No",IF(E24&lt;-10,"No","Yes")))</f>
        <v>N/A</v>
      </c>
      <c r="G24" s="14">
        <v>11847.478907999999</v>
      </c>
      <c r="H24" s="11" t="str">
        <f>IF($B24="N/A","N/A",IF(G24&gt;10,"No",IF(G24&lt;-10,"No","Yes")))</f>
        <v>N/A</v>
      </c>
      <c r="I24" s="12">
        <v>-1.04</v>
      </c>
      <c r="J24" s="12">
        <v>-1.78</v>
      </c>
      <c r="K24" s="50" t="s">
        <v>739</v>
      </c>
      <c r="L24" s="9" t="str">
        <f>IF(J24="Div by 0", "N/A", IF(K24="N/A","N/A", IF(J24&gt;VALUE(MID(K24,1,2)), "No", IF(J24&lt;-1*VALUE(MID(K24,1,2)), "No", "Yes"))))</f>
        <v>Yes</v>
      </c>
    </row>
    <row r="25" spans="1:12" x14ac:dyDescent="0.2">
      <c r="A25" s="4" t="s">
        <v>1239</v>
      </c>
      <c r="B25" s="50" t="s">
        <v>213</v>
      </c>
      <c r="C25" s="14">
        <v>10411.696760999999</v>
      </c>
      <c r="D25" s="11" t="str">
        <f>IF($B25="N/A","N/A",IF(C25&gt;10,"No",IF(C25&lt;-10,"No","Yes")))</f>
        <v>N/A</v>
      </c>
      <c r="E25" s="14">
        <v>9899.4590989999997</v>
      </c>
      <c r="F25" s="11" t="str">
        <f>IF($B25="N/A","N/A",IF(E25&gt;10,"No",IF(E25&lt;-10,"No","Yes")))</f>
        <v>N/A</v>
      </c>
      <c r="G25" s="14">
        <v>9396.2544023999999</v>
      </c>
      <c r="H25" s="11" t="str">
        <f>IF($B25="N/A","N/A",IF(G25&gt;10,"No",IF(G25&lt;-10,"No","Yes")))</f>
        <v>N/A</v>
      </c>
      <c r="I25" s="12">
        <v>-4.92</v>
      </c>
      <c r="J25" s="12">
        <v>-5.08</v>
      </c>
      <c r="K25" s="50" t="s">
        <v>739</v>
      </c>
      <c r="L25" s="9" t="str">
        <f>IF(J25="Div by 0", "N/A", IF(K25="N/A","N/A", IF(J25&gt;VALUE(MID(K25,1,2)), "No", IF(J25&lt;-1*VALUE(MID(K25,1,2)), "No", "Yes"))))</f>
        <v>Yes</v>
      </c>
    </row>
    <row r="26" spans="1:12" x14ac:dyDescent="0.2">
      <c r="A26" s="4" t="s">
        <v>1240</v>
      </c>
      <c r="B26" s="50" t="s">
        <v>213</v>
      </c>
      <c r="C26" s="14">
        <v>11343.669247</v>
      </c>
      <c r="D26" s="11" t="str">
        <f t="shared" ref="D26:D27" si="11">IF($B26="N/A","N/A",IF(C26&gt;10,"No",IF(C26&lt;-10,"No","Yes")))</f>
        <v>N/A</v>
      </c>
      <c r="E26" s="14">
        <v>11027.440907</v>
      </c>
      <c r="F26" s="11" t="str">
        <f t="shared" ref="F26:F30" si="12">IF($B26="N/A","N/A",IF(E26&gt;10,"No",IF(E26&lt;-10,"No","Yes")))</f>
        <v>N/A</v>
      </c>
      <c r="G26" s="14">
        <v>10623.33469</v>
      </c>
      <c r="H26" s="11" t="str">
        <f t="shared" ref="H26:H27" si="13">IF($B26="N/A","N/A",IF(G26&gt;10,"No",IF(G26&lt;-10,"No","Yes")))</f>
        <v>N/A</v>
      </c>
      <c r="I26" s="12">
        <v>-2.79</v>
      </c>
      <c r="J26" s="12">
        <v>-3.66</v>
      </c>
      <c r="K26" s="50" t="s">
        <v>739</v>
      </c>
      <c r="L26" s="9" t="str">
        <f>IF(J26="Div by 0", "N/A", IF(OR(J26="N/A",K26="N/A"),"N/A", IF(J26&gt;VALUE(MID(K26,1,2)), "No", IF(J26&lt;-1*VALUE(MID(K26,1,2)), "No", "Yes"))))</f>
        <v>Yes</v>
      </c>
    </row>
    <row r="27" spans="1:12" x14ac:dyDescent="0.2">
      <c r="A27" s="4" t="s">
        <v>1241</v>
      </c>
      <c r="B27" s="50" t="s">
        <v>213</v>
      </c>
      <c r="C27" s="14">
        <v>11398.273725999999</v>
      </c>
      <c r="D27" s="11" t="str">
        <f t="shared" si="11"/>
        <v>N/A</v>
      </c>
      <c r="E27" s="14">
        <v>11066.806591</v>
      </c>
      <c r="F27" s="11" t="str">
        <f t="shared" si="12"/>
        <v>N/A</v>
      </c>
      <c r="G27" s="14">
        <v>10765.018797999999</v>
      </c>
      <c r="H27" s="11" t="str">
        <f t="shared" si="13"/>
        <v>N/A</v>
      </c>
      <c r="I27" s="12">
        <v>-2.91</v>
      </c>
      <c r="J27" s="12">
        <v>-2.73</v>
      </c>
      <c r="K27" s="50" t="s">
        <v>739</v>
      </c>
      <c r="L27" s="9" t="str">
        <f>IF(J27="Div by 0", "N/A", IF(OR(J27="N/A",K27="N/A"),"N/A", IF(J27&gt;VALUE(MID(K27,1,2)), "No", IF(J27&lt;-1*VALUE(MID(K27,1,2)), "No", "Yes"))))</f>
        <v>Yes</v>
      </c>
    </row>
    <row r="28" spans="1:12" x14ac:dyDescent="0.2">
      <c r="A28" s="60" t="s">
        <v>1242</v>
      </c>
      <c r="B28" s="14" t="s">
        <v>213</v>
      </c>
      <c r="C28" s="14">
        <v>1603.0869236999999</v>
      </c>
      <c r="D28" s="11" t="str">
        <f t="shared" ref="D28:D30" si="14">IF($B28="N/A","N/A",IF(C28&gt;10,"No",IF(C28&lt;-10,"No","Yes")))</f>
        <v>N/A</v>
      </c>
      <c r="E28" s="14">
        <v>1477.8464937000001</v>
      </c>
      <c r="F28" s="11" t="str">
        <f t="shared" si="12"/>
        <v>N/A</v>
      </c>
      <c r="G28" s="14">
        <v>1554.0977410999999</v>
      </c>
      <c r="H28" s="11" t="str">
        <f t="shared" ref="H28:H30" si="15">IF($B28="N/A","N/A",IF(G28&gt;10,"No",IF(G28&lt;-10,"No","Yes")))</f>
        <v>N/A</v>
      </c>
      <c r="I28" s="12">
        <v>-7.81</v>
      </c>
      <c r="J28" s="12">
        <v>5.16</v>
      </c>
      <c r="K28" s="47" t="s">
        <v>739</v>
      </c>
      <c r="L28" s="9" t="str">
        <f>IF(J28="Div by 0", "N/A", IF(OR(J28="N/A",K28="N/A"),"N/A", IF(J28&gt;VALUE(MID(K28,1,2)), "No", IF(J28&lt;-1*VALUE(MID(K28,1,2)), "No", "Yes"))))</f>
        <v>Yes</v>
      </c>
    </row>
    <row r="29" spans="1:12" x14ac:dyDescent="0.2">
      <c r="A29" s="60" t="s">
        <v>1243</v>
      </c>
      <c r="B29" s="14" t="s">
        <v>213</v>
      </c>
      <c r="C29" s="14">
        <v>1603.0869236999999</v>
      </c>
      <c r="D29" s="11" t="str">
        <f t="shared" si="14"/>
        <v>N/A</v>
      </c>
      <c r="E29" s="14">
        <v>1477.8464937000001</v>
      </c>
      <c r="F29" s="11" t="str">
        <f t="shared" si="12"/>
        <v>N/A</v>
      </c>
      <c r="G29" s="14">
        <v>1554.1179417000001</v>
      </c>
      <c r="H29" s="11" t="str">
        <f t="shared" si="15"/>
        <v>N/A</v>
      </c>
      <c r="I29" s="12">
        <v>-7.81</v>
      </c>
      <c r="J29" s="12">
        <v>5.1609999999999996</v>
      </c>
      <c r="K29" s="47" t="s">
        <v>739</v>
      </c>
      <c r="L29" s="9" t="str">
        <f t="shared" ref="L29:L30" si="16">IF(J29="Div by 0", "N/A", IF(OR(J29="N/A",K29="N/A"),"N/A", IF(J29&gt;VALUE(MID(K29,1,2)), "No", IF(J29&lt;-1*VALUE(MID(K29,1,2)), "No", "Yes"))))</f>
        <v>Yes</v>
      </c>
    </row>
    <row r="30" spans="1:12" x14ac:dyDescent="0.2">
      <c r="A30" s="60" t="s">
        <v>1244</v>
      </c>
      <c r="B30" s="14" t="s">
        <v>213</v>
      </c>
      <c r="C30" s="14" t="s">
        <v>1747</v>
      </c>
      <c r="D30" s="11" t="str">
        <f t="shared" si="14"/>
        <v>N/A</v>
      </c>
      <c r="E30" s="14" t="s">
        <v>1747</v>
      </c>
      <c r="F30" s="11" t="str">
        <f t="shared" si="12"/>
        <v>N/A</v>
      </c>
      <c r="G30" s="14">
        <v>219</v>
      </c>
      <c r="H30" s="11" t="str">
        <f t="shared" si="15"/>
        <v>N/A</v>
      </c>
      <c r="I30" s="12" t="s">
        <v>1747</v>
      </c>
      <c r="J30" s="12" t="s">
        <v>1747</v>
      </c>
      <c r="K30" s="47" t="s">
        <v>739</v>
      </c>
      <c r="L30" s="9" t="str">
        <f t="shared" si="16"/>
        <v>N/A</v>
      </c>
    </row>
    <row r="31" spans="1:12" x14ac:dyDescent="0.2">
      <c r="A31" s="48" t="s">
        <v>2</v>
      </c>
      <c r="B31" s="37" t="s">
        <v>213</v>
      </c>
      <c r="C31" s="13">
        <v>83.166383710999995</v>
      </c>
      <c r="D31" s="46" t="str">
        <f t="shared" ref="D31:D69" si="17">IF($B31="N/A","N/A",IF(C31&gt;10,"No",IF(C31&lt;-10,"No","Yes")))</f>
        <v>N/A</v>
      </c>
      <c r="E31" s="13">
        <v>91.366729860999996</v>
      </c>
      <c r="F31" s="46" t="str">
        <f t="shared" ref="F31:F69" si="18">IF($B31="N/A","N/A",IF(E31&gt;10,"No",IF(E31&lt;-10,"No","Yes")))</f>
        <v>N/A</v>
      </c>
      <c r="G31" s="13">
        <v>92.714368342</v>
      </c>
      <c r="H31" s="46" t="str">
        <f t="shared" ref="H31:H69" si="19">IF($B31="N/A","N/A",IF(G31&gt;10,"No",IF(G31&lt;-10,"No","Yes")))</f>
        <v>N/A</v>
      </c>
      <c r="I31" s="12">
        <v>9.86</v>
      </c>
      <c r="J31" s="12">
        <v>1.4750000000000001</v>
      </c>
      <c r="K31" s="47" t="s">
        <v>739</v>
      </c>
      <c r="L31" s="9" t="str">
        <f t="shared" ref="L31:L99" si="20">IF(J31="Div by 0", "N/A", IF(K31="N/A","N/A", IF(J31&gt;VALUE(MID(K31,1,2)), "No", IF(J31&lt;-1*VALUE(MID(K31,1,2)), "No", "Yes"))))</f>
        <v>Yes</v>
      </c>
    </row>
    <row r="32" spans="1:12" x14ac:dyDescent="0.2">
      <c r="A32" s="48" t="s">
        <v>22</v>
      </c>
      <c r="B32" s="37" t="s">
        <v>213</v>
      </c>
      <c r="C32" s="1">
        <v>1462742</v>
      </c>
      <c r="D32" s="46" t="str">
        <f t="shared" si="17"/>
        <v>N/A</v>
      </c>
      <c r="E32" s="1">
        <v>1663631</v>
      </c>
      <c r="F32" s="46" t="str">
        <f t="shared" si="18"/>
        <v>N/A</v>
      </c>
      <c r="G32" s="1">
        <v>1721589</v>
      </c>
      <c r="H32" s="46" t="str">
        <f t="shared" si="19"/>
        <v>N/A</v>
      </c>
      <c r="I32" s="12">
        <v>13.73</v>
      </c>
      <c r="J32" s="12">
        <v>3.484</v>
      </c>
      <c r="K32" s="47" t="s">
        <v>739</v>
      </c>
      <c r="L32" s="9" t="str">
        <f t="shared" si="20"/>
        <v>Yes</v>
      </c>
    </row>
    <row r="33" spans="1:12" x14ac:dyDescent="0.2">
      <c r="A33" s="48" t="s">
        <v>451</v>
      </c>
      <c r="B33" s="50" t="s">
        <v>213</v>
      </c>
      <c r="C33" s="1">
        <v>30932</v>
      </c>
      <c r="D33" s="1" t="str">
        <f t="shared" si="17"/>
        <v>N/A</v>
      </c>
      <c r="E33" s="1">
        <v>57184</v>
      </c>
      <c r="F33" s="1" t="str">
        <f t="shared" si="18"/>
        <v>N/A</v>
      </c>
      <c r="G33" s="1">
        <v>74116</v>
      </c>
      <c r="H33" s="11" t="str">
        <f t="shared" si="19"/>
        <v>N/A</v>
      </c>
      <c r="I33" s="12">
        <v>84.87</v>
      </c>
      <c r="J33" s="12">
        <v>29.61</v>
      </c>
      <c r="K33" s="50" t="s">
        <v>739</v>
      </c>
      <c r="L33" s="9" t="str">
        <f t="shared" si="20"/>
        <v>Yes</v>
      </c>
    </row>
    <row r="34" spans="1:12" x14ac:dyDescent="0.2">
      <c r="A34" s="48" t="s">
        <v>1245</v>
      </c>
      <c r="B34" s="5" t="s">
        <v>213</v>
      </c>
      <c r="C34" s="1">
        <v>15950</v>
      </c>
      <c r="D34" s="9" t="str">
        <f t="shared" ref="D34:D38" si="21">IF($B34="N/A","N/A",IF(C34&lt;0,"No","Yes"))</f>
        <v>N/A</v>
      </c>
      <c r="E34" s="1">
        <v>27528</v>
      </c>
      <c r="F34" s="9" t="str">
        <f t="shared" ref="F34:F38" si="22">IF($B34="N/A","N/A",IF(E34&lt;0,"No","Yes"))</f>
        <v>N/A</v>
      </c>
      <c r="G34" s="1">
        <v>34782</v>
      </c>
      <c r="H34" s="9" t="str">
        <f t="shared" ref="H34:H38" si="23">IF($B34="N/A","N/A",IF(G34&lt;0,"No","Yes"))</f>
        <v>N/A</v>
      </c>
      <c r="I34" s="12">
        <v>72.59</v>
      </c>
      <c r="J34" s="12">
        <v>26.35</v>
      </c>
      <c r="K34" s="1" t="s">
        <v>739</v>
      </c>
      <c r="L34" s="9" t="str">
        <f t="shared" si="20"/>
        <v>Yes</v>
      </c>
    </row>
    <row r="35" spans="1:12" x14ac:dyDescent="0.2">
      <c r="A35" s="48" t="s">
        <v>1246</v>
      </c>
      <c r="B35" s="5" t="s">
        <v>213</v>
      </c>
      <c r="C35" s="1">
        <v>1981</v>
      </c>
      <c r="D35" s="9" t="str">
        <f t="shared" si="21"/>
        <v>N/A</v>
      </c>
      <c r="E35" s="1">
        <v>2177</v>
      </c>
      <c r="F35" s="9" t="str">
        <f t="shared" si="22"/>
        <v>N/A</v>
      </c>
      <c r="G35" s="1">
        <v>2855</v>
      </c>
      <c r="H35" s="9" t="str">
        <f t="shared" si="23"/>
        <v>N/A</v>
      </c>
      <c r="I35" s="12">
        <v>9.8940000000000001</v>
      </c>
      <c r="J35" s="12">
        <v>31.14</v>
      </c>
      <c r="K35" s="1" t="s">
        <v>739</v>
      </c>
      <c r="L35" s="9" t="str">
        <f t="shared" si="20"/>
        <v>No</v>
      </c>
    </row>
    <row r="36" spans="1:12" x14ac:dyDescent="0.2">
      <c r="A36" s="48" t="s">
        <v>1247</v>
      </c>
      <c r="B36" s="5" t="s">
        <v>213</v>
      </c>
      <c r="C36" s="1">
        <v>13001</v>
      </c>
      <c r="D36" s="9" t="str">
        <f t="shared" si="21"/>
        <v>N/A</v>
      </c>
      <c r="E36" s="1">
        <v>27479</v>
      </c>
      <c r="F36" s="9" t="str">
        <f t="shared" si="22"/>
        <v>N/A</v>
      </c>
      <c r="G36" s="1">
        <v>36478</v>
      </c>
      <c r="H36" s="9" t="str">
        <f t="shared" si="23"/>
        <v>N/A</v>
      </c>
      <c r="I36" s="12">
        <v>111.4</v>
      </c>
      <c r="J36" s="12">
        <v>32.75</v>
      </c>
      <c r="K36" s="1" t="s">
        <v>739</v>
      </c>
      <c r="L36" s="9" t="str">
        <f t="shared" si="20"/>
        <v>No</v>
      </c>
    </row>
    <row r="37" spans="1:12" x14ac:dyDescent="0.2">
      <c r="A37" s="48" t="s">
        <v>1248</v>
      </c>
      <c r="B37" s="5" t="s">
        <v>213</v>
      </c>
      <c r="C37" s="1">
        <v>0</v>
      </c>
      <c r="D37" s="9" t="str">
        <f t="shared" si="21"/>
        <v>N/A</v>
      </c>
      <c r="E37" s="1">
        <v>0</v>
      </c>
      <c r="F37" s="9" t="str">
        <f t="shared" si="22"/>
        <v>N/A</v>
      </c>
      <c r="G37" s="1">
        <v>11</v>
      </c>
      <c r="H37" s="9" t="str">
        <f t="shared" si="23"/>
        <v>N/A</v>
      </c>
      <c r="I37" s="12" t="s">
        <v>1747</v>
      </c>
      <c r="J37" s="12" t="s">
        <v>1747</v>
      </c>
      <c r="K37" s="1" t="s">
        <v>739</v>
      </c>
      <c r="L37" s="9" t="str">
        <f t="shared" si="20"/>
        <v>N/A</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203255</v>
      </c>
      <c r="D39" s="1" t="str">
        <f t="shared" si="17"/>
        <v>N/A</v>
      </c>
      <c r="E39" s="1">
        <v>254428</v>
      </c>
      <c r="F39" s="1" t="str">
        <f t="shared" si="18"/>
        <v>N/A</v>
      </c>
      <c r="G39" s="1">
        <v>272850</v>
      </c>
      <c r="H39" s="11" t="str">
        <f t="shared" si="19"/>
        <v>N/A</v>
      </c>
      <c r="I39" s="12">
        <v>25.18</v>
      </c>
      <c r="J39" s="12">
        <v>7.2409999999999997</v>
      </c>
      <c r="K39" s="50" t="s">
        <v>739</v>
      </c>
      <c r="L39" s="9" t="str">
        <f t="shared" si="20"/>
        <v>Yes</v>
      </c>
    </row>
    <row r="40" spans="1:12" x14ac:dyDescent="0.2">
      <c r="A40" s="48" t="s">
        <v>1250</v>
      </c>
      <c r="B40" s="5" t="s">
        <v>213</v>
      </c>
      <c r="C40" s="1">
        <v>149091</v>
      </c>
      <c r="D40" s="9" t="str">
        <f t="shared" ref="D40:D45" si="24">IF($B40="N/A","N/A",IF(C40&lt;0,"No","Yes"))</f>
        <v>N/A</v>
      </c>
      <c r="E40" s="1">
        <v>172556</v>
      </c>
      <c r="F40" s="9" t="str">
        <f t="shared" ref="F40:F45" si="25">IF($B40="N/A","N/A",IF(E40&lt;0,"No","Yes"))</f>
        <v>N/A</v>
      </c>
      <c r="G40" s="1">
        <v>183037</v>
      </c>
      <c r="H40" s="9" t="str">
        <f t="shared" ref="H40:H45" si="26">IF($B40="N/A","N/A",IF(G40&lt;0,"No","Yes"))</f>
        <v>N/A</v>
      </c>
      <c r="I40" s="12">
        <v>15.74</v>
      </c>
      <c r="J40" s="12">
        <v>6.0739999999999998</v>
      </c>
      <c r="K40" s="1" t="s">
        <v>739</v>
      </c>
      <c r="L40" s="9" t="str">
        <f t="shared" si="20"/>
        <v>Yes</v>
      </c>
    </row>
    <row r="41" spans="1:12" x14ac:dyDescent="0.2">
      <c r="A41" s="48" t="s">
        <v>1251</v>
      </c>
      <c r="B41" s="5" t="s">
        <v>213</v>
      </c>
      <c r="C41" s="1">
        <v>4543</v>
      </c>
      <c r="D41" s="9" t="str">
        <f t="shared" si="24"/>
        <v>N/A</v>
      </c>
      <c r="E41" s="1">
        <v>8487</v>
      </c>
      <c r="F41" s="9" t="str">
        <f t="shared" si="25"/>
        <v>N/A</v>
      </c>
      <c r="G41" s="1">
        <v>8644</v>
      </c>
      <c r="H41" s="9" t="str">
        <f t="shared" si="26"/>
        <v>N/A</v>
      </c>
      <c r="I41" s="12">
        <v>86.81</v>
      </c>
      <c r="J41" s="12">
        <v>1.85</v>
      </c>
      <c r="K41" s="1" t="s">
        <v>739</v>
      </c>
      <c r="L41" s="9" t="str">
        <f t="shared" si="20"/>
        <v>Yes</v>
      </c>
    </row>
    <row r="42" spans="1:12" x14ac:dyDescent="0.2">
      <c r="A42" s="48" t="s">
        <v>1252</v>
      </c>
      <c r="B42" s="5" t="s">
        <v>213</v>
      </c>
      <c r="C42" s="1">
        <v>48755</v>
      </c>
      <c r="D42" s="9" t="str">
        <f t="shared" si="24"/>
        <v>N/A</v>
      </c>
      <c r="E42" s="1">
        <v>71704</v>
      </c>
      <c r="F42" s="9" t="str">
        <f t="shared" si="25"/>
        <v>N/A</v>
      </c>
      <c r="G42" s="1">
        <v>79245</v>
      </c>
      <c r="H42" s="9" t="str">
        <f t="shared" si="26"/>
        <v>N/A</v>
      </c>
      <c r="I42" s="12">
        <v>47.07</v>
      </c>
      <c r="J42" s="12">
        <v>10.52</v>
      </c>
      <c r="K42" s="1" t="s">
        <v>739</v>
      </c>
      <c r="L42" s="9" t="str">
        <f t="shared" si="20"/>
        <v>Yes</v>
      </c>
    </row>
    <row r="43" spans="1:12" x14ac:dyDescent="0.2">
      <c r="A43" s="48" t="s">
        <v>1253</v>
      </c>
      <c r="B43" s="5" t="s">
        <v>213</v>
      </c>
      <c r="C43" s="1">
        <v>349</v>
      </c>
      <c r="D43" s="9" t="str">
        <f t="shared" si="24"/>
        <v>N/A</v>
      </c>
      <c r="E43" s="1">
        <v>656</v>
      </c>
      <c r="F43" s="9" t="str">
        <f t="shared" si="25"/>
        <v>N/A</v>
      </c>
      <c r="G43" s="1">
        <v>640</v>
      </c>
      <c r="H43" s="9" t="str">
        <f t="shared" si="26"/>
        <v>N/A</v>
      </c>
      <c r="I43" s="12">
        <v>87.97</v>
      </c>
      <c r="J43" s="12">
        <v>-2.44</v>
      </c>
      <c r="K43" s="1" t="s">
        <v>739</v>
      </c>
      <c r="L43" s="9" t="str">
        <f t="shared" si="20"/>
        <v>Yes</v>
      </c>
    </row>
    <row r="44" spans="1:12" x14ac:dyDescent="0.2">
      <c r="A44" s="48" t="s">
        <v>1254</v>
      </c>
      <c r="B44" s="5" t="s">
        <v>213</v>
      </c>
      <c r="C44" s="1">
        <v>517</v>
      </c>
      <c r="D44" s="9" t="str">
        <f t="shared" si="24"/>
        <v>N/A</v>
      </c>
      <c r="E44" s="1">
        <v>1025</v>
      </c>
      <c r="F44" s="9" t="str">
        <f t="shared" si="25"/>
        <v>N/A</v>
      </c>
      <c r="G44" s="1">
        <v>1284</v>
      </c>
      <c r="H44" s="9" t="str">
        <f t="shared" si="26"/>
        <v>N/A</v>
      </c>
      <c r="I44" s="12">
        <v>98.26</v>
      </c>
      <c r="J44" s="12">
        <v>25.27</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973234</v>
      </c>
      <c r="D46" s="1" t="str">
        <f t="shared" si="17"/>
        <v>N/A</v>
      </c>
      <c r="E46" s="1">
        <v>1039769</v>
      </c>
      <c r="F46" s="1" t="str">
        <f t="shared" si="18"/>
        <v>N/A</v>
      </c>
      <c r="G46" s="1">
        <v>1057896</v>
      </c>
      <c r="H46" s="11" t="str">
        <f t="shared" si="19"/>
        <v>N/A</v>
      </c>
      <c r="I46" s="12">
        <v>6.8360000000000003</v>
      </c>
      <c r="J46" s="12">
        <v>1.7430000000000001</v>
      </c>
      <c r="K46" s="50" t="s">
        <v>739</v>
      </c>
      <c r="L46" s="9" t="str">
        <f t="shared" si="20"/>
        <v>Yes</v>
      </c>
    </row>
    <row r="47" spans="1:12" x14ac:dyDescent="0.2">
      <c r="A47" s="48" t="s">
        <v>1256</v>
      </c>
      <c r="B47" s="5" t="s">
        <v>213</v>
      </c>
      <c r="C47" s="1">
        <v>148167</v>
      </c>
      <c r="D47" s="9" t="str">
        <f t="shared" ref="D47:D53" si="27">IF($B47="N/A","N/A",IF(C47&lt;0,"No","Yes"))</f>
        <v>N/A</v>
      </c>
      <c r="E47" s="1">
        <v>148855</v>
      </c>
      <c r="F47" s="9" t="str">
        <f t="shared" ref="F47:F53" si="28">IF($B47="N/A","N/A",IF(E47&lt;0,"No","Yes"))</f>
        <v>N/A</v>
      </c>
      <c r="G47" s="1">
        <v>142248</v>
      </c>
      <c r="H47" s="9" t="str">
        <f t="shared" ref="H47:H53" si="29">IF($B47="N/A","N/A",IF(G47&lt;0,"No","Yes"))</f>
        <v>N/A</v>
      </c>
      <c r="I47" s="12">
        <v>0.46429999999999999</v>
      </c>
      <c r="J47" s="12">
        <v>-4.4400000000000004</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1973</v>
      </c>
      <c r="D49" s="9" t="str">
        <f t="shared" si="27"/>
        <v>N/A</v>
      </c>
      <c r="E49" s="1">
        <v>3986</v>
      </c>
      <c r="F49" s="9" t="str">
        <f t="shared" si="28"/>
        <v>N/A</v>
      </c>
      <c r="G49" s="1">
        <v>3859</v>
      </c>
      <c r="H49" s="9" t="str">
        <f t="shared" si="29"/>
        <v>N/A</v>
      </c>
      <c r="I49" s="12">
        <v>102</v>
      </c>
      <c r="J49" s="12">
        <v>-3.19</v>
      </c>
      <c r="K49" s="1" t="s">
        <v>739</v>
      </c>
      <c r="L49" s="9" t="str">
        <f t="shared" si="20"/>
        <v>Yes</v>
      </c>
    </row>
    <row r="50" spans="1:12" x14ac:dyDescent="0.2">
      <c r="A50" s="48" t="s">
        <v>1259</v>
      </c>
      <c r="B50" s="5" t="s">
        <v>213</v>
      </c>
      <c r="C50" s="1">
        <v>767237</v>
      </c>
      <c r="D50" s="9" t="str">
        <f t="shared" si="27"/>
        <v>N/A</v>
      </c>
      <c r="E50" s="1">
        <v>827108</v>
      </c>
      <c r="F50" s="9" t="str">
        <f t="shared" si="28"/>
        <v>N/A</v>
      </c>
      <c r="G50" s="1">
        <v>851166</v>
      </c>
      <c r="H50" s="9" t="str">
        <f t="shared" si="29"/>
        <v>N/A</v>
      </c>
      <c r="I50" s="12">
        <v>7.8029999999999999</v>
      </c>
      <c r="J50" s="12">
        <v>2.9089999999999998</v>
      </c>
      <c r="K50" s="1" t="s">
        <v>739</v>
      </c>
      <c r="L50" s="9" t="str">
        <f t="shared" si="20"/>
        <v>Yes</v>
      </c>
    </row>
    <row r="51" spans="1:12" x14ac:dyDescent="0.2">
      <c r="A51" s="48" t="s">
        <v>1260</v>
      </c>
      <c r="B51" s="5" t="s">
        <v>213</v>
      </c>
      <c r="C51" s="1">
        <v>37849</v>
      </c>
      <c r="D51" s="9" t="str">
        <f t="shared" si="27"/>
        <v>N/A</v>
      </c>
      <c r="E51" s="1">
        <v>40234</v>
      </c>
      <c r="F51" s="9" t="str">
        <f t="shared" si="28"/>
        <v>N/A</v>
      </c>
      <c r="G51" s="1">
        <v>41241</v>
      </c>
      <c r="H51" s="9" t="str">
        <f t="shared" si="29"/>
        <v>N/A</v>
      </c>
      <c r="I51" s="12">
        <v>6.3010000000000002</v>
      </c>
      <c r="J51" s="12">
        <v>2.5030000000000001</v>
      </c>
      <c r="K51" s="1" t="s">
        <v>739</v>
      </c>
      <c r="L51" s="9" t="str">
        <f t="shared" si="20"/>
        <v>Yes</v>
      </c>
    </row>
    <row r="52" spans="1:12" x14ac:dyDescent="0.2">
      <c r="A52" s="48" t="s">
        <v>1261</v>
      </c>
      <c r="B52" s="5" t="s">
        <v>213</v>
      </c>
      <c r="C52" s="1">
        <v>18008</v>
      </c>
      <c r="D52" s="9" t="str">
        <f t="shared" si="27"/>
        <v>N/A</v>
      </c>
      <c r="E52" s="1">
        <v>19586</v>
      </c>
      <c r="F52" s="9" t="str">
        <f t="shared" si="28"/>
        <v>N/A</v>
      </c>
      <c r="G52" s="1">
        <v>19382</v>
      </c>
      <c r="H52" s="9" t="str">
        <f t="shared" si="29"/>
        <v>N/A</v>
      </c>
      <c r="I52" s="12">
        <v>8.7629999999999999</v>
      </c>
      <c r="J52" s="12">
        <v>-1.04</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255321</v>
      </c>
      <c r="D54" s="1" t="str">
        <f t="shared" si="17"/>
        <v>N/A</v>
      </c>
      <c r="E54" s="1">
        <v>312250</v>
      </c>
      <c r="F54" s="1" t="str">
        <f t="shared" si="18"/>
        <v>N/A</v>
      </c>
      <c r="G54" s="1">
        <v>316727</v>
      </c>
      <c r="H54" s="11" t="str">
        <f t="shared" si="19"/>
        <v>N/A</v>
      </c>
      <c r="I54" s="12">
        <v>22.3</v>
      </c>
      <c r="J54" s="12">
        <v>1.4339999999999999</v>
      </c>
      <c r="K54" s="50" t="s">
        <v>739</v>
      </c>
      <c r="L54" s="9" t="str">
        <f t="shared" si="20"/>
        <v>Yes</v>
      </c>
    </row>
    <row r="55" spans="1:12" x14ac:dyDescent="0.2">
      <c r="A55" s="48" t="s">
        <v>1263</v>
      </c>
      <c r="B55" s="5" t="s">
        <v>213</v>
      </c>
      <c r="C55" s="1">
        <v>173420</v>
      </c>
      <c r="D55" s="9" t="str">
        <f t="shared" ref="D55:D60" si="30">IF($B55="N/A","N/A",IF(C55&lt;0,"No","Yes"))</f>
        <v>N/A</v>
      </c>
      <c r="E55" s="1">
        <v>191775</v>
      </c>
      <c r="F55" s="9" t="str">
        <f t="shared" ref="F55:F60" si="31">IF($B55="N/A","N/A",IF(E55&lt;0,"No","Yes"))</f>
        <v>N/A</v>
      </c>
      <c r="G55" s="1">
        <v>196925</v>
      </c>
      <c r="H55" s="9" t="str">
        <f t="shared" ref="H55:H60" si="32">IF($B55="N/A","N/A",IF(G55&lt;0,"No","Yes"))</f>
        <v>N/A</v>
      </c>
      <c r="I55" s="12">
        <v>10.58</v>
      </c>
      <c r="J55" s="12">
        <v>2.6850000000000001</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12071</v>
      </c>
      <c r="D57" s="9" t="str">
        <f t="shared" si="30"/>
        <v>N/A</v>
      </c>
      <c r="E57" s="1">
        <v>23269</v>
      </c>
      <c r="F57" s="9" t="str">
        <f t="shared" si="31"/>
        <v>N/A</v>
      </c>
      <c r="G57" s="1">
        <v>23213</v>
      </c>
      <c r="H57" s="9" t="str">
        <f t="shared" si="32"/>
        <v>N/A</v>
      </c>
      <c r="I57" s="12">
        <v>92.77</v>
      </c>
      <c r="J57" s="12">
        <v>-0.24099999999999999</v>
      </c>
      <c r="K57" s="1" t="s">
        <v>739</v>
      </c>
      <c r="L57" s="9" t="str">
        <f t="shared" si="20"/>
        <v>Yes</v>
      </c>
    </row>
    <row r="58" spans="1:12" x14ac:dyDescent="0.2">
      <c r="A58" s="48" t="s">
        <v>1266</v>
      </c>
      <c r="B58" s="5" t="s">
        <v>213</v>
      </c>
      <c r="C58" s="1">
        <v>33578</v>
      </c>
      <c r="D58" s="9" t="str">
        <f t="shared" si="30"/>
        <v>N/A</v>
      </c>
      <c r="E58" s="1">
        <v>54267</v>
      </c>
      <c r="F58" s="9" t="str">
        <f t="shared" si="31"/>
        <v>N/A</v>
      </c>
      <c r="G58" s="1">
        <v>53549</v>
      </c>
      <c r="H58" s="9" t="str">
        <f t="shared" si="32"/>
        <v>N/A</v>
      </c>
      <c r="I58" s="12">
        <v>61.61</v>
      </c>
      <c r="J58" s="12">
        <v>-1.32</v>
      </c>
      <c r="K58" s="1" t="s">
        <v>739</v>
      </c>
      <c r="L58" s="9" t="str">
        <f t="shared" si="20"/>
        <v>Yes</v>
      </c>
    </row>
    <row r="59" spans="1:12" x14ac:dyDescent="0.2">
      <c r="A59" s="48" t="s">
        <v>1267</v>
      </c>
      <c r="B59" s="5" t="s">
        <v>213</v>
      </c>
      <c r="C59" s="1">
        <v>24051</v>
      </c>
      <c r="D59" s="9" t="str">
        <f t="shared" si="30"/>
        <v>N/A</v>
      </c>
      <c r="E59" s="1">
        <v>24927</v>
      </c>
      <c r="F59" s="9" t="str">
        <f t="shared" si="31"/>
        <v>N/A</v>
      </c>
      <c r="G59" s="1">
        <v>25506</v>
      </c>
      <c r="H59" s="9" t="str">
        <f t="shared" si="32"/>
        <v>N/A</v>
      </c>
      <c r="I59" s="12">
        <v>3.6419999999999999</v>
      </c>
      <c r="J59" s="12">
        <v>2.323</v>
      </c>
      <c r="K59" s="1" t="s">
        <v>739</v>
      </c>
      <c r="L59" s="9" t="str">
        <f t="shared" si="20"/>
        <v>Yes</v>
      </c>
    </row>
    <row r="60" spans="1:12" x14ac:dyDescent="0.2">
      <c r="A60" s="48" t="s">
        <v>1268</v>
      </c>
      <c r="B60" s="5" t="s">
        <v>213</v>
      </c>
      <c r="C60" s="1">
        <v>12201</v>
      </c>
      <c r="D60" s="9" t="str">
        <f t="shared" si="30"/>
        <v>N/A</v>
      </c>
      <c r="E60" s="1">
        <v>18012</v>
      </c>
      <c r="F60" s="9" t="str">
        <f t="shared" si="31"/>
        <v>N/A</v>
      </c>
      <c r="G60" s="1">
        <v>17534</v>
      </c>
      <c r="H60" s="9" t="str">
        <f t="shared" si="32"/>
        <v>N/A</v>
      </c>
      <c r="I60" s="12">
        <v>47.63</v>
      </c>
      <c r="J60" s="12">
        <v>-2.65</v>
      </c>
      <c r="K60" s="1" t="s">
        <v>739</v>
      </c>
      <c r="L60" s="9" t="str">
        <f t="shared" si="20"/>
        <v>Yes</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103756</v>
      </c>
      <c r="D63" s="1" t="str">
        <f t="shared" si="17"/>
        <v>N/A</v>
      </c>
      <c r="E63" s="1">
        <v>109819</v>
      </c>
      <c r="F63" s="1" t="str">
        <f t="shared" si="18"/>
        <v>N/A</v>
      </c>
      <c r="G63" s="1">
        <v>144228</v>
      </c>
      <c r="H63" s="11" t="str">
        <f t="shared" si="19"/>
        <v>N/A</v>
      </c>
      <c r="I63" s="12">
        <v>5.8440000000000003</v>
      </c>
      <c r="J63" s="12">
        <v>31.33</v>
      </c>
      <c r="K63" s="47" t="s">
        <v>739</v>
      </c>
      <c r="L63" s="9" t="str">
        <f t="shared" si="33"/>
        <v>No</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87</v>
      </c>
      <c r="D66" s="1" t="str">
        <f t="shared" si="17"/>
        <v>N/A</v>
      </c>
      <c r="E66" s="1">
        <v>150</v>
      </c>
      <c r="F66" s="1" t="str">
        <f t="shared" si="18"/>
        <v>N/A</v>
      </c>
      <c r="G66" s="1">
        <v>294</v>
      </c>
      <c r="H66" s="11" t="str">
        <f t="shared" si="19"/>
        <v>N/A</v>
      </c>
      <c r="I66" s="12">
        <v>72.41</v>
      </c>
      <c r="J66" s="12">
        <v>96</v>
      </c>
      <c r="K66" s="47" t="s">
        <v>739</v>
      </c>
      <c r="L66" s="9" t="str">
        <f t="shared" si="33"/>
        <v>No</v>
      </c>
    </row>
    <row r="67" spans="1:12" x14ac:dyDescent="0.2">
      <c r="A67" s="3" t="s">
        <v>192</v>
      </c>
      <c r="B67" s="37" t="s">
        <v>213</v>
      </c>
      <c r="C67" s="1">
        <v>1360301</v>
      </c>
      <c r="D67" s="1" t="str">
        <f t="shared" si="17"/>
        <v>N/A</v>
      </c>
      <c r="E67" s="1">
        <v>1478494</v>
      </c>
      <c r="F67" s="1" t="str">
        <f t="shared" si="18"/>
        <v>N/A</v>
      </c>
      <c r="G67" s="1">
        <v>1557810</v>
      </c>
      <c r="H67" s="11" t="str">
        <f t="shared" si="19"/>
        <v>N/A</v>
      </c>
      <c r="I67" s="12">
        <v>8.6890000000000001</v>
      </c>
      <c r="J67" s="12">
        <v>5.3650000000000002</v>
      </c>
      <c r="K67" s="47" t="s">
        <v>739</v>
      </c>
      <c r="L67" s="9" t="str">
        <f t="shared" si="33"/>
        <v>Yes</v>
      </c>
    </row>
    <row r="68" spans="1:12" x14ac:dyDescent="0.2">
      <c r="A68" s="2" t="s">
        <v>193</v>
      </c>
      <c r="B68" s="50" t="s">
        <v>213</v>
      </c>
      <c r="C68" s="1">
        <v>1118133</v>
      </c>
      <c r="D68" s="1" t="str">
        <f t="shared" si="17"/>
        <v>N/A</v>
      </c>
      <c r="E68" s="1">
        <v>1504009</v>
      </c>
      <c r="F68" s="1" t="str">
        <f t="shared" si="18"/>
        <v>N/A</v>
      </c>
      <c r="G68" s="1">
        <v>1480951</v>
      </c>
      <c r="H68" s="11" t="str">
        <f t="shared" si="19"/>
        <v>N/A</v>
      </c>
      <c r="I68" s="59">
        <v>34.51</v>
      </c>
      <c r="J68" s="59">
        <v>-1.53</v>
      </c>
      <c r="K68" s="50" t="s">
        <v>739</v>
      </c>
      <c r="L68" s="9" t="str">
        <f t="shared" si="33"/>
        <v>Yes</v>
      </c>
    </row>
    <row r="69" spans="1:12" x14ac:dyDescent="0.2">
      <c r="A69" s="2" t="s">
        <v>194</v>
      </c>
      <c r="B69" s="50" t="s">
        <v>213</v>
      </c>
      <c r="C69" s="1">
        <v>1156962</v>
      </c>
      <c r="D69" s="1" t="str">
        <f t="shared" si="17"/>
        <v>N/A</v>
      </c>
      <c r="E69" s="1">
        <v>1523720</v>
      </c>
      <c r="F69" s="1" t="str">
        <f t="shared" si="18"/>
        <v>N/A</v>
      </c>
      <c r="G69" s="1">
        <v>1511447</v>
      </c>
      <c r="H69" s="11" t="str">
        <f t="shared" si="19"/>
        <v>N/A</v>
      </c>
      <c r="I69" s="59">
        <v>31.7</v>
      </c>
      <c r="J69" s="59">
        <v>-0.80500000000000005</v>
      </c>
      <c r="K69" s="50" t="s">
        <v>739</v>
      </c>
      <c r="L69" s="9" t="str">
        <f t="shared" si="33"/>
        <v>Yes</v>
      </c>
    </row>
    <row r="70" spans="1:12" x14ac:dyDescent="0.2">
      <c r="A70" s="48" t="s">
        <v>78</v>
      </c>
      <c r="B70" s="50" t="s">
        <v>294</v>
      </c>
      <c r="C70" s="13">
        <v>3.10187777E-2</v>
      </c>
      <c r="D70" s="46" t="str">
        <f>IF($B70="N/A","N/A",IF(C70&gt;=20,"No",IF(C70&lt;0,"No","Yes")))</f>
        <v>Yes</v>
      </c>
      <c r="E70" s="13">
        <v>5.4260790900000001E-2</v>
      </c>
      <c r="F70" s="46" t="str">
        <f>IF($B70="N/A","N/A",IF(E70&gt;=20,"No",IF(E70&lt;0,"No","Yes")))</f>
        <v>Yes</v>
      </c>
      <c r="G70" s="13">
        <v>0.1040582726</v>
      </c>
      <c r="H70" s="46" t="str">
        <f>IF($B70="N/A","N/A",IF(G70&gt;=20,"No",IF(G70&lt;0,"No","Yes")))</f>
        <v>Yes</v>
      </c>
      <c r="I70" s="12">
        <v>74.930000000000007</v>
      </c>
      <c r="J70" s="12">
        <v>91.77</v>
      </c>
      <c r="K70" s="47" t="s">
        <v>739</v>
      </c>
      <c r="L70" s="9" t="str">
        <f t="shared" si="20"/>
        <v>No</v>
      </c>
    </row>
    <row r="71" spans="1:12" x14ac:dyDescent="0.2">
      <c r="A71" s="48" t="s">
        <v>79</v>
      </c>
      <c r="B71" s="37" t="s">
        <v>213</v>
      </c>
      <c r="C71" s="13">
        <v>8.1454553708000006</v>
      </c>
      <c r="D71" s="46" t="str">
        <f>IF($B71="N/A","N/A",IF(C71&gt;10,"No",IF(C71&lt;-10,"No","Yes")))</f>
        <v>N/A</v>
      </c>
      <c r="E71" s="13">
        <v>13.635284586999999</v>
      </c>
      <c r="F71" s="46" t="str">
        <f>IF($B71="N/A","N/A",IF(E71&gt;10,"No",IF(E71&lt;-10,"No","Yes")))</f>
        <v>N/A</v>
      </c>
      <c r="G71" s="13">
        <v>13.790673132</v>
      </c>
      <c r="H71" s="46" t="str">
        <f>IF($B71="N/A","N/A",IF(G71&gt;10,"No",IF(G71&lt;-10,"No","Yes")))</f>
        <v>N/A</v>
      </c>
      <c r="I71" s="12">
        <v>67.400000000000006</v>
      </c>
      <c r="J71" s="12">
        <v>1.1399999999999999</v>
      </c>
      <c r="K71" s="47" t="s">
        <v>739</v>
      </c>
      <c r="L71" s="9" t="str">
        <f t="shared" si="20"/>
        <v>Yes</v>
      </c>
    </row>
    <row r="72" spans="1:12" x14ac:dyDescent="0.2">
      <c r="A72" s="48" t="s">
        <v>80</v>
      </c>
      <c r="B72" s="37" t="s">
        <v>213</v>
      </c>
      <c r="C72" s="13">
        <v>20.830244064999999</v>
      </c>
      <c r="D72" s="46" t="str">
        <f>IF($B72="N/A","N/A",IF(C72&gt;10,"No",IF(C72&lt;-10,"No","Yes")))</f>
        <v>N/A</v>
      </c>
      <c r="E72" s="13">
        <v>35.617310699999997</v>
      </c>
      <c r="F72" s="46" t="str">
        <f>IF($B72="N/A","N/A",IF(E72&gt;10,"No",IF(E72&lt;-10,"No","Yes")))</f>
        <v>N/A</v>
      </c>
      <c r="G72" s="13">
        <v>45.802983003999998</v>
      </c>
      <c r="H72" s="46" t="str">
        <f>IF($B72="N/A","N/A",IF(G72&gt;10,"No",IF(G72&lt;-10,"No","Yes")))</f>
        <v>N/A</v>
      </c>
      <c r="I72" s="12">
        <v>70.989999999999995</v>
      </c>
      <c r="J72" s="12">
        <v>28.6</v>
      </c>
      <c r="K72" s="47" t="s">
        <v>739</v>
      </c>
      <c r="L72" s="9" t="str">
        <f t="shared" si="20"/>
        <v>Yes</v>
      </c>
    </row>
    <row r="73" spans="1:12" x14ac:dyDescent="0.2">
      <c r="A73" s="48" t="s">
        <v>81</v>
      </c>
      <c r="B73" s="37" t="s">
        <v>213</v>
      </c>
      <c r="C73" s="13">
        <v>2.0003200499999998E-2</v>
      </c>
      <c r="D73" s="46" t="str">
        <f>IF($B73="N/A","N/A",IF(C73&gt;10,"No",IF(C73&lt;-10,"No","Yes")))</f>
        <v>N/A</v>
      </c>
      <c r="E73" s="13">
        <v>1.60384924E-2</v>
      </c>
      <c r="F73" s="46" t="str">
        <f>IF($B73="N/A","N/A",IF(E73&gt;10,"No",IF(E73&lt;-10,"No","Yes")))</f>
        <v>N/A</v>
      </c>
      <c r="G73" s="13">
        <v>4.0490748E-3</v>
      </c>
      <c r="H73" s="46" t="str">
        <f>IF($B73="N/A","N/A",IF(G73&gt;10,"No",IF(G73&lt;-10,"No","Yes")))</f>
        <v>N/A</v>
      </c>
      <c r="I73" s="12">
        <v>-19.8</v>
      </c>
      <c r="J73" s="12">
        <v>-74.8</v>
      </c>
      <c r="K73" s="47" t="s">
        <v>739</v>
      </c>
      <c r="L73" s="9" t="str">
        <f t="shared" si="20"/>
        <v>No</v>
      </c>
    </row>
    <row r="74" spans="1:12" x14ac:dyDescent="0.2">
      <c r="A74" s="48" t="s">
        <v>121</v>
      </c>
      <c r="B74" s="37" t="s">
        <v>213</v>
      </c>
      <c r="C74" s="13">
        <v>28.960633700999999</v>
      </c>
      <c r="D74" s="46" t="str">
        <f>IF($B74="N/A","N/A",IF(C74&gt;10,"No",IF(C74&lt;-10,"No","Yes")))</f>
        <v>N/A</v>
      </c>
      <c r="E74" s="13">
        <v>34.831595829999998</v>
      </c>
      <c r="F74" s="46" t="str">
        <f>IF($B74="N/A","N/A",IF(E74&gt;10,"No",IF(E74&lt;-10,"No","Yes")))</f>
        <v>N/A</v>
      </c>
      <c r="G74" s="13">
        <v>33.089039155000002</v>
      </c>
      <c r="H74" s="46" t="str">
        <f>IF($B74="N/A","N/A",IF(G74&gt;10,"No",IF(G74&lt;-10,"No","Yes")))</f>
        <v>N/A</v>
      </c>
      <c r="I74" s="12">
        <v>20.27</v>
      </c>
      <c r="J74" s="12">
        <v>-5</v>
      </c>
      <c r="K74" s="47" t="s">
        <v>739</v>
      </c>
      <c r="L74" s="9" t="str">
        <f t="shared" si="20"/>
        <v>Yes</v>
      </c>
    </row>
    <row r="75" spans="1:12" x14ac:dyDescent="0.2">
      <c r="A75" s="48" t="s">
        <v>82</v>
      </c>
      <c r="B75" s="37" t="s">
        <v>213</v>
      </c>
      <c r="C75" s="13">
        <v>19.519123059999998</v>
      </c>
      <c r="D75" s="46" t="str">
        <f>IF($B75="N/A","N/A",IF(C75&gt;10,"No",IF(C75&lt;-10,"No","Yes")))</f>
        <v>N/A</v>
      </c>
      <c r="E75" s="13">
        <v>32.979149960000001</v>
      </c>
      <c r="F75" s="46" t="str">
        <f>IF($B75="N/A","N/A",IF(E75&gt;10,"No",IF(E75&lt;-10,"No","Yes")))</f>
        <v>N/A</v>
      </c>
      <c r="G75" s="13">
        <v>44.070129975</v>
      </c>
      <c r="H75" s="46" t="str">
        <f>IF($B75="N/A","N/A",IF(G75&gt;10,"No",IF(G75&lt;-10,"No","Yes")))</f>
        <v>N/A</v>
      </c>
      <c r="I75" s="12">
        <v>68.959999999999994</v>
      </c>
      <c r="J75" s="12">
        <v>33.630000000000003</v>
      </c>
      <c r="K75" s="47" t="s">
        <v>739</v>
      </c>
      <c r="L75" s="9" t="str">
        <f t="shared" si="20"/>
        <v>No</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v>78.867354070000005</v>
      </c>
      <c r="D77" s="46" t="str">
        <f t="shared" si="34"/>
        <v>N/A</v>
      </c>
      <c r="E77" s="13">
        <v>95.416371394999999</v>
      </c>
      <c r="F77" s="46" t="str">
        <f t="shared" si="35"/>
        <v>N/A</v>
      </c>
      <c r="G77" s="13">
        <v>90.439084911999998</v>
      </c>
      <c r="H77" s="46" t="str">
        <f t="shared" si="36"/>
        <v>N/A</v>
      </c>
      <c r="I77" s="12">
        <v>20.98</v>
      </c>
      <c r="J77" s="12">
        <v>-5.22</v>
      </c>
      <c r="K77" s="47" t="s">
        <v>739</v>
      </c>
      <c r="L77" s="9" t="str">
        <f t="shared" ref="L77:L81" si="37">IF(J77="Div by 0", "N/A", IF(OR(J77="N/A",K77="N/A"),"N/A", IF(J77&gt;VALUE(MID(K77,1,2)), "No", IF(J77&lt;-1*VALUE(MID(K77,1,2)), "No", "Yes"))))</f>
        <v>Yes</v>
      </c>
    </row>
    <row r="78" spans="1:12" x14ac:dyDescent="0.2">
      <c r="A78" s="48" t="s">
        <v>197</v>
      </c>
      <c r="B78" s="37" t="s">
        <v>213</v>
      </c>
      <c r="C78" s="13">
        <v>19.335700737</v>
      </c>
      <c r="D78" s="46" t="str">
        <f t="shared" si="34"/>
        <v>N/A</v>
      </c>
      <c r="E78" s="13">
        <v>3.9805195784</v>
      </c>
      <c r="F78" s="46" t="str">
        <f t="shared" si="35"/>
        <v>N/A</v>
      </c>
      <c r="G78" s="13">
        <v>9.0131937299999993</v>
      </c>
      <c r="H78" s="46" t="str">
        <f t="shared" si="36"/>
        <v>N/A</v>
      </c>
      <c r="I78" s="12">
        <v>-79.400000000000006</v>
      </c>
      <c r="J78" s="12">
        <v>126.4</v>
      </c>
      <c r="K78" s="47" t="s">
        <v>739</v>
      </c>
      <c r="L78" s="9" t="str">
        <f t="shared" si="37"/>
        <v>No</v>
      </c>
    </row>
    <row r="79" spans="1:12" x14ac:dyDescent="0.2">
      <c r="A79" s="48" t="s">
        <v>198</v>
      </c>
      <c r="B79" s="37" t="s">
        <v>213</v>
      </c>
      <c r="C79" s="13" t="s">
        <v>1747</v>
      </c>
      <c r="D79" s="46" t="str">
        <f t="shared" si="34"/>
        <v>N/A</v>
      </c>
      <c r="E79" s="13" t="s">
        <v>1747</v>
      </c>
      <c r="F79" s="46" t="str">
        <f t="shared" si="35"/>
        <v>N/A</v>
      </c>
      <c r="G79" s="13">
        <v>0</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v>100</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1412658</v>
      </c>
      <c r="D82" s="46" t="str">
        <f t="shared" si="34"/>
        <v>N/A</v>
      </c>
      <c r="E82" s="38">
        <v>1472073</v>
      </c>
      <c r="F82" s="46" t="str">
        <f t="shared" si="35"/>
        <v>N/A</v>
      </c>
      <c r="G82" s="38">
        <v>1503755</v>
      </c>
      <c r="H82" s="46" t="str">
        <f t="shared" si="36"/>
        <v>N/A</v>
      </c>
      <c r="I82" s="12">
        <v>4.2060000000000004</v>
      </c>
      <c r="J82" s="12">
        <v>2.1520000000000001</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0.96548492269999997</v>
      </c>
      <c r="D85" s="46" t="str">
        <f t="shared" si="34"/>
        <v>N/A</v>
      </c>
      <c r="E85" s="8">
        <v>0.57259388629999997</v>
      </c>
      <c r="F85" s="46" t="str">
        <f t="shared" si="35"/>
        <v>N/A</v>
      </c>
      <c r="G85" s="8">
        <v>0.60787827800000005</v>
      </c>
      <c r="H85" s="46" t="str">
        <f t="shared" si="36"/>
        <v>N/A</v>
      </c>
      <c r="I85" s="12">
        <v>-40.700000000000003</v>
      </c>
      <c r="J85" s="12">
        <v>6.1619999999999999</v>
      </c>
      <c r="K85" s="47" t="s">
        <v>739</v>
      </c>
      <c r="L85" s="9" t="str">
        <f t="shared" si="20"/>
        <v>Yes</v>
      </c>
    </row>
    <row r="86" spans="1:12" x14ac:dyDescent="0.2">
      <c r="A86" s="48" t="s">
        <v>1272</v>
      </c>
      <c r="B86" s="37" t="s">
        <v>213</v>
      </c>
      <c r="C86" s="8">
        <v>66.587666654000003</v>
      </c>
      <c r="D86" s="46" t="str">
        <f t="shared" si="34"/>
        <v>N/A</v>
      </c>
      <c r="E86" s="8">
        <v>10.443164164000001</v>
      </c>
      <c r="F86" s="46" t="str">
        <f t="shared" si="35"/>
        <v>N/A</v>
      </c>
      <c r="G86" s="8">
        <v>10.654927166</v>
      </c>
      <c r="H86" s="46" t="str">
        <f t="shared" si="36"/>
        <v>N/A</v>
      </c>
      <c r="I86" s="12">
        <v>-84.3</v>
      </c>
      <c r="J86" s="12">
        <v>2.028</v>
      </c>
      <c r="K86" s="47" t="s">
        <v>739</v>
      </c>
      <c r="L86" s="9" t="str">
        <f t="shared" si="20"/>
        <v>Yes</v>
      </c>
    </row>
    <row r="87" spans="1:12" x14ac:dyDescent="0.2">
      <c r="A87" s="48" t="s">
        <v>1273</v>
      </c>
      <c r="B87" s="37" t="s">
        <v>213</v>
      </c>
      <c r="C87" s="8">
        <v>3.4686385999999998E-3</v>
      </c>
      <c r="D87" s="46" t="str">
        <f t="shared" si="34"/>
        <v>N/A</v>
      </c>
      <c r="E87" s="8">
        <v>11.771155371000001</v>
      </c>
      <c r="F87" s="46" t="str">
        <f t="shared" si="35"/>
        <v>N/A</v>
      </c>
      <c r="G87" s="8">
        <v>11.542239261000001</v>
      </c>
      <c r="H87" s="46" t="str">
        <f t="shared" si="36"/>
        <v>N/A</v>
      </c>
      <c r="I87" s="12">
        <v>339000</v>
      </c>
      <c r="J87" s="12">
        <v>-1.94</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4.1895490628000003</v>
      </c>
      <c r="D93" s="46" t="str">
        <f t="shared" si="34"/>
        <v>N/A</v>
      </c>
      <c r="E93" s="8">
        <v>0.73461030800000005</v>
      </c>
      <c r="F93" s="46" t="str">
        <f t="shared" si="35"/>
        <v>N/A</v>
      </c>
      <c r="G93" s="8">
        <v>0.74446967760000005</v>
      </c>
      <c r="H93" s="46" t="str">
        <f t="shared" si="36"/>
        <v>N/A</v>
      </c>
      <c r="I93" s="12">
        <v>-82.5</v>
      </c>
      <c r="J93" s="12">
        <v>1.3420000000000001</v>
      </c>
      <c r="K93" s="47" t="s">
        <v>739</v>
      </c>
      <c r="L93" s="9" t="str">
        <f t="shared" si="20"/>
        <v>Yes</v>
      </c>
    </row>
    <row r="94" spans="1:12" x14ac:dyDescent="0.2">
      <c r="A94" s="48" t="s">
        <v>1280</v>
      </c>
      <c r="B94" s="37" t="s">
        <v>213</v>
      </c>
      <c r="C94" s="8">
        <v>0</v>
      </c>
      <c r="D94" s="46" t="str">
        <f t="shared" si="34"/>
        <v>N/A</v>
      </c>
      <c r="E94" s="8">
        <v>60.705481317999997</v>
      </c>
      <c r="F94" s="46" t="str">
        <f t="shared" si="35"/>
        <v>N/A</v>
      </c>
      <c r="G94" s="8">
        <v>60.937320241999998</v>
      </c>
      <c r="H94" s="46" t="str">
        <f t="shared" si="36"/>
        <v>N/A</v>
      </c>
      <c r="I94" s="12" t="s">
        <v>1747</v>
      </c>
      <c r="J94" s="12">
        <v>0.38190000000000002</v>
      </c>
      <c r="K94" s="47" t="s">
        <v>739</v>
      </c>
      <c r="L94" s="9" t="str">
        <f t="shared" si="20"/>
        <v>Yes</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4.2484985459000004</v>
      </c>
      <c r="F97" s="46" t="str">
        <f t="shared" si="35"/>
        <v>N/A</v>
      </c>
      <c r="G97" s="8">
        <v>4.5114396960000001</v>
      </c>
      <c r="H97" s="46" t="str">
        <f t="shared" si="36"/>
        <v>N/A</v>
      </c>
      <c r="I97" s="12" t="s">
        <v>1747</v>
      </c>
      <c r="J97" s="12">
        <v>6.1890000000000001</v>
      </c>
      <c r="K97" s="47" t="s">
        <v>739</v>
      </c>
      <c r="L97" s="9" t="str">
        <f t="shared" si="20"/>
        <v>Yes</v>
      </c>
    </row>
    <row r="98" spans="1:12" x14ac:dyDescent="0.2">
      <c r="A98" s="48" t="s">
        <v>1284</v>
      </c>
      <c r="B98" s="37" t="s">
        <v>213</v>
      </c>
      <c r="C98" s="8">
        <v>28.253830722</v>
      </c>
      <c r="D98" s="46" t="str">
        <f t="shared" si="34"/>
        <v>N/A</v>
      </c>
      <c r="E98" s="8">
        <v>11.524496407000001</v>
      </c>
      <c r="F98" s="46" t="str">
        <f t="shared" si="35"/>
        <v>N/A</v>
      </c>
      <c r="G98" s="8">
        <v>11.00172568</v>
      </c>
      <c r="H98" s="46" t="str">
        <f t="shared" si="36"/>
        <v>N/A</v>
      </c>
      <c r="I98" s="12">
        <v>-59.2</v>
      </c>
      <c r="J98" s="12">
        <v>-4.54</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198265779</v>
      </c>
      <c r="D100" s="46" t="str">
        <f>IF($B100="N/A","N/A",IF(C100&gt;10,"No",IF(C100&lt;-10,"No","Yes")))</f>
        <v>N/A</v>
      </c>
      <c r="E100" s="49">
        <v>351507539</v>
      </c>
      <c r="F100" s="46" t="str">
        <f>IF($B100="N/A","N/A",IF(E100&gt;10,"No",IF(E100&lt;-10,"No","Yes")))</f>
        <v>N/A</v>
      </c>
      <c r="G100" s="49">
        <v>423419520</v>
      </c>
      <c r="H100" s="46" t="str">
        <f>IF($B100="N/A","N/A",IF(G100&gt;10,"No",IF(G100&lt;-10,"No","Yes")))</f>
        <v>N/A</v>
      </c>
      <c r="I100" s="12">
        <v>77.290000000000006</v>
      </c>
      <c r="J100" s="12">
        <v>20.46</v>
      </c>
      <c r="K100" s="47" t="s">
        <v>739</v>
      </c>
      <c r="L100" s="9" t="str">
        <f t="shared" ref="L100:L111" si="38">IF(J100="Div by 0", "N/A", IF(K100="N/A","N/A", IF(J100&gt;VALUE(MID(K100,1,2)), "No", IF(J100&lt;-1*VALUE(MID(K100,1,2)), "No", "Yes"))))</f>
        <v>Yes</v>
      </c>
    </row>
    <row r="101" spans="1:12" x14ac:dyDescent="0.2">
      <c r="A101" s="48" t="s">
        <v>455</v>
      </c>
      <c r="B101" s="37" t="s">
        <v>213</v>
      </c>
      <c r="C101" s="49">
        <v>2066079</v>
      </c>
      <c r="D101" s="46" t="str">
        <f>IF($B101="N/A","N/A",IF(C101&gt;10,"No",IF(C101&lt;-10,"No","Yes")))</f>
        <v>N/A</v>
      </c>
      <c r="E101" s="49">
        <v>4198213</v>
      </c>
      <c r="F101" s="46" t="str">
        <f>IF($B101="N/A","N/A",IF(E101&gt;10,"No",IF(E101&lt;-10,"No","Yes")))</f>
        <v>N/A</v>
      </c>
      <c r="G101" s="49">
        <v>7203219</v>
      </c>
      <c r="H101" s="46" t="str">
        <f>IF($B101="N/A","N/A",IF(G101&gt;10,"No",IF(G101&lt;-10,"No","Yes")))</f>
        <v>N/A</v>
      </c>
      <c r="I101" s="12">
        <v>103.2</v>
      </c>
      <c r="J101" s="12">
        <v>71.58</v>
      </c>
      <c r="K101" s="47" t="s">
        <v>739</v>
      </c>
      <c r="L101" s="9" t="str">
        <f t="shared" si="38"/>
        <v>No</v>
      </c>
    </row>
    <row r="102" spans="1:12" x14ac:dyDescent="0.2">
      <c r="A102" s="48" t="s">
        <v>456</v>
      </c>
      <c r="B102" s="37" t="s">
        <v>213</v>
      </c>
      <c r="C102" s="49">
        <v>116995182</v>
      </c>
      <c r="D102" s="46" t="str">
        <f>IF($B102="N/A","N/A",IF(C102&gt;10,"No",IF(C102&lt;-10,"No","Yes")))</f>
        <v>N/A</v>
      </c>
      <c r="E102" s="49">
        <v>239459056</v>
      </c>
      <c r="F102" s="46" t="str">
        <f>IF($B102="N/A","N/A",IF(E102&gt;10,"No",IF(E102&lt;-10,"No","Yes")))</f>
        <v>N/A</v>
      </c>
      <c r="G102" s="49">
        <v>253995960</v>
      </c>
      <c r="H102" s="46" t="str">
        <f>IF($B102="N/A","N/A",IF(G102&gt;10,"No",IF(G102&lt;-10,"No","Yes")))</f>
        <v>N/A</v>
      </c>
      <c r="I102" s="12">
        <v>104.7</v>
      </c>
      <c r="J102" s="12">
        <v>6.0709999999999997</v>
      </c>
      <c r="K102" s="47" t="s">
        <v>739</v>
      </c>
      <c r="L102" s="9" t="str">
        <f t="shared" si="38"/>
        <v>Yes</v>
      </c>
    </row>
    <row r="103" spans="1:12" x14ac:dyDescent="0.2">
      <c r="A103" s="48" t="s">
        <v>457</v>
      </c>
      <c r="B103" s="37" t="s">
        <v>213</v>
      </c>
      <c r="C103" s="49">
        <v>79204518</v>
      </c>
      <c r="D103" s="46" t="str">
        <f>IF($B103="N/A","N/A",IF(C103&gt;10,"No",IF(C103&lt;-10,"No","Yes")))</f>
        <v>N/A</v>
      </c>
      <c r="E103" s="49">
        <v>107850270</v>
      </c>
      <c r="F103" s="46" t="str">
        <f>IF($B103="N/A","N/A",IF(E103&gt;10,"No",IF(E103&lt;-10,"No","Yes")))</f>
        <v>N/A</v>
      </c>
      <c r="G103" s="49">
        <v>162220341</v>
      </c>
      <c r="H103" s="46" t="str">
        <f>IF($B103="N/A","N/A",IF(G103&gt;10,"No",IF(G103&lt;-10,"No","Yes")))</f>
        <v>N/A</v>
      </c>
      <c r="I103" s="12">
        <v>36.17</v>
      </c>
      <c r="J103" s="12">
        <v>50.41</v>
      </c>
      <c r="K103" s="47" t="s">
        <v>739</v>
      </c>
      <c r="L103" s="9" t="str">
        <f t="shared" si="38"/>
        <v>No</v>
      </c>
    </row>
    <row r="104" spans="1:12" x14ac:dyDescent="0.2">
      <c r="A104" s="48" t="s">
        <v>108</v>
      </c>
      <c r="B104" s="63" t="s">
        <v>295</v>
      </c>
      <c r="C104" s="8">
        <v>1.9297453206999999</v>
      </c>
      <c r="D104" s="46" t="str">
        <f>IF($B104="N/A","N/A",IF(C104&gt;2,"No",IF(C104&lt;0.9,"No","Yes")))</f>
        <v>Yes</v>
      </c>
      <c r="E104" s="8">
        <v>2.6088476382999999</v>
      </c>
      <c r="F104" s="46" t="str">
        <f>IF($B104="N/A","N/A",IF(E104&gt;2,"No",IF(E104&lt;0.9,"No","Yes")))</f>
        <v>No</v>
      </c>
      <c r="G104" s="8">
        <v>3.1181862057999998</v>
      </c>
      <c r="H104" s="46" t="str">
        <f>IF($B104="N/A","N/A",IF(G104&gt;2,"No",IF(G104&lt;0.9,"No","Yes")))</f>
        <v>No</v>
      </c>
      <c r="I104" s="12">
        <v>35.19</v>
      </c>
      <c r="J104" s="12">
        <v>19.52</v>
      </c>
      <c r="K104" s="47" t="s">
        <v>739</v>
      </c>
      <c r="L104" s="9" t="str">
        <f t="shared" si="38"/>
        <v>Yes</v>
      </c>
    </row>
    <row r="105" spans="1:12" x14ac:dyDescent="0.2">
      <c r="A105" s="48" t="s">
        <v>458</v>
      </c>
      <c r="B105" s="63" t="s">
        <v>295</v>
      </c>
      <c r="C105" s="8">
        <v>1.0015698586999999</v>
      </c>
      <c r="D105" s="46" t="str">
        <f>IF($B105="N/A","N/A",IF(C105&gt;2,"No",IF(C105&lt;0.9,"No","Yes")))</f>
        <v>Yes</v>
      </c>
      <c r="E105" s="8">
        <v>1</v>
      </c>
      <c r="F105" s="46" t="str">
        <f>IF($B105="N/A","N/A",IF(E105&gt;2,"No",IF(E105&lt;0.9,"No","Yes")))</f>
        <v>Yes</v>
      </c>
      <c r="G105" s="8">
        <v>0.99955436720000002</v>
      </c>
      <c r="H105" s="46" t="str">
        <f>IF($B105="N/A","N/A",IF(G105&gt;2,"No",IF(G105&lt;0.9,"No","Yes")))</f>
        <v>Yes</v>
      </c>
      <c r="I105" s="12">
        <v>-0.157</v>
      </c>
      <c r="J105" s="12">
        <v>-4.4999999999999998E-2</v>
      </c>
      <c r="K105" s="47" t="s">
        <v>739</v>
      </c>
      <c r="L105" s="9" t="str">
        <f t="shared" si="38"/>
        <v>Yes</v>
      </c>
    </row>
    <row r="106" spans="1:12" x14ac:dyDescent="0.2">
      <c r="A106" s="48" t="s">
        <v>459</v>
      </c>
      <c r="B106" s="63" t="s">
        <v>295</v>
      </c>
      <c r="C106" s="8">
        <v>0.30885881100000001</v>
      </c>
      <c r="D106" s="46" t="str">
        <f>IF($B106="N/A","N/A",IF(C106&gt;2,"No",IF(C106&lt;0.9,"No","Yes")))</f>
        <v>No</v>
      </c>
      <c r="E106" s="8">
        <v>1.0837049691</v>
      </c>
      <c r="F106" s="46" t="str">
        <f>IF($B106="N/A","N/A",IF(E106&gt;2,"No",IF(E106&lt;0.9,"No","Yes")))</f>
        <v>Yes</v>
      </c>
      <c r="G106" s="8">
        <v>1.0955629359000001</v>
      </c>
      <c r="H106" s="46" t="str">
        <f>IF($B106="N/A","N/A",IF(G106&gt;2,"No",IF(G106&lt;0.9,"No","Yes")))</f>
        <v>Yes</v>
      </c>
      <c r="I106" s="12">
        <v>250.9</v>
      </c>
      <c r="J106" s="12">
        <v>1.0940000000000001</v>
      </c>
      <c r="K106" s="47" t="s">
        <v>739</v>
      </c>
      <c r="L106" s="9" t="str">
        <f t="shared" si="38"/>
        <v>Yes</v>
      </c>
    </row>
    <row r="107" spans="1:12" x14ac:dyDescent="0.2">
      <c r="A107" s="48" t="s">
        <v>460</v>
      </c>
      <c r="B107" s="63" t="s">
        <v>295</v>
      </c>
      <c r="C107" s="8">
        <v>1.9202939719000001</v>
      </c>
      <c r="D107" s="46" t="str">
        <f>IF($B107="N/A","N/A",IF(C107&gt;2,"No",IF(C107&lt;0.9,"No","Yes")))</f>
        <v>Yes</v>
      </c>
      <c r="E107" s="8">
        <v>1.9303913543</v>
      </c>
      <c r="F107" s="46" t="str">
        <f>IF($B107="N/A","N/A",IF(E107&gt;2,"No",IF(E107&lt;0.9,"No","Yes")))</f>
        <v>Yes</v>
      </c>
      <c r="G107" s="8">
        <v>2.5080368942</v>
      </c>
      <c r="H107" s="46" t="str">
        <f>IF($B107="N/A","N/A",IF(G107&gt;2,"No",IF(G107&lt;0.9,"No","Yes")))</f>
        <v>No</v>
      </c>
      <c r="I107" s="12">
        <v>0.52580000000000005</v>
      </c>
      <c r="J107" s="12">
        <v>29.92</v>
      </c>
      <c r="K107" s="47" t="s">
        <v>739</v>
      </c>
      <c r="L107" s="9" t="str">
        <f t="shared" si="38"/>
        <v>Yes</v>
      </c>
    </row>
    <row r="108" spans="1:12" x14ac:dyDescent="0.2">
      <c r="A108" s="48" t="s">
        <v>1286</v>
      </c>
      <c r="B108" s="37" t="s">
        <v>213</v>
      </c>
      <c r="C108" s="49">
        <v>15.944006612000001</v>
      </c>
      <c r="D108" s="46" t="str">
        <f>IF($B108="N/A","N/A",IF(C108&gt;10,"No",IF(C108&lt;-10,"No","Yes")))</f>
        <v>N/A</v>
      </c>
      <c r="E108" s="49">
        <v>22.56755042</v>
      </c>
      <c r="F108" s="46" t="str">
        <f>IF($B108="N/A","N/A",IF(E108&gt;10,"No",IF(E108&lt;-10,"No","Yes")))</f>
        <v>N/A</v>
      </c>
      <c r="G108" s="49">
        <v>26.139663326000001</v>
      </c>
      <c r="H108" s="46" t="str">
        <f>IF($B108="N/A","N/A",IF(G108&gt;10,"No",IF(G108&lt;-10,"No","Yes")))</f>
        <v>N/A</v>
      </c>
      <c r="I108" s="12">
        <v>41.54</v>
      </c>
      <c r="J108" s="12">
        <v>15.83</v>
      </c>
      <c r="K108" s="47" t="s">
        <v>739</v>
      </c>
      <c r="L108" s="9" t="str">
        <f t="shared" si="38"/>
        <v>Yes</v>
      </c>
    </row>
    <row r="109" spans="1:12" x14ac:dyDescent="0.2">
      <c r="A109" s="48" t="s">
        <v>1287</v>
      </c>
      <c r="B109" s="37" t="s">
        <v>213</v>
      </c>
      <c r="C109" s="49">
        <v>3243.4521193</v>
      </c>
      <c r="D109" s="46" t="str">
        <f>IF($B109="N/A","N/A",IF(C109&gt;10,"No",IF(C109&lt;-10,"No","Yes")))</f>
        <v>N/A</v>
      </c>
      <c r="E109" s="49">
        <v>3219.4884969</v>
      </c>
      <c r="F109" s="46" t="str">
        <f>IF($B109="N/A","N/A",IF(E109&gt;10,"No",IF(E109&lt;-10,"No","Yes")))</f>
        <v>N/A</v>
      </c>
      <c r="G109" s="49">
        <v>3209.9906417000002</v>
      </c>
      <c r="H109" s="46" t="str">
        <f>IF($B109="N/A","N/A",IF(G109&gt;10,"No",IF(G109&lt;-10,"No","Yes")))</f>
        <v>N/A</v>
      </c>
      <c r="I109" s="12">
        <v>-0.73899999999999999</v>
      </c>
      <c r="J109" s="12">
        <v>-0.29499999999999998</v>
      </c>
      <c r="K109" s="47" t="s">
        <v>739</v>
      </c>
      <c r="L109" s="9" t="str">
        <f t="shared" si="38"/>
        <v>Yes</v>
      </c>
    </row>
    <row r="110" spans="1:12" x14ac:dyDescent="0.2">
      <c r="A110" s="48" t="s">
        <v>1288</v>
      </c>
      <c r="B110" s="37" t="s">
        <v>213</v>
      </c>
      <c r="C110" s="49">
        <v>40.450947057999997</v>
      </c>
      <c r="D110" s="46" t="str">
        <f>IF($B110="N/A","N/A",IF(C110&gt;10,"No",IF(C110&lt;-10,"No","Yes")))</f>
        <v>N/A</v>
      </c>
      <c r="E110" s="49">
        <v>17.172102058</v>
      </c>
      <c r="F110" s="46" t="str">
        <f>IF($B110="N/A","N/A",IF(E110&gt;10,"No",IF(E110&lt;-10,"No","Yes")))</f>
        <v>N/A</v>
      </c>
      <c r="G110" s="49">
        <v>17.845859486999998</v>
      </c>
      <c r="H110" s="46" t="str">
        <f>IF($B110="N/A","N/A",IF(G110&gt;10,"No",IF(G110&lt;-10,"No","Yes")))</f>
        <v>N/A</v>
      </c>
      <c r="I110" s="12">
        <v>-57.5</v>
      </c>
      <c r="J110" s="12">
        <v>3.9239999999999999</v>
      </c>
      <c r="K110" s="47" t="s">
        <v>739</v>
      </c>
      <c r="L110" s="9" t="str">
        <f t="shared" si="38"/>
        <v>Yes</v>
      </c>
    </row>
    <row r="111" spans="1:12" x14ac:dyDescent="0.2">
      <c r="A111" s="48" t="s">
        <v>1289</v>
      </c>
      <c r="B111" s="37" t="s">
        <v>213</v>
      </c>
      <c r="C111" s="49">
        <v>6.5834739791999999</v>
      </c>
      <c r="D111" s="46" t="str">
        <f>IF($B111="N/A","N/A",IF(C111&gt;10,"No",IF(C111&lt;-10,"No","Yes")))</f>
        <v>N/A</v>
      </c>
      <c r="E111" s="49">
        <v>8.1575051846999997</v>
      </c>
      <c r="F111" s="46" t="str">
        <f>IF($B111="N/A","N/A",IF(E111&gt;10,"No",IF(E111&lt;-10,"No","Yes")))</f>
        <v>N/A</v>
      </c>
      <c r="G111" s="49">
        <v>11.652933876000001</v>
      </c>
      <c r="H111" s="46" t="str">
        <f>IF($B111="N/A","N/A",IF(G111&gt;10,"No",IF(G111&lt;-10,"No","Yes")))</f>
        <v>N/A</v>
      </c>
      <c r="I111" s="12">
        <v>23.91</v>
      </c>
      <c r="J111" s="12">
        <v>42.85</v>
      </c>
      <c r="K111" s="47" t="s">
        <v>739</v>
      </c>
      <c r="L111" s="9" t="str">
        <f t="shared" si="38"/>
        <v>No</v>
      </c>
    </row>
    <row r="112" spans="1:12" x14ac:dyDescent="0.2">
      <c r="A112" s="48" t="s">
        <v>325</v>
      </c>
      <c r="B112" s="50" t="s">
        <v>296</v>
      </c>
      <c r="C112" s="8">
        <v>94.108735511999996</v>
      </c>
      <c r="D112" s="46" t="str">
        <f>IF(OR($B112="N/A",$C112="N/A"),"N/A",IF(C112&gt;98,"Yes","No"))</f>
        <v>No</v>
      </c>
      <c r="E112" s="8">
        <v>99.860966765000001</v>
      </c>
      <c r="F112" s="46" t="str">
        <f>IF(OR($B112="N/A",$E112="N/A"),"N/A",IF(E112&gt;98,"Yes","No"))</f>
        <v>Yes</v>
      </c>
      <c r="G112" s="8">
        <v>99.929367577999997</v>
      </c>
      <c r="H112" s="46" t="str">
        <f t="shared" ref="H112:H115" si="39">IF($B112="N/A","N/A",IF(G112&gt;98,"Yes","No"))</f>
        <v>Yes</v>
      </c>
      <c r="I112" s="12">
        <v>6.1120000000000001</v>
      </c>
      <c r="J112" s="12">
        <v>6.8500000000000005E-2</v>
      </c>
      <c r="K112" s="47" t="s">
        <v>739</v>
      </c>
      <c r="L112" s="9" t="str">
        <f>IF(J112="Div by 0", "N/A", IF(OR(J112="N/A",K112="N/A"),"N/A", IF(J112&gt;VALUE(MID(K112,1,2)), "No", IF(J112&lt;-1*VALUE(MID(K112,1,2)), "No", "Yes"))))</f>
        <v>Yes</v>
      </c>
    </row>
    <row r="113" spans="1:12" x14ac:dyDescent="0.2">
      <c r="A113" s="48" t="s">
        <v>461</v>
      </c>
      <c r="B113" s="50" t="s">
        <v>296</v>
      </c>
      <c r="C113" s="8">
        <v>100</v>
      </c>
      <c r="D113" s="46" t="str">
        <f t="shared" ref="D113:D115" si="40">IF(OR($B113="N/A",$C113="N/A"),"N/A",IF(C113&gt;98,"Yes","No"))</f>
        <v>Yes</v>
      </c>
      <c r="E113" s="8">
        <v>100</v>
      </c>
      <c r="F113" s="46" t="str">
        <f t="shared" ref="F113:F115" si="41">IF(OR($B113="N/A",$E113="N/A"),"N/A",IF(E113&gt;98,"Yes","No"))</f>
        <v>Yes</v>
      </c>
      <c r="G113" s="8">
        <v>98.979591837000001</v>
      </c>
      <c r="H113" s="46" t="str">
        <f t="shared" si="39"/>
        <v>Yes</v>
      </c>
      <c r="I113" s="12">
        <v>0</v>
      </c>
      <c r="J113" s="12">
        <v>-1.02</v>
      </c>
      <c r="K113" s="47" t="s">
        <v>739</v>
      </c>
      <c r="L113" s="9" t="str">
        <f t="shared" ref="L113:L115" si="42">IF(J113="Div by 0", "N/A", IF(OR(J113="N/A",K113="N/A"),"N/A", IF(J113&gt;VALUE(MID(K113,1,2)), "No", IF(J113&lt;-1*VALUE(MID(K113,1,2)), "No", "Yes"))))</f>
        <v>Yes</v>
      </c>
    </row>
    <row r="114" spans="1:12" x14ac:dyDescent="0.2">
      <c r="A114" s="48" t="s">
        <v>462</v>
      </c>
      <c r="B114" s="50" t="s">
        <v>296</v>
      </c>
      <c r="C114" s="8">
        <v>8.9677102619000006</v>
      </c>
      <c r="D114" s="46" t="str">
        <f t="shared" si="40"/>
        <v>No</v>
      </c>
      <c r="E114" s="8">
        <v>99.588703960999993</v>
      </c>
      <c r="F114" s="46" t="str">
        <f t="shared" si="41"/>
        <v>Yes</v>
      </c>
      <c r="G114" s="8">
        <v>99.751165604999997</v>
      </c>
      <c r="H114" s="46" t="str">
        <f t="shared" si="39"/>
        <v>Yes</v>
      </c>
      <c r="I114" s="12">
        <v>1011</v>
      </c>
      <c r="J114" s="12">
        <v>0.16309999999999999</v>
      </c>
      <c r="K114" s="47" t="s">
        <v>739</v>
      </c>
      <c r="L114" s="9" t="str">
        <f t="shared" si="42"/>
        <v>Yes</v>
      </c>
    </row>
    <row r="115" spans="1:12" x14ac:dyDescent="0.2">
      <c r="A115" s="48" t="s">
        <v>463</v>
      </c>
      <c r="B115" s="50" t="s">
        <v>296</v>
      </c>
      <c r="C115" s="8">
        <v>99.856428835000003</v>
      </c>
      <c r="D115" s="46" t="str">
        <f t="shared" si="40"/>
        <v>Yes</v>
      </c>
      <c r="E115" s="8">
        <v>99.849170845000003</v>
      </c>
      <c r="F115" s="46" t="str">
        <f t="shared" si="41"/>
        <v>Yes</v>
      </c>
      <c r="G115" s="8">
        <v>99.927269693</v>
      </c>
      <c r="H115" s="46" t="str">
        <f t="shared" si="39"/>
        <v>Yes</v>
      </c>
      <c r="I115" s="12">
        <v>-7.0000000000000001E-3</v>
      </c>
      <c r="J115" s="12">
        <v>7.8200000000000006E-2</v>
      </c>
      <c r="K115" s="47" t="s">
        <v>739</v>
      </c>
      <c r="L115" s="9" t="str">
        <f t="shared" si="42"/>
        <v>Yes</v>
      </c>
    </row>
    <row r="116" spans="1:12" x14ac:dyDescent="0.2">
      <c r="A116" s="3" t="s">
        <v>464</v>
      </c>
      <c r="B116" s="50" t="s">
        <v>213</v>
      </c>
      <c r="C116" s="52">
        <v>1157049</v>
      </c>
      <c r="D116" s="46" t="str">
        <f>IF($B116="N/A","N/A",IF(C116&gt;10,"No",IF(C116&lt;-10,"No","Yes")))</f>
        <v>N/A</v>
      </c>
      <c r="E116" s="52">
        <v>1523864</v>
      </c>
      <c r="F116" s="46" t="str">
        <f>IF($B116="N/A","N/A",IF(E116&gt;10,"No",IF(E116&lt;-10,"No","Yes")))</f>
        <v>N/A</v>
      </c>
      <c r="G116" s="52">
        <v>1511634</v>
      </c>
      <c r="H116" s="46" t="str">
        <f>IF($B116="N/A","N/A",IF(G116&gt;10,"No",IF(G116&lt;-10,"No","Yes")))</f>
        <v>N/A</v>
      </c>
      <c r="I116" s="12">
        <v>31.7</v>
      </c>
      <c r="J116" s="12">
        <v>-0.80300000000000005</v>
      </c>
      <c r="K116" s="50" t="s">
        <v>739</v>
      </c>
      <c r="L116" s="9" t="str">
        <f>IF(J116="Div by 0", "N/A", IF(OR(J116="N/A",K116="N/A"),"N/A", IF(J116&gt;VALUE(MID(K116,1,2)), "No", IF(J116&lt;-1*VALUE(MID(K116,1,2)), "No", "Yes"))))</f>
        <v>Yes</v>
      </c>
    </row>
    <row r="117" spans="1:12" x14ac:dyDescent="0.2">
      <c r="A117" s="3" t="s">
        <v>211</v>
      </c>
      <c r="B117" s="50" t="s">
        <v>213</v>
      </c>
      <c r="C117" s="8">
        <v>0.79512622200000005</v>
      </c>
      <c r="D117" s="46" t="str">
        <f>IF($B117="N/A","N/A",IF(C117&gt;10,"No",IF(C117&lt;-10,"No","Yes")))</f>
        <v>N/A</v>
      </c>
      <c r="E117" s="8">
        <v>9.9033115816000006</v>
      </c>
      <c r="F117" s="46" t="str">
        <f>IF($B117="N/A","N/A",IF(E117&gt;10,"No",IF(E117&lt;-10,"No","Yes")))</f>
        <v>N/A</v>
      </c>
      <c r="G117" s="8">
        <v>10.057262538</v>
      </c>
      <c r="H117" s="46" t="str">
        <f>IF($B117="N/A","N/A",IF(G117&gt;10,"No",IF(G117&lt;-10,"No","Yes")))</f>
        <v>N/A</v>
      </c>
      <c r="I117" s="12">
        <v>1146</v>
      </c>
      <c r="J117" s="12">
        <v>1.5549999999999999</v>
      </c>
      <c r="K117" s="50" t="s">
        <v>739</v>
      </c>
      <c r="L117" s="9" t="str">
        <f>IF(J117="Div by 0", "N/A", IF(OR(J117="N/A",K117="N/A"),"N/A", IF(J117&gt;VALUE(MID(K117,1,2)), "No", IF(J117&lt;-1*VALUE(MID(K117,1,2)), "No", "Yes"))))</f>
        <v>Yes</v>
      </c>
    </row>
    <row r="118" spans="1:12" x14ac:dyDescent="0.2">
      <c r="A118" s="4" t="s">
        <v>1628</v>
      </c>
      <c r="B118" s="50" t="s">
        <v>213</v>
      </c>
      <c r="C118" s="14">
        <v>180957787</v>
      </c>
      <c r="D118" s="11" t="str">
        <f>IF($B118="N/A","N/A",IF(C118&gt;10,"No",IF(C118&lt;-10,"No","Yes")))</f>
        <v>N/A</v>
      </c>
      <c r="E118" s="14">
        <v>330757865</v>
      </c>
      <c r="F118" s="11" t="str">
        <f>IF($B118="N/A","N/A",IF(E118&gt;10,"No",IF(E118&lt;-10,"No","Yes")))</f>
        <v>N/A</v>
      </c>
      <c r="G118" s="14">
        <v>385683222</v>
      </c>
      <c r="H118" s="11" t="str">
        <f>IF($B118="N/A","N/A",IF(G118&gt;10,"No",IF(G118&lt;-10,"No","Yes")))</f>
        <v>N/A</v>
      </c>
      <c r="I118" s="59">
        <v>82.78</v>
      </c>
      <c r="J118" s="59">
        <v>16.61</v>
      </c>
      <c r="K118" s="50" t="s">
        <v>739</v>
      </c>
      <c r="L118" s="9" t="str">
        <f>IF(J118="Div by 0", "N/A", IF(K118="N/A","N/A", IF(J118&gt;VALUE(MID(K118,1,2)), "No", IF(J118&lt;-1*VALUE(MID(K118,1,2)), "No", "Yes"))))</f>
        <v>Yes</v>
      </c>
    </row>
    <row r="119" spans="1:12" x14ac:dyDescent="0.2">
      <c r="A119" s="4" t="s">
        <v>1629</v>
      </c>
      <c r="B119" s="50" t="s">
        <v>213</v>
      </c>
      <c r="C119" s="14">
        <v>5971038159</v>
      </c>
      <c r="D119" s="11" t="str">
        <f>IF($B119="N/A","N/A",IF(C119&gt;10,"No",IF(C119&lt;-10,"No","Yes")))</f>
        <v>N/A</v>
      </c>
      <c r="E119" s="14">
        <v>6708715445</v>
      </c>
      <c r="F119" s="11" t="str">
        <f>IF($B119="N/A","N/A",IF(E119&gt;10,"No",IF(E119&lt;-10,"No","Yes")))</f>
        <v>N/A</v>
      </c>
      <c r="G119" s="14">
        <v>6650047039</v>
      </c>
      <c r="H119" s="11" t="str">
        <f>IF($B119="N/A","N/A",IF(G119&gt;10,"No",IF(G119&lt;-10,"No","Yes")))</f>
        <v>N/A</v>
      </c>
      <c r="I119" s="59">
        <v>12.35</v>
      </c>
      <c r="J119" s="59">
        <v>-0.875</v>
      </c>
      <c r="K119" s="50" t="s">
        <v>739</v>
      </c>
      <c r="L119" s="9" t="str">
        <f>IF(J119="Div by 0", "N/A", IF(K119="N/A","N/A", IF(J119&gt;VALUE(MID(K119,1,2)), "No", IF(J119&lt;-1*VALUE(MID(K119,1,2)), "No", "Yes"))))</f>
        <v>Yes</v>
      </c>
    </row>
    <row r="120" spans="1:12" x14ac:dyDescent="0.2">
      <c r="A120" s="4" t="s">
        <v>1630</v>
      </c>
      <c r="B120" s="50" t="s">
        <v>213</v>
      </c>
      <c r="C120" s="1">
        <v>1156962</v>
      </c>
      <c r="D120" s="11" t="str">
        <f>IF($B120="N/A","N/A",IF(C120&gt;10,"No",IF(C120&lt;-10,"No","Yes")))</f>
        <v>N/A</v>
      </c>
      <c r="E120" s="1">
        <v>1523714</v>
      </c>
      <c r="F120" s="11" t="str">
        <f>IF($B120="N/A","N/A",IF(E120&gt;10,"No",IF(E120&lt;-10,"No","Yes")))</f>
        <v>N/A</v>
      </c>
      <c r="G120" s="1">
        <v>1511340</v>
      </c>
      <c r="H120" s="11" t="str">
        <f>IF($B120="N/A","N/A",IF(G120&gt;10,"No",IF(G120&lt;-10,"No","Yes")))</f>
        <v>N/A</v>
      </c>
      <c r="I120" s="59">
        <v>31.7</v>
      </c>
      <c r="J120" s="59">
        <v>-0.81200000000000006</v>
      </c>
      <c r="K120" s="50" t="s">
        <v>739</v>
      </c>
      <c r="L120" s="9" t="str">
        <f>IF(J120="Div by 0", "N/A", IF(K120="N/A","N/A", IF(J120&gt;VALUE(MID(K120,1,2)), "No", IF(J120&lt;-1*VALUE(MID(K120,1,2)), "No", "Yes"))))</f>
        <v>Yes</v>
      </c>
    </row>
    <row r="121" spans="1:12" x14ac:dyDescent="0.2">
      <c r="A121" s="4" t="s">
        <v>1631</v>
      </c>
      <c r="B121" s="5" t="s">
        <v>213</v>
      </c>
      <c r="C121" s="1">
        <v>9451</v>
      </c>
      <c r="D121" s="9" t="str">
        <f t="shared" ref="D121:H134" si="43">IF($B121="N/A","N/A",IF(C121&lt;0,"No","Yes"))</f>
        <v>N/A</v>
      </c>
      <c r="E121" s="1">
        <v>11217</v>
      </c>
      <c r="F121" s="9" t="str">
        <f t="shared" si="43"/>
        <v>N/A</v>
      </c>
      <c r="G121" s="1">
        <v>14234</v>
      </c>
      <c r="H121" s="9" t="str">
        <f t="shared" si="43"/>
        <v>N/A</v>
      </c>
      <c r="I121" s="59">
        <v>18.690000000000001</v>
      </c>
      <c r="J121" s="59">
        <v>26.9</v>
      </c>
      <c r="K121" s="5" t="s">
        <v>739</v>
      </c>
      <c r="L121" s="9" t="str">
        <f t="shared" ref="L121:L142" si="44">IF(J121="Div by 0", "N/A", IF(OR(J121="N/A",K121="N/A"),"N/A", IF(J121&gt;VALUE(MID(K121,1,2)), "No", IF(J121&lt;-1*VALUE(MID(K121,1,2)), "No", "Yes"))))</f>
        <v>Yes</v>
      </c>
    </row>
    <row r="122" spans="1:12" x14ac:dyDescent="0.2">
      <c r="A122" s="4" t="s">
        <v>1632</v>
      </c>
      <c r="B122" s="5" t="s">
        <v>213</v>
      </c>
      <c r="C122" s="1">
        <v>154732</v>
      </c>
      <c r="D122" s="9" t="str">
        <f t="shared" si="43"/>
        <v>N/A</v>
      </c>
      <c r="E122" s="1">
        <v>200593</v>
      </c>
      <c r="F122" s="9" t="str">
        <f t="shared" si="43"/>
        <v>N/A</v>
      </c>
      <c r="G122" s="1">
        <v>199348</v>
      </c>
      <c r="H122" s="9" t="str">
        <f t="shared" si="43"/>
        <v>N/A</v>
      </c>
      <c r="I122" s="59">
        <v>29.64</v>
      </c>
      <c r="J122" s="59">
        <v>-0.621</v>
      </c>
      <c r="K122" s="5" t="s">
        <v>739</v>
      </c>
      <c r="L122" s="9" t="str">
        <f t="shared" si="44"/>
        <v>Yes</v>
      </c>
    </row>
    <row r="123" spans="1:12" x14ac:dyDescent="0.2">
      <c r="A123" s="4" t="s">
        <v>1633</v>
      </c>
      <c r="B123" s="5" t="s">
        <v>213</v>
      </c>
      <c r="C123" s="1">
        <v>809246</v>
      </c>
      <c r="D123" s="9" t="str">
        <f t="shared" si="43"/>
        <v>N/A</v>
      </c>
      <c r="E123" s="1">
        <v>1006352</v>
      </c>
      <c r="F123" s="9" t="str">
        <f t="shared" si="43"/>
        <v>N/A</v>
      </c>
      <c r="G123" s="1">
        <v>994874</v>
      </c>
      <c r="H123" s="9" t="str">
        <f t="shared" si="43"/>
        <v>N/A</v>
      </c>
      <c r="I123" s="59">
        <v>24.36</v>
      </c>
      <c r="J123" s="59">
        <v>-1.1399999999999999</v>
      </c>
      <c r="K123" s="5" t="s">
        <v>739</v>
      </c>
      <c r="L123" s="9" t="str">
        <f t="shared" si="44"/>
        <v>Yes</v>
      </c>
    </row>
    <row r="124" spans="1:12" x14ac:dyDescent="0.2">
      <c r="A124" s="4" t="s">
        <v>1634</v>
      </c>
      <c r="B124" s="5" t="s">
        <v>213</v>
      </c>
      <c r="C124" s="1">
        <v>183533</v>
      </c>
      <c r="D124" s="9" t="str">
        <f t="shared" si="43"/>
        <v>N/A</v>
      </c>
      <c r="E124" s="1">
        <v>305552</v>
      </c>
      <c r="F124" s="9" t="str">
        <f t="shared" si="43"/>
        <v>N/A</v>
      </c>
      <c r="G124" s="1">
        <v>302884</v>
      </c>
      <c r="H124" s="9" t="str">
        <f t="shared" si="43"/>
        <v>N/A</v>
      </c>
      <c r="I124" s="59">
        <v>66.48</v>
      </c>
      <c r="J124" s="59">
        <v>-0.873</v>
      </c>
      <c r="K124" s="5" t="s">
        <v>739</v>
      </c>
      <c r="L124" s="9" t="str">
        <f t="shared" si="44"/>
        <v>Yes</v>
      </c>
    </row>
    <row r="125" spans="1:12" x14ac:dyDescent="0.2">
      <c r="A125" s="2" t="s">
        <v>1635</v>
      </c>
      <c r="B125" s="5" t="s">
        <v>213</v>
      </c>
      <c r="C125" s="64" t="s">
        <v>213</v>
      </c>
      <c r="D125" s="9" t="str">
        <f t="shared" si="43"/>
        <v>N/A</v>
      </c>
      <c r="E125" s="64">
        <v>83.682478520999993</v>
      </c>
      <c r="F125" s="9" t="str">
        <f t="shared" si="43"/>
        <v>N/A</v>
      </c>
      <c r="G125" s="64">
        <v>81.391629156999997</v>
      </c>
      <c r="H125" s="9" t="str">
        <f t="shared" si="43"/>
        <v>N/A</v>
      </c>
      <c r="I125" s="12" t="s">
        <v>213</v>
      </c>
      <c r="J125" s="12">
        <v>-2.74</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7.6852454524000002</v>
      </c>
      <c r="F126" s="9" t="str">
        <f t="shared" si="43"/>
        <v>N/A</v>
      </c>
      <c r="G126" s="64">
        <v>9.6593376763999999</v>
      </c>
      <c r="H126" s="9" t="str">
        <f t="shared" si="43"/>
        <v>N/A</v>
      </c>
      <c r="I126" s="12" t="s">
        <v>213</v>
      </c>
      <c r="J126" s="12">
        <v>25.69</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65.481366864999998</v>
      </c>
      <c r="F127" s="9" t="str">
        <f t="shared" si="43"/>
        <v>N/A</v>
      </c>
      <c r="G127" s="64">
        <v>63.152559232999998</v>
      </c>
      <c r="H127" s="9" t="str">
        <f t="shared" si="43"/>
        <v>N/A</v>
      </c>
      <c r="I127" s="12" t="s">
        <v>213</v>
      </c>
      <c r="J127" s="12">
        <v>-3.56</v>
      </c>
      <c r="K127" s="5" t="s">
        <v>739</v>
      </c>
      <c r="L127" s="9" t="str">
        <f t="shared" si="45"/>
        <v>Yes</v>
      </c>
    </row>
    <row r="128" spans="1:12" ht="25.5" x14ac:dyDescent="0.2">
      <c r="A128" s="2" t="s">
        <v>1638</v>
      </c>
      <c r="B128" s="5" t="s">
        <v>213</v>
      </c>
      <c r="C128" s="64" t="s">
        <v>213</v>
      </c>
      <c r="D128" s="9" t="str">
        <f t="shared" si="43"/>
        <v>N/A</v>
      </c>
      <c r="E128" s="64">
        <v>96.213331498000002</v>
      </c>
      <c r="F128" s="9" t="str">
        <f t="shared" si="43"/>
        <v>N/A</v>
      </c>
      <c r="G128" s="64">
        <v>93.517521951000006</v>
      </c>
      <c r="H128" s="9" t="str">
        <f t="shared" si="43"/>
        <v>N/A</v>
      </c>
      <c r="I128" s="12" t="s">
        <v>213</v>
      </c>
      <c r="J128" s="12">
        <v>-2.8</v>
      </c>
      <c r="K128" s="5" t="s">
        <v>739</v>
      </c>
      <c r="L128" s="9" t="str">
        <f t="shared" si="45"/>
        <v>Yes</v>
      </c>
    </row>
    <row r="129" spans="1:12" ht="25.5" x14ac:dyDescent="0.2">
      <c r="A129" s="2" t="s">
        <v>1639</v>
      </c>
      <c r="B129" s="5" t="s">
        <v>213</v>
      </c>
      <c r="C129" s="64" t="s">
        <v>213</v>
      </c>
      <c r="D129" s="9" t="str">
        <f t="shared" si="43"/>
        <v>N/A</v>
      </c>
      <c r="E129" s="64">
        <v>94.721896720000004</v>
      </c>
      <c r="F129" s="9" t="str">
        <f t="shared" si="43"/>
        <v>N/A</v>
      </c>
      <c r="G129" s="64">
        <v>91.778580431999998</v>
      </c>
      <c r="H129" s="9" t="str">
        <f t="shared" si="43"/>
        <v>N/A</v>
      </c>
      <c r="I129" s="12" t="s">
        <v>213</v>
      </c>
      <c r="J129" s="12">
        <v>-3.11</v>
      </c>
      <c r="K129" s="5" t="s">
        <v>739</v>
      </c>
      <c r="L129" s="9" t="str">
        <f t="shared" si="45"/>
        <v>Yes</v>
      </c>
    </row>
    <row r="130" spans="1:12" ht="25.5" x14ac:dyDescent="0.2">
      <c r="A130" s="2" t="s">
        <v>1640</v>
      </c>
      <c r="B130" s="5" t="s">
        <v>213</v>
      </c>
      <c r="C130" s="64">
        <v>0.79518601300000002</v>
      </c>
      <c r="D130" s="9" t="str">
        <f t="shared" si="43"/>
        <v>N/A</v>
      </c>
      <c r="E130" s="64">
        <v>9.9042208707999997</v>
      </c>
      <c r="F130" s="9" t="str">
        <f t="shared" si="43"/>
        <v>N/A</v>
      </c>
      <c r="G130" s="64">
        <v>10.058954305</v>
      </c>
      <c r="H130" s="9" t="str">
        <f t="shared" si="43"/>
        <v>N/A</v>
      </c>
      <c r="I130" s="12">
        <v>1146</v>
      </c>
      <c r="J130" s="12">
        <v>1.5620000000000001</v>
      </c>
      <c r="K130" s="50" t="s">
        <v>739</v>
      </c>
      <c r="L130" s="9" t="str">
        <f>IF(J130="Div by 0", "N/A", IF(OR(J130="N/A",K130="N/A"),"N/A", IF(J130&gt;VALUE(MID(K130,1,2)), "No", IF(J130&lt;-1*VALUE(MID(K130,1,2)), "No", "Yes"))))</f>
        <v>Yes</v>
      </c>
    </row>
    <row r="131" spans="1:12" ht="25.5" x14ac:dyDescent="0.2">
      <c r="A131" s="2" t="s">
        <v>1641</v>
      </c>
      <c r="B131" s="5" t="s">
        <v>213</v>
      </c>
      <c r="C131" s="64">
        <v>0.2221987091</v>
      </c>
      <c r="D131" s="9" t="str">
        <f t="shared" si="43"/>
        <v>N/A</v>
      </c>
      <c r="E131" s="64">
        <v>2.9241330124</v>
      </c>
      <c r="F131" s="9" t="str">
        <f t="shared" si="43"/>
        <v>N/A</v>
      </c>
      <c r="G131" s="64">
        <v>2.8944780103999999</v>
      </c>
      <c r="H131" s="9" t="str">
        <f t="shared" si="43"/>
        <v>N/A</v>
      </c>
      <c r="I131" s="12">
        <v>1216</v>
      </c>
      <c r="J131" s="12">
        <v>-1.01</v>
      </c>
      <c r="K131" s="5" t="s">
        <v>739</v>
      </c>
      <c r="L131" s="9" t="str">
        <f t="shared" si="44"/>
        <v>Yes</v>
      </c>
    </row>
    <row r="132" spans="1:12" ht="25.5" x14ac:dyDescent="0.2">
      <c r="A132" s="2" t="s">
        <v>496</v>
      </c>
      <c r="B132" s="5" t="s">
        <v>213</v>
      </c>
      <c r="C132" s="64">
        <v>2.5624951529</v>
      </c>
      <c r="D132" s="9" t="str">
        <f t="shared" si="43"/>
        <v>N/A</v>
      </c>
      <c r="E132" s="64">
        <v>17.447268848</v>
      </c>
      <c r="F132" s="9" t="str">
        <f t="shared" si="43"/>
        <v>N/A</v>
      </c>
      <c r="G132" s="64">
        <v>17.730300781</v>
      </c>
      <c r="H132" s="9" t="str">
        <f t="shared" si="43"/>
        <v>N/A</v>
      </c>
      <c r="I132" s="12">
        <v>580.9</v>
      </c>
      <c r="J132" s="12">
        <v>1.6220000000000001</v>
      </c>
      <c r="K132" s="5" t="s">
        <v>739</v>
      </c>
      <c r="L132" s="9" t="str">
        <f t="shared" si="44"/>
        <v>Yes</v>
      </c>
    </row>
    <row r="133" spans="1:12" ht="25.5" x14ac:dyDescent="0.2">
      <c r="A133" s="2" t="s">
        <v>497</v>
      </c>
      <c r="B133" s="5" t="s">
        <v>213</v>
      </c>
      <c r="C133" s="64">
        <v>0.25974796290000002</v>
      </c>
      <c r="D133" s="9" t="str">
        <f t="shared" si="43"/>
        <v>N/A</v>
      </c>
      <c r="E133" s="64">
        <v>3.2822511408000001</v>
      </c>
      <c r="F133" s="9" t="str">
        <f t="shared" si="43"/>
        <v>N/A</v>
      </c>
      <c r="G133" s="64">
        <v>3.2863458086000001</v>
      </c>
      <c r="H133" s="9" t="str">
        <f t="shared" si="43"/>
        <v>N/A</v>
      </c>
      <c r="I133" s="12">
        <v>1164</v>
      </c>
      <c r="J133" s="12">
        <v>0.12479999999999999</v>
      </c>
      <c r="K133" s="5" t="s">
        <v>739</v>
      </c>
      <c r="L133" s="9" t="str">
        <f t="shared" si="44"/>
        <v>Yes</v>
      </c>
    </row>
    <row r="134" spans="1:12" ht="25.5" x14ac:dyDescent="0.2">
      <c r="A134" s="2" t="s">
        <v>498</v>
      </c>
      <c r="B134" s="5" t="s">
        <v>213</v>
      </c>
      <c r="C134" s="64">
        <v>1.6956078743</v>
      </c>
      <c r="D134" s="9" t="str">
        <f t="shared" si="43"/>
        <v>N/A</v>
      </c>
      <c r="E134" s="64">
        <v>27.018314395000001</v>
      </c>
      <c r="F134" s="9" t="str">
        <f t="shared" si="43"/>
        <v>N/A</v>
      </c>
      <c r="G134" s="64">
        <v>27.592411616</v>
      </c>
      <c r="H134" s="9" t="str">
        <f t="shared" si="43"/>
        <v>N/A</v>
      </c>
      <c r="I134" s="12">
        <v>1493</v>
      </c>
      <c r="J134" s="12">
        <v>2.125</v>
      </c>
      <c r="K134" s="5" t="s">
        <v>739</v>
      </c>
      <c r="L134" s="9" t="str">
        <f t="shared" si="44"/>
        <v>Yes</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0</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v>0</v>
      </c>
      <c r="F138" s="46" t="str">
        <f t="shared" si="47"/>
        <v>N/A</v>
      </c>
      <c r="G138" s="64">
        <v>0</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v>0</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0.79518601300000002</v>
      </c>
      <c r="D142" s="9" t="str">
        <f t="shared" ref="D142" si="49">IF($B142="N/A","N/A",IF(C142&lt;0,"No","Yes"))</f>
        <v>N/A</v>
      </c>
      <c r="E142" s="64">
        <v>10.054445913</v>
      </c>
      <c r="F142" s="9" t="str">
        <f t="shared" ref="F142" si="50">IF($B142="N/A","N/A",IF(E142&lt;0,"No","Yes"))</f>
        <v>N/A</v>
      </c>
      <c r="G142" s="64">
        <v>10.232442732999999</v>
      </c>
      <c r="H142" s="9" t="str">
        <f t="shared" ref="H142" si="51">IF($B142="N/A","N/A",IF(G142&lt;0,"No","Yes"))</f>
        <v>N/A</v>
      </c>
      <c r="I142" s="12">
        <v>1164</v>
      </c>
      <c r="J142" s="12">
        <v>1.77</v>
      </c>
      <c r="K142" s="5" t="s">
        <v>739</v>
      </c>
      <c r="L142" s="9" t="str">
        <f t="shared" si="44"/>
        <v>Yes</v>
      </c>
    </row>
    <row r="143" spans="1:12" x14ac:dyDescent="0.2">
      <c r="A143" s="3" t="s">
        <v>736</v>
      </c>
      <c r="B143" s="37" t="s">
        <v>213</v>
      </c>
      <c r="C143" s="14">
        <v>15241663</v>
      </c>
      <c r="D143" s="46" t="str">
        <f>IF($B143="N/A","N/A",IF(C143&gt;10,"No",IF(C143&lt;-10,"No","Yes")))</f>
        <v>N/A</v>
      </c>
      <c r="E143" s="14">
        <v>16550041</v>
      </c>
      <c r="F143" s="46" t="str">
        <f>IF($B143="N/A","N/A",IF(E143&gt;10,"No",IF(E143&lt;-10,"No","Yes")))</f>
        <v>N/A</v>
      </c>
      <c r="G143" s="14">
        <v>30502327</v>
      </c>
      <c r="H143" s="46" t="str">
        <f>IF($B143="N/A","N/A",IF(G143&gt;10,"No",IF(G143&lt;-10,"No","Yes")))</f>
        <v>N/A</v>
      </c>
      <c r="I143" s="12">
        <v>8.5839999999999996</v>
      </c>
      <c r="J143" s="12">
        <v>84.3</v>
      </c>
      <c r="K143" s="47" t="s">
        <v>739</v>
      </c>
      <c r="L143" s="9" t="str">
        <f>IF(J143="Div by 0", "N/A", IF(K143="N/A","N/A", IF(J143&gt;VALUE(MID(K143,1,2)), "No", IF(J143&lt;-1*VALUE(MID(K143,1,2)), "No", "Yes"))))</f>
        <v>No</v>
      </c>
    </row>
    <row r="144" spans="1:12" x14ac:dyDescent="0.2">
      <c r="A144" s="3" t="s">
        <v>737</v>
      </c>
      <c r="B144" s="37" t="s">
        <v>213</v>
      </c>
      <c r="C144" s="1">
        <v>305693</v>
      </c>
      <c r="D144" s="46" t="str">
        <f>IF($B144="N/A","N/A",IF(C144&gt;10,"No",IF(C144&lt;-10,"No","Yes")))</f>
        <v>N/A</v>
      </c>
      <c r="E144" s="1">
        <v>139767</v>
      </c>
      <c r="F144" s="46" t="str">
        <f>IF($B144="N/A","N/A",IF(E144&gt;10,"No",IF(E144&lt;-10,"No","Yes")))</f>
        <v>N/A</v>
      </c>
      <c r="G144" s="1">
        <v>209955</v>
      </c>
      <c r="H144" s="46" t="str">
        <f>IF($B144="N/A","N/A",IF(G144&gt;10,"No",IF(G144&lt;-10,"No","Yes")))</f>
        <v>N/A</v>
      </c>
      <c r="I144" s="12">
        <v>-54.3</v>
      </c>
      <c r="J144" s="12">
        <v>50.22</v>
      </c>
      <c r="K144" s="47" t="s">
        <v>739</v>
      </c>
      <c r="L144" s="9" t="str">
        <f>IF(J144="Div by 0", "N/A", IF(K144="N/A","N/A", IF(J144&gt;VALUE(MID(K144,1,2)), "No", IF(J144&lt;-1*VALUE(MID(K144,1,2)), "No", "Yes"))))</f>
        <v>No</v>
      </c>
    </row>
    <row r="145" spans="1:12" x14ac:dyDescent="0.2">
      <c r="A145" s="2" t="s">
        <v>507</v>
      </c>
      <c r="B145" s="5" t="s">
        <v>213</v>
      </c>
      <c r="C145" s="64" t="s">
        <v>213</v>
      </c>
      <c r="D145" s="9" t="str">
        <f t="shared" ref="D145:D149" si="52">IF($B145="N/A","N/A",IF(C145&lt;0,"No","Yes"))</f>
        <v>N/A</v>
      </c>
      <c r="E145" s="64">
        <v>7.6760133302</v>
      </c>
      <c r="F145" s="9" t="str">
        <f t="shared" ref="F145:F149" si="53">IF($B145="N/A","N/A",IF(E145&lt;0,"No","Yes"))</f>
        <v>N/A</v>
      </c>
      <c r="G145" s="64">
        <v>11.306906122999999</v>
      </c>
      <c r="H145" s="9" t="str">
        <f t="shared" ref="H145:H149" si="54">IF($B145="N/A","N/A",IF(G145&lt;0,"No","Yes"))</f>
        <v>N/A</v>
      </c>
      <c r="I145" s="12" t="s">
        <v>213</v>
      </c>
      <c r="J145" s="12">
        <v>47.3</v>
      </c>
      <c r="K145" s="50" t="s">
        <v>739</v>
      </c>
      <c r="L145" s="9" t="str">
        <f>IF(J145="Div by 0", "N/A", IF(OR(J145="N/A",K145="N/A"),"N/A", IF(J145&gt;VALUE(MID(K145,1,2)), "No", IF(J145&lt;-1*VALUE(MID(K145,1,2)), "No", "Yes"))))</f>
        <v>No</v>
      </c>
    </row>
    <row r="146" spans="1:12" x14ac:dyDescent="0.2">
      <c r="A146" s="2" t="s">
        <v>508</v>
      </c>
      <c r="B146" s="5" t="s">
        <v>213</v>
      </c>
      <c r="C146" s="64" t="s">
        <v>213</v>
      </c>
      <c r="D146" s="9" t="str">
        <f t="shared" si="52"/>
        <v>N/A</v>
      </c>
      <c r="E146" s="64">
        <v>31.408995922999999</v>
      </c>
      <c r="F146" s="9" t="str">
        <f t="shared" si="53"/>
        <v>N/A</v>
      </c>
      <c r="G146" s="64">
        <v>40.465526601999997</v>
      </c>
      <c r="H146" s="9" t="str">
        <f t="shared" si="54"/>
        <v>N/A</v>
      </c>
      <c r="I146" s="12" t="s">
        <v>213</v>
      </c>
      <c r="J146" s="12">
        <v>28.83</v>
      </c>
      <c r="K146" s="5" t="s">
        <v>739</v>
      </c>
      <c r="L146" s="9" t="str">
        <f t="shared" ref="L146:L149" si="55">IF(J146="Div by 0", "N/A", IF(OR(J146="N/A",K146="N/A"),"N/A", IF(J146&gt;VALUE(MID(K146,1,2)), "No", IF(J146&lt;-1*VALUE(MID(K146,1,2)), "No", "Yes"))))</f>
        <v>Yes</v>
      </c>
    </row>
    <row r="147" spans="1:12" x14ac:dyDescent="0.2">
      <c r="A147" s="2" t="s">
        <v>509</v>
      </c>
      <c r="B147" s="5" t="s">
        <v>213</v>
      </c>
      <c r="C147" s="64" t="s">
        <v>213</v>
      </c>
      <c r="D147" s="9" t="str">
        <f t="shared" si="52"/>
        <v>N/A</v>
      </c>
      <c r="E147" s="64">
        <v>17.565353076000001</v>
      </c>
      <c r="F147" s="9" t="str">
        <f t="shared" si="53"/>
        <v>N/A</v>
      </c>
      <c r="G147" s="64">
        <v>23.271801077999999</v>
      </c>
      <c r="H147" s="9" t="str">
        <f t="shared" si="54"/>
        <v>N/A</v>
      </c>
      <c r="I147" s="12" t="s">
        <v>213</v>
      </c>
      <c r="J147" s="12">
        <v>32.49</v>
      </c>
      <c r="K147" s="5" t="s">
        <v>739</v>
      </c>
      <c r="L147" s="9" t="str">
        <f t="shared" si="55"/>
        <v>No</v>
      </c>
    </row>
    <row r="148" spans="1:12" x14ac:dyDescent="0.2">
      <c r="A148" s="2" t="s">
        <v>510</v>
      </c>
      <c r="B148" s="5" t="s">
        <v>213</v>
      </c>
      <c r="C148" s="64" t="s">
        <v>213</v>
      </c>
      <c r="D148" s="9" t="str">
        <f t="shared" si="52"/>
        <v>N/A</v>
      </c>
      <c r="E148" s="64">
        <v>3.1948671028</v>
      </c>
      <c r="F148" s="9" t="str">
        <f t="shared" si="53"/>
        <v>N/A</v>
      </c>
      <c r="G148" s="64">
        <v>5.9240278351000004</v>
      </c>
      <c r="H148" s="9" t="str">
        <f t="shared" si="54"/>
        <v>N/A</v>
      </c>
      <c r="I148" s="12" t="s">
        <v>213</v>
      </c>
      <c r="J148" s="12">
        <v>85.42</v>
      </c>
      <c r="K148" s="5" t="s">
        <v>739</v>
      </c>
      <c r="L148" s="9" t="str">
        <f t="shared" si="55"/>
        <v>No</v>
      </c>
    </row>
    <row r="149" spans="1:12" x14ac:dyDescent="0.2">
      <c r="A149" s="2" t="s">
        <v>511</v>
      </c>
      <c r="B149" s="5" t="s">
        <v>213</v>
      </c>
      <c r="C149" s="64" t="s">
        <v>213</v>
      </c>
      <c r="D149" s="9" t="str">
        <f t="shared" si="52"/>
        <v>N/A</v>
      </c>
      <c r="E149" s="64">
        <v>2.0763970265</v>
      </c>
      <c r="F149" s="9" t="str">
        <f t="shared" si="53"/>
        <v>N/A</v>
      </c>
      <c r="G149" s="64">
        <v>4.1946451080999996</v>
      </c>
      <c r="H149" s="9" t="str">
        <f t="shared" si="54"/>
        <v>N/A</v>
      </c>
      <c r="I149" s="12" t="s">
        <v>213</v>
      </c>
      <c r="J149" s="12">
        <v>102</v>
      </c>
      <c r="K149" s="5" t="s">
        <v>739</v>
      </c>
      <c r="L149" s="9" t="str">
        <f t="shared" si="55"/>
        <v>No</v>
      </c>
    </row>
    <row r="150" spans="1:12" x14ac:dyDescent="0.2">
      <c r="A150" s="4" t="s">
        <v>738</v>
      </c>
      <c r="B150" s="50" t="s">
        <v>213</v>
      </c>
      <c r="C150" s="1">
        <v>87</v>
      </c>
      <c r="D150" s="11" t="str">
        <f t="shared" ref="D150:D172" si="56">IF($B150="N/A","N/A",IF(C150&gt;10,"No",IF(C150&lt;-10,"No","Yes")))</f>
        <v>N/A</v>
      </c>
      <c r="E150" s="1">
        <v>150</v>
      </c>
      <c r="F150" s="11" t="str">
        <f t="shared" ref="F150:F172" si="57">IF($B150="N/A","N/A",IF(E150&gt;10,"No",IF(E150&lt;-10,"No","Yes")))</f>
        <v>N/A</v>
      </c>
      <c r="G150" s="1">
        <v>294</v>
      </c>
      <c r="H150" s="11" t="str">
        <f t="shared" ref="H150:H172" si="58">IF($B150="N/A","N/A",IF(G150&gt;10,"No",IF(G150&lt;-10,"No","Yes")))</f>
        <v>N/A</v>
      </c>
      <c r="I150" s="12">
        <v>72.41</v>
      </c>
      <c r="J150" s="12">
        <v>96</v>
      </c>
      <c r="K150" s="50" t="s">
        <v>739</v>
      </c>
      <c r="L150" s="9" t="str">
        <f t="shared" ref="L150:L172" si="59">IF(J150="Div by 0", "N/A", IF(K150="N/A","N/A", IF(J150&gt;VALUE(MID(K150,1,2)), "No", IF(J150&lt;-1*VALUE(MID(K150,1,2)), "No", "Yes"))))</f>
        <v>No</v>
      </c>
    </row>
    <row r="151" spans="1:12" x14ac:dyDescent="0.2">
      <c r="A151" s="4" t="s">
        <v>534</v>
      </c>
      <c r="B151" s="50" t="s">
        <v>213</v>
      </c>
      <c r="C151" s="1">
        <v>70</v>
      </c>
      <c r="D151" s="11" t="str">
        <f t="shared" si="56"/>
        <v>N/A</v>
      </c>
      <c r="E151" s="1">
        <v>124</v>
      </c>
      <c r="F151" s="11" t="str">
        <f t="shared" si="57"/>
        <v>N/A</v>
      </c>
      <c r="G151" s="1">
        <v>252</v>
      </c>
      <c r="H151" s="11" t="str">
        <f t="shared" si="58"/>
        <v>N/A</v>
      </c>
      <c r="I151" s="12">
        <v>77.14</v>
      </c>
      <c r="J151" s="12">
        <v>103.2</v>
      </c>
      <c r="K151" s="50" t="s">
        <v>739</v>
      </c>
      <c r="L151" s="9" t="str">
        <f t="shared" si="59"/>
        <v>No</v>
      </c>
    </row>
    <row r="152" spans="1:12" x14ac:dyDescent="0.2">
      <c r="A152" s="4" t="s">
        <v>535</v>
      </c>
      <c r="B152" s="50" t="s">
        <v>213</v>
      </c>
      <c r="C152" s="1">
        <v>17</v>
      </c>
      <c r="D152" s="11" t="str">
        <f t="shared" si="56"/>
        <v>N/A</v>
      </c>
      <c r="E152" s="1">
        <v>26</v>
      </c>
      <c r="F152" s="11" t="str">
        <f t="shared" si="57"/>
        <v>N/A</v>
      </c>
      <c r="G152" s="1">
        <v>42</v>
      </c>
      <c r="H152" s="11" t="str">
        <f t="shared" si="58"/>
        <v>N/A</v>
      </c>
      <c r="I152" s="12">
        <v>52.94</v>
      </c>
      <c r="J152" s="12">
        <v>61.54</v>
      </c>
      <c r="K152" s="50" t="s">
        <v>739</v>
      </c>
      <c r="L152" s="9" t="str">
        <f t="shared" si="59"/>
        <v>No</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0</v>
      </c>
      <c r="D154" s="11" t="str">
        <f t="shared" si="56"/>
        <v>N/A</v>
      </c>
      <c r="E154" s="1">
        <v>0</v>
      </c>
      <c r="F154" s="11" t="str">
        <f t="shared" si="57"/>
        <v>N/A</v>
      </c>
      <c r="G154" s="1">
        <v>0</v>
      </c>
      <c r="H154" s="11" t="str">
        <f t="shared" si="58"/>
        <v>N/A</v>
      </c>
      <c r="I154" s="12" t="s">
        <v>1747</v>
      </c>
      <c r="J154" s="12" t="s">
        <v>1747</v>
      </c>
      <c r="K154" s="50" t="s">
        <v>739</v>
      </c>
      <c r="L154" s="9" t="str">
        <f t="shared" si="59"/>
        <v>N/A</v>
      </c>
    </row>
    <row r="155" spans="1:12" x14ac:dyDescent="0.2">
      <c r="A155" s="2" t="s">
        <v>538</v>
      </c>
      <c r="B155" s="5" t="s">
        <v>213</v>
      </c>
      <c r="C155" s="64" t="s">
        <v>213</v>
      </c>
      <c r="D155" s="9" t="str">
        <f t="shared" ref="D155:D159" si="60">IF($B155="N/A","N/A",IF(C155&lt;0,"No","Yes"))</f>
        <v>N/A</v>
      </c>
      <c r="E155" s="64">
        <v>8.2380104000000006E-3</v>
      </c>
      <c r="F155" s="9" t="str">
        <f t="shared" ref="F155:F159" si="61">IF($B155="N/A","N/A",IF(E155&lt;0,"No","Yes"))</f>
        <v>N/A</v>
      </c>
      <c r="G155" s="64">
        <v>1.5833061400000001E-2</v>
      </c>
      <c r="H155" s="9" t="str">
        <f t="shared" ref="H155:H159" si="62">IF($B155="N/A","N/A",IF(G155&lt;0,"No","Yes"))</f>
        <v>N/A</v>
      </c>
      <c r="I155" s="12" t="s">
        <v>213</v>
      </c>
      <c r="J155" s="12">
        <v>92.2</v>
      </c>
      <c r="K155" s="50" t="s">
        <v>739</v>
      </c>
      <c r="L155" s="9" t="str">
        <f>IF(J155="Div by 0", "N/A", IF(OR(J155="N/A",K155="N/A"),"N/A", IF(J155&gt;VALUE(MID(K155,1,2)), "No", IF(J155&lt;-1*VALUE(MID(K155,1,2)), "No", "Yes"))))</f>
        <v>No</v>
      </c>
    </row>
    <row r="156" spans="1:12" ht="25.5" x14ac:dyDescent="0.2">
      <c r="A156" s="2" t="s">
        <v>539</v>
      </c>
      <c r="B156" s="5" t="s">
        <v>213</v>
      </c>
      <c r="C156" s="64" t="s">
        <v>213</v>
      </c>
      <c r="D156" s="9" t="str">
        <f t="shared" si="60"/>
        <v>N/A</v>
      </c>
      <c r="E156" s="64">
        <v>8.4957692400000007E-2</v>
      </c>
      <c r="F156" s="9" t="str">
        <f t="shared" si="61"/>
        <v>N/A</v>
      </c>
      <c r="G156" s="64">
        <v>0.171009772</v>
      </c>
      <c r="H156" s="9" t="str">
        <f t="shared" si="62"/>
        <v>N/A</v>
      </c>
      <c r="I156" s="12" t="s">
        <v>213</v>
      </c>
      <c r="J156" s="12">
        <v>101.3</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8.4874124999999995E-3</v>
      </c>
      <c r="F157" s="9" t="str">
        <f t="shared" si="61"/>
        <v>N/A</v>
      </c>
      <c r="G157" s="64">
        <v>1.33054131E-2</v>
      </c>
      <c r="H157" s="9" t="str">
        <f t="shared" si="62"/>
        <v>N/A</v>
      </c>
      <c r="I157" s="12" t="s">
        <v>213</v>
      </c>
      <c r="J157" s="12">
        <v>56.77</v>
      </c>
      <c r="K157" s="5" t="s">
        <v>739</v>
      </c>
      <c r="L157" s="9" t="str">
        <f t="shared" si="63"/>
        <v>No</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v>
      </c>
      <c r="H159" s="9" t="str">
        <f t="shared" si="62"/>
        <v>N/A</v>
      </c>
      <c r="I159" s="12" t="s">
        <v>213</v>
      </c>
      <c r="J159" s="12" t="s">
        <v>1747</v>
      </c>
      <c r="K159" s="5" t="s">
        <v>739</v>
      </c>
      <c r="L159" s="9" t="str">
        <f t="shared" si="63"/>
        <v>N/A</v>
      </c>
    </row>
    <row r="160" spans="1:12" ht="25.5" x14ac:dyDescent="0.2">
      <c r="A160" s="4" t="s">
        <v>543</v>
      </c>
      <c r="B160" s="50" t="s">
        <v>213</v>
      </c>
      <c r="C160" s="1">
        <v>53.07</v>
      </c>
      <c r="D160" s="11" t="str">
        <f t="shared" si="56"/>
        <v>N/A</v>
      </c>
      <c r="E160" s="1">
        <v>108.66</v>
      </c>
      <c r="F160" s="11" t="str">
        <f t="shared" si="57"/>
        <v>N/A</v>
      </c>
      <c r="G160" s="1">
        <v>186.95</v>
      </c>
      <c r="H160" s="11" t="str">
        <f t="shared" si="58"/>
        <v>N/A</v>
      </c>
      <c r="I160" s="12">
        <v>104.7</v>
      </c>
      <c r="J160" s="12">
        <v>72.05</v>
      </c>
      <c r="K160" s="50" t="s">
        <v>739</v>
      </c>
      <c r="L160" s="9" t="str">
        <f t="shared" si="59"/>
        <v>No</v>
      </c>
    </row>
    <row r="161" spans="1:12" x14ac:dyDescent="0.2">
      <c r="A161" s="4" t="s">
        <v>544</v>
      </c>
      <c r="B161" s="50" t="s">
        <v>213</v>
      </c>
      <c r="C161" s="14">
        <v>2066329</v>
      </c>
      <c r="D161" s="11" t="str">
        <f t="shared" si="56"/>
        <v>N/A</v>
      </c>
      <c r="E161" s="14">
        <v>4199633</v>
      </c>
      <c r="F161" s="11" t="str">
        <f t="shared" si="57"/>
        <v>N/A</v>
      </c>
      <c r="G161" s="14">
        <v>7233971</v>
      </c>
      <c r="H161" s="11" t="str">
        <f t="shared" si="58"/>
        <v>N/A</v>
      </c>
      <c r="I161" s="12">
        <v>103.2</v>
      </c>
      <c r="J161" s="12">
        <v>72.25</v>
      </c>
      <c r="K161" s="50" t="s">
        <v>739</v>
      </c>
      <c r="L161" s="9" t="str">
        <f t="shared" si="59"/>
        <v>No</v>
      </c>
    </row>
    <row r="162" spans="1:12" x14ac:dyDescent="0.2">
      <c r="A162" s="4" t="s">
        <v>1290</v>
      </c>
      <c r="B162" s="50" t="s">
        <v>213</v>
      </c>
      <c r="C162" s="14">
        <v>23750.908046</v>
      </c>
      <c r="D162" s="11" t="str">
        <f t="shared" si="56"/>
        <v>N/A</v>
      </c>
      <c r="E162" s="14">
        <v>27997.553333</v>
      </c>
      <c r="F162" s="11" t="str">
        <f t="shared" si="57"/>
        <v>N/A</v>
      </c>
      <c r="G162" s="14">
        <v>24605.343537000001</v>
      </c>
      <c r="H162" s="11" t="str">
        <f t="shared" si="58"/>
        <v>N/A</v>
      </c>
      <c r="I162" s="12">
        <v>17.88</v>
      </c>
      <c r="J162" s="12">
        <v>-12.1</v>
      </c>
      <c r="K162" s="50" t="s">
        <v>739</v>
      </c>
      <c r="L162" s="9" t="str">
        <f t="shared" si="59"/>
        <v>Yes</v>
      </c>
    </row>
    <row r="163" spans="1:12" ht="25.5" x14ac:dyDescent="0.2">
      <c r="A163" s="4" t="s">
        <v>1291</v>
      </c>
      <c r="B163" s="50" t="s">
        <v>213</v>
      </c>
      <c r="C163" s="14">
        <v>24461.314286000001</v>
      </c>
      <c r="D163" s="11" t="str">
        <f t="shared" si="56"/>
        <v>N/A</v>
      </c>
      <c r="E163" s="14">
        <v>27530.306452000001</v>
      </c>
      <c r="F163" s="11" t="str">
        <f t="shared" si="57"/>
        <v>N/A</v>
      </c>
      <c r="G163" s="14">
        <v>24470.25</v>
      </c>
      <c r="H163" s="11" t="str">
        <f t="shared" si="58"/>
        <v>N/A</v>
      </c>
      <c r="I163" s="12">
        <v>12.55</v>
      </c>
      <c r="J163" s="12">
        <v>-11.1</v>
      </c>
      <c r="K163" s="50" t="s">
        <v>739</v>
      </c>
      <c r="L163" s="9" t="str">
        <f t="shared" si="59"/>
        <v>Yes</v>
      </c>
    </row>
    <row r="164" spans="1:12" ht="25.5" x14ac:dyDescent="0.2">
      <c r="A164" s="4" t="s">
        <v>1292</v>
      </c>
      <c r="B164" s="50" t="s">
        <v>213</v>
      </c>
      <c r="C164" s="14">
        <v>20825.705881999998</v>
      </c>
      <c r="D164" s="11" t="str">
        <f t="shared" si="56"/>
        <v>N/A</v>
      </c>
      <c r="E164" s="14">
        <v>30225.961538</v>
      </c>
      <c r="F164" s="11" t="str">
        <f t="shared" si="57"/>
        <v>N/A</v>
      </c>
      <c r="G164" s="14">
        <v>25415.904761999998</v>
      </c>
      <c r="H164" s="11" t="str">
        <f t="shared" si="58"/>
        <v>N/A</v>
      </c>
      <c r="I164" s="12">
        <v>45.14</v>
      </c>
      <c r="J164" s="12">
        <v>-15.9</v>
      </c>
      <c r="K164" s="50" t="s">
        <v>739</v>
      </c>
      <c r="L164" s="9" t="str">
        <f t="shared" si="59"/>
        <v>Yes</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t="s">
        <v>1747</v>
      </c>
      <c r="D166" s="11" t="str">
        <f t="shared" si="56"/>
        <v>N/A</v>
      </c>
      <c r="E166" s="14" t="s">
        <v>1747</v>
      </c>
      <c r="F166" s="11" t="str">
        <f t="shared" si="57"/>
        <v>N/A</v>
      </c>
      <c r="G166" s="14" t="s">
        <v>1747</v>
      </c>
      <c r="H166" s="11" t="str">
        <f t="shared" si="58"/>
        <v>N/A</v>
      </c>
      <c r="I166" s="12" t="s">
        <v>1747</v>
      </c>
      <c r="J166" s="12" t="s">
        <v>1747</v>
      </c>
      <c r="K166" s="50" t="s">
        <v>739</v>
      </c>
      <c r="L166" s="9" t="str">
        <f t="shared" si="59"/>
        <v>N/A</v>
      </c>
    </row>
    <row r="167" spans="1:12" x14ac:dyDescent="0.2">
      <c r="A167" s="48" t="s">
        <v>545</v>
      </c>
      <c r="B167" s="37" t="s">
        <v>213</v>
      </c>
      <c r="C167" s="49">
        <v>311464</v>
      </c>
      <c r="D167" s="46" t="str">
        <f t="shared" si="56"/>
        <v>N/A</v>
      </c>
      <c r="E167" s="49">
        <v>185534</v>
      </c>
      <c r="F167" s="46" t="str">
        <f t="shared" si="57"/>
        <v>N/A</v>
      </c>
      <c r="G167" s="49">
        <v>636464</v>
      </c>
      <c r="H167" s="46" t="str">
        <f t="shared" si="58"/>
        <v>N/A</v>
      </c>
      <c r="I167" s="12">
        <v>-40.4</v>
      </c>
      <c r="J167" s="12">
        <v>243</v>
      </c>
      <c r="K167" s="47" t="s">
        <v>739</v>
      </c>
      <c r="L167" s="9" t="str">
        <f t="shared" si="59"/>
        <v>No</v>
      </c>
    </row>
    <row r="168" spans="1:12" x14ac:dyDescent="0.2">
      <c r="A168" s="48" t="s">
        <v>1295</v>
      </c>
      <c r="B168" s="37" t="s">
        <v>213</v>
      </c>
      <c r="C168" s="49">
        <v>3580.0459770000002</v>
      </c>
      <c r="D168" s="46" t="str">
        <f t="shared" si="56"/>
        <v>N/A</v>
      </c>
      <c r="E168" s="49">
        <v>1236.8933333</v>
      </c>
      <c r="F168" s="46" t="str">
        <f t="shared" si="57"/>
        <v>N/A</v>
      </c>
      <c r="G168" s="49">
        <v>2164.8435374000001</v>
      </c>
      <c r="H168" s="46" t="str">
        <f t="shared" si="58"/>
        <v>N/A</v>
      </c>
      <c r="I168" s="12">
        <v>-65.5</v>
      </c>
      <c r="J168" s="12">
        <v>75.02</v>
      </c>
      <c r="K168" s="47" t="s">
        <v>739</v>
      </c>
      <c r="L168" s="9" t="str">
        <f t="shared" si="59"/>
        <v>No</v>
      </c>
    </row>
    <row r="169" spans="1:12" ht="25.5" x14ac:dyDescent="0.2">
      <c r="A169" s="48" t="s">
        <v>1296</v>
      </c>
      <c r="B169" s="50" t="s">
        <v>213</v>
      </c>
      <c r="C169" s="14">
        <v>1560.9142856999999</v>
      </c>
      <c r="D169" s="11" t="str">
        <f t="shared" si="56"/>
        <v>N/A</v>
      </c>
      <c r="E169" s="14">
        <v>816.92741935000004</v>
      </c>
      <c r="F169" s="11" t="str">
        <f t="shared" si="57"/>
        <v>N/A</v>
      </c>
      <c r="G169" s="14">
        <v>1387.8452381</v>
      </c>
      <c r="H169" s="11" t="str">
        <f t="shared" si="58"/>
        <v>N/A</v>
      </c>
      <c r="I169" s="12">
        <v>-47.7</v>
      </c>
      <c r="J169" s="12">
        <v>69.89</v>
      </c>
      <c r="K169" s="50" t="s">
        <v>739</v>
      </c>
      <c r="L169" s="9" t="str">
        <f t="shared" si="59"/>
        <v>No</v>
      </c>
    </row>
    <row r="170" spans="1:12" ht="25.5" x14ac:dyDescent="0.2">
      <c r="A170" s="48" t="s">
        <v>1297</v>
      </c>
      <c r="B170" s="50" t="s">
        <v>213</v>
      </c>
      <c r="C170" s="14">
        <v>11894.117646999999</v>
      </c>
      <c r="D170" s="11" t="str">
        <f t="shared" si="56"/>
        <v>N/A</v>
      </c>
      <c r="E170" s="14">
        <v>3239.8076922999999</v>
      </c>
      <c r="F170" s="11" t="str">
        <f t="shared" si="57"/>
        <v>N/A</v>
      </c>
      <c r="G170" s="14">
        <v>6826.8333333</v>
      </c>
      <c r="H170" s="11" t="str">
        <f t="shared" si="58"/>
        <v>N/A</v>
      </c>
      <c r="I170" s="12">
        <v>-72.8</v>
      </c>
      <c r="J170" s="12">
        <v>110.7</v>
      </c>
      <c r="K170" s="50" t="s">
        <v>739</v>
      </c>
      <c r="L170" s="9" t="str">
        <f t="shared" si="59"/>
        <v>No</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t="s">
        <v>1747</v>
      </c>
      <c r="D172" s="11" t="str">
        <f t="shared" si="56"/>
        <v>N/A</v>
      </c>
      <c r="E172" s="14" t="s">
        <v>1747</v>
      </c>
      <c r="F172" s="11" t="str">
        <f t="shared" si="57"/>
        <v>N/A</v>
      </c>
      <c r="G172" s="14" t="s">
        <v>1747</v>
      </c>
      <c r="H172" s="11" t="str">
        <f t="shared" si="58"/>
        <v>N/A</v>
      </c>
      <c r="I172" s="12" t="s">
        <v>1747</v>
      </c>
      <c r="J172" s="12" t="s">
        <v>1747</v>
      </c>
      <c r="K172" s="50" t="s">
        <v>739</v>
      </c>
      <c r="L172" s="9" t="str">
        <f t="shared" si="59"/>
        <v>N/A</v>
      </c>
    </row>
    <row r="173" spans="1:12" ht="25.5" x14ac:dyDescent="0.2">
      <c r="A173" s="2" t="s">
        <v>546</v>
      </c>
      <c r="B173" s="136" t="s">
        <v>213</v>
      </c>
      <c r="C173" s="137">
        <v>11625</v>
      </c>
      <c r="D173" s="138" t="str">
        <f>IF($B173="N/A","N/A",IF(C173&gt;10,"No",IF(C173&lt;-10,"No","Yes")))</f>
        <v>N/A</v>
      </c>
      <c r="E173" s="137">
        <v>9448</v>
      </c>
      <c r="F173" s="138" t="str">
        <f>IF($B173="N/A","N/A",IF(E173&gt;10,"No",IF(E173&lt;-10,"No","Yes")))</f>
        <v>N/A</v>
      </c>
      <c r="G173" s="137">
        <v>75411</v>
      </c>
      <c r="H173" s="138" t="str">
        <f>IF($B173="N/A","N/A",IF(G173&gt;10,"No",IF(G173&lt;-10,"No","Yes")))</f>
        <v>N/A</v>
      </c>
      <c r="I173" s="133">
        <v>-18.7</v>
      </c>
      <c r="J173" s="133">
        <v>698.2</v>
      </c>
      <c r="K173" s="134" t="s">
        <v>739</v>
      </c>
      <c r="L173" s="135" t="str">
        <f>IF(J173="Div by 0", "N/A", IF(K173="N/A","N/A", IF(J173&gt;VALUE(MID(K173,1,2)), "No", IF(J173&lt;-1*VALUE(MID(K173,1,2)), "No", "Yes"))))</f>
        <v>No</v>
      </c>
    </row>
    <row r="174" spans="1:12" ht="25.5" x14ac:dyDescent="0.2">
      <c r="A174" s="2" t="s">
        <v>1300</v>
      </c>
      <c r="B174" s="50" t="s">
        <v>213</v>
      </c>
      <c r="C174" s="14">
        <v>65326</v>
      </c>
      <c r="D174" s="11" t="str">
        <f t="shared" ref="D174:D181" si="64">IF($B174="N/A","N/A",IF(C174&gt;10,"No",IF(C174&lt;-10,"No","Yes")))</f>
        <v>N/A</v>
      </c>
      <c r="E174" s="14">
        <v>15595</v>
      </c>
      <c r="F174" s="11" t="str">
        <f t="shared" ref="F174:F181" si="65">IF($B174="N/A","N/A",IF(E174&gt;10,"No",IF(E174&lt;-10,"No","Yes")))</f>
        <v>N/A</v>
      </c>
      <c r="G174" s="14">
        <v>242955</v>
      </c>
      <c r="H174" s="11" t="str">
        <f t="shared" ref="H174:H181" si="66">IF($B174="N/A","N/A",IF(G174&gt;10,"No",IF(G174&lt;-10,"No","Yes")))</f>
        <v>N/A</v>
      </c>
      <c r="I174" s="12">
        <v>-76.099999999999994</v>
      </c>
      <c r="J174" s="12">
        <v>1458</v>
      </c>
      <c r="K174" s="50" t="s">
        <v>739</v>
      </c>
      <c r="L174" s="9" t="str">
        <f t="shared" ref="L174:L181" si="67">IF(J174="Div by 0", "N/A", IF(K174="N/A","N/A", IF(J174&gt;VALUE(MID(K174,1,2)), "No", IF(J174&lt;-1*VALUE(MID(K174,1,2)), "No", "Yes"))))</f>
        <v>No</v>
      </c>
    </row>
    <row r="175" spans="1:12" ht="25.5" x14ac:dyDescent="0.2">
      <c r="A175" s="2" t="s">
        <v>547</v>
      </c>
      <c r="B175" s="50" t="s">
        <v>213</v>
      </c>
      <c r="C175" s="14">
        <v>16150</v>
      </c>
      <c r="D175" s="11" t="str">
        <f t="shared" si="64"/>
        <v>N/A</v>
      </c>
      <c r="E175" s="14">
        <v>41391</v>
      </c>
      <c r="F175" s="11" t="str">
        <f t="shared" si="65"/>
        <v>N/A</v>
      </c>
      <c r="G175" s="14">
        <v>23240</v>
      </c>
      <c r="H175" s="11" t="str">
        <f t="shared" si="66"/>
        <v>N/A</v>
      </c>
      <c r="I175" s="12">
        <v>156.30000000000001</v>
      </c>
      <c r="J175" s="12">
        <v>-43.9</v>
      </c>
      <c r="K175" s="50" t="s">
        <v>739</v>
      </c>
      <c r="L175" s="9" t="str">
        <f t="shared" si="67"/>
        <v>No</v>
      </c>
    </row>
    <row r="176" spans="1:12" ht="25.5" x14ac:dyDescent="0.2">
      <c r="A176" s="2" t="s">
        <v>512</v>
      </c>
      <c r="B176" s="50" t="s">
        <v>213</v>
      </c>
      <c r="C176" s="14">
        <v>218363</v>
      </c>
      <c r="D176" s="11" t="str">
        <f t="shared" si="64"/>
        <v>N/A</v>
      </c>
      <c r="E176" s="14">
        <v>119100</v>
      </c>
      <c r="F176" s="11" t="str">
        <f t="shared" si="65"/>
        <v>N/A</v>
      </c>
      <c r="G176" s="14">
        <v>294858</v>
      </c>
      <c r="H176" s="11" t="str">
        <f t="shared" si="66"/>
        <v>N/A</v>
      </c>
      <c r="I176" s="12">
        <v>-45.5</v>
      </c>
      <c r="J176" s="12">
        <v>147.6</v>
      </c>
      <c r="K176" s="50" t="s">
        <v>739</v>
      </c>
      <c r="L176" s="9" t="str">
        <f t="shared" si="67"/>
        <v>No</v>
      </c>
    </row>
    <row r="177" spans="1:12" ht="25.5" x14ac:dyDescent="0.2">
      <c r="A177" s="2" t="s">
        <v>513</v>
      </c>
      <c r="B177" s="50" t="s">
        <v>213</v>
      </c>
      <c r="C177" s="14">
        <v>133.62068966000001</v>
      </c>
      <c r="D177" s="11" t="str">
        <f t="shared" si="64"/>
        <v>N/A</v>
      </c>
      <c r="E177" s="14">
        <v>62.986666667000001</v>
      </c>
      <c r="F177" s="11" t="str">
        <f t="shared" si="65"/>
        <v>N/A</v>
      </c>
      <c r="G177" s="14">
        <v>256.5</v>
      </c>
      <c r="H177" s="11" t="str">
        <f t="shared" si="66"/>
        <v>N/A</v>
      </c>
      <c r="I177" s="12">
        <v>-52.9</v>
      </c>
      <c r="J177" s="12">
        <v>307.2</v>
      </c>
      <c r="K177" s="50" t="s">
        <v>739</v>
      </c>
      <c r="L177" s="9" t="str">
        <f t="shared" si="67"/>
        <v>No</v>
      </c>
    </row>
    <row r="178" spans="1:12" ht="25.5" x14ac:dyDescent="0.2">
      <c r="A178" s="2" t="s">
        <v>1301</v>
      </c>
      <c r="B178" s="37" t="s">
        <v>213</v>
      </c>
      <c r="C178" s="49">
        <v>750.87356322000005</v>
      </c>
      <c r="D178" s="46" t="str">
        <f t="shared" si="64"/>
        <v>N/A</v>
      </c>
      <c r="E178" s="49">
        <v>103.96666667</v>
      </c>
      <c r="F178" s="46" t="str">
        <f t="shared" si="65"/>
        <v>N/A</v>
      </c>
      <c r="G178" s="49">
        <v>826.37755102000006</v>
      </c>
      <c r="H178" s="46" t="str">
        <f t="shared" si="66"/>
        <v>N/A</v>
      </c>
      <c r="I178" s="12">
        <v>-86.2</v>
      </c>
      <c r="J178" s="12">
        <v>694.8</v>
      </c>
      <c r="K178" s="47" t="s">
        <v>739</v>
      </c>
      <c r="L178" s="9" t="str">
        <f t="shared" si="67"/>
        <v>No</v>
      </c>
    </row>
    <row r="179" spans="1:12" ht="25.5" x14ac:dyDescent="0.2">
      <c r="A179" s="2" t="s">
        <v>514</v>
      </c>
      <c r="B179" s="37" t="s">
        <v>213</v>
      </c>
      <c r="C179" s="49">
        <v>185.63218391000001</v>
      </c>
      <c r="D179" s="46" t="str">
        <f t="shared" si="64"/>
        <v>N/A</v>
      </c>
      <c r="E179" s="49">
        <v>275.94</v>
      </c>
      <c r="F179" s="46" t="str">
        <f t="shared" si="65"/>
        <v>N/A</v>
      </c>
      <c r="G179" s="49">
        <v>79.047619048000001</v>
      </c>
      <c r="H179" s="46" t="str">
        <f t="shared" si="66"/>
        <v>N/A</v>
      </c>
      <c r="I179" s="12">
        <v>48.65</v>
      </c>
      <c r="J179" s="12">
        <v>-71.400000000000006</v>
      </c>
      <c r="K179" s="47" t="s">
        <v>739</v>
      </c>
      <c r="L179" s="9" t="str">
        <f t="shared" si="67"/>
        <v>No</v>
      </c>
    </row>
    <row r="180" spans="1:12" ht="25.5" x14ac:dyDescent="0.2">
      <c r="A180" s="2" t="s">
        <v>515</v>
      </c>
      <c r="B180" s="37" t="s">
        <v>213</v>
      </c>
      <c r="C180" s="49">
        <v>2509.9195402</v>
      </c>
      <c r="D180" s="46" t="str">
        <f t="shared" si="64"/>
        <v>N/A</v>
      </c>
      <c r="E180" s="49">
        <v>794</v>
      </c>
      <c r="F180" s="46" t="str">
        <f t="shared" si="65"/>
        <v>N/A</v>
      </c>
      <c r="G180" s="49">
        <v>1002.9183673</v>
      </c>
      <c r="H180" s="46" t="str">
        <f t="shared" si="66"/>
        <v>N/A</v>
      </c>
      <c r="I180" s="12">
        <v>-68.400000000000006</v>
      </c>
      <c r="J180" s="12">
        <v>26.31</v>
      </c>
      <c r="K180" s="47" t="s">
        <v>739</v>
      </c>
      <c r="L180" s="9" t="str">
        <f t="shared" si="67"/>
        <v>Yes</v>
      </c>
    </row>
    <row r="181" spans="1:12" ht="25.5" x14ac:dyDescent="0.2">
      <c r="A181" s="2" t="s">
        <v>1653</v>
      </c>
      <c r="B181" s="50" t="s">
        <v>213</v>
      </c>
      <c r="C181" s="13">
        <v>0</v>
      </c>
      <c r="D181" s="11" t="str">
        <f t="shared" si="64"/>
        <v>N/A</v>
      </c>
      <c r="E181" s="13">
        <v>0.66666666669999997</v>
      </c>
      <c r="F181" s="11" t="str">
        <f t="shared" si="65"/>
        <v>N/A</v>
      </c>
      <c r="G181" s="13">
        <v>1.3605442177</v>
      </c>
      <c r="H181" s="11" t="str">
        <f t="shared" si="66"/>
        <v>N/A</v>
      </c>
      <c r="I181" s="59" t="s">
        <v>1747</v>
      </c>
      <c r="J181" s="59">
        <v>104.1</v>
      </c>
      <c r="K181" s="50" t="s">
        <v>739</v>
      </c>
      <c r="L181" s="9" t="str">
        <f t="shared" si="67"/>
        <v>No</v>
      </c>
    </row>
    <row r="182" spans="1:12" ht="25.5" x14ac:dyDescent="0.2">
      <c r="A182" s="2" t="s">
        <v>1654</v>
      </c>
      <c r="B182" s="139" t="s">
        <v>213</v>
      </c>
      <c r="C182" s="140">
        <v>0</v>
      </c>
      <c r="D182" s="135" t="str">
        <f t="shared" ref="D182" si="68">IF($B182="N/A","N/A",IF(C182&lt;0,"No","Yes"))</f>
        <v>N/A</v>
      </c>
      <c r="E182" s="140">
        <v>0</v>
      </c>
      <c r="F182" s="135" t="str">
        <f t="shared" ref="F182" si="69">IF($B182="N/A","N/A",IF(E182&lt;0,"No","Yes"))</f>
        <v>N/A</v>
      </c>
      <c r="G182" s="140">
        <v>0</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3.8461538462</v>
      </c>
      <c r="F183" s="9" t="str">
        <f t="shared" ref="F183:F185" si="73">IF($B183="N/A","N/A",IF(E183&lt;0,"No","Yes"))</f>
        <v>N/A</v>
      </c>
      <c r="G183" s="13">
        <v>9.5238095238000007</v>
      </c>
      <c r="H183" s="9" t="str">
        <f t="shared" ref="H183:H185" si="74">IF($B183="N/A","N/A",IF(G183&lt;0,"No","Yes"))</f>
        <v>N/A</v>
      </c>
      <c r="I183" s="59" t="s">
        <v>1747</v>
      </c>
      <c r="J183" s="59">
        <v>147.6</v>
      </c>
      <c r="K183" s="5" t="s">
        <v>739</v>
      </c>
      <c r="L183" s="9" t="str">
        <f t="shared" ref="L183:L213" si="75">IF(J183="Div by 0", "N/A", IF(OR(J183="N/A",K183="N/A"),"N/A", IF(J183&gt;VALUE(MID(K183,1,2)), "No", IF(J183&lt;-1*VALUE(MID(K183,1,2)), "No", "Yes"))))</f>
        <v>No</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0</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0.6802721088</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0</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0</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0.66666666669999997</v>
      </c>
      <c r="F197" s="46" t="str">
        <f t="shared" si="77"/>
        <v>N/A</v>
      </c>
      <c r="G197" s="13">
        <v>0.6802721088</v>
      </c>
      <c r="H197" s="46" t="str">
        <f t="shared" si="78"/>
        <v>N/A</v>
      </c>
      <c r="I197" s="59" t="s">
        <v>1747</v>
      </c>
      <c r="J197" s="59">
        <v>2.0409999999999999</v>
      </c>
      <c r="K197" s="47" t="s">
        <v>739</v>
      </c>
      <c r="L197" s="9" t="str">
        <f t="shared" si="75"/>
        <v>Yes</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0</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0</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0</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1494453</v>
      </c>
      <c r="D6" s="11" t="str">
        <f t="shared" ref="D6:D39" si="0">IF($B6="N/A","N/A",IF(C6&gt;10,"No",IF(C6&lt;-10,"No","Yes")))</f>
        <v>N/A</v>
      </c>
      <c r="E6" s="1">
        <v>1555437</v>
      </c>
      <c r="F6" s="11" t="str">
        <f t="shared" ref="F6:F39" si="1">IF($B6="N/A","N/A",IF(E6&gt;10,"No",IF(E6&lt;-10,"No","Yes")))</f>
        <v>N/A</v>
      </c>
      <c r="G6" s="1">
        <v>1585860</v>
      </c>
      <c r="H6" s="11" t="str">
        <f t="shared" ref="H6:H39" si="2">IF($B6="N/A","N/A",IF(G6&gt;10,"No",IF(G6&lt;-10,"No","Yes")))</f>
        <v>N/A</v>
      </c>
      <c r="I6" s="59">
        <v>4.0810000000000004</v>
      </c>
      <c r="J6" s="59">
        <v>1.956</v>
      </c>
      <c r="K6" s="50" t="s">
        <v>739</v>
      </c>
      <c r="L6" s="9" t="str">
        <f t="shared" ref="L6:L39" si="3">IF(J6="Div by 0", "N/A", IF(K6="N/A","N/A", IF(J6&gt;VALUE(MID(K6,1,2)), "No", IF(J6&lt;-1*VALUE(MID(K6,1,2)), "No", "Yes"))))</f>
        <v>Yes</v>
      </c>
    </row>
    <row r="7" spans="1:12" x14ac:dyDescent="0.2">
      <c r="A7" s="18" t="s">
        <v>4</v>
      </c>
      <c r="B7" s="37" t="s">
        <v>213</v>
      </c>
      <c r="C7" s="38">
        <v>1358878</v>
      </c>
      <c r="D7" s="46" t="str">
        <f t="shared" si="0"/>
        <v>N/A</v>
      </c>
      <c r="E7" s="38">
        <v>1387792</v>
      </c>
      <c r="F7" s="46" t="str">
        <f t="shared" si="1"/>
        <v>N/A</v>
      </c>
      <c r="G7" s="38">
        <v>1419811</v>
      </c>
      <c r="H7" s="46" t="str">
        <f t="shared" si="2"/>
        <v>N/A</v>
      </c>
      <c r="I7" s="12">
        <v>2.1280000000000001</v>
      </c>
      <c r="J7" s="12">
        <v>2.3069999999999999</v>
      </c>
      <c r="K7" s="47" t="s">
        <v>739</v>
      </c>
      <c r="L7" s="9" t="str">
        <f t="shared" si="3"/>
        <v>Yes</v>
      </c>
    </row>
    <row r="8" spans="1:12" x14ac:dyDescent="0.2">
      <c r="A8" s="18" t="s">
        <v>359</v>
      </c>
      <c r="B8" s="37" t="s">
        <v>213</v>
      </c>
      <c r="C8" s="38" t="s">
        <v>213</v>
      </c>
      <c r="D8" s="46" t="str">
        <f>IF($B8="N/A","N/A",IF(C8&gt;10,"No",IF(C8&lt;-10,"No","Yes")))</f>
        <v>N/A</v>
      </c>
      <c r="E8" s="38">
        <v>89.221999991000004</v>
      </c>
      <c r="F8" s="46" t="str">
        <f t="shared" si="1"/>
        <v>N/A</v>
      </c>
      <c r="G8" s="8">
        <v>89.529403603999995</v>
      </c>
      <c r="H8" s="46" t="str">
        <f t="shared" si="2"/>
        <v>N/A</v>
      </c>
      <c r="I8" s="12" t="s">
        <v>213</v>
      </c>
      <c r="J8" s="12">
        <v>0.34449999999999997</v>
      </c>
      <c r="K8" s="47" t="s">
        <v>739</v>
      </c>
      <c r="L8" s="9" t="str">
        <f t="shared" si="3"/>
        <v>Yes</v>
      </c>
    </row>
    <row r="9" spans="1:12" x14ac:dyDescent="0.2">
      <c r="A9" s="18" t="s">
        <v>83</v>
      </c>
      <c r="B9" s="37" t="s">
        <v>213</v>
      </c>
      <c r="C9" s="38">
        <v>1177649.82</v>
      </c>
      <c r="D9" s="46" t="str">
        <f t="shared" si="0"/>
        <v>N/A</v>
      </c>
      <c r="E9" s="38">
        <v>1233886.24</v>
      </c>
      <c r="F9" s="46" t="str">
        <f t="shared" si="1"/>
        <v>N/A</v>
      </c>
      <c r="G9" s="38">
        <v>1265388.3999999999</v>
      </c>
      <c r="H9" s="46" t="str">
        <f t="shared" si="2"/>
        <v>N/A</v>
      </c>
      <c r="I9" s="12">
        <v>4.7750000000000004</v>
      </c>
      <c r="J9" s="12">
        <v>2.5529999999999999</v>
      </c>
      <c r="K9" s="47" t="s">
        <v>739</v>
      </c>
      <c r="L9" s="9" t="str">
        <f t="shared" si="3"/>
        <v>Yes</v>
      </c>
    </row>
    <row r="10" spans="1:12" x14ac:dyDescent="0.2">
      <c r="A10" s="18" t="s">
        <v>100</v>
      </c>
      <c r="B10" s="37" t="s">
        <v>213</v>
      </c>
      <c r="C10" s="38">
        <v>3206</v>
      </c>
      <c r="D10" s="46" t="str">
        <f t="shared" si="0"/>
        <v>N/A</v>
      </c>
      <c r="E10" s="38">
        <v>3317</v>
      </c>
      <c r="F10" s="46" t="str">
        <f t="shared" si="1"/>
        <v>N/A</v>
      </c>
      <c r="G10" s="38">
        <v>3444</v>
      </c>
      <c r="H10" s="46" t="str">
        <f t="shared" si="2"/>
        <v>N/A</v>
      </c>
      <c r="I10" s="12">
        <v>3.4620000000000002</v>
      </c>
      <c r="J10" s="12">
        <v>3.8290000000000002</v>
      </c>
      <c r="K10" s="47" t="s">
        <v>739</v>
      </c>
      <c r="L10" s="9" t="str">
        <f t="shared" si="3"/>
        <v>Yes</v>
      </c>
    </row>
    <row r="11" spans="1:12" x14ac:dyDescent="0.2">
      <c r="A11" s="18" t="s">
        <v>991</v>
      </c>
      <c r="B11" s="37" t="s">
        <v>213</v>
      </c>
      <c r="C11" s="38">
        <v>1344</v>
      </c>
      <c r="D11" s="46" t="str">
        <f t="shared" si="0"/>
        <v>N/A</v>
      </c>
      <c r="E11" s="38">
        <v>1394</v>
      </c>
      <c r="F11" s="46" t="str">
        <f t="shared" si="1"/>
        <v>N/A</v>
      </c>
      <c r="G11" s="38">
        <v>1305</v>
      </c>
      <c r="H11" s="46" t="str">
        <f t="shared" si="2"/>
        <v>N/A</v>
      </c>
      <c r="I11" s="12">
        <v>3.72</v>
      </c>
      <c r="J11" s="12">
        <v>-6.38</v>
      </c>
      <c r="K11" s="47" t="s">
        <v>739</v>
      </c>
      <c r="L11" s="9" t="str">
        <f t="shared" si="3"/>
        <v>Yes</v>
      </c>
    </row>
    <row r="12" spans="1:12" x14ac:dyDescent="0.2">
      <c r="A12" s="18" t="s">
        <v>992</v>
      </c>
      <c r="B12" s="37" t="s">
        <v>213</v>
      </c>
      <c r="C12" s="38">
        <v>496</v>
      </c>
      <c r="D12" s="46" t="str">
        <f t="shared" si="0"/>
        <v>N/A</v>
      </c>
      <c r="E12" s="38">
        <v>538</v>
      </c>
      <c r="F12" s="46" t="str">
        <f t="shared" si="1"/>
        <v>N/A</v>
      </c>
      <c r="G12" s="38">
        <v>594</v>
      </c>
      <c r="H12" s="46" t="str">
        <f t="shared" si="2"/>
        <v>N/A</v>
      </c>
      <c r="I12" s="12">
        <v>8.468</v>
      </c>
      <c r="J12" s="12">
        <v>10.41</v>
      </c>
      <c r="K12" s="47" t="s">
        <v>739</v>
      </c>
      <c r="L12" s="9" t="str">
        <f t="shared" si="3"/>
        <v>Yes</v>
      </c>
    </row>
    <row r="13" spans="1:12" x14ac:dyDescent="0.2">
      <c r="A13" s="18" t="s">
        <v>993</v>
      </c>
      <c r="B13" s="37" t="s">
        <v>213</v>
      </c>
      <c r="C13" s="38">
        <v>1364</v>
      </c>
      <c r="D13" s="46" t="str">
        <f t="shared" si="0"/>
        <v>N/A</v>
      </c>
      <c r="E13" s="38">
        <v>1385</v>
      </c>
      <c r="F13" s="46" t="str">
        <f t="shared" si="1"/>
        <v>N/A</v>
      </c>
      <c r="G13" s="38">
        <v>1541</v>
      </c>
      <c r="H13" s="46" t="str">
        <f t="shared" si="2"/>
        <v>N/A</v>
      </c>
      <c r="I13" s="12">
        <v>1.54</v>
      </c>
      <c r="J13" s="12">
        <v>11.26</v>
      </c>
      <c r="K13" s="47" t="s">
        <v>739</v>
      </c>
      <c r="L13" s="9" t="str">
        <f t="shared" si="3"/>
        <v>Yes</v>
      </c>
    </row>
    <row r="14" spans="1:12" x14ac:dyDescent="0.2">
      <c r="A14" s="18" t="s">
        <v>994</v>
      </c>
      <c r="B14" s="37" t="s">
        <v>213</v>
      </c>
      <c r="C14" s="38">
        <v>11</v>
      </c>
      <c r="D14" s="46" t="str">
        <f t="shared" si="0"/>
        <v>N/A</v>
      </c>
      <c r="E14" s="38">
        <v>0</v>
      </c>
      <c r="F14" s="46" t="str">
        <f t="shared" si="1"/>
        <v>N/A</v>
      </c>
      <c r="G14" s="38">
        <v>11</v>
      </c>
      <c r="H14" s="46" t="str">
        <f t="shared" si="2"/>
        <v>N/A</v>
      </c>
      <c r="I14" s="12">
        <v>-100</v>
      </c>
      <c r="J14" s="12" t="s">
        <v>1747</v>
      </c>
      <c r="K14" s="47" t="s">
        <v>739</v>
      </c>
      <c r="L14" s="9" t="str">
        <f t="shared" si="3"/>
        <v>N/A</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178766</v>
      </c>
      <c r="D16" s="46" t="str">
        <f t="shared" si="0"/>
        <v>N/A</v>
      </c>
      <c r="E16" s="38">
        <v>185844</v>
      </c>
      <c r="F16" s="46" t="str">
        <f t="shared" si="1"/>
        <v>N/A</v>
      </c>
      <c r="G16" s="38">
        <v>190718</v>
      </c>
      <c r="H16" s="46" t="str">
        <f t="shared" si="2"/>
        <v>N/A</v>
      </c>
      <c r="I16" s="12">
        <v>3.9590000000000001</v>
      </c>
      <c r="J16" s="12">
        <v>2.6230000000000002</v>
      </c>
      <c r="K16" s="47" t="s">
        <v>739</v>
      </c>
      <c r="L16" s="9" t="str">
        <f t="shared" si="3"/>
        <v>Yes</v>
      </c>
    </row>
    <row r="17" spans="1:12" x14ac:dyDescent="0.2">
      <c r="A17" s="4" t="s">
        <v>996</v>
      </c>
      <c r="B17" s="37" t="s">
        <v>213</v>
      </c>
      <c r="C17" s="38">
        <v>137792</v>
      </c>
      <c r="D17" s="46" t="str">
        <f t="shared" si="0"/>
        <v>N/A</v>
      </c>
      <c r="E17" s="38">
        <v>143336</v>
      </c>
      <c r="F17" s="46" t="str">
        <f t="shared" si="1"/>
        <v>N/A</v>
      </c>
      <c r="G17" s="38">
        <v>148244</v>
      </c>
      <c r="H17" s="46" t="str">
        <f t="shared" si="2"/>
        <v>N/A</v>
      </c>
      <c r="I17" s="12">
        <v>4.0229999999999997</v>
      </c>
      <c r="J17" s="12">
        <v>3.4239999999999999</v>
      </c>
      <c r="K17" s="47" t="s">
        <v>739</v>
      </c>
      <c r="L17" s="9" t="str">
        <f t="shared" si="3"/>
        <v>Yes</v>
      </c>
    </row>
    <row r="18" spans="1:12" x14ac:dyDescent="0.2">
      <c r="A18" s="4" t="s">
        <v>997</v>
      </c>
      <c r="B18" s="37" t="s">
        <v>213</v>
      </c>
      <c r="C18" s="38">
        <v>5505</v>
      </c>
      <c r="D18" s="46" t="str">
        <f t="shared" si="0"/>
        <v>N/A</v>
      </c>
      <c r="E18" s="38">
        <v>6195</v>
      </c>
      <c r="F18" s="46" t="str">
        <f t="shared" si="1"/>
        <v>N/A</v>
      </c>
      <c r="G18" s="38">
        <v>6291</v>
      </c>
      <c r="H18" s="46" t="str">
        <f t="shared" si="2"/>
        <v>N/A</v>
      </c>
      <c r="I18" s="12">
        <v>12.53</v>
      </c>
      <c r="J18" s="12">
        <v>1.55</v>
      </c>
      <c r="K18" s="47" t="s">
        <v>739</v>
      </c>
      <c r="L18" s="9" t="str">
        <f t="shared" si="3"/>
        <v>Yes</v>
      </c>
    </row>
    <row r="19" spans="1:12" x14ac:dyDescent="0.2">
      <c r="A19" s="4" t="s">
        <v>998</v>
      </c>
      <c r="B19" s="37" t="s">
        <v>213</v>
      </c>
      <c r="C19" s="38">
        <v>35176</v>
      </c>
      <c r="D19" s="46" t="str">
        <f t="shared" si="0"/>
        <v>N/A</v>
      </c>
      <c r="E19" s="38">
        <v>35998</v>
      </c>
      <c r="F19" s="46" t="str">
        <f t="shared" si="1"/>
        <v>N/A</v>
      </c>
      <c r="G19" s="38">
        <v>35868</v>
      </c>
      <c r="H19" s="46" t="str">
        <f t="shared" si="2"/>
        <v>N/A</v>
      </c>
      <c r="I19" s="12">
        <v>2.3370000000000002</v>
      </c>
      <c r="J19" s="12">
        <v>-0.36099999999999999</v>
      </c>
      <c r="K19" s="47" t="s">
        <v>739</v>
      </c>
      <c r="L19" s="9" t="str">
        <f t="shared" si="3"/>
        <v>Yes</v>
      </c>
    </row>
    <row r="20" spans="1:12" x14ac:dyDescent="0.2">
      <c r="A20" s="4" t="s">
        <v>999</v>
      </c>
      <c r="B20" s="37" t="s">
        <v>213</v>
      </c>
      <c r="C20" s="38">
        <v>293</v>
      </c>
      <c r="D20" s="46" t="str">
        <f t="shared" si="0"/>
        <v>N/A</v>
      </c>
      <c r="E20" s="38">
        <v>315</v>
      </c>
      <c r="F20" s="46" t="str">
        <f t="shared" si="1"/>
        <v>N/A</v>
      </c>
      <c r="G20" s="38">
        <v>315</v>
      </c>
      <c r="H20" s="46" t="str">
        <f t="shared" si="2"/>
        <v>N/A</v>
      </c>
      <c r="I20" s="12">
        <v>7.5090000000000003</v>
      </c>
      <c r="J20" s="12">
        <v>0</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1004723</v>
      </c>
      <c r="D22" s="46" t="str">
        <f t="shared" si="0"/>
        <v>N/A</v>
      </c>
      <c r="E22" s="38">
        <v>1045933</v>
      </c>
      <c r="F22" s="46" t="str">
        <f t="shared" si="1"/>
        <v>N/A</v>
      </c>
      <c r="G22" s="38">
        <v>1063808</v>
      </c>
      <c r="H22" s="46" t="str">
        <f t="shared" si="2"/>
        <v>N/A</v>
      </c>
      <c r="I22" s="12">
        <v>4.1020000000000003</v>
      </c>
      <c r="J22" s="12">
        <v>1.7090000000000001</v>
      </c>
      <c r="K22" s="47" t="s">
        <v>739</v>
      </c>
      <c r="L22" s="9" t="str">
        <f t="shared" si="3"/>
        <v>Yes</v>
      </c>
    </row>
    <row r="23" spans="1:12" x14ac:dyDescent="0.2">
      <c r="A23" s="4" t="s">
        <v>1001</v>
      </c>
      <c r="B23" s="37" t="s">
        <v>213</v>
      </c>
      <c r="C23" s="38">
        <v>151984</v>
      </c>
      <c r="D23" s="46" t="str">
        <f t="shared" si="0"/>
        <v>N/A</v>
      </c>
      <c r="E23" s="38">
        <v>149533</v>
      </c>
      <c r="F23" s="46" t="str">
        <f t="shared" si="1"/>
        <v>N/A</v>
      </c>
      <c r="G23" s="38">
        <v>142858</v>
      </c>
      <c r="H23" s="46" t="str">
        <f t="shared" si="2"/>
        <v>N/A</v>
      </c>
      <c r="I23" s="12">
        <v>-1.61</v>
      </c>
      <c r="J23" s="12">
        <v>-4.46</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3874</v>
      </c>
      <c r="D25" s="46" t="str">
        <f t="shared" si="0"/>
        <v>N/A</v>
      </c>
      <c r="E25" s="38">
        <v>4218</v>
      </c>
      <c r="F25" s="46" t="str">
        <f t="shared" si="1"/>
        <v>N/A</v>
      </c>
      <c r="G25" s="38">
        <v>4116</v>
      </c>
      <c r="H25" s="46" t="str">
        <f t="shared" si="2"/>
        <v>N/A</v>
      </c>
      <c r="I25" s="12">
        <v>8.8800000000000008</v>
      </c>
      <c r="J25" s="12">
        <v>-2.42</v>
      </c>
      <c r="K25" s="47" t="s">
        <v>739</v>
      </c>
      <c r="L25" s="9" t="str">
        <f t="shared" si="3"/>
        <v>Yes</v>
      </c>
    </row>
    <row r="26" spans="1:12" x14ac:dyDescent="0.2">
      <c r="A26" s="4" t="s">
        <v>1004</v>
      </c>
      <c r="B26" s="37" t="s">
        <v>213</v>
      </c>
      <c r="C26" s="38">
        <v>788544</v>
      </c>
      <c r="D26" s="46" t="str">
        <f t="shared" si="0"/>
        <v>N/A</v>
      </c>
      <c r="E26" s="38">
        <v>830844</v>
      </c>
      <c r="F26" s="46" t="str">
        <f t="shared" si="1"/>
        <v>N/A</v>
      </c>
      <c r="G26" s="38">
        <v>854575</v>
      </c>
      <c r="H26" s="46" t="str">
        <f t="shared" si="2"/>
        <v>N/A</v>
      </c>
      <c r="I26" s="12">
        <v>5.3639999999999999</v>
      </c>
      <c r="J26" s="12">
        <v>2.8559999999999999</v>
      </c>
      <c r="K26" s="47" t="s">
        <v>739</v>
      </c>
      <c r="L26" s="9" t="str">
        <f t="shared" si="3"/>
        <v>Yes</v>
      </c>
    </row>
    <row r="27" spans="1:12" x14ac:dyDescent="0.2">
      <c r="A27" s="4" t="s">
        <v>1005</v>
      </c>
      <c r="B27" s="37" t="s">
        <v>213</v>
      </c>
      <c r="C27" s="38">
        <v>39583</v>
      </c>
      <c r="D27" s="46" t="str">
        <f t="shared" si="0"/>
        <v>N/A</v>
      </c>
      <c r="E27" s="38">
        <v>40701</v>
      </c>
      <c r="F27" s="46" t="str">
        <f t="shared" si="1"/>
        <v>N/A</v>
      </c>
      <c r="G27" s="38">
        <v>41799</v>
      </c>
      <c r="H27" s="46" t="str">
        <f t="shared" si="2"/>
        <v>N/A</v>
      </c>
      <c r="I27" s="12">
        <v>2.8239999999999998</v>
      </c>
      <c r="J27" s="12">
        <v>2.698</v>
      </c>
      <c r="K27" s="47" t="s">
        <v>739</v>
      </c>
      <c r="L27" s="9" t="str">
        <f t="shared" si="3"/>
        <v>Yes</v>
      </c>
    </row>
    <row r="28" spans="1:12" x14ac:dyDescent="0.2">
      <c r="A28" s="60" t="s">
        <v>1006</v>
      </c>
      <c r="B28" s="37" t="s">
        <v>213</v>
      </c>
      <c r="C28" s="38">
        <v>20738</v>
      </c>
      <c r="D28" s="46" t="str">
        <f t="shared" si="0"/>
        <v>N/A</v>
      </c>
      <c r="E28" s="38">
        <v>20637</v>
      </c>
      <c r="F28" s="46" t="str">
        <f t="shared" si="1"/>
        <v>N/A</v>
      </c>
      <c r="G28" s="38">
        <v>20460</v>
      </c>
      <c r="H28" s="46" t="str">
        <f t="shared" si="2"/>
        <v>N/A</v>
      </c>
      <c r="I28" s="12">
        <v>-0.48699999999999999</v>
      </c>
      <c r="J28" s="12">
        <v>-0.85799999999999998</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307758</v>
      </c>
      <c r="D30" s="46" t="str">
        <f t="shared" si="0"/>
        <v>N/A</v>
      </c>
      <c r="E30" s="38">
        <v>320343</v>
      </c>
      <c r="F30" s="46" t="str">
        <f t="shared" si="1"/>
        <v>N/A</v>
      </c>
      <c r="G30" s="38">
        <v>327890</v>
      </c>
      <c r="H30" s="46" t="str">
        <f t="shared" si="2"/>
        <v>N/A</v>
      </c>
      <c r="I30" s="12">
        <v>4.0890000000000004</v>
      </c>
      <c r="J30" s="12">
        <v>2.3559999999999999</v>
      </c>
      <c r="K30" s="47" t="s">
        <v>739</v>
      </c>
      <c r="L30" s="9" t="str">
        <f t="shared" si="3"/>
        <v>Yes</v>
      </c>
    </row>
    <row r="31" spans="1:12" x14ac:dyDescent="0.2">
      <c r="A31" s="48" t="s">
        <v>1008</v>
      </c>
      <c r="B31" s="37" t="s">
        <v>213</v>
      </c>
      <c r="C31" s="38">
        <v>182852</v>
      </c>
      <c r="D31" s="46" t="str">
        <f t="shared" si="0"/>
        <v>N/A</v>
      </c>
      <c r="E31" s="38">
        <v>191768</v>
      </c>
      <c r="F31" s="46" t="str">
        <f t="shared" si="1"/>
        <v>N/A</v>
      </c>
      <c r="G31" s="38">
        <v>197117</v>
      </c>
      <c r="H31" s="46" t="str">
        <f t="shared" si="2"/>
        <v>N/A</v>
      </c>
      <c r="I31" s="12">
        <v>4.8760000000000003</v>
      </c>
      <c r="J31" s="12">
        <v>2.7890000000000001</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20409</v>
      </c>
      <c r="D33" s="46" t="str">
        <f t="shared" si="0"/>
        <v>N/A</v>
      </c>
      <c r="E33" s="38">
        <v>23514</v>
      </c>
      <c r="F33" s="46" t="str">
        <f t="shared" si="1"/>
        <v>N/A</v>
      </c>
      <c r="G33" s="38">
        <v>23523</v>
      </c>
      <c r="H33" s="46" t="str">
        <f t="shared" si="2"/>
        <v>N/A</v>
      </c>
      <c r="I33" s="12">
        <v>15.21</v>
      </c>
      <c r="J33" s="12">
        <v>3.8300000000000001E-2</v>
      </c>
      <c r="K33" s="47" t="s">
        <v>739</v>
      </c>
      <c r="L33" s="9" t="str">
        <f t="shared" si="3"/>
        <v>Yes</v>
      </c>
    </row>
    <row r="34" spans="1:12" x14ac:dyDescent="0.2">
      <c r="A34" s="48" t="s">
        <v>1011</v>
      </c>
      <c r="B34" s="37" t="s">
        <v>213</v>
      </c>
      <c r="C34" s="38">
        <v>61924</v>
      </c>
      <c r="D34" s="46" t="str">
        <f t="shared" si="0"/>
        <v>N/A</v>
      </c>
      <c r="E34" s="38">
        <v>61405</v>
      </c>
      <c r="F34" s="46" t="str">
        <f t="shared" si="1"/>
        <v>N/A</v>
      </c>
      <c r="G34" s="38">
        <v>62853</v>
      </c>
      <c r="H34" s="46" t="str">
        <f t="shared" si="2"/>
        <v>N/A</v>
      </c>
      <c r="I34" s="12">
        <v>-0.83799999999999997</v>
      </c>
      <c r="J34" s="12">
        <v>2.3580000000000001</v>
      </c>
      <c r="K34" s="47" t="s">
        <v>739</v>
      </c>
      <c r="L34" s="9" t="str">
        <f t="shared" si="3"/>
        <v>Yes</v>
      </c>
    </row>
    <row r="35" spans="1:12" x14ac:dyDescent="0.2">
      <c r="A35" s="48" t="s">
        <v>1012</v>
      </c>
      <c r="B35" s="37" t="s">
        <v>213</v>
      </c>
      <c r="C35" s="38">
        <v>25244</v>
      </c>
      <c r="D35" s="46" t="str">
        <f t="shared" si="0"/>
        <v>N/A</v>
      </c>
      <c r="E35" s="38">
        <v>25024</v>
      </c>
      <c r="F35" s="46" t="str">
        <f t="shared" si="1"/>
        <v>N/A</v>
      </c>
      <c r="G35" s="38">
        <v>25743</v>
      </c>
      <c r="H35" s="46" t="str">
        <f t="shared" si="2"/>
        <v>N/A</v>
      </c>
      <c r="I35" s="12">
        <v>-0.871</v>
      </c>
      <c r="J35" s="12">
        <v>2.8730000000000002</v>
      </c>
      <c r="K35" s="47" t="s">
        <v>739</v>
      </c>
      <c r="L35" s="9" t="str">
        <f t="shared" si="3"/>
        <v>Yes</v>
      </c>
    </row>
    <row r="36" spans="1:12" x14ac:dyDescent="0.2">
      <c r="A36" s="48" t="s">
        <v>1013</v>
      </c>
      <c r="B36" s="37" t="s">
        <v>213</v>
      </c>
      <c r="C36" s="38">
        <v>17329</v>
      </c>
      <c r="D36" s="46" t="str">
        <f t="shared" si="0"/>
        <v>N/A</v>
      </c>
      <c r="E36" s="38">
        <v>18632</v>
      </c>
      <c r="F36" s="46" t="str">
        <f t="shared" si="1"/>
        <v>N/A</v>
      </c>
      <c r="G36" s="38">
        <v>18654</v>
      </c>
      <c r="H36" s="46" t="str">
        <f t="shared" si="2"/>
        <v>N/A</v>
      </c>
      <c r="I36" s="12">
        <v>7.5190000000000001</v>
      </c>
      <c r="J36" s="12">
        <v>0.1181</v>
      </c>
      <c r="K36" s="47" t="s">
        <v>739</v>
      </c>
      <c r="L36" s="9" t="str">
        <f t="shared" si="3"/>
        <v>Yes</v>
      </c>
    </row>
    <row r="37" spans="1:12" x14ac:dyDescent="0.2">
      <c r="A37" s="48" t="s">
        <v>122</v>
      </c>
      <c r="B37" s="37" t="s">
        <v>213</v>
      </c>
      <c r="C37" s="38">
        <v>5498</v>
      </c>
      <c r="D37" s="46" t="str">
        <f t="shared" si="0"/>
        <v>N/A</v>
      </c>
      <c r="E37" s="38">
        <v>5192</v>
      </c>
      <c r="F37" s="46" t="str">
        <f t="shared" si="1"/>
        <v>N/A</v>
      </c>
      <c r="G37" s="38">
        <v>4785</v>
      </c>
      <c r="H37" s="46" t="str">
        <f t="shared" si="2"/>
        <v>N/A</v>
      </c>
      <c r="I37" s="12">
        <v>-5.57</v>
      </c>
      <c r="J37" s="12">
        <v>-7.84</v>
      </c>
      <c r="K37" s="47" t="s">
        <v>739</v>
      </c>
      <c r="L37" s="9" t="str">
        <f t="shared" si="3"/>
        <v>Yes</v>
      </c>
    </row>
    <row r="38" spans="1:12" x14ac:dyDescent="0.2">
      <c r="A38" s="48" t="s">
        <v>84</v>
      </c>
      <c r="B38" s="37" t="s">
        <v>213</v>
      </c>
      <c r="C38" s="49">
        <v>6530005576</v>
      </c>
      <c r="D38" s="46" t="str">
        <f t="shared" si="0"/>
        <v>N/A</v>
      </c>
      <c r="E38" s="49">
        <v>6215376093</v>
      </c>
      <c r="F38" s="46" t="str">
        <f t="shared" si="1"/>
        <v>N/A</v>
      </c>
      <c r="G38" s="49">
        <v>6227357282</v>
      </c>
      <c r="H38" s="46" t="str">
        <f t="shared" si="2"/>
        <v>N/A</v>
      </c>
      <c r="I38" s="12">
        <v>-4.82</v>
      </c>
      <c r="J38" s="12">
        <v>0.1928</v>
      </c>
      <c r="K38" s="47" t="s">
        <v>739</v>
      </c>
      <c r="L38" s="9" t="str">
        <f t="shared" si="3"/>
        <v>Yes</v>
      </c>
    </row>
    <row r="39" spans="1:12" x14ac:dyDescent="0.2">
      <c r="A39" s="48" t="s">
        <v>1302</v>
      </c>
      <c r="B39" s="37" t="s">
        <v>213</v>
      </c>
      <c r="C39" s="49">
        <v>4369.4954447999999</v>
      </c>
      <c r="D39" s="46" t="str">
        <f t="shared" si="0"/>
        <v>N/A</v>
      </c>
      <c r="E39" s="49">
        <v>3995.9034618999999</v>
      </c>
      <c r="F39" s="46" t="str">
        <f t="shared" si="1"/>
        <v>N/A</v>
      </c>
      <c r="G39" s="49">
        <v>3926.8014087000001</v>
      </c>
      <c r="H39" s="46" t="str">
        <f t="shared" si="2"/>
        <v>N/A</v>
      </c>
      <c r="I39" s="12">
        <v>-8.5500000000000007</v>
      </c>
      <c r="J39" s="12">
        <v>-1.73</v>
      </c>
      <c r="K39" s="47" t="s">
        <v>739</v>
      </c>
      <c r="L39" s="9" t="str">
        <f t="shared" si="3"/>
        <v>Yes</v>
      </c>
    </row>
    <row r="40" spans="1:12" x14ac:dyDescent="0.2">
      <c r="A40" s="48" t="s">
        <v>1303</v>
      </c>
      <c r="B40" s="37" t="s">
        <v>213</v>
      </c>
      <c r="C40" s="49">
        <v>4805.4391756000005</v>
      </c>
      <c r="D40" s="46" t="str">
        <f>IF($B40="N/A","N/A",IF(C40&gt;10,"No",IF(C40&lt;-10,"No","Yes")))</f>
        <v>N/A</v>
      </c>
      <c r="E40" s="49">
        <v>4478.6078122999998</v>
      </c>
      <c r="F40" s="46" t="str">
        <f>IF($B40="N/A","N/A",IF(E40&gt;10,"No",IF(E40&lt;-10,"No","Yes")))</f>
        <v>N/A</v>
      </c>
      <c r="G40" s="49">
        <v>4386.0466513000001</v>
      </c>
      <c r="H40" s="46" t="str">
        <f>IF($B40="N/A","N/A",IF(G40&gt;10,"No",IF(G40&lt;-10,"No","Yes")))</f>
        <v>N/A</v>
      </c>
      <c r="I40" s="12">
        <v>-6.8</v>
      </c>
      <c r="J40" s="12">
        <v>-2.0699999999999998</v>
      </c>
      <c r="K40" s="47" t="s">
        <v>739</v>
      </c>
      <c r="L40" s="9" t="str">
        <f>IF(J40="Div by 0", "N/A", IF(K40="N/A","N/A", IF(J40&gt;VALUE(MID(K40,1,2)), "No", IF(J40&lt;-1*VALUE(MID(K40,1,2)), "No", "Yes"))))</f>
        <v>Yes</v>
      </c>
    </row>
    <row r="41" spans="1:12" x14ac:dyDescent="0.2">
      <c r="A41" s="48" t="s">
        <v>107</v>
      </c>
      <c r="B41" s="37" t="s">
        <v>213</v>
      </c>
      <c r="C41" s="49">
        <v>151939892</v>
      </c>
      <c r="D41" s="46" t="str">
        <f t="shared" ref="D41:D44" si="4">IF($B41="N/A","N/A",IF(C41&gt;10,"No",IF(C41&lt;-10,"No","Yes")))</f>
        <v>N/A</v>
      </c>
      <c r="E41" s="49">
        <v>290653190</v>
      </c>
      <c r="F41" s="46" t="str">
        <f t="shared" ref="F41:F44" si="5">IF($B41="N/A","N/A",IF(E41&gt;10,"No",IF(E41&lt;-10,"No","Yes")))</f>
        <v>N/A</v>
      </c>
      <c r="G41" s="49">
        <v>349034368</v>
      </c>
      <c r="H41" s="46" t="str">
        <f t="shared" ref="H41:H44" si="6">IF($B41="N/A","N/A",IF(G41&gt;10,"No",IF(G41&lt;-10,"No","Yes")))</f>
        <v>N/A</v>
      </c>
      <c r="I41" s="12">
        <v>91.29</v>
      </c>
      <c r="J41" s="12">
        <v>20.09</v>
      </c>
      <c r="K41" s="47" t="s">
        <v>739</v>
      </c>
      <c r="L41" s="9" t="str">
        <f t="shared" ref="L41:L43" si="7">IF(J41="Div by 0", "N/A", IF(K41="N/A","N/A", IF(J41&gt;VALUE(MID(K41,1,2)), "No", IF(J41&lt;-1*VALUE(MID(K41,1,2)), "No", "Yes"))))</f>
        <v>Yes</v>
      </c>
    </row>
    <row r="42" spans="1:12" x14ac:dyDescent="0.2">
      <c r="A42" s="48" t="s">
        <v>158</v>
      </c>
      <c r="B42" s="50" t="s">
        <v>217</v>
      </c>
      <c r="C42" s="1">
        <v>0</v>
      </c>
      <c r="D42" s="46" t="str">
        <f>IF($B42="N/A","N/A",IF(C42&gt;0,"No",IF(C42&lt;0,"No","Yes")))</f>
        <v>Yes</v>
      </c>
      <c r="E42" s="1">
        <v>0</v>
      </c>
      <c r="F42" s="46" t="str">
        <f>IF($B42="N/A","N/A",IF(E42&gt;0,"No",IF(E42&lt;0,"No","Yes")))</f>
        <v>Yes</v>
      </c>
      <c r="G42" s="1">
        <v>11</v>
      </c>
      <c r="H42" s="46" t="str">
        <f>IF($B42="N/A","N/A",IF(G42&gt;0,"No",IF(G42&lt;0,"No","Yes")))</f>
        <v>No</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3562</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v>3562</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5645.3961323000003</v>
      </c>
      <c r="D45" s="46" t="str">
        <f t="shared" ref="D45:D71" si="8">IF($B45="N/A","N/A",IF(C45&gt;10,"No",IF(C45&lt;-10,"No","Yes")))</f>
        <v>N/A</v>
      </c>
      <c r="E45" s="49">
        <v>4921.0955683000002</v>
      </c>
      <c r="F45" s="46" t="str">
        <f t="shared" ref="F45:F71" si="9">IF($B45="N/A","N/A",IF(E45&gt;10,"No",IF(E45&lt;-10,"No","Yes")))</f>
        <v>N/A</v>
      </c>
      <c r="G45" s="49">
        <v>4160.4660279</v>
      </c>
      <c r="H45" s="46" t="str">
        <f t="shared" ref="H45:H71" si="10">IF($B45="N/A","N/A",IF(G45&gt;10,"No",IF(G45&lt;-10,"No","Yes")))</f>
        <v>N/A</v>
      </c>
      <c r="I45" s="12">
        <v>-12.8</v>
      </c>
      <c r="J45" s="12">
        <v>-15.5</v>
      </c>
      <c r="K45" s="47" t="s">
        <v>739</v>
      </c>
      <c r="L45" s="9" t="str">
        <f t="shared" ref="L45:L71" si="11">IF(J45="Div by 0", "N/A", IF(K45="N/A","N/A", IF(J45&gt;VALUE(MID(K45,1,2)), "No", IF(J45&lt;-1*VALUE(MID(K45,1,2)), "No", "Yes"))))</f>
        <v>Yes</v>
      </c>
    </row>
    <row r="46" spans="1:12" x14ac:dyDescent="0.2">
      <c r="A46" s="48" t="s">
        <v>1306</v>
      </c>
      <c r="B46" s="37" t="s">
        <v>213</v>
      </c>
      <c r="C46" s="49">
        <v>6504.3318452000003</v>
      </c>
      <c r="D46" s="46" t="str">
        <f t="shared" si="8"/>
        <v>N/A</v>
      </c>
      <c r="E46" s="49">
        <v>5592.4433286000003</v>
      </c>
      <c r="F46" s="46" t="str">
        <f t="shared" si="9"/>
        <v>N/A</v>
      </c>
      <c r="G46" s="49">
        <v>5232.8222222000004</v>
      </c>
      <c r="H46" s="46" t="str">
        <f t="shared" si="10"/>
        <v>N/A</v>
      </c>
      <c r="I46" s="12">
        <v>-14</v>
      </c>
      <c r="J46" s="12">
        <v>-6.43</v>
      </c>
      <c r="K46" s="47" t="s">
        <v>739</v>
      </c>
      <c r="L46" s="9" t="str">
        <f t="shared" si="11"/>
        <v>Yes</v>
      </c>
    </row>
    <row r="47" spans="1:12" x14ac:dyDescent="0.2">
      <c r="A47" s="48" t="s">
        <v>1307</v>
      </c>
      <c r="B47" s="37" t="s">
        <v>213</v>
      </c>
      <c r="C47" s="49">
        <v>4743.6209676999997</v>
      </c>
      <c r="D47" s="46" t="str">
        <f t="shared" si="8"/>
        <v>N/A</v>
      </c>
      <c r="E47" s="49">
        <v>3907.6821561000002</v>
      </c>
      <c r="F47" s="46" t="str">
        <f t="shared" si="9"/>
        <v>N/A</v>
      </c>
      <c r="G47" s="49">
        <v>2562.1245791000001</v>
      </c>
      <c r="H47" s="46" t="str">
        <f t="shared" si="10"/>
        <v>N/A</v>
      </c>
      <c r="I47" s="12">
        <v>-17.600000000000001</v>
      </c>
      <c r="J47" s="12">
        <v>-34.4</v>
      </c>
      <c r="K47" s="47" t="s">
        <v>739</v>
      </c>
      <c r="L47" s="9" t="str">
        <f t="shared" si="11"/>
        <v>No</v>
      </c>
    </row>
    <row r="48" spans="1:12" x14ac:dyDescent="0.2">
      <c r="A48" s="48" t="s">
        <v>1308</v>
      </c>
      <c r="B48" s="37" t="s">
        <v>213</v>
      </c>
      <c r="C48" s="49">
        <v>5121.8196481000004</v>
      </c>
      <c r="D48" s="46" t="str">
        <f t="shared" si="8"/>
        <v>N/A</v>
      </c>
      <c r="E48" s="49">
        <v>4639.0433212999997</v>
      </c>
      <c r="F48" s="46" t="str">
        <f t="shared" si="9"/>
        <v>N/A</v>
      </c>
      <c r="G48" s="49">
        <v>3831.1992212999999</v>
      </c>
      <c r="H48" s="46" t="str">
        <f t="shared" si="10"/>
        <v>N/A</v>
      </c>
      <c r="I48" s="12">
        <v>-9.43</v>
      </c>
      <c r="J48" s="12">
        <v>-17.399999999999999</v>
      </c>
      <c r="K48" s="47" t="s">
        <v>739</v>
      </c>
      <c r="L48" s="9" t="str">
        <f t="shared" si="11"/>
        <v>Yes</v>
      </c>
    </row>
    <row r="49" spans="1:12" x14ac:dyDescent="0.2">
      <c r="A49" s="48" t="s">
        <v>1309</v>
      </c>
      <c r="B49" s="37" t="s">
        <v>213</v>
      </c>
      <c r="C49" s="49">
        <v>9160</v>
      </c>
      <c r="D49" s="46" t="str">
        <f t="shared" si="8"/>
        <v>N/A</v>
      </c>
      <c r="E49" s="49" t="s">
        <v>1747</v>
      </c>
      <c r="F49" s="46" t="str">
        <f t="shared" si="9"/>
        <v>N/A</v>
      </c>
      <c r="G49" s="49">
        <v>18508</v>
      </c>
      <c r="H49" s="46" t="str">
        <f t="shared" si="10"/>
        <v>N/A</v>
      </c>
      <c r="I49" s="12" t="s">
        <v>1747</v>
      </c>
      <c r="J49" s="12" t="s">
        <v>1747</v>
      </c>
      <c r="K49" s="47" t="s">
        <v>739</v>
      </c>
      <c r="L49" s="9" t="str">
        <f t="shared" si="11"/>
        <v>N/A</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17393.075069999999</v>
      </c>
      <c r="D51" s="46" t="str">
        <f t="shared" si="8"/>
        <v>N/A</v>
      </c>
      <c r="E51" s="49">
        <v>16220.791578</v>
      </c>
      <c r="F51" s="46" t="str">
        <f t="shared" si="9"/>
        <v>N/A</v>
      </c>
      <c r="G51" s="49">
        <v>15795.268050000001</v>
      </c>
      <c r="H51" s="46" t="str">
        <f t="shared" si="10"/>
        <v>N/A</v>
      </c>
      <c r="I51" s="12">
        <v>-6.74</v>
      </c>
      <c r="J51" s="12">
        <v>-2.62</v>
      </c>
      <c r="K51" s="47" t="s">
        <v>739</v>
      </c>
      <c r="L51" s="9" t="str">
        <f t="shared" si="11"/>
        <v>Yes</v>
      </c>
    </row>
    <row r="52" spans="1:12" x14ac:dyDescent="0.2">
      <c r="A52" s="48" t="s">
        <v>1312</v>
      </c>
      <c r="B52" s="37" t="s">
        <v>213</v>
      </c>
      <c r="C52" s="49">
        <v>17630.148542999999</v>
      </c>
      <c r="D52" s="46" t="str">
        <f t="shared" si="8"/>
        <v>N/A</v>
      </c>
      <c r="E52" s="49">
        <v>16481.367402</v>
      </c>
      <c r="F52" s="46" t="str">
        <f t="shared" si="9"/>
        <v>N/A</v>
      </c>
      <c r="G52" s="49">
        <v>16081.351447999999</v>
      </c>
      <c r="H52" s="46" t="str">
        <f t="shared" si="10"/>
        <v>N/A</v>
      </c>
      <c r="I52" s="12">
        <v>-6.52</v>
      </c>
      <c r="J52" s="12">
        <v>-2.4300000000000002</v>
      </c>
      <c r="K52" s="47" t="s">
        <v>739</v>
      </c>
      <c r="L52" s="9" t="str">
        <f t="shared" si="11"/>
        <v>Yes</v>
      </c>
    </row>
    <row r="53" spans="1:12" x14ac:dyDescent="0.2">
      <c r="A53" s="48" t="s">
        <v>1313</v>
      </c>
      <c r="B53" s="37" t="s">
        <v>213</v>
      </c>
      <c r="C53" s="49">
        <v>22091.488282999999</v>
      </c>
      <c r="D53" s="46" t="str">
        <f t="shared" si="8"/>
        <v>N/A</v>
      </c>
      <c r="E53" s="49">
        <v>19931.681356000001</v>
      </c>
      <c r="F53" s="46" t="str">
        <f t="shared" si="9"/>
        <v>N/A</v>
      </c>
      <c r="G53" s="49">
        <v>18839.609918999999</v>
      </c>
      <c r="H53" s="46" t="str">
        <f t="shared" si="10"/>
        <v>N/A</v>
      </c>
      <c r="I53" s="12">
        <v>-9.7799999999999994</v>
      </c>
      <c r="J53" s="12">
        <v>-5.48</v>
      </c>
      <c r="K53" s="47" t="s">
        <v>739</v>
      </c>
      <c r="L53" s="9" t="str">
        <f t="shared" si="11"/>
        <v>Yes</v>
      </c>
    </row>
    <row r="54" spans="1:12" x14ac:dyDescent="0.2">
      <c r="A54" s="48" t="s">
        <v>1314</v>
      </c>
      <c r="B54" s="37" t="s">
        <v>213</v>
      </c>
      <c r="C54" s="49">
        <v>15788.807767</v>
      </c>
      <c r="D54" s="46" t="str">
        <f t="shared" si="8"/>
        <v>N/A</v>
      </c>
      <c r="E54" s="49">
        <v>14597.124562000001</v>
      </c>
      <c r="F54" s="46" t="str">
        <f t="shared" si="9"/>
        <v>N/A</v>
      </c>
      <c r="G54" s="49">
        <v>14084.418868999999</v>
      </c>
      <c r="H54" s="46" t="str">
        <f t="shared" si="10"/>
        <v>N/A</v>
      </c>
      <c r="I54" s="12">
        <v>-7.55</v>
      </c>
      <c r="J54" s="12">
        <v>-3.51</v>
      </c>
      <c r="K54" s="47" t="s">
        <v>739</v>
      </c>
      <c r="L54" s="9" t="str">
        <f t="shared" si="11"/>
        <v>Yes</v>
      </c>
    </row>
    <row r="55" spans="1:12" x14ac:dyDescent="0.2">
      <c r="A55" s="48" t="s">
        <v>1691</v>
      </c>
      <c r="B55" s="37" t="s">
        <v>213</v>
      </c>
      <c r="C55" s="49">
        <v>10226.228669</v>
      </c>
      <c r="D55" s="46" t="str">
        <f t="shared" si="8"/>
        <v>N/A</v>
      </c>
      <c r="E55" s="49">
        <v>10220.495238</v>
      </c>
      <c r="F55" s="46" t="str">
        <f t="shared" si="9"/>
        <v>N/A</v>
      </c>
      <c r="G55" s="49">
        <v>15168.71746</v>
      </c>
      <c r="H55" s="46" t="str">
        <f t="shared" si="10"/>
        <v>N/A</v>
      </c>
      <c r="I55" s="12">
        <v>-5.6000000000000001E-2</v>
      </c>
      <c r="J55" s="12">
        <v>48.41</v>
      </c>
      <c r="K55" s="47" t="s">
        <v>739</v>
      </c>
      <c r="L55" s="9" t="str">
        <f t="shared" si="11"/>
        <v>No</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2192.4234161999998</v>
      </c>
      <c r="D57" s="46" t="str">
        <f t="shared" si="8"/>
        <v>N/A</v>
      </c>
      <c r="E57" s="49">
        <v>1938.8040324000001</v>
      </c>
      <c r="F57" s="46" t="str">
        <f t="shared" si="9"/>
        <v>N/A</v>
      </c>
      <c r="G57" s="49">
        <v>1946.0945790999999</v>
      </c>
      <c r="H57" s="46" t="str">
        <f t="shared" si="10"/>
        <v>N/A</v>
      </c>
      <c r="I57" s="12">
        <v>-11.6</v>
      </c>
      <c r="J57" s="12">
        <v>0.376</v>
      </c>
      <c r="K57" s="47" t="s">
        <v>739</v>
      </c>
      <c r="L57" s="9" t="str">
        <f t="shared" si="11"/>
        <v>Yes</v>
      </c>
    </row>
    <row r="58" spans="1:12" x14ac:dyDescent="0.2">
      <c r="A58" s="48" t="s">
        <v>1316</v>
      </c>
      <c r="B58" s="37" t="s">
        <v>213</v>
      </c>
      <c r="C58" s="49">
        <v>2402.9978286999999</v>
      </c>
      <c r="D58" s="46" t="str">
        <f t="shared" si="8"/>
        <v>N/A</v>
      </c>
      <c r="E58" s="49">
        <v>2091.0692555999999</v>
      </c>
      <c r="F58" s="46" t="str">
        <f t="shared" si="9"/>
        <v>N/A</v>
      </c>
      <c r="G58" s="49">
        <v>2071.8195691000001</v>
      </c>
      <c r="H58" s="46" t="str">
        <f t="shared" si="10"/>
        <v>N/A</v>
      </c>
      <c r="I58" s="12">
        <v>-13</v>
      </c>
      <c r="J58" s="12">
        <v>-0.92100000000000004</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2514.9277232999998</v>
      </c>
      <c r="D60" s="46" t="str">
        <f t="shared" si="8"/>
        <v>N/A</v>
      </c>
      <c r="E60" s="49">
        <v>2290.9364627999998</v>
      </c>
      <c r="F60" s="46" t="str">
        <f t="shared" si="9"/>
        <v>N/A</v>
      </c>
      <c r="G60" s="49">
        <v>2306.0298834</v>
      </c>
      <c r="H60" s="46" t="str">
        <f t="shared" si="10"/>
        <v>N/A</v>
      </c>
      <c r="I60" s="12">
        <v>-8.91</v>
      </c>
      <c r="J60" s="12">
        <v>0.65880000000000005</v>
      </c>
      <c r="K60" s="47" t="s">
        <v>739</v>
      </c>
      <c r="L60" s="9" t="str">
        <f t="shared" si="11"/>
        <v>Yes</v>
      </c>
    </row>
    <row r="61" spans="1:12" x14ac:dyDescent="0.2">
      <c r="A61" s="3" t="s">
        <v>1695</v>
      </c>
      <c r="B61" s="37" t="s">
        <v>213</v>
      </c>
      <c r="C61" s="49">
        <v>1940.7910339</v>
      </c>
      <c r="D61" s="46" t="str">
        <f t="shared" si="8"/>
        <v>N/A</v>
      </c>
      <c r="E61" s="49">
        <v>1725.9888836</v>
      </c>
      <c r="F61" s="46" t="str">
        <f t="shared" si="9"/>
        <v>N/A</v>
      </c>
      <c r="G61" s="49">
        <v>1739.6551128000001</v>
      </c>
      <c r="H61" s="46" t="str">
        <f t="shared" si="10"/>
        <v>N/A</v>
      </c>
      <c r="I61" s="12">
        <v>-11.1</v>
      </c>
      <c r="J61" s="12">
        <v>0.79179999999999995</v>
      </c>
      <c r="K61" s="47" t="s">
        <v>739</v>
      </c>
      <c r="L61" s="9" t="str">
        <f t="shared" si="11"/>
        <v>Yes</v>
      </c>
    </row>
    <row r="62" spans="1:12" x14ac:dyDescent="0.2">
      <c r="A62" s="3" t="s">
        <v>1696</v>
      </c>
      <c r="B62" s="37" t="s">
        <v>213</v>
      </c>
      <c r="C62" s="49">
        <v>2583.1053735</v>
      </c>
      <c r="D62" s="46" t="str">
        <f t="shared" si="8"/>
        <v>N/A</v>
      </c>
      <c r="E62" s="49">
        <v>2402.6755116999998</v>
      </c>
      <c r="F62" s="46" t="str">
        <f t="shared" si="9"/>
        <v>N/A</v>
      </c>
      <c r="G62" s="49">
        <v>2397.7870045</v>
      </c>
      <c r="H62" s="46" t="str">
        <f t="shared" si="10"/>
        <v>N/A</v>
      </c>
      <c r="I62" s="12">
        <v>-6.98</v>
      </c>
      <c r="J62" s="12">
        <v>-0.20300000000000001</v>
      </c>
      <c r="K62" s="47" t="s">
        <v>739</v>
      </c>
      <c r="L62" s="9" t="str">
        <f t="shared" si="11"/>
        <v>Yes</v>
      </c>
    </row>
    <row r="63" spans="1:12" x14ac:dyDescent="0.2">
      <c r="A63" s="3" t="s">
        <v>1697</v>
      </c>
      <c r="B63" s="37" t="s">
        <v>213</v>
      </c>
      <c r="C63" s="49">
        <v>9411.3219692999992</v>
      </c>
      <c r="D63" s="46" t="str">
        <f t="shared" si="8"/>
        <v>N/A</v>
      </c>
      <c r="E63" s="49">
        <v>8416.5956776999992</v>
      </c>
      <c r="F63" s="46" t="str">
        <f t="shared" si="9"/>
        <v>N/A</v>
      </c>
      <c r="G63" s="49">
        <v>8695.6254153999998</v>
      </c>
      <c r="H63" s="46" t="str">
        <f t="shared" si="10"/>
        <v>N/A</v>
      </c>
      <c r="I63" s="12">
        <v>-10.6</v>
      </c>
      <c r="J63" s="12">
        <v>3.3149999999999999</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3898.6403147999999</v>
      </c>
      <c r="D65" s="46" t="str">
        <f t="shared" si="8"/>
        <v>N/A</v>
      </c>
      <c r="E65" s="49">
        <v>3610.6826464000001</v>
      </c>
      <c r="F65" s="46" t="str">
        <f t="shared" si="9"/>
        <v>N/A</v>
      </c>
      <c r="G65" s="49">
        <v>3447.2406080999999</v>
      </c>
      <c r="H65" s="46" t="str">
        <f t="shared" si="10"/>
        <v>N/A</v>
      </c>
      <c r="I65" s="12">
        <v>-7.39</v>
      </c>
      <c r="J65" s="12">
        <v>-4.53</v>
      </c>
      <c r="K65" s="47" t="s">
        <v>739</v>
      </c>
      <c r="L65" s="9" t="str">
        <f t="shared" si="11"/>
        <v>Yes</v>
      </c>
    </row>
    <row r="66" spans="1:12" x14ac:dyDescent="0.2">
      <c r="A66" s="3" t="s">
        <v>1700</v>
      </c>
      <c r="B66" s="37" t="s">
        <v>213</v>
      </c>
      <c r="C66" s="49">
        <v>4196.6699845000003</v>
      </c>
      <c r="D66" s="46" t="str">
        <f t="shared" si="8"/>
        <v>N/A</v>
      </c>
      <c r="E66" s="49">
        <v>3867.8911079999998</v>
      </c>
      <c r="F66" s="46" t="str">
        <f t="shared" si="9"/>
        <v>N/A</v>
      </c>
      <c r="G66" s="49">
        <v>3696.1868890000001</v>
      </c>
      <c r="H66" s="46" t="str">
        <f t="shared" si="10"/>
        <v>N/A</v>
      </c>
      <c r="I66" s="12">
        <v>-7.83</v>
      </c>
      <c r="J66" s="12">
        <v>-4.4400000000000004</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4845.4476456000002</v>
      </c>
      <c r="D68" s="46" t="str">
        <f t="shared" si="8"/>
        <v>N/A</v>
      </c>
      <c r="E68" s="49">
        <v>4409.3775623000001</v>
      </c>
      <c r="F68" s="46" t="str">
        <f t="shared" si="9"/>
        <v>N/A</v>
      </c>
      <c r="G68" s="49">
        <v>4256.4283466999996</v>
      </c>
      <c r="H68" s="46" t="str">
        <f t="shared" si="10"/>
        <v>N/A</v>
      </c>
      <c r="I68" s="12">
        <v>-9</v>
      </c>
      <c r="J68" s="12">
        <v>-3.47</v>
      </c>
      <c r="K68" s="47" t="s">
        <v>739</v>
      </c>
      <c r="L68" s="9" t="str">
        <f t="shared" si="11"/>
        <v>Yes</v>
      </c>
    </row>
    <row r="69" spans="1:12" x14ac:dyDescent="0.2">
      <c r="A69" s="2" t="s">
        <v>1703</v>
      </c>
      <c r="B69" s="37" t="s">
        <v>213</v>
      </c>
      <c r="C69" s="49">
        <v>3174.1885376</v>
      </c>
      <c r="D69" s="46" t="str">
        <f t="shared" si="8"/>
        <v>N/A</v>
      </c>
      <c r="E69" s="49">
        <v>3019.7218793000002</v>
      </c>
      <c r="F69" s="46" t="str">
        <f t="shared" si="9"/>
        <v>N/A</v>
      </c>
      <c r="G69" s="49">
        <v>2861.4624441000001</v>
      </c>
      <c r="H69" s="46" t="str">
        <f t="shared" si="10"/>
        <v>N/A</v>
      </c>
      <c r="I69" s="12">
        <v>-4.87</v>
      </c>
      <c r="J69" s="12">
        <v>-5.24</v>
      </c>
      <c r="K69" s="47" t="s">
        <v>739</v>
      </c>
      <c r="L69" s="9" t="str">
        <f t="shared" si="11"/>
        <v>Yes</v>
      </c>
    </row>
    <row r="70" spans="1:12" x14ac:dyDescent="0.2">
      <c r="A70" s="48" t="s">
        <v>1704</v>
      </c>
      <c r="B70" s="37" t="s">
        <v>213</v>
      </c>
      <c r="C70" s="49">
        <v>3667.0972508</v>
      </c>
      <c r="D70" s="46" t="str">
        <f t="shared" si="8"/>
        <v>N/A</v>
      </c>
      <c r="E70" s="49">
        <v>3330.1882992000001</v>
      </c>
      <c r="F70" s="46" t="str">
        <f t="shared" si="9"/>
        <v>N/A</v>
      </c>
      <c r="G70" s="49">
        <v>3119.3913296999999</v>
      </c>
      <c r="H70" s="46" t="str">
        <f t="shared" si="10"/>
        <v>N/A</v>
      </c>
      <c r="I70" s="12">
        <v>-9.19</v>
      </c>
      <c r="J70" s="12">
        <v>-6.33</v>
      </c>
      <c r="K70" s="47" t="s">
        <v>739</v>
      </c>
      <c r="L70" s="9" t="str">
        <f t="shared" si="11"/>
        <v>Yes</v>
      </c>
    </row>
    <row r="71" spans="1:12" x14ac:dyDescent="0.2">
      <c r="A71" s="48" t="s">
        <v>1705</v>
      </c>
      <c r="B71" s="37" t="s">
        <v>213</v>
      </c>
      <c r="C71" s="49">
        <v>2564.8826245</v>
      </c>
      <c r="D71" s="46" t="str">
        <f t="shared" si="8"/>
        <v>N/A</v>
      </c>
      <c r="E71" s="49">
        <v>2279.7558502000002</v>
      </c>
      <c r="F71" s="46" t="str">
        <f t="shared" si="9"/>
        <v>N/A</v>
      </c>
      <c r="G71" s="49">
        <v>2222.3918730999999</v>
      </c>
      <c r="H71" s="46" t="str">
        <f t="shared" si="10"/>
        <v>N/A</v>
      </c>
      <c r="I71" s="12">
        <v>-11.1</v>
      </c>
      <c r="J71" s="12">
        <v>-2.52</v>
      </c>
      <c r="K71" s="47" t="s">
        <v>739</v>
      </c>
      <c r="L71" s="9" t="str">
        <f t="shared" si="11"/>
        <v>Yes</v>
      </c>
    </row>
    <row r="72" spans="1:12" x14ac:dyDescent="0.2">
      <c r="A72" s="48" t="s">
        <v>1623</v>
      </c>
      <c r="B72" s="37" t="s">
        <v>213</v>
      </c>
      <c r="C72" s="49">
        <v>1039313952</v>
      </c>
      <c r="D72" s="46" t="str">
        <f t="shared" ref="D72:D135" si="12">IF($B72="N/A","N/A",IF(C72&gt;10,"No",IF(C72&lt;-10,"No","Yes")))</f>
        <v>N/A</v>
      </c>
      <c r="E72" s="49">
        <v>998220102</v>
      </c>
      <c r="F72" s="46" t="str">
        <f t="shared" ref="F72:F135" si="13">IF($B72="N/A","N/A",IF(E72&gt;10,"No",IF(E72&lt;-10,"No","Yes")))</f>
        <v>N/A</v>
      </c>
      <c r="G72" s="49">
        <v>973298925</v>
      </c>
      <c r="H72" s="46" t="str">
        <f t="shared" ref="H72:H135" si="14">IF($B72="N/A","N/A",IF(G72&gt;10,"No",IF(G72&lt;-10,"No","Yes")))</f>
        <v>N/A</v>
      </c>
      <c r="I72" s="12">
        <v>-3.95</v>
      </c>
      <c r="J72" s="12">
        <v>-2.5</v>
      </c>
      <c r="K72" s="47" t="s">
        <v>739</v>
      </c>
      <c r="L72" s="9" t="str">
        <f t="shared" ref="L72:L132" si="15">IF(J72="Div by 0", "N/A", IF(K72="N/A","N/A", IF(J72&gt;VALUE(MID(K72,1,2)), "No", IF(J72&lt;-1*VALUE(MID(K72,1,2)), "No", "Yes"))))</f>
        <v>Yes</v>
      </c>
    </row>
    <row r="73" spans="1:12" x14ac:dyDescent="0.2">
      <c r="A73" s="48" t="s">
        <v>1624</v>
      </c>
      <c r="B73" s="37" t="s">
        <v>213</v>
      </c>
      <c r="C73" s="38">
        <v>189001</v>
      </c>
      <c r="D73" s="46" t="str">
        <f t="shared" si="12"/>
        <v>N/A</v>
      </c>
      <c r="E73" s="38">
        <v>186031</v>
      </c>
      <c r="F73" s="46" t="str">
        <f t="shared" si="13"/>
        <v>N/A</v>
      </c>
      <c r="G73" s="38">
        <v>183124</v>
      </c>
      <c r="H73" s="46" t="str">
        <f t="shared" si="14"/>
        <v>N/A</v>
      </c>
      <c r="I73" s="12">
        <v>-1.57</v>
      </c>
      <c r="J73" s="12">
        <v>-1.56</v>
      </c>
      <c r="K73" s="47" t="s">
        <v>739</v>
      </c>
      <c r="L73" s="9" t="str">
        <f t="shared" si="15"/>
        <v>Yes</v>
      </c>
    </row>
    <row r="74" spans="1:12" x14ac:dyDescent="0.2">
      <c r="A74" s="48" t="s">
        <v>1317</v>
      </c>
      <c r="B74" s="37" t="s">
        <v>213</v>
      </c>
      <c r="C74" s="49">
        <v>5498.9865239000001</v>
      </c>
      <c r="D74" s="46" t="str">
        <f t="shared" si="12"/>
        <v>N/A</v>
      </c>
      <c r="E74" s="49">
        <v>5365.8804284999997</v>
      </c>
      <c r="F74" s="46" t="str">
        <f t="shared" si="13"/>
        <v>N/A</v>
      </c>
      <c r="G74" s="49">
        <v>5314.9719588999997</v>
      </c>
      <c r="H74" s="46" t="str">
        <f t="shared" si="14"/>
        <v>N/A</v>
      </c>
      <c r="I74" s="12">
        <v>-2.42</v>
      </c>
      <c r="J74" s="12">
        <v>-0.94899999999999995</v>
      </c>
      <c r="K74" s="47" t="s">
        <v>739</v>
      </c>
      <c r="L74" s="9" t="str">
        <f t="shared" si="15"/>
        <v>Yes</v>
      </c>
    </row>
    <row r="75" spans="1:12" ht="25.5" x14ac:dyDescent="0.2">
      <c r="A75" s="48" t="s">
        <v>1318</v>
      </c>
      <c r="B75" s="37" t="s">
        <v>213</v>
      </c>
      <c r="C75" s="38">
        <v>5.5602139671000002</v>
      </c>
      <c r="D75" s="46" t="str">
        <f t="shared" si="12"/>
        <v>N/A</v>
      </c>
      <c r="E75" s="38">
        <v>5.5974004332999998</v>
      </c>
      <c r="F75" s="46" t="str">
        <f t="shared" si="13"/>
        <v>N/A</v>
      </c>
      <c r="G75" s="38">
        <v>5.6682411918</v>
      </c>
      <c r="H75" s="46" t="str">
        <f t="shared" si="14"/>
        <v>N/A</v>
      </c>
      <c r="I75" s="12">
        <v>0.66879999999999995</v>
      </c>
      <c r="J75" s="12">
        <v>1.266</v>
      </c>
      <c r="K75" s="47" t="s">
        <v>739</v>
      </c>
      <c r="L75" s="9" t="str">
        <f t="shared" si="15"/>
        <v>Yes</v>
      </c>
    </row>
    <row r="76" spans="1:12" ht="25.5" x14ac:dyDescent="0.2">
      <c r="A76" s="48" t="s">
        <v>548</v>
      </c>
      <c r="B76" s="37" t="s">
        <v>213</v>
      </c>
      <c r="C76" s="49">
        <v>0</v>
      </c>
      <c r="D76" s="46" t="str">
        <f t="shared" si="12"/>
        <v>N/A</v>
      </c>
      <c r="E76" s="49">
        <v>0</v>
      </c>
      <c r="F76" s="46" t="str">
        <f t="shared" si="13"/>
        <v>N/A</v>
      </c>
      <c r="G76" s="49">
        <v>0</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0</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77929833</v>
      </c>
      <c r="D79" s="46" t="str">
        <f t="shared" si="12"/>
        <v>N/A</v>
      </c>
      <c r="E79" s="49">
        <v>105372484</v>
      </c>
      <c r="F79" s="46" t="str">
        <f t="shared" si="13"/>
        <v>N/A</v>
      </c>
      <c r="G79" s="49">
        <v>131742530</v>
      </c>
      <c r="H79" s="46" t="str">
        <f t="shared" si="14"/>
        <v>N/A</v>
      </c>
      <c r="I79" s="12">
        <v>35.21</v>
      </c>
      <c r="J79" s="12">
        <v>25.03</v>
      </c>
      <c r="K79" s="47" t="s">
        <v>739</v>
      </c>
      <c r="L79" s="9" t="str">
        <f t="shared" si="15"/>
        <v>Yes</v>
      </c>
    </row>
    <row r="80" spans="1:12" x14ac:dyDescent="0.2">
      <c r="A80" s="48" t="s">
        <v>551</v>
      </c>
      <c r="B80" s="37" t="s">
        <v>213</v>
      </c>
      <c r="C80" s="38">
        <v>2616</v>
      </c>
      <c r="D80" s="46" t="str">
        <f t="shared" si="12"/>
        <v>N/A</v>
      </c>
      <c r="E80" s="38">
        <v>3008</v>
      </c>
      <c r="F80" s="46" t="str">
        <f t="shared" si="13"/>
        <v>N/A</v>
      </c>
      <c r="G80" s="38">
        <v>3251</v>
      </c>
      <c r="H80" s="46" t="str">
        <f t="shared" si="14"/>
        <v>N/A</v>
      </c>
      <c r="I80" s="12">
        <v>14.98</v>
      </c>
      <c r="J80" s="12">
        <v>8.0779999999999994</v>
      </c>
      <c r="K80" s="47" t="s">
        <v>739</v>
      </c>
      <c r="L80" s="9" t="str">
        <f t="shared" si="15"/>
        <v>Yes</v>
      </c>
    </row>
    <row r="81" spans="1:12" ht="25.5" x14ac:dyDescent="0.2">
      <c r="A81" s="48" t="s">
        <v>1320</v>
      </c>
      <c r="B81" s="37" t="s">
        <v>213</v>
      </c>
      <c r="C81" s="49">
        <v>29789.691513999998</v>
      </c>
      <c r="D81" s="46" t="str">
        <f t="shared" si="12"/>
        <v>N/A</v>
      </c>
      <c r="E81" s="49">
        <v>35030.746011000003</v>
      </c>
      <c r="F81" s="46" t="str">
        <f t="shared" si="13"/>
        <v>N/A</v>
      </c>
      <c r="G81" s="49">
        <v>40523.694248</v>
      </c>
      <c r="H81" s="46" t="str">
        <f t="shared" si="14"/>
        <v>N/A</v>
      </c>
      <c r="I81" s="12">
        <v>17.59</v>
      </c>
      <c r="J81" s="12">
        <v>15.68</v>
      </c>
      <c r="K81" s="47" t="s">
        <v>739</v>
      </c>
      <c r="L81" s="9" t="str">
        <f t="shared" si="15"/>
        <v>Yes</v>
      </c>
    </row>
    <row r="82" spans="1:12" ht="25.5" x14ac:dyDescent="0.2">
      <c r="A82" s="48" t="s">
        <v>552</v>
      </c>
      <c r="B82" s="37" t="s">
        <v>213</v>
      </c>
      <c r="C82" s="49">
        <v>172166457</v>
      </c>
      <c r="D82" s="46" t="str">
        <f t="shared" si="12"/>
        <v>N/A</v>
      </c>
      <c r="E82" s="49">
        <v>170679812</v>
      </c>
      <c r="F82" s="46" t="str">
        <f t="shared" si="13"/>
        <v>N/A</v>
      </c>
      <c r="G82" s="49">
        <v>179286183</v>
      </c>
      <c r="H82" s="46" t="str">
        <f t="shared" si="14"/>
        <v>N/A</v>
      </c>
      <c r="I82" s="12">
        <v>-0.86299999999999999</v>
      </c>
      <c r="J82" s="12">
        <v>5.0419999999999998</v>
      </c>
      <c r="K82" s="47" t="s">
        <v>739</v>
      </c>
      <c r="L82" s="9" t="str">
        <f t="shared" si="15"/>
        <v>Yes</v>
      </c>
    </row>
    <row r="83" spans="1:12" x14ac:dyDescent="0.2">
      <c r="A83" s="48" t="s">
        <v>553</v>
      </c>
      <c r="B83" s="37" t="s">
        <v>213</v>
      </c>
      <c r="C83" s="38">
        <v>1619</v>
      </c>
      <c r="D83" s="46" t="str">
        <f t="shared" si="12"/>
        <v>N/A</v>
      </c>
      <c r="E83" s="38">
        <v>1595</v>
      </c>
      <c r="F83" s="46" t="str">
        <f t="shared" si="13"/>
        <v>N/A</v>
      </c>
      <c r="G83" s="38">
        <v>1558</v>
      </c>
      <c r="H83" s="46" t="str">
        <f t="shared" si="14"/>
        <v>N/A</v>
      </c>
      <c r="I83" s="12">
        <v>-1.48</v>
      </c>
      <c r="J83" s="12">
        <v>-2.3199999999999998</v>
      </c>
      <c r="K83" s="47" t="s">
        <v>739</v>
      </c>
      <c r="L83" s="9" t="str">
        <f t="shared" si="15"/>
        <v>Yes</v>
      </c>
    </row>
    <row r="84" spans="1:12" x14ac:dyDescent="0.2">
      <c r="A84" s="48" t="s">
        <v>1321</v>
      </c>
      <c r="B84" s="37" t="s">
        <v>213</v>
      </c>
      <c r="C84" s="49">
        <v>106341.23348</v>
      </c>
      <c r="D84" s="46" t="str">
        <f t="shared" si="12"/>
        <v>N/A</v>
      </c>
      <c r="E84" s="49">
        <v>107009.28651999999</v>
      </c>
      <c r="F84" s="46" t="str">
        <f t="shared" si="13"/>
        <v>N/A</v>
      </c>
      <c r="G84" s="49">
        <v>115074.57189000001</v>
      </c>
      <c r="H84" s="46" t="str">
        <f t="shared" si="14"/>
        <v>N/A</v>
      </c>
      <c r="I84" s="12">
        <v>0.62819999999999998</v>
      </c>
      <c r="J84" s="12">
        <v>7.5369999999999999</v>
      </c>
      <c r="K84" s="47" t="s">
        <v>739</v>
      </c>
      <c r="L84" s="9" t="str">
        <f t="shared" si="15"/>
        <v>Yes</v>
      </c>
    </row>
    <row r="85" spans="1:12" x14ac:dyDescent="0.2">
      <c r="A85" s="48" t="s">
        <v>554</v>
      </c>
      <c r="B85" s="37" t="s">
        <v>213</v>
      </c>
      <c r="C85" s="49">
        <v>81435737</v>
      </c>
      <c r="D85" s="46" t="str">
        <f t="shared" si="12"/>
        <v>N/A</v>
      </c>
      <c r="E85" s="49">
        <v>83947041</v>
      </c>
      <c r="F85" s="46" t="str">
        <f t="shared" si="13"/>
        <v>N/A</v>
      </c>
      <c r="G85" s="49">
        <v>85749557</v>
      </c>
      <c r="H85" s="46" t="str">
        <f t="shared" si="14"/>
        <v>N/A</v>
      </c>
      <c r="I85" s="12">
        <v>3.0840000000000001</v>
      </c>
      <c r="J85" s="12">
        <v>2.1469999999999998</v>
      </c>
      <c r="K85" s="47" t="s">
        <v>739</v>
      </c>
      <c r="L85" s="9" t="str">
        <f t="shared" si="15"/>
        <v>Yes</v>
      </c>
    </row>
    <row r="86" spans="1:12" x14ac:dyDescent="0.2">
      <c r="A86" s="48" t="s">
        <v>555</v>
      </c>
      <c r="B86" s="37" t="s">
        <v>213</v>
      </c>
      <c r="C86" s="38">
        <v>2911</v>
      </c>
      <c r="D86" s="46" t="str">
        <f t="shared" si="12"/>
        <v>N/A</v>
      </c>
      <c r="E86" s="38">
        <v>3013</v>
      </c>
      <c r="F86" s="46" t="str">
        <f t="shared" si="13"/>
        <v>N/A</v>
      </c>
      <c r="G86" s="38">
        <v>2968</v>
      </c>
      <c r="H86" s="46" t="str">
        <f t="shared" si="14"/>
        <v>N/A</v>
      </c>
      <c r="I86" s="12">
        <v>3.504</v>
      </c>
      <c r="J86" s="12">
        <v>-1.49</v>
      </c>
      <c r="K86" s="47" t="s">
        <v>739</v>
      </c>
      <c r="L86" s="9" t="str">
        <f t="shared" si="15"/>
        <v>Yes</v>
      </c>
    </row>
    <row r="87" spans="1:12" x14ac:dyDescent="0.2">
      <c r="A87" s="48" t="s">
        <v>1322</v>
      </c>
      <c r="B87" s="37" t="s">
        <v>213</v>
      </c>
      <c r="C87" s="49">
        <v>27975.175885000001</v>
      </c>
      <c r="D87" s="46" t="str">
        <f t="shared" si="12"/>
        <v>N/A</v>
      </c>
      <c r="E87" s="49">
        <v>27861.613342000001</v>
      </c>
      <c r="F87" s="46" t="str">
        <f t="shared" si="13"/>
        <v>N/A</v>
      </c>
      <c r="G87" s="49">
        <v>28891.360175000002</v>
      </c>
      <c r="H87" s="46" t="str">
        <f t="shared" si="14"/>
        <v>N/A</v>
      </c>
      <c r="I87" s="12">
        <v>-0.40600000000000003</v>
      </c>
      <c r="J87" s="12">
        <v>3.6960000000000002</v>
      </c>
      <c r="K87" s="47" t="s">
        <v>739</v>
      </c>
      <c r="L87" s="9" t="str">
        <f t="shared" si="15"/>
        <v>Yes</v>
      </c>
    </row>
    <row r="88" spans="1:12" ht="25.5" x14ac:dyDescent="0.2">
      <c r="A88" s="48" t="s">
        <v>556</v>
      </c>
      <c r="B88" s="37" t="s">
        <v>213</v>
      </c>
      <c r="C88" s="49">
        <v>789717326</v>
      </c>
      <c r="D88" s="46" t="str">
        <f t="shared" si="12"/>
        <v>N/A</v>
      </c>
      <c r="E88" s="49">
        <v>795202186</v>
      </c>
      <c r="F88" s="46" t="str">
        <f t="shared" si="13"/>
        <v>N/A</v>
      </c>
      <c r="G88" s="49">
        <v>821411270</v>
      </c>
      <c r="H88" s="46" t="str">
        <f t="shared" si="14"/>
        <v>N/A</v>
      </c>
      <c r="I88" s="12">
        <v>0.69450000000000001</v>
      </c>
      <c r="J88" s="12">
        <v>3.2959999999999998</v>
      </c>
      <c r="K88" s="47" t="s">
        <v>739</v>
      </c>
      <c r="L88" s="9" t="str">
        <f t="shared" si="15"/>
        <v>Yes</v>
      </c>
    </row>
    <row r="89" spans="1:12" x14ac:dyDescent="0.2">
      <c r="A89" s="48" t="s">
        <v>557</v>
      </c>
      <c r="B89" s="37" t="s">
        <v>213</v>
      </c>
      <c r="C89" s="38">
        <v>1161246</v>
      </c>
      <c r="D89" s="46" t="str">
        <f t="shared" si="12"/>
        <v>N/A</v>
      </c>
      <c r="E89" s="38">
        <v>1192549</v>
      </c>
      <c r="F89" s="46" t="str">
        <f t="shared" si="13"/>
        <v>N/A</v>
      </c>
      <c r="G89" s="38">
        <v>1226022</v>
      </c>
      <c r="H89" s="46" t="str">
        <f t="shared" si="14"/>
        <v>N/A</v>
      </c>
      <c r="I89" s="12">
        <v>2.6960000000000002</v>
      </c>
      <c r="J89" s="12">
        <v>2.8069999999999999</v>
      </c>
      <c r="K89" s="47" t="s">
        <v>739</v>
      </c>
      <c r="L89" s="9" t="str">
        <f t="shared" si="15"/>
        <v>Yes</v>
      </c>
    </row>
    <row r="90" spans="1:12" x14ac:dyDescent="0.2">
      <c r="A90" s="48" t="s">
        <v>1323</v>
      </c>
      <c r="B90" s="37" t="s">
        <v>213</v>
      </c>
      <c r="C90" s="49">
        <v>680.06031969000003</v>
      </c>
      <c r="D90" s="46" t="str">
        <f t="shared" si="12"/>
        <v>N/A</v>
      </c>
      <c r="E90" s="49">
        <v>666.80881539999996</v>
      </c>
      <c r="F90" s="46" t="str">
        <f t="shared" si="13"/>
        <v>N/A</v>
      </c>
      <c r="G90" s="49">
        <v>669.98085678999996</v>
      </c>
      <c r="H90" s="46" t="str">
        <f t="shared" si="14"/>
        <v>N/A</v>
      </c>
      <c r="I90" s="12">
        <v>-1.95</v>
      </c>
      <c r="J90" s="12">
        <v>0.47570000000000001</v>
      </c>
      <c r="K90" s="47" t="s">
        <v>739</v>
      </c>
      <c r="L90" s="9" t="str">
        <f t="shared" si="15"/>
        <v>Yes</v>
      </c>
    </row>
    <row r="91" spans="1:12" x14ac:dyDescent="0.2">
      <c r="A91" s="48" t="s">
        <v>558</v>
      </c>
      <c r="B91" s="37" t="s">
        <v>213</v>
      </c>
      <c r="C91" s="49">
        <v>305089929</v>
      </c>
      <c r="D91" s="46" t="str">
        <f t="shared" si="12"/>
        <v>N/A</v>
      </c>
      <c r="E91" s="49">
        <v>304894483</v>
      </c>
      <c r="F91" s="46" t="str">
        <f t="shared" si="13"/>
        <v>N/A</v>
      </c>
      <c r="G91" s="49">
        <v>311621693</v>
      </c>
      <c r="H91" s="46" t="str">
        <f t="shared" si="14"/>
        <v>N/A</v>
      </c>
      <c r="I91" s="12">
        <v>-6.4000000000000001E-2</v>
      </c>
      <c r="J91" s="12">
        <v>2.206</v>
      </c>
      <c r="K91" s="47" t="s">
        <v>739</v>
      </c>
      <c r="L91" s="9" t="str">
        <f t="shared" si="15"/>
        <v>Yes</v>
      </c>
    </row>
    <row r="92" spans="1:12" x14ac:dyDescent="0.2">
      <c r="A92" s="48" t="s">
        <v>559</v>
      </c>
      <c r="B92" s="37" t="s">
        <v>213</v>
      </c>
      <c r="C92" s="38">
        <v>568670</v>
      </c>
      <c r="D92" s="46" t="str">
        <f t="shared" si="12"/>
        <v>N/A</v>
      </c>
      <c r="E92" s="38">
        <v>602406</v>
      </c>
      <c r="F92" s="46" t="str">
        <f t="shared" si="13"/>
        <v>N/A</v>
      </c>
      <c r="G92" s="38">
        <v>631274</v>
      </c>
      <c r="H92" s="46" t="str">
        <f t="shared" si="14"/>
        <v>N/A</v>
      </c>
      <c r="I92" s="12">
        <v>5.9320000000000004</v>
      </c>
      <c r="J92" s="12">
        <v>4.7919999999999998</v>
      </c>
      <c r="K92" s="47" t="s">
        <v>739</v>
      </c>
      <c r="L92" s="9" t="str">
        <f t="shared" si="15"/>
        <v>Yes</v>
      </c>
    </row>
    <row r="93" spans="1:12" x14ac:dyDescent="0.2">
      <c r="A93" s="48" t="s">
        <v>1324</v>
      </c>
      <c r="B93" s="37" t="s">
        <v>213</v>
      </c>
      <c r="C93" s="49">
        <v>536.49731655000005</v>
      </c>
      <c r="D93" s="46" t="str">
        <f t="shared" si="12"/>
        <v>N/A</v>
      </c>
      <c r="E93" s="49">
        <v>506.12789879000002</v>
      </c>
      <c r="F93" s="46" t="str">
        <f t="shared" si="13"/>
        <v>N/A</v>
      </c>
      <c r="G93" s="49">
        <v>493.63935944999997</v>
      </c>
      <c r="H93" s="46" t="str">
        <f t="shared" si="14"/>
        <v>N/A</v>
      </c>
      <c r="I93" s="12">
        <v>-5.66</v>
      </c>
      <c r="J93" s="12">
        <v>-2.4700000000000002</v>
      </c>
      <c r="K93" s="47" t="s">
        <v>739</v>
      </c>
      <c r="L93" s="9" t="str">
        <f t="shared" si="15"/>
        <v>Yes</v>
      </c>
    </row>
    <row r="94" spans="1:12" ht="25.5" x14ac:dyDescent="0.2">
      <c r="A94" s="48" t="s">
        <v>560</v>
      </c>
      <c r="B94" s="37" t="s">
        <v>213</v>
      </c>
      <c r="C94" s="49">
        <v>23140318</v>
      </c>
      <c r="D94" s="46" t="str">
        <f t="shared" si="12"/>
        <v>N/A</v>
      </c>
      <c r="E94" s="49">
        <v>22759082</v>
      </c>
      <c r="F94" s="46" t="str">
        <f t="shared" si="13"/>
        <v>N/A</v>
      </c>
      <c r="G94" s="49">
        <v>22440957</v>
      </c>
      <c r="H94" s="46" t="str">
        <f t="shared" si="14"/>
        <v>N/A</v>
      </c>
      <c r="I94" s="12">
        <v>-1.65</v>
      </c>
      <c r="J94" s="12">
        <v>-1.4</v>
      </c>
      <c r="K94" s="47" t="s">
        <v>739</v>
      </c>
      <c r="L94" s="9" t="str">
        <f t="shared" si="15"/>
        <v>Yes</v>
      </c>
    </row>
    <row r="95" spans="1:12" x14ac:dyDescent="0.2">
      <c r="A95" s="48" t="s">
        <v>561</v>
      </c>
      <c r="B95" s="37" t="s">
        <v>213</v>
      </c>
      <c r="C95" s="38">
        <v>170905</v>
      </c>
      <c r="D95" s="46" t="str">
        <f t="shared" si="12"/>
        <v>N/A</v>
      </c>
      <c r="E95" s="38">
        <v>173960</v>
      </c>
      <c r="F95" s="46" t="str">
        <f t="shared" si="13"/>
        <v>N/A</v>
      </c>
      <c r="G95" s="38">
        <v>175805</v>
      </c>
      <c r="H95" s="46" t="str">
        <f t="shared" si="14"/>
        <v>N/A</v>
      </c>
      <c r="I95" s="12">
        <v>1.788</v>
      </c>
      <c r="J95" s="12">
        <v>1.0609999999999999</v>
      </c>
      <c r="K95" s="47" t="s">
        <v>739</v>
      </c>
      <c r="L95" s="9" t="str">
        <f t="shared" si="15"/>
        <v>Yes</v>
      </c>
    </row>
    <row r="96" spans="1:12" ht="25.5" x14ac:dyDescent="0.2">
      <c r="A96" s="48" t="s">
        <v>1325</v>
      </c>
      <c r="B96" s="37" t="s">
        <v>213</v>
      </c>
      <c r="C96" s="49">
        <v>135.39871858999999</v>
      </c>
      <c r="D96" s="46" t="str">
        <f t="shared" si="12"/>
        <v>N/A</v>
      </c>
      <c r="E96" s="49">
        <v>130.82939755999999</v>
      </c>
      <c r="F96" s="46" t="str">
        <f t="shared" si="13"/>
        <v>N/A</v>
      </c>
      <c r="G96" s="49">
        <v>127.64686442</v>
      </c>
      <c r="H96" s="46" t="str">
        <f t="shared" si="14"/>
        <v>N/A</v>
      </c>
      <c r="I96" s="12">
        <v>-3.37</v>
      </c>
      <c r="J96" s="12">
        <v>-2.4300000000000002</v>
      </c>
      <c r="K96" s="47" t="s">
        <v>739</v>
      </c>
      <c r="L96" s="9" t="str">
        <f t="shared" si="15"/>
        <v>Yes</v>
      </c>
    </row>
    <row r="97" spans="1:12" ht="25.5" x14ac:dyDescent="0.2">
      <c r="A97" s="48" t="s">
        <v>562</v>
      </c>
      <c r="B97" s="37" t="s">
        <v>213</v>
      </c>
      <c r="C97" s="49">
        <v>444492443</v>
      </c>
      <c r="D97" s="46" t="str">
        <f t="shared" si="12"/>
        <v>N/A</v>
      </c>
      <c r="E97" s="49">
        <v>458141720</v>
      </c>
      <c r="F97" s="46" t="str">
        <f t="shared" si="13"/>
        <v>N/A</v>
      </c>
      <c r="G97" s="49">
        <v>483222981</v>
      </c>
      <c r="H97" s="46" t="str">
        <f t="shared" si="14"/>
        <v>N/A</v>
      </c>
      <c r="I97" s="12">
        <v>3.0710000000000002</v>
      </c>
      <c r="J97" s="12">
        <v>5.4749999999999996</v>
      </c>
      <c r="K97" s="47" t="s">
        <v>739</v>
      </c>
      <c r="L97" s="9" t="str">
        <f t="shared" si="15"/>
        <v>Yes</v>
      </c>
    </row>
    <row r="98" spans="1:12" x14ac:dyDescent="0.2">
      <c r="A98" s="48" t="s">
        <v>563</v>
      </c>
      <c r="B98" s="37" t="s">
        <v>213</v>
      </c>
      <c r="C98" s="38">
        <v>652577</v>
      </c>
      <c r="D98" s="46" t="str">
        <f t="shared" si="12"/>
        <v>N/A</v>
      </c>
      <c r="E98" s="38">
        <v>650739</v>
      </c>
      <c r="F98" s="46" t="str">
        <f t="shared" si="13"/>
        <v>N/A</v>
      </c>
      <c r="G98" s="38">
        <v>676391</v>
      </c>
      <c r="H98" s="46" t="str">
        <f t="shared" si="14"/>
        <v>N/A</v>
      </c>
      <c r="I98" s="12">
        <v>-0.28199999999999997</v>
      </c>
      <c r="J98" s="12">
        <v>3.9420000000000002</v>
      </c>
      <c r="K98" s="47" t="s">
        <v>739</v>
      </c>
      <c r="L98" s="9" t="str">
        <f t="shared" si="15"/>
        <v>Yes</v>
      </c>
    </row>
    <row r="99" spans="1:12" x14ac:dyDescent="0.2">
      <c r="A99" s="48" t="s">
        <v>1326</v>
      </c>
      <c r="B99" s="37" t="s">
        <v>213</v>
      </c>
      <c r="C99" s="49">
        <v>681.13409299</v>
      </c>
      <c r="D99" s="46" t="str">
        <f t="shared" si="12"/>
        <v>N/A</v>
      </c>
      <c r="E99" s="49">
        <v>704.03298403999997</v>
      </c>
      <c r="F99" s="46" t="str">
        <f t="shared" si="13"/>
        <v>N/A</v>
      </c>
      <c r="G99" s="49">
        <v>714.41367640999999</v>
      </c>
      <c r="H99" s="46" t="str">
        <f t="shared" si="14"/>
        <v>N/A</v>
      </c>
      <c r="I99" s="12">
        <v>3.3620000000000001</v>
      </c>
      <c r="J99" s="12">
        <v>1.474</v>
      </c>
      <c r="K99" s="47" t="s">
        <v>739</v>
      </c>
      <c r="L99" s="9" t="str">
        <f t="shared" si="15"/>
        <v>Yes</v>
      </c>
    </row>
    <row r="100" spans="1:12" x14ac:dyDescent="0.2">
      <c r="A100" s="48" t="s">
        <v>564</v>
      </c>
      <c r="B100" s="37" t="s">
        <v>213</v>
      </c>
      <c r="C100" s="49">
        <v>104972178</v>
      </c>
      <c r="D100" s="46" t="str">
        <f t="shared" si="12"/>
        <v>N/A</v>
      </c>
      <c r="E100" s="49">
        <v>100680571</v>
      </c>
      <c r="F100" s="46" t="str">
        <f t="shared" si="13"/>
        <v>N/A</v>
      </c>
      <c r="G100" s="49">
        <v>100712000</v>
      </c>
      <c r="H100" s="46" t="str">
        <f t="shared" si="14"/>
        <v>N/A</v>
      </c>
      <c r="I100" s="12">
        <v>-4.09</v>
      </c>
      <c r="J100" s="12">
        <v>3.1199999999999999E-2</v>
      </c>
      <c r="K100" s="47" t="s">
        <v>739</v>
      </c>
      <c r="L100" s="9" t="str">
        <f t="shared" si="15"/>
        <v>Yes</v>
      </c>
    </row>
    <row r="101" spans="1:12" x14ac:dyDescent="0.2">
      <c r="A101" s="48" t="s">
        <v>565</v>
      </c>
      <c r="B101" s="37" t="s">
        <v>213</v>
      </c>
      <c r="C101" s="38">
        <v>476688</v>
      </c>
      <c r="D101" s="46" t="str">
        <f t="shared" si="12"/>
        <v>N/A</v>
      </c>
      <c r="E101" s="38">
        <v>289157</v>
      </c>
      <c r="F101" s="46" t="str">
        <f t="shared" si="13"/>
        <v>N/A</v>
      </c>
      <c r="G101" s="38">
        <v>288718</v>
      </c>
      <c r="H101" s="46" t="str">
        <f t="shared" si="14"/>
        <v>N/A</v>
      </c>
      <c r="I101" s="12">
        <v>-39.299999999999997</v>
      </c>
      <c r="J101" s="12">
        <v>-0.152</v>
      </c>
      <c r="K101" s="47" t="s">
        <v>739</v>
      </c>
      <c r="L101" s="9" t="str">
        <f t="shared" si="15"/>
        <v>Yes</v>
      </c>
    </row>
    <row r="102" spans="1:12" x14ac:dyDescent="0.2">
      <c r="A102" s="48" t="s">
        <v>1327</v>
      </c>
      <c r="B102" s="37" t="s">
        <v>213</v>
      </c>
      <c r="C102" s="49">
        <v>220.21149682999999</v>
      </c>
      <c r="D102" s="46" t="str">
        <f t="shared" si="12"/>
        <v>N/A</v>
      </c>
      <c r="E102" s="49">
        <v>348.18652496999999</v>
      </c>
      <c r="F102" s="46" t="str">
        <f t="shared" si="13"/>
        <v>N/A</v>
      </c>
      <c r="G102" s="49">
        <v>348.82480483000001</v>
      </c>
      <c r="H102" s="46" t="str">
        <f t="shared" si="14"/>
        <v>N/A</v>
      </c>
      <c r="I102" s="12">
        <v>58.11</v>
      </c>
      <c r="J102" s="12">
        <v>0.18329999999999999</v>
      </c>
      <c r="K102" s="47" t="s">
        <v>739</v>
      </c>
      <c r="L102" s="9" t="str">
        <f t="shared" si="15"/>
        <v>Yes</v>
      </c>
    </row>
    <row r="103" spans="1:12" ht="25.5" x14ac:dyDescent="0.2">
      <c r="A103" s="48" t="s">
        <v>566</v>
      </c>
      <c r="B103" s="37" t="s">
        <v>213</v>
      </c>
      <c r="C103" s="49">
        <v>88297273</v>
      </c>
      <c r="D103" s="46" t="str">
        <f t="shared" si="12"/>
        <v>N/A</v>
      </c>
      <c r="E103" s="49">
        <v>81633816</v>
      </c>
      <c r="F103" s="46" t="str">
        <f t="shared" si="13"/>
        <v>N/A</v>
      </c>
      <c r="G103" s="49">
        <v>76263863</v>
      </c>
      <c r="H103" s="46" t="str">
        <f t="shared" si="14"/>
        <v>N/A</v>
      </c>
      <c r="I103" s="12">
        <v>-7.55</v>
      </c>
      <c r="J103" s="12">
        <v>-6.58</v>
      </c>
      <c r="K103" s="47" t="s">
        <v>739</v>
      </c>
      <c r="L103" s="9" t="str">
        <f t="shared" si="15"/>
        <v>Yes</v>
      </c>
    </row>
    <row r="104" spans="1:12" x14ac:dyDescent="0.2">
      <c r="A104" s="48" t="s">
        <v>567</v>
      </c>
      <c r="B104" s="37" t="s">
        <v>213</v>
      </c>
      <c r="C104" s="38">
        <v>18267</v>
      </c>
      <c r="D104" s="46" t="str">
        <f t="shared" si="12"/>
        <v>N/A</v>
      </c>
      <c r="E104" s="38">
        <v>18520</v>
      </c>
      <c r="F104" s="46" t="str">
        <f t="shared" si="13"/>
        <v>N/A</v>
      </c>
      <c r="G104" s="38">
        <v>17972</v>
      </c>
      <c r="H104" s="46" t="str">
        <f t="shared" si="14"/>
        <v>N/A</v>
      </c>
      <c r="I104" s="12">
        <v>1.385</v>
      </c>
      <c r="J104" s="12">
        <v>-2.96</v>
      </c>
      <c r="K104" s="47" t="s">
        <v>739</v>
      </c>
      <c r="L104" s="9" t="str">
        <f t="shared" si="15"/>
        <v>Yes</v>
      </c>
    </row>
    <row r="105" spans="1:12" ht="25.5" x14ac:dyDescent="0.2">
      <c r="A105" s="48" t="s">
        <v>1328</v>
      </c>
      <c r="B105" s="37" t="s">
        <v>213</v>
      </c>
      <c r="C105" s="49">
        <v>4833.7041111999997</v>
      </c>
      <c r="D105" s="46" t="str">
        <f t="shared" si="12"/>
        <v>N/A</v>
      </c>
      <c r="E105" s="49">
        <v>4407.8734340999999</v>
      </c>
      <c r="F105" s="46" t="str">
        <f t="shared" si="13"/>
        <v>N/A</v>
      </c>
      <c r="G105" s="49">
        <v>4243.4822501999997</v>
      </c>
      <c r="H105" s="46" t="str">
        <f t="shared" si="14"/>
        <v>N/A</v>
      </c>
      <c r="I105" s="12">
        <v>-8.81</v>
      </c>
      <c r="J105" s="12">
        <v>-3.73</v>
      </c>
      <c r="K105" s="47" t="s">
        <v>739</v>
      </c>
      <c r="L105" s="9" t="str">
        <f t="shared" si="15"/>
        <v>Yes</v>
      </c>
    </row>
    <row r="106" spans="1:12" ht="25.5" x14ac:dyDescent="0.2">
      <c r="A106" s="48" t="s">
        <v>568</v>
      </c>
      <c r="B106" s="37" t="s">
        <v>213</v>
      </c>
      <c r="C106" s="49">
        <v>440576458</v>
      </c>
      <c r="D106" s="46" t="str">
        <f t="shared" si="12"/>
        <v>N/A</v>
      </c>
      <c r="E106" s="49">
        <v>345777796</v>
      </c>
      <c r="F106" s="46" t="str">
        <f t="shared" si="13"/>
        <v>N/A</v>
      </c>
      <c r="G106" s="49">
        <v>345628875</v>
      </c>
      <c r="H106" s="46" t="str">
        <f t="shared" si="14"/>
        <v>N/A</v>
      </c>
      <c r="I106" s="12">
        <v>-21.5</v>
      </c>
      <c r="J106" s="12">
        <v>-4.2999999999999997E-2</v>
      </c>
      <c r="K106" s="47" t="s">
        <v>739</v>
      </c>
      <c r="L106" s="9" t="str">
        <f t="shared" si="15"/>
        <v>Yes</v>
      </c>
    </row>
    <row r="107" spans="1:12" x14ac:dyDescent="0.2">
      <c r="A107" s="48" t="s">
        <v>569</v>
      </c>
      <c r="B107" s="37" t="s">
        <v>213</v>
      </c>
      <c r="C107" s="38">
        <v>933149</v>
      </c>
      <c r="D107" s="46" t="str">
        <f t="shared" si="12"/>
        <v>N/A</v>
      </c>
      <c r="E107" s="38">
        <v>926613</v>
      </c>
      <c r="F107" s="46" t="str">
        <f t="shared" si="13"/>
        <v>N/A</v>
      </c>
      <c r="G107" s="38">
        <v>956133</v>
      </c>
      <c r="H107" s="46" t="str">
        <f t="shared" si="14"/>
        <v>N/A</v>
      </c>
      <c r="I107" s="12">
        <v>-0.7</v>
      </c>
      <c r="J107" s="12">
        <v>3.1859999999999999</v>
      </c>
      <c r="K107" s="47" t="s">
        <v>739</v>
      </c>
      <c r="L107" s="9" t="str">
        <f t="shared" si="15"/>
        <v>Yes</v>
      </c>
    </row>
    <row r="108" spans="1:12" x14ac:dyDescent="0.2">
      <c r="A108" s="48" t="s">
        <v>1329</v>
      </c>
      <c r="B108" s="37" t="s">
        <v>213</v>
      </c>
      <c r="C108" s="49">
        <v>472.13945253999998</v>
      </c>
      <c r="D108" s="46" t="str">
        <f t="shared" si="12"/>
        <v>N/A</v>
      </c>
      <c r="E108" s="49">
        <v>373.16311772</v>
      </c>
      <c r="F108" s="46" t="str">
        <f t="shared" si="13"/>
        <v>N/A</v>
      </c>
      <c r="G108" s="49">
        <v>361.48618968</v>
      </c>
      <c r="H108" s="46" t="str">
        <f t="shared" si="14"/>
        <v>N/A</v>
      </c>
      <c r="I108" s="12">
        <v>-21</v>
      </c>
      <c r="J108" s="12">
        <v>-3.13</v>
      </c>
      <c r="K108" s="47" t="s">
        <v>739</v>
      </c>
      <c r="L108" s="9" t="str">
        <f t="shared" si="15"/>
        <v>Yes</v>
      </c>
    </row>
    <row r="109" spans="1:12" x14ac:dyDescent="0.2">
      <c r="A109" s="48" t="s">
        <v>570</v>
      </c>
      <c r="B109" s="37" t="s">
        <v>213</v>
      </c>
      <c r="C109" s="49">
        <v>1073001384</v>
      </c>
      <c r="D109" s="46" t="str">
        <f t="shared" si="12"/>
        <v>N/A</v>
      </c>
      <c r="E109" s="49">
        <v>1098473775</v>
      </c>
      <c r="F109" s="46" t="str">
        <f t="shared" si="13"/>
        <v>N/A</v>
      </c>
      <c r="G109" s="49">
        <v>1160147679</v>
      </c>
      <c r="H109" s="46" t="str">
        <f t="shared" si="14"/>
        <v>N/A</v>
      </c>
      <c r="I109" s="12">
        <v>2.3740000000000001</v>
      </c>
      <c r="J109" s="12">
        <v>5.6150000000000002</v>
      </c>
      <c r="K109" s="47" t="s">
        <v>739</v>
      </c>
      <c r="L109" s="9" t="str">
        <f t="shared" si="15"/>
        <v>Yes</v>
      </c>
    </row>
    <row r="110" spans="1:12" x14ac:dyDescent="0.2">
      <c r="A110" s="48" t="s">
        <v>571</v>
      </c>
      <c r="B110" s="37" t="s">
        <v>213</v>
      </c>
      <c r="C110" s="38">
        <v>1039435</v>
      </c>
      <c r="D110" s="46" t="str">
        <f t="shared" si="12"/>
        <v>N/A</v>
      </c>
      <c r="E110" s="38">
        <v>1043838</v>
      </c>
      <c r="F110" s="46" t="str">
        <f t="shared" si="13"/>
        <v>N/A</v>
      </c>
      <c r="G110" s="38">
        <v>1071861</v>
      </c>
      <c r="H110" s="46" t="str">
        <f t="shared" si="14"/>
        <v>N/A</v>
      </c>
      <c r="I110" s="12">
        <v>0.42359999999999998</v>
      </c>
      <c r="J110" s="12">
        <v>2.6850000000000001</v>
      </c>
      <c r="K110" s="47" t="s">
        <v>739</v>
      </c>
      <c r="L110" s="9" t="str">
        <f t="shared" si="15"/>
        <v>Yes</v>
      </c>
    </row>
    <row r="111" spans="1:12" x14ac:dyDescent="0.2">
      <c r="A111" s="48" t="s">
        <v>1330</v>
      </c>
      <c r="B111" s="37" t="s">
        <v>213</v>
      </c>
      <c r="C111" s="49">
        <v>1032.292913</v>
      </c>
      <c r="D111" s="46" t="str">
        <f t="shared" si="12"/>
        <v>N/A</v>
      </c>
      <c r="E111" s="49">
        <v>1052.3412397</v>
      </c>
      <c r="F111" s="46" t="str">
        <f t="shared" si="13"/>
        <v>N/A</v>
      </c>
      <c r="G111" s="49">
        <v>1082.3676568000001</v>
      </c>
      <c r="H111" s="46" t="str">
        <f t="shared" si="14"/>
        <v>N/A</v>
      </c>
      <c r="I111" s="12">
        <v>1.9419999999999999</v>
      </c>
      <c r="J111" s="12">
        <v>2.8530000000000002</v>
      </c>
      <c r="K111" s="47" t="s">
        <v>739</v>
      </c>
      <c r="L111" s="9" t="str">
        <f t="shared" si="15"/>
        <v>Yes</v>
      </c>
    </row>
    <row r="112" spans="1:12" ht="25.5" x14ac:dyDescent="0.2">
      <c r="A112" s="48" t="s">
        <v>572</v>
      </c>
      <c r="B112" s="37" t="s">
        <v>213</v>
      </c>
      <c r="C112" s="49">
        <v>293214570</v>
      </c>
      <c r="D112" s="46" t="str">
        <f t="shared" si="12"/>
        <v>N/A</v>
      </c>
      <c r="E112" s="49">
        <v>302865478</v>
      </c>
      <c r="F112" s="46" t="str">
        <f t="shared" si="13"/>
        <v>N/A</v>
      </c>
      <c r="G112" s="49">
        <v>314759592</v>
      </c>
      <c r="H112" s="46" t="str">
        <f t="shared" si="14"/>
        <v>N/A</v>
      </c>
      <c r="I112" s="12">
        <v>3.2909999999999999</v>
      </c>
      <c r="J112" s="12">
        <v>3.927</v>
      </c>
      <c r="K112" s="47" t="s">
        <v>739</v>
      </c>
      <c r="L112" s="9" t="str">
        <f t="shared" si="15"/>
        <v>Yes</v>
      </c>
    </row>
    <row r="113" spans="1:12" x14ac:dyDescent="0.2">
      <c r="A113" s="48" t="s">
        <v>573</v>
      </c>
      <c r="B113" s="37" t="s">
        <v>213</v>
      </c>
      <c r="C113" s="38">
        <v>95529</v>
      </c>
      <c r="D113" s="46" t="str">
        <f t="shared" si="12"/>
        <v>N/A</v>
      </c>
      <c r="E113" s="38">
        <v>112153</v>
      </c>
      <c r="F113" s="46" t="str">
        <f t="shared" si="13"/>
        <v>N/A</v>
      </c>
      <c r="G113" s="38">
        <v>120850</v>
      </c>
      <c r="H113" s="46" t="str">
        <f t="shared" si="14"/>
        <v>N/A</v>
      </c>
      <c r="I113" s="12">
        <v>17.399999999999999</v>
      </c>
      <c r="J113" s="12">
        <v>7.7549999999999999</v>
      </c>
      <c r="K113" s="47" t="s">
        <v>739</v>
      </c>
      <c r="L113" s="9" t="str">
        <f t="shared" si="15"/>
        <v>Yes</v>
      </c>
    </row>
    <row r="114" spans="1:12" ht="25.5" x14ac:dyDescent="0.2">
      <c r="A114" s="48" t="s">
        <v>1331</v>
      </c>
      <c r="B114" s="37" t="s">
        <v>213</v>
      </c>
      <c r="C114" s="49">
        <v>3069.3775712000001</v>
      </c>
      <c r="D114" s="46" t="str">
        <f t="shared" si="12"/>
        <v>N/A</v>
      </c>
      <c r="E114" s="49">
        <v>2700.4670227000001</v>
      </c>
      <c r="F114" s="46" t="str">
        <f t="shared" si="13"/>
        <v>N/A</v>
      </c>
      <c r="G114" s="49">
        <v>2604.5477203</v>
      </c>
      <c r="H114" s="46" t="str">
        <f t="shared" si="14"/>
        <v>N/A</v>
      </c>
      <c r="I114" s="12">
        <v>-12</v>
      </c>
      <c r="J114" s="12">
        <v>-3.55</v>
      </c>
      <c r="K114" s="47" t="s">
        <v>739</v>
      </c>
      <c r="L114" s="9" t="str">
        <f t="shared" si="15"/>
        <v>Yes</v>
      </c>
    </row>
    <row r="115" spans="1:12" ht="25.5" x14ac:dyDescent="0.2">
      <c r="A115" s="48" t="s">
        <v>574</v>
      </c>
      <c r="B115" s="37" t="s">
        <v>213</v>
      </c>
      <c r="C115" s="49">
        <v>20651154</v>
      </c>
      <c r="D115" s="46" t="str">
        <f t="shared" si="12"/>
        <v>N/A</v>
      </c>
      <c r="E115" s="49">
        <v>21932043</v>
      </c>
      <c r="F115" s="46" t="str">
        <f t="shared" si="13"/>
        <v>N/A</v>
      </c>
      <c r="G115" s="49">
        <v>22392496</v>
      </c>
      <c r="H115" s="46" t="str">
        <f t="shared" si="14"/>
        <v>N/A</v>
      </c>
      <c r="I115" s="12">
        <v>6.2030000000000003</v>
      </c>
      <c r="J115" s="12">
        <v>2.0990000000000002</v>
      </c>
      <c r="K115" s="47" t="s">
        <v>739</v>
      </c>
      <c r="L115" s="9" t="str">
        <f t="shared" si="15"/>
        <v>Yes</v>
      </c>
    </row>
    <row r="116" spans="1:12" x14ac:dyDescent="0.2">
      <c r="A116" s="3" t="s">
        <v>575</v>
      </c>
      <c r="B116" s="37" t="s">
        <v>213</v>
      </c>
      <c r="C116" s="38">
        <v>78981</v>
      </c>
      <c r="D116" s="46" t="str">
        <f t="shared" si="12"/>
        <v>N/A</v>
      </c>
      <c r="E116" s="38">
        <v>83079</v>
      </c>
      <c r="F116" s="46" t="str">
        <f t="shared" si="13"/>
        <v>N/A</v>
      </c>
      <c r="G116" s="38">
        <v>84562</v>
      </c>
      <c r="H116" s="46" t="str">
        <f t="shared" si="14"/>
        <v>N/A</v>
      </c>
      <c r="I116" s="12">
        <v>5.1890000000000001</v>
      </c>
      <c r="J116" s="12">
        <v>1.7849999999999999</v>
      </c>
      <c r="K116" s="47" t="s">
        <v>739</v>
      </c>
      <c r="L116" s="9" t="str">
        <f t="shared" si="15"/>
        <v>Yes</v>
      </c>
    </row>
    <row r="117" spans="1:12" ht="25.5" x14ac:dyDescent="0.2">
      <c r="A117" s="3" t="s">
        <v>1332</v>
      </c>
      <c r="B117" s="37" t="s">
        <v>213</v>
      </c>
      <c r="C117" s="49">
        <v>261.46989782000003</v>
      </c>
      <c r="D117" s="46" t="str">
        <f t="shared" si="12"/>
        <v>N/A</v>
      </c>
      <c r="E117" s="49">
        <v>263.99021413000003</v>
      </c>
      <c r="F117" s="46" t="str">
        <f t="shared" si="13"/>
        <v>N/A</v>
      </c>
      <c r="G117" s="49">
        <v>264.80565739000002</v>
      </c>
      <c r="H117" s="46" t="str">
        <f t="shared" si="14"/>
        <v>N/A</v>
      </c>
      <c r="I117" s="12">
        <v>0.96389999999999998</v>
      </c>
      <c r="J117" s="12">
        <v>0.30890000000000001</v>
      </c>
      <c r="K117" s="47" t="s">
        <v>739</v>
      </c>
      <c r="L117" s="9" t="str">
        <f t="shared" si="15"/>
        <v>Yes</v>
      </c>
    </row>
    <row r="118" spans="1:12" ht="25.5" x14ac:dyDescent="0.2">
      <c r="A118" s="4" t="s">
        <v>576</v>
      </c>
      <c r="B118" s="37" t="s">
        <v>213</v>
      </c>
      <c r="C118" s="49">
        <v>124209642</v>
      </c>
      <c r="D118" s="46" t="str">
        <f t="shared" si="12"/>
        <v>N/A</v>
      </c>
      <c r="E118" s="49">
        <v>107361950</v>
      </c>
      <c r="F118" s="46" t="str">
        <f t="shared" si="13"/>
        <v>N/A</v>
      </c>
      <c r="G118" s="49">
        <v>86457787</v>
      </c>
      <c r="H118" s="46" t="str">
        <f t="shared" si="14"/>
        <v>N/A</v>
      </c>
      <c r="I118" s="12">
        <v>-13.6</v>
      </c>
      <c r="J118" s="12">
        <v>-19.5</v>
      </c>
      <c r="K118" s="47" t="s">
        <v>739</v>
      </c>
      <c r="L118" s="9" t="str">
        <f t="shared" si="15"/>
        <v>Yes</v>
      </c>
    </row>
    <row r="119" spans="1:12" x14ac:dyDescent="0.2">
      <c r="A119" s="4" t="s">
        <v>577</v>
      </c>
      <c r="B119" s="37" t="s">
        <v>213</v>
      </c>
      <c r="C119" s="38">
        <v>20715</v>
      </c>
      <c r="D119" s="46" t="str">
        <f t="shared" si="12"/>
        <v>N/A</v>
      </c>
      <c r="E119" s="38">
        <v>17476</v>
      </c>
      <c r="F119" s="46" t="str">
        <f t="shared" si="13"/>
        <v>N/A</v>
      </c>
      <c r="G119" s="38">
        <v>14075</v>
      </c>
      <c r="H119" s="46" t="str">
        <f t="shared" si="14"/>
        <v>N/A</v>
      </c>
      <c r="I119" s="12">
        <v>-15.6</v>
      </c>
      <c r="J119" s="12">
        <v>-19.5</v>
      </c>
      <c r="K119" s="47" t="s">
        <v>739</v>
      </c>
      <c r="L119" s="9" t="str">
        <f t="shared" si="15"/>
        <v>Yes</v>
      </c>
    </row>
    <row r="120" spans="1:12" ht="25.5" x14ac:dyDescent="0.2">
      <c r="A120" s="4" t="s">
        <v>1333</v>
      </c>
      <c r="B120" s="37" t="s">
        <v>213</v>
      </c>
      <c r="C120" s="49">
        <v>5996.120782</v>
      </c>
      <c r="D120" s="46" t="str">
        <f t="shared" si="12"/>
        <v>N/A</v>
      </c>
      <c r="E120" s="49">
        <v>6143.3937972000003</v>
      </c>
      <c r="F120" s="46" t="str">
        <f t="shared" si="13"/>
        <v>N/A</v>
      </c>
      <c r="G120" s="49">
        <v>6142.6491652000004</v>
      </c>
      <c r="H120" s="46" t="str">
        <f t="shared" si="14"/>
        <v>N/A</v>
      </c>
      <c r="I120" s="12">
        <v>2.456</v>
      </c>
      <c r="J120" s="12">
        <v>-1.2E-2</v>
      </c>
      <c r="K120" s="47" t="s">
        <v>739</v>
      </c>
      <c r="L120" s="9" t="str">
        <f t="shared" si="15"/>
        <v>Yes</v>
      </c>
    </row>
    <row r="121" spans="1:12" ht="25.5" x14ac:dyDescent="0.2">
      <c r="A121" s="4" t="s">
        <v>578</v>
      </c>
      <c r="B121" s="37" t="s">
        <v>213</v>
      </c>
      <c r="C121" s="49">
        <v>86548423</v>
      </c>
      <c r="D121" s="46" t="str">
        <f t="shared" si="12"/>
        <v>N/A</v>
      </c>
      <c r="E121" s="49">
        <v>68788029</v>
      </c>
      <c r="F121" s="46" t="str">
        <f t="shared" si="13"/>
        <v>N/A</v>
      </c>
      <c r="G121" s="49">
        <v>52990094</v>
      </c>
      <c r="H121" s="46" t="str">
        <f t="shared" si="14"/>
        <v>N/A</v>
      </c>
      <c r="I121" s="12">
        <v>-20.5</v>
      </c>
      <c r="J121" s="12">
        <v>-23</v>
      </c>
      <c r="K121" s="47" t="s">
        <v>739</v>
      </c>
      <c r="L121" s="9" t="str">
        <f t="shared" si="15"/>
        <v>Yes</v>
      </c>
    </row>
    <row r="122" spans="1:12" ht="25.5" x14ac:dyDescent="0.2">
      <c r="A122" s="4" t="s">
        <v>579</v>
      </c>
      <c r="B122" s="37" t="s">
        <v>213</v>
      </c>
      <c r="C122" s="38">
        <v>85368</v>
      </c>
      <c r="D122" s="46" t="str">
        <f t="shared" si="12"/>
        <v>N/A</v>
      </c>
      <c r="E122" s="38">
        <v>82879</v>
      </c>
      <c r="F122" s="46" t="str">
        <f t="shared" si="13"/>
        <v>N/A</v>
      </c>
      <c r="G122" s="38">
        <v>52664</v>
      </c>
      <c r="H122" s="46" t="str">
        <f t="shared" si="14"/>
        <v>N/A</v>
      </c>
      <c r="I122" s="12">
        <v>-2.92</v>
      </c>
      <c r="J122" s="12">
        <v>-36.5</v>
      </c>
      <c r="K122" s="47" t="s">
        <v>739</v>
      </c>
      <c r="L122" s="9" t="str">
        <f t="shared" si="15"/>
        <v>No</v>
      </c>
    </row>
    <row r="123" spans="1:12" ht="25.5" x14ac:dyDescent="0.2">
      <c r="A123" s="4" t="s">
        <v>1334</v>
      </c>
      <c r="B123" s="37" t="s">
        <v>213</v>
      </c>
      <c r="C123" s="49">
        <v>1013.8274646</v>
      </c>
      <c r="D123" s="46" t="str">
        <f t="shared" si="12"/>
        <v>N/A</v>
      </c>
      <c r="E123" s="49">
        <v>829.98140663000004</v>
      </c>
      <c r="F123" s="46" t="str">
        <f t="shared" si="13"/>
        <v>N/A</v>
      </c>
      <c r="G123" s="49">
        <v>1006.1919717</v>
      </c>
      <c r="H123" s="46" t="str">
        <f t="shared" si="14"/>
        <v>N/A</v>
      </c>
      <c r="I123" s="12">
        <v>-18.100000000000001</v>
      </c>
      <c r="J123" s="12">
        <v>21.23</v>
      </c>
      <c r="K123" s="47" t="s">
        <v>739</v>
      </c>
      <c r="L123" s="9" t="str">
        <f t="shared" si="15"/>
        <v>Yes</v>
      </c>
    </row>
    <row r="124" spans="1:12" ht="25.5" x14ac:dyDescent="0.2">
      <c r="A124" s="4" t="s">
        <v>580</v>
      </c>
      <c r="B124" s="37" t="s">
        <v>213</v>
      </c>
      <c r="C124" s="49">
        <v>0</v>
      </c>
      <c r="D124" s="46" t="str">
        <f t="shared" si="12"/>
        <v>N/A</v>
      </c>
      <c r="E124" s="49">
        <v>0</v>
      </c>
      <c r="F124" s="46" t="str">
        <f t="shared" si="13"/>
        <v>N/A</v>
      </c>
      <c r="G124" s="49">
        <v>0</v>
      </c>
      <c r="H124" s="46" t="str">
        <f t="shared" si="14"/>
        <v>N/A</v>
      </c>
      <c r="I124" s="12" t="s">
        <v>1747</v>
      </c>
      <c r="J124" s="12" t="s">
        <v>1747</v>
      </c>
      <c r="K124" s="47" t="s">
        <v>739</v>
      </c>
      <c r="L124" s="9" t="str">
        <f t="shared" si="15"/>
        <v>N/A</v>
      </c>
    </row>
    <row r="125" spans="1:12" x14ac:dyDescent="0.2">
      <c r="A125" s="2" t="s">
        <v>581</v>
      </c>
      <c r="B125" s="37" t="s">
        <v>213</v>
      </c>
      <c r="C125" s="38">
        <v>0</v>
      </c>
      <c r="D125" s="46" t="str">
        <f t="shared" si="12"/>
        <v>N/A</v>
      </c>
      <c r="E125" s="38">
        <v>0</v>
      </c>
      <c r="F125" s="46" t="str">
        <f t="shared" si="13"/>
        <v>N/A</v>
      </c>
      <c r="G125" s="38">
        <v>0</v>
      </c>
      <c r="H125" s="46" t="str">
        <f t="shared" si="14"/>
        <v>N/A</v>
      </c>
      <c r="I125" s="12" t="s">
        <v>1747</v>
      </c>
      <c r="J125" s="12" t="s">
        <v>1747</v>
      </c>
      <c r="K125" s="47" t="s">
        <v>739</v>
      </c>
      <c r="L125" s="9" t="str">
        <f t="shared" si="15"/>
        <v>N/A</v>
      </c>
    </row>
    <row r="126" spans="1:12" ht="25.5" x14ac:dyDescent="0.2">
      <c r="A126" s="2" t="s">
        <v>1335</v>
      </c>
      <c r="B126" s="37" t="s">
        <v>213</v>
      </c>
      <c r="C126" s="49" t="s">
        <v>1747</v>
      </c>
      <c r="D126" s="46" t="str">
        <f t="shared" si="12"/>
        <v>N/A</v>
      </c>
      <c r="E126" s="49" t="s">
        <v>1747</v>
      </c>
      <c r="F126" s="46" t="str">
        <f t="shared" si="13"/>
        <v>N/A</v>
      </c>
      <c r="G126" s="49" t="s">
        <v>1747</v>
      </c>
      <c r="H126" s="46" t="str">
        <f t="shared" si="14"/>
        <v>N/A</v>
      </c>
      <c r="I126" s="12" t="s">
        <v>1747</v>
      </c>
      <c r="J126" s="12" t="s">
        <v>1747</v>
      </c>
      <c r="K126" s="47" t="s">
        <v>739</v>
      </c>
      <c r="L126" s="9" t="str">
        <f t="shared" si="15"/>
        <v>N/A</v>
      </c>
    </row>
    <row r="127" spans="1:12" ht="25.5" x14ac:dyDescent="0.2">
      <c r="A127" s="2" t="s">
        <v>582</v>
      </c>
      <c r="B127" s="37" t="s">
        <v>213</v>
      </c>
      <c r="C127" s="49">
        <v>30654962</v>
      </c>
      <c r="D127" s="46" t="str">
        <f t="shared" si="12"/>
        <v>N/A</v>
      </c>
      <c r="E127" s="49">
        <v>31321164</v>
      </c>
      <c r="F127" s="46" t="str">
        <f t="shared" si="13"/>
        <v>N/A</v>
      </c>
      <c r="G127" s="49">
        <v>31554959</v>
      </c>
      <c r="H127" s="46" t="str">
        <f t="shared" si="14"/>
        <v>N/A</v>
      </c>
      <c r="I127" s="12">
        <v>2.173</v>
      </c>
      <c r="J127" s="12">
        <v>0.74639999999999995</v>
      </c>
      <c r="K127" s="47" t="s">
        <v>739</v>
      </c>
      <c r="L127" s="9" t="str">
        <f t="shared" si="15"/>
        <v>Yes</v>
      </c>
    </row>
    <row r="128" spans="1:12" x14ac:dyDescent="0.2">
      <c r="A128" s="2" t="s">
        <v>583</v>
      </c>
      <c r="B128" s="37" t="s">
        <v>213</v>
      </c>
      <c r="C128" s="38">
        <v>28798</v>
      </c>
      <c r="D128" s="46" t="str">
        <f t="shared" si="12"/>
        <v>N/A</v>
      </c>
      <c r="E128" s="38">
        <v>30509</v>
      </c>
      <c r="F128" s="46" t="str">
        <f t="shared" si="13"/>
        <v>N/A</v>
      </c>
      <c r="G128" s="38">
        <v>30985</v>
      </c>
      <c r="H128" s="46" t="str">
        <f t="shared" si="14"/>
        <v>N/A</v>
      </c>
      <c r="I128" s="12">
        <v>5.9409999999999998</v>
      </c>
      <c r="J128" s="12">
        <v>1.56</v>
      </c>
      <c r="K128" s="47" t="s">
        <v>739</v>
      </c>
      <c r="L128" s="9" t="str">
        <f t="shared" si="15"/>
        <v>Yes</v>
      </c>
    </row>
    <row r="129" spans="1:12" ht="25.5" x14ac:dyDescent="0.2">
      <c r="A129" s="2" t="s">
        <v>1336</v>
      </c>
      <c r="B129" s="37" t="s">
        <v>213</v>
      </c>
      <c r="C129" s="49">
        <v>1064.4823252000001</v>
      </c>
      <c r="D129" s="46" t="str">
        <f t="shared" si="12"/>
        <v>N/A</v>
      </c>
      <c r="E129" s="49">
        <v>1026.6204726000001</v>
      </c>
      <c r="F129" s="46" t="str">
        <f t="shared" si="13"/>
        <v>N/A</v>
      </c>
      <c r="G129" s="49">
        <v>1018.3946748</v>
      </c>
      <c r="H129" s="46" t="str">
        <f t="shared" si="14"/>
        <v>N/A</v>
      </c>
      <c r="I129" s="12">
        <v>-3.56</v>
      </c>
      <c r="J129" s="12">
        <v>-0.80100000000000005</v>
      </c>
      <c r="K129" s="47" t="s">
        <v>739</v>
      </c>
      <c r="L129" s="9" t="str">
        <f t="shared" si="15"/>
        <v>Yes</v>
      </c>
    </row>
    <row r="130" spans="1:12" ht="25.5" x14ac:dyDescent="0.2">
      <c r="A130" s="2" t="s">
        <v>584</v>
      </c>
      <c r="B130" s="37" t="s">
        <v>213</v>
      </c>
      <c r="C130" s="49">
        <v>16375637</v>
      </c>
      <c r="D130" s="46" t="str">
        <f t="shared" si="12"/>
        <v>N/A</v>
      </c>
      <c r="E130" s="49">
        <v>17694408</v>
      </c>
      <c r="F130" s="46" t="str">
        <f t="shared" si="13"/>
        <v>N/A</v>
      </c>
      <c r="G130" s="49">
        <v>19159164</v>
      </c>
      <c r="H130" s="46" t="str">
        <f t="shared" si="14"/>
        <v>N/A</v>
      </c>
      <c r="I130" s="12">
        <v>8.0530000000000008</v>
      </c>
      <c r="J130" s="12">
        <v>8.2780000000000005</v>
      </c>
      <c r="K130" s="47" t="s">
        <v>739</v>
      </c>
      <c r="L130" s="9" t="str">
        <f t="shared" si="15"/>
        <v>Yes</v>
      </c>
    </row>
    <row r="131" spans="1:12" x14ac:dyDescent="0.2">
      <c r="A131" s="2" t="s">
        <v>585</v>
      </c>
      <c r="B131" s="37" t="s">
        <v>213</v>
      </c>
      <c r="C131" s="38">
        <v>1633</v>
      </c>
      <c r="D131" s="46" t="str">
        <f t="shared" si="12"/>
        <v>N/A</v>
      </c>
      <c r="E131" s="38">
        <v>1811</v>
      </c>
      <c r="F131" s="46" t="str">
        <f t="shared" si="13"/>
        <v>N/A</v>
      </c>
      <c r="G131" s="38">
        <v>1909</v>
      </c>
      <c r="H131" s="46" t="str">
        <f t="shared" si="14"/>
        <v>N/A</v>
      </c>
      <c r="I131" s="12">
        <v>10.9</v>
      </c>
      <c r="J131" s="12">
        <v>5.4109999999999996</v>
      </c>
      <c r="K131" s="47" t="s">
        <v>739</v>
      </c>
      <c r="L131" s="9" t="str">
        <f t="shared" si="15"/>
        <v>Yes</v>
      </c>
    </row>
    <row r="132" spans="1:12" x14ac:dyDescent="0.2">
      <c r="A132" s="2" t="s">
        <v>1337</v>
      </c>
      <c r="B132" s="37" t="s">
        <v>213</v>
      </c>
      <c r="C132" s="49">
        <v>10027.946723999999</v>
      </c>
      <c r="D132" s="46" t="str">
        <f t="shared" si="12"/>
        <v>N/A</v>
      </c>
      <c r="E132" s="49">
        <v>9770.5179458999992</v>
      </c>
      <c r="F132" s="46" t="str">
        <f t="shared" si="13"/>
        <v>N/A</v>
      </c>
      <c r="G132" s="49">
        <v>10036.230487000001</v>
      </c>
      <c r="H132" s="46" t="str">
        <f t="shared" si="14"/>
        <v>N/A</v>
      </c>
      <c r="I132" s="12">
        <v>-2.57</v>
      </c>
      <c r="J132" s="12">
        <v>2.72</v>
      </c>
      <c r="K132" s="47" t="s">
        <v>739</v>
      </c>
      <c r="L132" s="9" t="str">
        <f t="shared" si="15"/>
        <v>Yes</v>
      </c>
    </row>
    <row r="133" spans="1:12" ht="25.5" x14ac:dyDescent="0.2">
      <c r="A133" s="2" t="s">
        <v>586</v>
      </c>
      <c r="B133" s="37" t="s">
        <v>213</v>
      </c>
      <c r="C133" s="49">
        <v>11580289</v>
      </c>
      <c r="D133" s="46" t="str">
        <f t="shared" si="12"/>
        <v>N/A</v>
      </c>
      <c r="E133" s="49">
        <v>11144146</v>
      </c>
      <c r="F133" s="46" t="str">
        <f t="shared" si="13"/>
        <v>N/A</v>
      </c>
      <c r="G133" s="49">
        <v>11474160</v>
      </c>
      <c r="H133" s="46" t="str">
        <f t="shared" si="14"/>
        <v>N/A</v>
      </c>
      <c r="I133" s="12">
        <v>-3.77</v>
      </c>
      <c r="J133" s="12">
        <v>2.9609999999999999</v>
      </c>
      <c r="K133" s="47" t="s">
        <v>739</v>
      </c>
      <c r="L133" s="9" t="str">
        <f>IF(J133="Div by 0", "N/A", IF(OR(J133="N/A",K133="N/A"),"N/A", IF(J133&gt;VALUE(MID(K133,1,2)), "No", IF(J133&lt;-1*VALUE(MID(K133,1,2)), "No", "Yes"))))</f>
        <v>Yes</v>
      </c>
    </row>
    <row r="134" spans="1:12" x14ac:dyDescent="0.2">
      <c r="A134" s="2" t="s">
        <v>587</v>
      </c>
      <c r="B134" s="37" t="s">
        <v>213</v>
      </c>
      <c r="C134" s="38">
        <v>85300</v>
      </c>
      <c r="D134" s="46" t="str">
        <f t="shared" si="12"/>
        <v>N/A</v>
      </c>
      <c r="E134" s="38">
        <v>87354</v>
      </c>
      <c r="F134" s="46" t="str">
        <f t="shared" si="13"/>
        <v>N/A</v>
      </c>
      <c r="G134" s="38">
        <v>87413</v>
      </c>
      <c r="H134" s="46" t="str">
        <f t="shared" si="14"/>
        <v>N/A</v>
      </c>
      <c r="I134" s="12">
        <v>2.4079999999999999</v>
      </c>
      <c r="J134" s="12">
        <v>6.7500000000000004E-2</v>
      </c>
      <c r="K134" s="47" t="s">
        <v>739</v>
      </c>
      <c r="L134" s="9" t="str">
        <f t="shared" ref="L134:L138" si="16">IF(J134="Div by 0", "N/A", IF(OR(J134="N/A",K134="N/A"),"N/A", IF(J134&gt;VALUE(MID(K134,1,2)), "No", IF(J134&lt;-1*VALUE(MID(K134,1,2)), "No", "Yes"))))</f>
        <v>Yes</v>
      </c>
    </row>
    <row r="135" spans="1:12" ht="25.5" x14ac:dyDescent="0.2">
      <c r="A135" s="2" t="s">
        <v>1338</v>
      </c>
      <c r="B135" s="37" t="s">
        <v>213</v>
      </c>
      <c r="C135" s="49">
        <v>135.75954279000001</v>
      </c>
      <c r="D135" s="46" t="str">
        <f t="shared" si="12"/>
        <v>N/A</v>
      </c>
      <c r="E135" s="49">
        <v>127.57453580000001</v>
      </c>
      <c r="F135" s="46" t="str">
        <f t="shared" si="13"/>
        <v>N/A</v>
      </c>
      <c r="G135" s="49">
        <v>131.26377084000001</v>
      </c>
      <c r="H135" s="46" t="str">
        <f t="shared" si="14"/>
        <v>N/A</v>
      </c>
      <c r="I135" s="12">
        <v>-6.03</v>
      </c>
      <c r="J135" s="12">
        <v>2.8919999999999999</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179602364</v>
      </c>
      <c r="D139" s="46" t="str">
        <f t="shared" si="17"/>
        <v>N/A</v>
      </c>
      <c r="E139" s="49">
        <v>178294058</v>
      </c>
      <c r="F139" s="46" t="str">
        <f t="shared" si="18"/>
        <v>N/A</v>
      </c>
      <c r="G139" s="49">
        <v>181752555</v>
      </c>
      <c r="H139" s="46" t="str">
        <f t="shared" si="19"/>
        <v>N/A</v>
      </c>
      <c r="I139" s="12">
        <v>-0.72799999999999998</v>
      </c>
      <c r="J139" s="12">
        <v>1.94</v>
      </c>
      <c r="K139" s="47" t="s">
        <v>739</v>
      </c>
      <c r="L139" s="9" t="str">
        <f t="shared" ref="L139:L150" si="20">IF(J139="Div by 0", "N/A", IF(K139="N/A","N/A", IF(J139&gt;VALUE(MID(K139,1,2)), "No", IF(J139&lt;-1*VALUE(MID(K139,1,2)), "No", "Yes"))))</f>
        <v>Yes</v>
      </c>
    </row>
    <row r="140" spans="1:12" ht="25.5" x14ac:dyDescent="0.2">
      <c r="A140" s="2" t="s">
        <v>591</v>
      </c>
      <c r="B140" s="37" t="s">
        <v>213</v>
      </c>
      <c r="C140" s="38">
        <v>430240</v>
      </c>
      <c r="D140" s="46" t="str">
        <f t="shared" si="17"/>
        <v>N/A</v>
      </c>
      <c r="E140" s="38">
        <v>426049</v>
      </c>
      <c r="F140" s="46" t="str">
        <f t="shared" si="18"/>
        <v>N/A</v>
      </c>
      <c r="G140" s="38">
        <v>430037</v>
      </c>
      <c r="H140" s="46" t="str">
        <f t="shared" si="19"/>
        <v>N/A</v>
      </c>
      <c r="I140" s="12">
        <v>-0.97399999999999998</v>
      </c>
      <c r="J140" s="12">
        <v>0.93600000000000005</v>
      </c>
      <c r="K140" s="47" t="s">
        <v>739</v>
      </c>
      <c r="L140" s="9" t="str">
        <f t="shared" si="20"/>
        <v>Yes</v>
      </c>
    </row>
    <row r="141" spans="1:12" ht="25.5" x14ac:dyDescent="0.2">
      <c r="A141" s="2" t="s">
        <v>1340</v>
      </c>
      <c r="B141" s="37" t="s">
        <v>213</v>
      </c>
      <c r="C141" s="49">
        <v>417.44692264999998</v>
      </c>
      <c r="D141" s="46" t="str">
        <f t="shared" si="17"/>
        <v>N/A</v>
      </c>
      <c r="E141" s="49">
        <v>418.48251727000002</v>
      </c>
      <c r="F141" s="46" t="str">
        <f t="shared" si="18"/>
        <v>N/A</v>
      </c>
      <c r="G141" s="49">
        <v>422.64399342000002</v>
      </c>
      <c r="H141" s="46" t="str">
        <f t="shared" si="19"/>
        <v>N/A</v>
      </c>
      <c r="I141" s="12">
        <v>0.24809999999999999</v>
      </c>
      <c r="J141" s="12">
        <v>0.99439999999999995</v>
      </c>
      <c r="K141" s="47" t="s">
        <v>739</v>
      </c>
      <c r="L141" s="9" t="str">
        <f t="shared" si="20"/>
        <v>Yes</v>
      </c>
    </row>
    <row r="142" spans="1:12" ht="25.5" x14ac:dyDescent="0.2">
      <c r="A142" s="2" t="s">
        <v>592</v>
      </c>
      <c r="B142" s="37" t="s">
        <v>213</v>
      </c>
      <c r="C142" s="49">
        <v>8988203</v>
      </c>
      <c r="D142" s="46" t="str">
        <f t="shared" si="17"/>
        <v>N/A</v>
      </c>
      <c r="E142" s="49">
        <v>10515938</v>
      </c>
      <c r="F142" s="46" t="str">
        <f t="shared" si="18"/>
        <v>N/A</v>
      </c>
      <c r="G142" s="49">
        <v>11565009</v>
      </c>
      <c r="H142" s="46" t="str">
        <f t="shared" si="19"/>
        <v>N/A</v>
      </c>
      <c r="I142" s="12">
        <v>17</v>
      </c>
      <c r="J142" s="12">
        <v>9.9760000000000009</v>
      </c>
      <c r="K142" s="47" t="s">
        <v>739</v>
      </c>
      <c r="L142" s="9" t="str">
        <f t="shared" si="20"/>
        <v>Yes</v>
      </c>
    </row>
    <row r="143" spans="1:12" x14ac:dyDescent="0.2">
      <c r="A143" s="3" t="s">
        <v>593</v>
      </c>
      <c r="B143" s="37" t="s">
        <v>213</v>
      </c>
      <c r="C143" s="38">
        <v>252</v>
      </c>
      <c r="D143" s="46" t="str">
        <f t="shared" si="17"/>
        <v>N/A</v>
      </c>
      <c r="E143" s="38">
        <v>286</v>
      </c>
      <c r="F143" s="46" t="str">
        <f t="shared" si="18"/>
        <v>N/A</v>
      </c>
      <c r="G143" s="38">
        <v>289</v>
      </c>
      <c r="H143" s="46" t="str">
        <f t="shared" si="19"/>
        <v>N/A</v>
      </c>
      <c r="I143" s="12">
        <v>13.49</v>
      </c>
      <c r="J143" s="12">
        <v>1.0489999999999999</v>
      </c>
      <c r="K143" s="47" t="s">
        <v>739</v>
      </c>
      <c r="L143" s="9" t="str">
        <f t="shared" si="20"/>
        <v>Yes</v>
      </c>
    </row>
    <row r="144" spans="1:12" ht="25.5" x14ac:dyDescent="0.2">
      <c r="A144" s="3" t="s">
        <v>1341</v>
      </c>
      <c r="B144" s="37" t="s">
        <v>213</v>
      </c>
      <c r="C144" s="49">
        <v>35667.472221999997</v>
      </c>
      <c r="D144" s="46" t="str">
        <f t="shared" si="17"/>
        <v>N/A</v>
      </c>
      <c r="E144" s="49">
        <v>36769.013985999998</v>
      </c>
      <c r="F144" s="46" t="str">
        <f t="shared" si="18"/>
        <v>N/A</v>
      </c>
      <c r="G144" s="49">
        <v>40017.332179999998</v>
      </c>
      <c r="H144" s="46" t="str">
        <f t="shared" si="19"/>
        <v>N/A</v>
      </c>
      <c r="I144" s="12">
        <v>3.0880000000000001</v>
      </c>
      <c r="J144" s="12">
        <v>8.8339999999999996</v>
      </c>
      <c r="K144" s="47" t="s">
        <v>739</v>
      </c>
      <c r="L144" s="9" t="str">
        <f t="shared" si="20"/>
        <v>Yes</v>
      </c>
    </row>
    <row r="145" spans="1:12" ht="25.5" x14ac:dyDescent="0.2">
      <c r="A145" s="2" t="s">
        <v>594</v>
      </c>
      <c r="B145" s="37" t="s">
        <v>213</v>
      </c>
      <c r="C145" s="49">
        <v>1077891490</v>
      </c>
      <c r="D145" s="46" t="str">
        <f t="shared" si="17"/>
        <v>N/A</v>
      </c>
      <c r="E145" s="49">
        <v>857247298</v>
      </c>
      <c r="F145" s="46" t="str">
        <f t="shared" si="18"/>
        <v>N/A</v>
      </c>
      <c r="G145" s="49">
        <v>759801289</v>
      </c>
      <c r="H145" s="46" t="str">
        <f t="shared" si="19"/>
        <v>N/A</v>
      </c>
      <c r="I145" s="12">
        <v>-20.5</v>
      </c>
      <c r="J145" s="12">
        <v>-11.4</v>
      </c>
      <c r="K145" s="47" t="s">
        <v>739</v>
      </c>
      <c r="L145" s="9" t="str">
        <f t="shared" si="20"/>
        <v>Yes</v>
      </c>
    </row>
    <row r="146" spans="1:12" x14ac:dyDescent="0.2">
      <c r="A146" s="2" t="s">
        <v>595</v>
      </c>
      <c r="B146" s="37" t="s">
        <v>213</v>
      </c>
      <c r="C146" s="38">
        <v>254720</v>
      </c>
      <c r="D146" s="46" t="str">
        <f t="shared" si="17"/>
        <v>N/A</v>
      </c>
      <c r="E146" s="38">
        <v>197544</v>
      </c>
      <c r="F146" s="46" t="str">
        <f t="shared" si="18"/>
        <v>N/A</v>
      </c>
      <c r="G146" s="38">
        <v>207697</v>
      </c>
      <c r="H146" s="46" t="str">
        <f t="shared" si="19"/>
        <v>N/A</v>
      </c>
      <c r="I146" s="12">
        <v>-22.4</v>
      </c>
      <c r="J146" s="12">
        <v>5.14</v>
      </c>
      <c r="K146" s="47" t="s">
        <v>739</v>
      </c>
      <c r="L146" s="9" t="str">
        <f t="shared" si="20"/>
        <v>Yes</v>
      </c>
    </row>
    <row r="147" spans="1:12" ht="25.5" x14ac:dyDescent="0.2">
      <c r="A147" s="2" t="s">
        <v>1342</v>
      </c>
      <c r="B147" s="37" t="s">
        <v>213</v>
      </c>
      <c r="C147" s="49">
        <v>4231.6719928000002</v>
      </c>
      <c r="D147" s="46" t="str">
        <f t="shared" si="17"/>
        <v>N/A</v>
      </c>
      <c r="E147" s="49">
        <v>4339.5258677000002</v>
      </c>
      <c r="F147" s="46" t="str">
        <f t="shared" si="18"/>
        <v>N/A</v>
      </c>
      <c r="G147" s="49">
        <v>3658.2198539000001</v>
      </c>
      <c r="H147" s="46" t="str">
        <f t="shared" si="19"/>
        <v>N/A</v>
      </c>
      <c r="I147" s="12">
        <v>2.5489999999999999</v>
      </c>
      <c r="J147" s="12">
        <v>-15.7</v>
      </c>
      <c r="K147" s="47" t="s">
        <v>739</v>
      </c>
      <c r="L147" s="9" t="str">
        <f t="shared" si="20"/>
        <v>Yes</v>
      </c>
    </row>
    <row r="148" spans="1:12" ht="25.5" x14ac:dyDescent="0.2">
      <c r="A148" s="2" t="s">
        <v>596</v>
      </c>
      <c r="B148" s="37" t="s">
        <v>213</v>
      </c>
      <c r="C148" s="49">
        <v>34240893</v>
      </c>
      <c r="D148" s="46" t="str">
        <f t="shared" si="17"/>
        <v>N/A</v>
      </c>
      <c r="E148" s="49">
        <v>35754790</v>
      </c>
      <c r="F148" s="46" t="str">
        <f t="shared" si="18"/>
        <v>N/A</v>
      </c>
      <c r="G148" s="49">
        <v>38044355</v>
      </c>
      <c r="H148" s="46" t="str">
        <f t="shared" si="19"/>
        <v>N/A</v>
      </c>
      <c r="I148" s="12">
        <v>4.4210000000000003</v>
      </c>
      <c r="J148" s="12">
        <v>6.4039999999999999</v>
      </c>
      <c r="K148" s="47" t="s">
        <v>739</v>
      </c>
      <c r="L148" s="9" t="str">
        <f t="shared" si="20"/>
        <v>Yes</v>
      </c>
    </row>
    <row r="149" spans="1:12" x14ac:dyDescent="0.2">
      <c r="A149" s="2" t="s">
        <v>597</v>
      </c>
      <c r="B149" s="37" t="s">
        <v>213</v>
      </c>
      <c r="C149" s="38">
        <v>994</v>
      </c>
      <c r="D149" s="46" t="str">
        <f t="shared" si="17"/>
        <v>N/A</v>
      </c>
      <c r="E149" s="38">
        <v>1047</v>
      </c>
      <c r="F149" s="46" t="str">
        <f t="shared" si="18"/>
        <v>N/A</v>
      </c>
      <c r="G149" s="38">
        <v>1059</v>
      </c>
      <c r="H149" s="46" t="str">
        <f t="shared" si="19"/>
        <v>N/A</v>
      </c>
      <c r="I149" s="12">
        <v>5.3319999999999999</v>
      </c>
      <c r="J149" s="12">
        <v>1.1459999999999999</v>
      </c>
      <c r="K149" s="47" t="s">
        <v>739</v>
      </c>
      <c r="L149" s="9" t="str">
        <f t="shared" si="20"/>
        <v>Yes</v>
      </c>
    </row>
    <row r="150" spans="1:12" ht="25.5" x14ac:dyDescent="0.2">
      <c r="A150" s="4" t="s">
        <v>1343</v>
      </c>
      <c r="B150" s="37" t="s">
        <v>213</v>
      </c>
      <c r="C150" s="49">
        <v>34447.578471000001</v>
      </c>
      <c r="D150" s="46" t="str">
        <f t="shared" si="17"/>
        <v>N/A</v>
      </c>
      <c r="E150" s="49">
        <v>34149.751670999998</v>
      </c>
      <c r="F150" s="46" t="str">
        <f t="shared" si="18"/>
        <v>N/A</v>
      </c>
      <c r="G150" s="49">
        <v>35924.792257000001</v>
      </c>
      <c r="H150" s="46" t="str">
        <f t="shared" si="19"/>
        <v>N/A</v>
      </c>
      <c r="I150" s="12">
        <v>-0.86499999999999999</v>
      </c>
      <c r="J150" s="12">
        <v>5.1980000000000004</v>
      </c>
      <c r="K150" s="47" t="s">
        <v>739</v>
      </c>
      <c r="L150" s="9" t="str">
        <f t="shared" si="20"/>
        <v>Yes</v>
      </c>
    </row>
    <row r="151" spans="1:12" ht="25.5" x14ac:dyDescent="0.2">
      <c r="A151" s="4" t="s">
        <v>1344</v>
      </c>
      <c r="B151" s="37" t="s">
        <v>213</v>
      </c>
      <c r="C151" s="49">
        <v>695.44773371999997</v>
      </c>
      <c r="D151" s="46" t="str">
        <f t="shared" ref="D151:D170" si="21">IF($B151="N/A","N/A",IF(C151&gt;10,"No",IF(C151&lt;-10,"No","Yes")))</f>
        <v>N/A</v>
      </c>
      <c r="E151" s="49">
        <v>641.76183413000001</v>
      </c>
      <c r="F151" s="46" t="str">
        <f t="shared" ref="F151:F170" si="22">IF($B151="N/A","N/A",IF(E151&gt;10,"No",IF(E151&lt;-10,"No","Yes")))</f>
        <v>N/A</v>
      </c>
      <c r="G151" s="49">
        <v>613.73571752999999</v>
      </c>
      <c r="H151" s="46" t="str">
        <f t="shared" ref="H151:H170" si="23">IF($B151="N/A","N/A",IF(G151&gt;10,"No",IF(G151&lt;-10,"No","Yes")))</f>
        <v>N/A</v>
      </c>
      <c r="I151" s="12">
        <v>-7.72</v>
      </c>
      <c r="J151" s="12">
        <v>-4.37</v>
      </c>
      <c r="K151" s="47" t="s">
        <v>739</v>
      </c>
      <c r="L151" s="9" t="str">
        <f t="shared" ref="L151:L170" si="24">IF(J151="Div by 0", "N/A", IF(K151="N/A","N/A", IF(J151&gt;VALUE(MID(K151,1,2)), "No", IF(J151&lt;-1*VALUE(MID(K151,1,2)), "No", "Yes"))))</f>
        <v>Yes</v>
      </c>
    </row>
    <row r="152" spans="1:12" ht="25.5" x14ac:dyDescent="0.2">
      <c r="A152" s="4" t="s">
        <v>1345</v>
      </c>
      <c r="B152" s="37" t="s">
        <v>213</v>
      </c>
      <c r="C152" s="49">
        <v>351.77916406999998</v>
      </c>
      <c r="D152" s="46" t="str">
        <f t="shared" si="21"/>
        <v>N/A</v>
      </c>
      <c r="E152" s="49">
        <v>490.59632198000003</v>
      </c>
      <c r="F152" s="46" t="str">
        <f t="shared" si="22"/>
        <v>N/A</v>
      </c>
      <c r="G152" s="49">
        <v>430.24883856000002</v>
      </c>
      <c r="H152" s="46" t="str">
        <f t="shared" si="23"/>
        <v>N/A</v>
      </c>
      <c r="I152" s="12">
        <v>39.46</v>
      </c>
      <c r="J152" s="12">
        <v>-12.3</v>
      </c>
      <c r="K152" s="47" t="s">
        <v>739</v>
      </c>
      <c r="L152" s="9" t="str">
        <f t="shared" si="24"/>
        <v>Yes</v>
      </c>
    </row>
    <row r="153" spans="1:12" ht="25.5" x14ac:dyDescent="0.2">
      <c r="A153" s="4" t="s">
        <v>1346</v>
      </c>
      <c r="B153" s="37" t="s">
        <v>213</v>
      </c>
      <c r="C153" s="49">
        <v>2877.8807490999998</v>
      </c>
      <c r="D153" s="46" t="str">
        <f t="shared" si="21"/>
        <v>N/A</v>
      </c>
      <c r="E153" s="49">
        <v>2697.7647219999999</v>
      </c>
      <c r="F153" s="46" t="str">
        <f t="shared" si="22"/>
        <v>N/A</v>
      </c>
      <c r="G153" s="49">
        <v>2620.6841724000001</v>
      </c>
      <c r="H153" s="46" t="str">
        <f t="shared" si="23"/>
        <v>N/A</v>
      </c>
      <c r="I153" s="12">
        <v>-6.26</v>
      </c>
      <c r="J153" s="12">
        <v>-2.86</v>
      </c>
      <c r="K153" s="47" t="s">
        <v>739</v>
      </c>
      <c r="L153" s="9" t="str">
        <f t="shared" si="24"/>
        <v>Yes</v>
      </c>
    </row>
    <row r="154" spans="1:12" ht="25.5" x14ac:dyDescent="0.2">
      <c r="A154" s="4" t="s">
        <v>1347</v>
      </c>
      <c r="B154" s="37" t="s">
        <v>213</v>
      </c>
      <c r="C154" s="49">
        <v>279.90392277000001</v>
      </c>
      <c r="D154" s="46" t="str">
        <f t="shared" si="21"/>
        <v>N/A</v>
      </c>
      <c r="E154" s="49">
        <v>243.20667576</v>
      </c>
      <c r="F154" s="46" t="str">
        <f t="shared" si="22"/>
        <v>N/A</v>
      </c>
      <c r="G154" s="49">
        <v>224.73983557</v>
      </c>
      <c r="H154" s="46" t="str">
        <f t="shared" si="23"/>
        <v>N/A</v>
      </c>
      <c r="I154" s="12">
        <v>-13.1</v>
      </c>
      <c r="J154" s="12">
        <v>-7.59</v>
      </c>
      <c r="K154" s="47" t="s">
        <v>739</v>
      </c>
      <c r="L154" s="9" t="str">
        <f t="shared" si="24"/>
        <v>Yes</v>
      </c>
    </row>
    <row r="155" spans="1:12" ht="25.5" x14ac:dyDescent="0.2">
      <c r="A155" s="2" t="s">
        <v>1348</v>
      </c>
      <c r="B155" s="37" t="s">
        <v>213</v>
      </c>
      <c r="C155" s="49">
        <v>787.93405532999998</v>
      </c>
      <c r="D155" s="46" t="str">
        <f t="shared" si="21"/>
        <v>N/A</v>
      </c>
      <c r="E155" s="49">
        <v>751.85510219000003</v>
      </c>
      <c r="F155" s="46" t="str">
        <f t="shared" si="22"/>
        <v>N/A</v>
      </c>
      <c r="G155" s="49">
        <v>710.37686113999996</v>
      </c>
      <c r="H155" s="46" t="str">
        <f t="shared" si="23"/>
        <v>N/A</v>
      </c>
      <c r="I155" s="12">
        <v>-4.58</v>
      </c>
      <c r="J155" s="12">
        <v>-5.52</v>
      </c>
      <c r="K155" s="47" t="s">
        <v>739</v>
      </c>
      <c r="L155" s="9" t="str">
        <f t="shared" si="24"/>
        <v>Yes</v>
      </c>
    </row>
    <row r="156" spans="1:12" ht="25.5" x14ac:dyDescent="0.2">
      <c r="A156" s="2" t="s">
        <v>1349</v>
      </c>
      <c r="B156" s="37" t="s">
        <v>213</v>
      </c>
      <c r="C156" s="49">
        <v>221.84172201999999</v>
      </c>
      <c r="D156" s="46" t="str">
        <f t="shared" si="21"/>
        <v>N/A</v>
      </c>
      <c r="E156" s="49">
        <v>231.44578469000001</v>
      </c>
      <c r="F156" s="46" t="str">
        <f t="shared" si="22"/>
        <v>N/A</v>
      </c>
      <c r="G156" s="49">
        <v>250.19753951000001</v>
      </c>
      <c r="H156" s="46" t="str">
        <f t="shared" si="23"/>
        <v>N/A</v>
      </c>
      <c r="I156" s="12">
        <v>4.3289999999999997</v>
      </c>
      <c r="J156" s="12">
        <v>8.1020000000000003</v>
      </c>
      <c r="K156" s="47" t="s">
        <v>739</v>
      </c>
      <c r="L156" s="9" t="str">
        <f t="shared" si="24"/>
        <v>Yes</v>
      </c>
    </row>
    <row r="157" spans="1:12" ht="25.5" x14ac:dyDescent="0.2">
      <c r="A157" s="2" t="s">
        <v>1350</v>
      </c>
      <c r="B157" s="37" t="s">
        <v>213</v>
      </c>
      <c r="C157" s="49">
        <v>2589.2875858000002</v>
      </c>
      <c r="D157" s="46" t="str">
        <f t="shared" si="21"/>
        <v>N/A</v>
      </c>
      <c r="E157" s="49">
        <v>2221.1899306999999</v>
      </c>
      <c r="F157" s="46" t="str">
        <f t="shared" si="22"/>
        <v>N/A</v>
      </c>
      <c r="G157" s="49">
        <v>1719.768583</v>
      </c>
      <c r="H157" s="46" t="str">
        <f t="shared" si="23"/>
        <v>N/A</v>
      </c>
      <c r="I157" s="12">
        <v>-14.2</v>
      </c>
      <c r="J157" s="12">
        <v>-22.6</v>
      </c>
      <c r="K157" s="47" t="s">
        <v>739</v>
      </c>
      <c r="L157" s="9" t="str">
        <f t="shared" si="24"/>
        <v>Yes</v>
      </c>
    </row>
    <row r="158" spans="1:12" ht="25.5" x14ac:dyDescent="0.2">
      <c r="A158" s="2" t="s">
        <v>1351</v>
      </c>
      <c r="B158" s="37" t="s">
        <v>213</v>
      </c>
      <c r="C158" s="49">
        <v>1539.1115145000001</v>
      </c>
      <c r="D158" s="46" t="str">
        <f t="shared" si="21"/>
        <v>N/A</v>
      </c>
      <c r="E158" s="49">
        <v>1552.6898527999999</v>
      </c>
      <c r="F158" s="46" t="str">
        <f t="shared" si="22"/>
        <v>N/A</v>
      </c>
      <c r="G158" s="49">
        <v>1600.5404472</v>
      </c>
      <c r="H158" s="46" t="str">
        <f t="shared" si="23"/>
        <v>N/A</v>
      </c>
      <c r="I158" s="12">
        <v>0.88219999999999998</v>
      </c>
      <c r="J158" s="12">
        <v>3.0819999999999999</v>
      </c>
      <c r="K158" s="47" t="s">
        <v>739</v>
      </c>
      <c r="L158" s="9" t="str">
        <f t="shared" si="24"/>
        <v>Yes</v>
      </c>
    </row>
    <row r="159" spans="1:12" ht="25.5" x14ac:dyDescent="0.2">
      <c r="A159" s="2" t="s">
        <v>1352</v>
      </c>
      <c r="B159" s="37" t="s">
        <v>213</v>
      </c>
      <c r="C159" s="49">
        <v>47.360162950000003</v>
      </c>
      <c r="D159" s="46" t="str">
        <f t="shared" si="21"/>
        <v>N/A</v>
      </c>
      <c r="E159" s="49">
        <v>60.808564220000001</v>
      </c>
      <c r="F159" s="46" t="str">
        <f t="shared" si="22"/>
        <v>N/A</v>
      </c>
      <c r="G159" s="49">
        <v>79.983904989999999</v>
      </c>
      <c r="H159" s="46" t="str">
        <f t="shared" si="23"/>
        <v>N/A</v>
      </c>
      <c r="I159" s="12">
        <v>28.4</v>
      </c>
      <c r="J159" s="12">
        <v>31.53</v>
      </c>
      <c r="K159" s="47" t="s">
        <v>739</v>
      </c>
      <c r="L159" s="9" t="str">
        <f t="shared" si="24"/>
        <v>No</v>
      </c>
    </row>
    <row r="160" spans="1:12" ht="25.5" x14ac:dyDescent="0.2">
      <c r="A160" s="4" t="s">
        <v>1353</v>
      </c>
      <c r="B160" s="37" t="s">
        <v>213</v>
      </c>
      <c r="C160" s="49">
        <v>1.644529143</v>
      </c>
      <c r="D160" s="46" t="str">
        <f t="shared" si="21"/>
        <v>N/A</v>
      </c>
      <c r="E160" s="49">
        <v>1.4730242272</v>
      </c>
      <c r="F160" s="46" t="str">
        <f t="shared" si="22"/>
        <v>N/A</v>
      </c>
      <c r="G160" s="49">
        <v>1.5736862972000001</v>
      </c>
      <c r="H160" s="46" t="str">
        <f t="shared" si="23"/>
        <v>N/A</v>
      </c>
      <c r="I160" s="12">
        <v>-10.4</v>
      </c>
      <c r="J160" s="12">
        <v>6.8339999999999996</v>
      </c>
      <c r="K160" s="47" t="s">
        <v>739</v>
      </c>
      <c r="L160" s="9" t="str">
        <f t="shared" si="24"/>
        <v>Yes</v>
      </c>
    </row>
    <row r="161" spans="1:12" x14ac:dyDescent="0.2">
      <c r="A161" s="4" t="s">
        <v>1354</v>
      </c>
      <c r="B161" s="37" t="s">
        <v>213</v>
      </c>
      <c r="C161" s="49">
        <v>717.98938072999999</v>
      </c>
      <c r="D161" s="46" t="str">
        <f t="shared" si="21"/>
        <v>N/A</v>
      </c>
      <c r="E161" s="49">
        <v>706.21553620999998</v>
      </c>
      <c r="F161" s="46" t="str">
        <f t="shared" si="22"/>
        <v>N/A</v>
      </c>
      <c r="G161" s="49">
        <v>731.55743824000001</v>
      </c>
      <c r="H161" s="46" t="str">
        <f t="shared" si="23"/>
        <v>N/A</v>
      </c>
      <c r="I161" s="12">
        <v>-1.64</v>
      </c>
      <c r="J161" s="12">
        <v>3.5880000000000001</v>
      </c>
      <c r="K161" s="47" t="s">
        <v>739</v>
      </c>
      <c r="L161" s="9" t="str">
        <f t="shared" si="24"/>
        <v>Yes</v>
      </c>
    </row>
    <row r="162" spans="1:12" x14ac:dyDescent="0.2">
      <c r="A162" s="4" t="s">
        <v>1355</v>
      </c>
      <c r="B162" s="37" t="s">
        <v>213</v>
      </c>
      <c r="C162" s="49">
        <v>244.07860262</v>
      </c>
      <c r="D162" s="46" t="str">
        <f t="shared" si="21"/>
        <v>N/A</v>
      </c>
      <c r="E162" s="49">
        <v>204.21404884</v>
      </c>
      <c r="F162" s="46" t="str">
        <f t="shared" si="22"/>
        <v>N/A</v>
      </c>
      <c r="G162" s="49">
        <v>194.60946573999999</v>
      </c>
      <c r="H162" s="46" t="str">
        <f t="shared" si="23"/>
        <v>N/A</v>
      </c>
      <c r="I162" s="12">
        <v>-16.3</v>
      </c>
      <c r="J162" s="12">
        <v>-4.7</v>
      </c>
      <c r="K162" s="47" t="s">
        <v>739</v>
      </c>
      <c r="L162" s="9" t="str">
        <f t="shared" si="24"/>
        <v>Yes</v>
      </c>
    </row>
    <row r="163" spans="1:12" ht="25.5" x14ac:dyDescent="0.2">
      <c r="A163" s="4" t="s">
        <v>1706</v>
      </c>
      <c r="B163" s="37" t="s">
        <v>213</v>
      </c>
      <c r="C163" s="49">
        <v>3163.4891757999999</v>
      </c>
      <c r="D163" s="46" t="str">
        <f t="shared" si="21"/>
        <v>N/A</v>
      </c>
      <c r="E163" s="49">
        <v>3169.3567078000001</v>
      </c>
      <c r="F163" s="46" t="str">
        <f t="shared" si="22"/>
        <v>N/A</v>
      </c>
      <c r="G163" s="49">
        <v>3277.2203777</v>
      </c>
      <c r="H163" s="46" t="str">
        <f t="shared" si="23"/>
        <v>N/A</v>
      </c>
      <c r="I163" s="12">
        <v>0.1855</v>
      </c>
      <c r="J163" s="12">
        <v>3.403</v>
      </c>
      <c r="K163" s="47" t="s">
        <v>739</v>
      </c>
      <c r="L163" s="9" t="str">
        <f t="shared" si="24"/>
        <v>Yes</v>
      </c>
    </row>
    <row r="164" spans="1:12" x14ac:dyDescent="0.2">
      <c r="A164" s="4" t="s">
        <v>1356</v>
      </c>
      <c r="B164" s="37" t="s">
        <v>213</v>
      </c>
      <c r="C164" s="49">
        <v>320.13458236999998</v>
      </c>
      <c r="D164" s="46" t="str">
        <f t="shared" si="21"/>
        <v>N/A</v>
      </c>
      <c r="E164" s="49">
        <v>304.09047233000001</v>
      </c>
      <c r="F164" s="46" t="str">
        <f t="shared" si="22"/>
        <v>N/A</v>
      </c>
      <c r="G164" s="49">
        <v>314.06467614000002</v>
      </c>
      <c r="H164" s="46" t="str">
        <f t="shared" si="23"/>
        <v>N/A</v>
      </c>
      <c r="I164" s="12">
        <v>-5.01</v>
      </c>
      <c r="J164" s="12">
        <v>3.28</v>
      </c>
      <c r="K164" s="47" t="s">
        <v>739</v>
      </c>
      <c r="L164" s="9" t="str">
        <f t="shared" si="24"/>
        <v>Yes</v>
      </c>
    </row>
    <row r="165" spans="1:12" x14ac:dyDescent="0.2">
      <c r="A165" s="4" t="s">
        <v>1357</v>
      </c>
      <c r="B165" s="37" t="s">
        <v>213</v>
      </c>
      <c r="C165" s="49">
        <v>601.27757524000003</v>
      </c>
      <c r="D165" s="46" t="str">
        <f t="shared" si="21"/>
        <v>N/A</v>
      </c>
      <c r="E165" s="49">
        <v>595.39995879000003</v>
      </c>
      <c r="F165" s="46" t="str">
        <f t="shared" si="22"/>
        <v>N/A</v>
      </c>
      <c r="G165" s="49">
        <v>611.02202872999999</v>
      </c>
      <c r="H165" s="46" t="str">
        <f t="shared" si="23"/>
        <v>N/A</v>
      </c>
      <c r="I165" s="12">
        <v>-0.97799999999999998</v>
      </c>
      <c r="J165" s="12">
        <v>2.6240000000000001</v>
      </c>
      <c r="K165" s="47" t="s">
        <v>739</v>
      </c>
      <c r="L165" s="9" t="str">
        <f t="shared" si="24"/>
        <v>Yes</v>
      </c>
    </row>
    <row r="166" spans="1:12" x14ac:dyDescent="0.2">
      <c r="A166" s="4" t="s">
        <v>1358</v>
      </c>
      <c r="B166" s="37" t="s">
        <v>213</v>
      </c>
      <c r="C166" s="49">
        <v>2734.2166084</v>
      </c>
      <c r="D166" s="46" t="str">
        <f t="shared" si="21"/>
        <v>N/A</v>
      </c>
      <c r="E166" s="49">
        <v>2416.4803068000001</v>
      </c>
      <c r="F166" s="46" t="str">
        <f t="shared" si="22"/>
        <v>N/A</v>
      </c>
      <c r="G166" s="49">
        <v>2331.3107134000002</v>
      </c>
      <c r="H166" s="46" t="str">
        <f t="shared" si="23"/>
        <v>N/A</v>
      </c>
      <c r="I166" s="12">
        <v>-11.6</v>
      </c>
      <c r="J166" s="12">
        <v>-3.52</v>
      </c>
      <c r="K166" s="47" t="s">
        <v>739</v>
      </c>
      <c r="L166" s="9" t="str">
        <f t="shared" si="24"/>
        <v>Yes</v>
      </c>
    </row>
    <row r="167" spans="1:12" x14ac:dyDescent="0.2">
      <c r="A167" s="48" t="s">
        <v>1359</v>
      </c>
      <c r="B167" s="37" t="s">
        <v>213</v>
      </c>
      <c r="C167" s="49">
        <v>2460.2507798000001</v>
      </c>
      <c r="D167" s="46" t="str">
        <f t="shared" si="21"/>
        <v>N/A</v>
      </c>
      <c r="E167" s="49">
        <v>2005.0952668</v>
      </c>
      <c r="F167" s="46" t="str">
        <f t="shared" si="22"/>
        <v>N/A</v>
      </c>
      <c r="G167" s="49">
        <v>1815.8391405</v>
      </c>
      <c r="H167" s="46" t="str">
        <f t="shared" si="23"/>
        <v>N/A</v>
      </c>
      <c r="I167" s="12">
        <v>-18.5</v>
      </c>
      <c r="J167" s="12">
        <v>-9.44</v>
      </c>
      <c r="K167" s="47" t="s">
        <v>739</v>
      </c>
      <c r="L167" s="9" t="str">
        <f t="shared" si="24"/>
        <v>Yes</v>
      </c>
    </row>
    <row r="168" spans="1:12" x14ac:dyDescent="0.2">
      <c r="A168" s="48" t="s">
        <v>1360</v>
      </c>
      <c r="B168" s="37" t="s">
        <v>213</v>
      </c>
      <c r="C168" s="49">
        <v>9812.5936308</v>
      </c>
      <c r="D168" s="46" t="str">
        <f t="shared" si="21"/>
        <v>N/A</v>
      </c>
      <c r="E168" s="49">
        <v>8800.9802952999999</v>
      </c>
      <c r="F168" s="46" t="str">
        <f t="shared" si="22"/>
        <v>N/A</v>
      </c>
      <c r="G168" s="49">
        <v>8296.8230528999993</v>
      </c>
      <c r="H168" s="46" t="str">
        <f t="shared" si="23"/>
        <v>N/A</v>
      </c>
      <c r="I168" s="12">
        <v>-10.3</v>
      </c>
      <c r="J168" s="12">
        <v>-5.73</v>
      </c>
      <c r="K168" s="47" t="s">
        <v>739</v>
      </c>
      <c r="L168" s="9" t="str">
        <f t="shared" si="24"/>
        <v>Yes</v>
      </c>
    </row>
    <row r="169" spans="1:12" x14ac:dyDescent="0.2">
      <c r="A169" s="48" t="s">
        <v>1361</v>
      </c>
      <c r="B169" s="37" t="s">
        <v>213</v>
      </c>
      <c r="C169" s="49">
        <v>1545.0247480999999</v>
      </c>
      <c r="D169" s="46" t="str">
        <f t="shared" si="21"/>
        <v>N/A</v>
      </c>
      <c r="E169" s="49">
        <v>1330.6983201</v>
      </c>
      <c r="F169" s="46" t="str">
        <f t="shared" si="22"/>
        <v>N/A</v>
      </c>
      <c r="G169" s="49">
        <v>1327.3061623999999</v>
      </c>
      <c r="H169" s="46" t="str">
        <f t="shared" si="23"/>
        <v>N/A</v>
      </c>
      <c r="I169" s="12">
        <v>-13.9</v>
      </c>
      <c r="J169" s="12">
        <v>-0.255</v>
      </c>
      <c r="K169" s="47" t="s">
        <v>739</v>
      </c>
      <c r="L169" s="9" t="str">
        <f t="shared" si="24"/>
        <v>Yes</v>
      </c>
    </row>
    <row r="170" spans="1:12" x14ac:dyDescent="0.2">
      <c r="A170" s="48" t="s">
        <v>1362</v>
      </c>
      <c r="B170" s="37" t="s">
        <v>213</v>
      </c>
      <c r="C170" s="49">
        <v>2507.7841551000001</v>
      </c>
      <c r="D170" s="46" t="str">
        <f t="shared" si="21"/>
        <v>N/A</v>
      </c>
      <c r="E170" s="49">
        <v>2261.9545612000002</v>
      </c>
      <c r="F170" s="46" t="str">
        <f t="shared" si="22"/>
        <v>N/A</v>
      </c>
      <c r="G170" s="49">
        <v>2124.2680319999999</v>
      </c>
      <c r="H170" s="46" t="str">
        <f t="shared" si="23"/>
        <v>N/A</v>
      </c>
      <c r="I170" s="12">
        <v>-9.8000000000000007</v>
      </c>
      <c r="J170" s="12">
        <v>-6.09</v>
      </c>
      <c r="K170" s="47" t="s">
        <v>739</v>
      </c>
      <c r="L170" s="9" t="str">
        <f t="shared" si="24"/>
        <v>Yes</v>
      </c>
    </row>
    <row r="171" spans="1:12" x14ac:dyDescent="0.2">
      <c r="A171" s="48" t="s">
        <v>85</v>
      </c>
      <c r="B171" s="37" t="s">
        <v>213</v>
      </c>
      <c r="C171" s="8">
        <v>12.646834661</v>
      </c>
      <c r="D171" s="46" t="str">
        <f t="shared" ref="D171:D202" si="25">IF($B171="N/A","N/A",IF(C171&gt;10,"No",IF(C171&lt;-10,"No","Yes")))</f>
        <v>N/A</v>
      </c>
      <c r="E171" s="8">
        <v>11.960047241</v>
      </c>
      <c r="F171" s="46" t="str">
        <f t="shared" ref="F171:F202" si="26">IF($B171="N/A","N/A",IF(E171&gt;10,"No",IF(E171&lt;-10,"No","Yes")))</f>
        <v>N/A</v>
      </c>
      <c r="G171" s="8">
        <v>11.547299257000001</v>
      </c>
      <c r="H171" s="46" t="str">
        <f t="shared" ref="H171:H202" si="27">IF($B171="N/A","N/A",IF(G171&gt;10,"No",IF(G171&lt;-10,"No","Yes")))</f>
        <v>N/A</v>
      </c>
      <c r="I171" s="12">
        <v>-5.43</v>
      </c>
      <c r="J171" s="12">
        <v>-3.45</v>
      </c>
      <c r="K171" s="47" t="s">
        <v>739</v>
      </c>
      <c r="L171" s="9" t="str">
        <f t="shared" ref="L171:L202" si="28">IF(J171="Div by 0", "N/A", IF(K171="N/A","N/A", IF(J171&gt;VALUE(MID(K171,1,2)), "No", IF(J171&lt;-1*VALUE(MID(K171,1,2)), "No", "Yes"))))</f>
        <v>Yes</v>
      </c>
    </row>
    <row r="172" spans="1:12" x14ac:dyDescent="0.2">
      <c r="A172" s="48" t="s">
        <v>465</v>
      </c>
      <c r="B172" s="37" t="s">
        <v>213</v>
      </c>
      <c r="C172" s="8">
        <v>5.0530255769999997</v>
      </c>
      <c r="D172" s="46" t="str">
        <f t="shared" si="25"/>
        <v>N/A</v>
      </c>
      <c r="E172" s="8">
        <v>4.4920108532</v>
      </c>
      <c r="F172" s="46" t="str">
        <f t="shared" si="26"/>
        <v>N/A</v>
      </c>
      <c r="G172" s="8">
        <v>4.6457607433000003</v>
      </c>
      <c r="H172" s="46" t="str">
        <f t="shared" si="27"/>
        <v>N/A</v>
      </c>
      <c r="I172" s="12">
        <v>-11.1</v>
      </c>
      <c r="J172" s="12">
        <v>3.423</v>
      </c>
      <c r="K172" s="47" t="s">
        <v>739</v>
      </c>
      <c r="L172" s="9" t="str">
        <f t="shared" si="28"/>
        <v>Yes</v>
      </c>
    </row>
    <row r="173" spans="1:12" x14ac:dyDescent="0.2">
      <c r="A173" s="48" t="s">
        <v>466</v>
      </c>
      <c r="B173" s="37" t="s">
        <v>213</v>
      </c>
      <c r="C173" s="8">
        <v>18.435272927</v>
      </c>
      <c r="D173" s="46" t="str">
        <f t="shared" si="25"/>
        <v>N/A</v>
      </c>
      <c r="E173" s="8">
        <v>18.107122102000002</v>
      </c>
      <c r="F173" s="46" t="str">
        <f t="shared" si="26"/>
        <v>N/A</v>
      </c>
      <c r="G173" s="8">
        <v>18.353799851000002</v>
      </c>
      <c r="H173" s="46" t="str">
        <f t="shared" si="27"/>
        <v>N/A</v>
      </c>
      <c r="I173" s="12">
        <v>-1.78</v>
      </c>
      <c r="J173" s="12">
        <v>1.3620000000000001</v>
      </c>
      <c r="K173" s="47" t="s">
        <v>739</v>
      </c>
      <c r="L173" s="9" t="str">
        <f t="shared" si="28"/>
        <v>Yes</v>
      </c>
    </row>
    <row r="174" spans="1:12" x14ac:dyDescent="0.2">
      <c r="A174" s="2" t="s">
        <v>467</v>
      </c>
      <c r="B174" s="37" t="s">
        <v>213</v>
      </c>
      <c r="C174" s="8">
        <v>9.2223428746000007</v>
      </c>
      <c r="D174" s="46" t="str">
        <f t="shared" si="25"/>
        <v>N/A</v>
      </c>
      <c r="E174" s="8">
        <v>8.4875417449999997</v>
      </c>
      <c r="F174" s="46" t="str">
        <f t="shared" si="26"/>
        <v>N/A</v>
      </c>
      <c r="G174" s="8">
        <v>8.0071779870000004</v>
      </c>
      <c r="H174" s="46" t="str">
        <f t="shared" si="27"/>
        <v>N/A</v>
      </c>
      <c r="I174" s="12">
        <v>-7.97</v>
      </c>
      <c r="J174" s="12">
        <v>-5.66</v>
      </c>
      <c r="K174" s="47" t="s">
        <v>739</v>
      </c>
      <c r="L174" s="9" t="str">
        <f t="shared" si="28"/>
        <v>Yes</v>
      </c>
    </row>
    <row r="175" spans="1:12" x14ac:dyDescent="0.2">
      <c r="A175" s="2" t="s">
        <v>468</v>
      </c>
      <c r="B175" s="37" t="s">
        <v>213</v>
      </c>
      <c r="C175" s="8">
        <v>20.543413981</v>
      </c>
      <c r="D175" s="46" t="str">
        <f t="shared" si="25"/>
        <v>N/A</v>
      </c>
      <c r="E175" s="8">
        <v>19.809079643</v>
      </c>
      <c r="F175" s="46" t="str">
        <f t="shared" si="26"/>
        <v>N/A</v>
      </c>
      <c r="G175" s="8">
        <v>19.146360059999999</v>
      </c>
      <c r="H175" s="46" t="str">
        <f t="shared" si="27"/>
        <v>N/A</v>
      </c>
      <c r="I175" s="12">
        <v>-3.57</v>
      </c>
      <c r="J175" s="12">
        <v>-3.35</v>
      </c>
      <c r="K175" s="47" t="s">
        <v>739</v>
      </c>
      <c r="L175" s="9" t="str">
        <f t="shared" si="28"/>
        <v>Yes</v>
      </c>
    </row>
    <row r="176" spans="1:12" x14ac:dyDescent="0.2">
      <c r="A176" s="2" t="s">
        <v>1363</v>
      </c>
      <c r="B176" s="37" t="s">
        <v>213</v>
      </c>
      <c r="C176" s="8">
        <v>0.47669615570000001</v>
      </c>
      <c r="D176" s="46" t="str">
        <f t="shared" si="25"/>
        <v>N/A</v>
      </c>
      <c r="E176" s="8">
        <v>0.48790147080000001</v>
      </c>
      <c r="F176" s="46" t="str">
        <f t="shared" si="26"/>
        <v>N/A</v>
      </c>
      <c r="G176" s="8">
        <v>0.48875688900000003</v>
      </c>
      <c r="H176" s="46" t="str">
        <f t="shared" si="27"/>
        <v>N/A</v>
      </c>
      <c r="I176" s="12">
        <v>2.351</v>
      </c>
      <c r="J176" s="12">
        <v>0.17530000000000001</v>
      </c>
      <c r="K176" s="47" t="s">
        <v>739</v>
      </c>
      <c r="L176" s="9" t="str">
        <f t="shared" si="28"/>
        <v>Yes</v>
      </c>
    </row>
    <row r="177" spans="1:12" x14ac:dyDescent="0.2">
      <c r="A177" s="2" t="s">
        <v>1364</v>
      </c>
      <c r="B177" s="37" t="s">
        <v>213</v>
      </c>
      <c r="C177" s="8">
        <v>8.0786026200999999</v>
      </c>
      <c r="D177" s="46" t="str">
        <f t="shared" si="25"/>
        <v>N/A</v>
      </c>
      <c r="E177" s="8">
        <v>6.7530901417000004</v>
      </c>
      <c r="F177" s="46" t="str">
        <f t="shared" si="26"/>
        <v>N/A</v>
      </c>
      <c r="G177" s="8">
        <v>5.2264808362000004</v>
      </c>
      <c r="H177" s="46" t="str">
        <f t="shared" si="27"/>
        <v>N/A</v>
      </c>
      <c r="I177" s="12">
        <v>-16.399999999999999</v>
      </c>
      <c r="J177" s="12">
        <v>-22.6</v>
      </c>
      <c r="K177" s="47" t="s">
        <v>739</v>
      </c>
      <c r="L177" s="9" t="str">
        <f t="shared" si="28"/>
        <v>Yes</v>
      </c>
    </row>
    <row r="178" spans="1:12" x14ac:dyDescent="0.2">
      <c r="A178" s="2" t="s">
        <v>1365</v>
      </c>
      <c r="B178" s="37" t="s">
        <v>213</v>
      </c>
      <c r="C178" s="8">
        <v>2.8534508799</v>
      </c>
      <c r="D178" s="46" t="str">
        <f t="shared" si="25"/>
        <v>N/A</v>
      </c>
      <c r="E178" s="8">
        <v>2.8798347001</v>
      </c>
      <c r="F178" s="46" t="str">
        <f t="shared" si="26"/>
        <v>N/A</v>
      </c>
      <c r="G178" s="8">
        <v>2.7884101133999999</v>
      </c>
      <c r="H178" s="46" t="str">
        <f t="shared" si="27"/>
        <v>N/A</v>
      </c>
      <c r="I178" s="12">
        <v>0.92459999999999998</v>
      </c>
      <c r="J178" s="12">
        <v>-3.17</v>
      </c>
      <c r="K178" s="47" t="s">
        <v>739</v>
      </c>
      <c r="L178" s="9" t="str">
        <f t="shared" si="28"/>
        <v>Yes</v>
      </c>
    </row>
    <row r="179" spans="1:12" x14ac:dyDescent="0.2">
      <c r="A179" s="2" t="s">
        <v>1366</v>
      </c>
      <c r="B179" s="37" t="s">
        <v>213</v>
      </c>
      <c r="C179" s="8">
        <v>0.16790697539999999</v>
      </c>
      <c r="D179" s="46" t="str">
        <f t="shared" si="25"/>
        <v>N/A</v>
      </c>
      <c r="E179" s="8">
        <v>0.18519350670000001</v>
      </c>
      <c r="F179" s="46" t="str">
        <f t="shared" si="26"/>
        <v>N/A</v>
      </c>
      <c r="G179" s="8">
        <v>0.2050181988</v>
      </c>
      <c r="H179" s="46" t="str">
        <f t="shared" si="27"/>
        <v>N/A</v>
      </c>
      <c r="I179" s="12">
        <v>10.3</v>
      </c>
      <c r="J179" s="12">
        <v>10.7</v>
      </c>
      <c r="K179" s="47" t="s">
        <v>739</v>
      </c>
      <c r="L179" s="9" t="str">
        <f t="shared" si="28"/>
        <v>Yes</v>
      </c>
    </row>
    <row r="180" spans="1:12" x14ac:dyDescent="0.2">
      <c r="A180" s="2" t="s">
        <v>1367</v>
      </c>
      <c r="B180" s="37" t="s">
        <v>213</v>
      </c>
      <c r="C180" s="8">
        <v>2.5019658300000001E-2</v>
      </c>
      <c r="D180" s="46" t="str">
        <f t="shared" si="25"/>
        <v>N/A</v>
      </c>
      <c r="E180" s="8">
        <v>2.37245702E-2</v>
      </c>
      <c r="F180" s="46" t="str">
        <f t="shared" si="26"/>
        <v>N/A</v>
      </c>
      <c r="G180" s="8">
        <v>2.1958583699999999E-2</v>
      </c>
      <c r="H180" s="46" t="str">
        <f t="shared" si="27"/>
        <v>N/A</v>
      </c>
      <c r="I180" s="12">
        <v>-5.18</v>
      </c>
      <c r="J180" s="12">
        <v>-7.44</v>
      </c>
      <c r="K180" s="47" t="s">
        <v>739</v>
      </c>
      <c r="L180" s="9" t="str">
        <f t="shared" si="28"/>
        <v>Yes</v>
      </c>
    </row>
    <row r="181" spans="1:12" x14ac:dyDescent="0.2">
      <c r="A181" s="2" t="s">
        <v>86</v>
      </c>
      <c r="B181" s="37" t="s">
        <v>213</v>
      </c>
      <c r="C181" s="8">
        <v>0.14037057829999999</v>
      </c>
      <c r="D181" s="46" t="str">
        <f t="shared" si="25"/>
        <v>N/A</v>
      </c>
      <c r="E181" s="8">
        <v>4.5460534985000001</v>
      </c>
      <c r="F181" s="46" t="str">
        <f t="shared" si="26"/>
        <v>N/A</v>
      </c>
      <c r="G181" s="8">
        <v>25.003225390000001</v>
      </c>
      <c r="H181" s="46" t="str">
        <f t="shared" si="27"/>
        <v>N/A</v>
      </c>
      <c r="I181" s="12">
        <v>3139</v>
      </c>
      <c r="J181" s="12">
        <v>450</v>
      </c>
      <c r="K181" s="47" t="s">
        <v>739</v>
      </c>
      <c r="L181" s="9" t="str">
        <f t="shared" si="28"/>
        <v>No</v>
      </c>
    </row>
    <row r="182" spans="1:12" x14ac:dyDescent="0.2">
      <c r="A182" s="2" t="s">
        <v>87</v>
      </c>
      <c r="B182" s="37" t="s">
        <v>213</v>
      </c>
      <c r="C182" s="8">
        <v>69.552873192000007</v>
      </c>
      <c r="D182" s="46" t="str">
        <f t="shared" si="25"/>
        <v>N/A</v>
      </c>
      <c r="E182" s="8">
        <v>67.108986091999995</v>
      </c>
      <c r="F182" s="46" t="str">
        <f t="shared" si="26"/>
        <v>N/A</v>
      </c>
      <c r="G182" s="8">
        <v>67.588626990999998</v>
      </c>
      <c r="H182" s="46" t="str">
        <f t="shared" si="27"/>
        <v>N/A</v>
      </c>
      <c r="I182" s="12">
        <v>-3.51</v>
      </c>
      <c r="J182" s="12">
        <v>0.7147</v>
      </c>
      <c r="K182" s="47" t="s">
        <v>739</v>
      </c>
      <c r="L182" s="9" t="str">
        <f t="shared" si="28"/>
        <v>Yes</v>
      </c>
    </row>
    <row r="183" spans="1:12" x14ac:dyDescent="0.2">
      <c r="A183" s="2" t="s">
        <v>469</v>
      </c>
      <c r="B183" s="37" t="s">
        <v>213</v>
      </c>
      <c r="C183" s="8">
        <v>27.635683094000001</v>
      </c>
      <c r="D183" s="46" t="str">
        <f t="shared" si="25"/>
        <v>N/A</v>
      </c>
      <c r="E183" s="8">
        <v>24.660838107</v>
      </c>
      <c r="F183" s="46" t="str">
        <f t="shared" si="26"/>
        <v>N/A</v>
      </c>
      <c r="G183" s="8">
        <v>21.68989547</v>
      </c>
      <c r="H183" s="46" t="str">
        <f t="shared" si="27"/>
        <v>N/A</v>
      </c>
      <c r="I183" s="12">
        <v>-10.8</v>
      </c>
      <c r="J183" s="12">
        <v>-12</v>
      </c>
      <c r="K183" s="47" t="s">
        <v>739</v>
      </c>
      <c r="L183" s="9" t="str">
        <f t="shared" si="28"/>
        <v>Yes</v>
      </c>
    </row>
    <row r="184" spans="1:12" x14ac:dyDescent="0.2">
      <c r="A184" s="2" t="s">
        <v>470</v>
      </c>
      <c r="B184" s="37" t="s">
        <v>213</v>
      </c>
      <c r="C184" s="8">
        <v>80.571808957000002</v>
      </c>
      <c r="D184" s="46" t="str">
        <f t="shared" si="25"/>
        <v>N/A</v>
      </c>
      <c r="E184" s="8">
        <v>79.703407158999994</v>
      </c>
      <c r="F184" s="46" t="str">
        <f t="shared" si="26"/>
        <v>N/A</v>
      </c>
      <c r="G184" s="8">
        <v>79.606015163999999</v>
      </c>
      <c r="H184" s="46" t="str">
        <f t="shared" si="27"/>
        <v>N/A</v>
      </c>
      <c r="I184" s="12">
        <v>-1.08</v>
      </c>
      <c r="J184" s="12">
        <v>-0.122</v>
      </c>
      <c r="K184" s="47" t="s">
        <v>739</v>
      </c>
      <c r="L184" s="9" t="str">
        <f t="shared" si="28"/>
        <v>Yes</v>
      </c>
    </row>
    <row r="185" spans="1:12" x14ac:dyDescent="0.2">
      <c r="A185" s="2" t="s">
        <v>471</v>
      </c>
      <c r="B185" s="37" t="s">
        <v>213</v>
      </c>
      <c r="C185" s="8">
        <v>66.907495897000004</v>
      </c>
      <c r="D185" s="46" t="str">
        <f t="shared" si="25"/>
        <v>N/A</v>
      </c>
      <c r="E185" s="8">
        <v>63.620805539000003</v>
      </c>
      <c r="F185" s="46" t="str">
        <f t="shared" si="26"/>
        <v>N/A</v>
      </c>
      <c r="G185" s="8">
        <v>64.386054626000004</v>
      </c>
      <c r="H185" s="46" t="str">
        <f t="shared" si="27"/>
        <v>N/A</v>
      </c>
      <c r="I185" s="12">
        <v>-4.91</v>
      </c>
      <c r="J185" s="12">
        <v>1.2030000000000001</v>
      </c>
      <c r="K185" s="47" t="s">
        <v>739</v>
      </c>
      <c r="L185" s="9" t="str">
        <f t="shared" si="28"/>
        <v>Yes</v>
      </c>
    </row>
    <row r="186" spans="1:12" x14ac:dyDescent="0.2">
      <c r="A186" s="2" t="s">
        <v>472</v>
      </c>
      <c r="B186" s="37" t="s">
        <v>213</v>
      </c>
      <c r="C186" s="8">
        <v>72.225254907999997</v>
      </c>
      <c r="D186" s="46" t="str">
        <f t="shared" si="25"/>
        <v>N/A</v>
      </c>
      <c r="E186" s="8">
        <v>71.631032986999998</v>
      </c>
      <c r="F186" s="46" t="str">
        <f t="shared" si="26"/>
        <v>N/A</v>
      </c>
      <c r="G186" s="8">
        <v>71.471225106000006</v>
      </c>
      <c r="H186" s="46" t="str">
        <f t="shared" si="27"/>
        <v>N/A</v>
      </c>
      <c r="I186" s="12">
        <v>-0.82299999999999995</v>
      </c>
      <c r="J186" s="12">
        <v>-0.223</v>
      </c>
      <c r="K186" s="47" t="s">
        <v>739</v>
      </c>
      <c r="L186" s="9" t="str">
        <f t="shared" si="28"/>
        <v>Yes</v>
      </c>
    </row>
    <row r="187" spans="1:12" x14ac:dyDescent="0.2">
      <c r="A187" s="2" t="s">
        <v>116</v>
      </c>
      <c r="B187" s="37" t="s">
        <v>213</v>
      </c>
      <c r="C187" s="8">
        <v>89.883121114999994</v>
      </c>
      <c r="D187" s="46" t="str">
        <f t="shared" si="25"/>
        <v>N/A</v>
      </c>
      <c r="E187" s="8">
        <v>88.05576825</v>
      </c>
      <c r="F187" s="46" t="str">
        <f t="shared" si="26"/>
        <v>N/A</v>
      </c>
      <c r="G187" s="8">
        <v>88.358934583999996</v>
      </c>
      <c r="H187" s="46" t="str">
        <f t="shared" si="27"/>
        <v>N/A</v>
      </c>
      <c r="I187" s="12">
        <v>-2.0299999999999998</v>
      </c>
      <c r="J187" s="12">
        <v>0.34429999999999999</v>
      </c>
      <c r="K187" s="47" t="s">
        <v>739</v>
      </c>
      <c r="L187" s="9" t="str">
        <f t="shared" si="28"/>
        <v>Yes</v>
      </c>
    </row>
    <row r="188" spans="1:12" x14ac:dyDescent="0.2">
      <c r="A188" s="2" t="s">
        <v>473</v>
      </c>
      <c r="B188" s="37" t="s">
        <v>213</v>
      </c>
      <c r="C188" s="8">
        <v>43.29382408</v>
      </c>
      <c r="D188" s="46" t="str">
        <f t="shared" si="25"/>
        <v>N/A</v>
      </c>
      <c r="E188" s="8">
        <v>38.649381972</v>
      </c>
      <c r="F188" s="46" t="str">
        <f t="shared" si="26"/>
        <v>N/A</v>
      </c>
      <c r="G188" s="8">
        <v>36.207897793000001</v>
      </c>
      <c r="H188" s="46" t="str">
        <f t="shared" si="27"/>
        <v>N/A</v>
      </c>
      <c r="I188" s="12">
        <v>-10.7</v>
      </c>
      <c r="J188" s="12">
        <v>-6.32</v>
      </c>
      <c r="K188" s="47" t="s">
        <v>739</v>
      </c>
      <c r="L188" s="9" t="str">
        <f t="shared" si="28"/>
        <v>Yes</v>
      </c>
    </row>
    <row r="189" spans="1:12" x14ac:dyDescent="0.2">
      <c r="A189" s="2" t="s">
        <v>474</v>
      </c>
      <c r="B189" s="37" t="s">
        <v>213</v>
      </c>
      <c r="C189" s="8">
        <v>91.365807816</v>
      </c>
      <c r="D189" s="46" t="str">
        <f t="shared" si="25"/>
        <v>N/A</v>
      </c>
      <c r="E189" s="8">
        <v>90.568433740000003</v>
      </c>
      <c r="F189" s="46" t="str">
        <f t="shared" si="26"/>
        <v>N/A</v>
      </c>
      <c r="G189" s="8">
        <v>90.461833702000007</v>
      </c>
      <c r="H189" s="46" t="str">
        <f t="shared" si="27"/>
        <v>N/A</v>
      </c>
      <c r="I189" s="12">
        <v>-0.873</v>
      </c>
      <c r="J189" s="12">
        <v>-0.11799999999999999</v>
      </c>
      <c r="K189" s="47" t="s">
        <v>739</v>
      </c>
      <c r="L189" s="9" t="str">
        <f t="shared" si="28"/>
        <v>Yes</v>
      </c>
    </row>
    <row r="190" spans="1:12" x14ac:dyDescent="0.2">
      <c r="A190" s="2" t="s">
        <v>475</v>
      </c>
      <c r="B190" s="37" t="s">
        <v>213</v>
      </c>
      <c r="C190" s="8">
        <v>90.530623863000002</v>
      </c>
      <c r="D190" s="46" t="str">
        <f t="shared" si="25"/>
        <v>N/A</v>
      </c>
      <c r="E190" s="8">
        <v>88.221807706999996</v>
      </c>
      <c r="F190" s="46" t="str">
        <f t="shared" si="26"/>
        <v>N/A</v>
      </c>
      <c r="G190" s="8">
        <v>88.769025990000003</v>
      </c>
      <c r="H190" s="46" t="str">
        <f t="shared" si="27"/>
        <v>N/A</v>
      </c>
      <c r="I190" s="12">
        <v>-2.5499999999999998</v>
      </c>
      <c r="J190" s="12">
        <v>0.62029999999999996</v>
      </c>
      <c r="K190" s="47" t="s">
        <v>739</v>
      </c>
      <c r="L190" s="9" t="str">
        <f t="shared" si="28"/>
        <v>Yes</v>
      </c>
    </row>
    <row r="191" spans="1:12" x14ac:dyDescent="0.2">
      <c r="A191" s="2" t="s">
        <v>476</v>
      </c>
      <c r="B191" s="37" t="s">
        <v>213</v>
      </c>
      <c r="C191" s="8">
        <v>87.393341522</v>
      </c>
      <c r="D191" s="46" t="str">
        <f t="shared" si="25"/>
        <v>N/A</v>
      </c>
      <c r="E191" s="8">
        <v>86.567522936000003</v>
      </c>
      <c r="F191" s="46" t="str">
        <f t="shared" si="26"/>
        <v>N/A</v>
      </c>
      <c r="G191" s="8">
        <v>86.353045229000003</v>
      </c>
      <c r="H191" s="46" t="str">
        <f t="shared" si="27"/>
        <v>N/A</v>
      </c>
      <c r="I191" s="12">
        <v>-0.94499999999999995</v>
      </c>
      <c r="J191" s="12">
        <v>-0.248</v>
      </c>
      <c r="K191" s="47" t="s">
        <v>739</v>
      </c>
      <c r="L191" s="9" t="str">
        <f t="shared" si="28"/>
        <v>Yes</v>
      </c>
    </row>
    <row r="192" spans="1:12" x14ac:dyDescent="0.2">
      <c r="A192" s="2" t="s">
        <v>1368</v>
      </c>
      <c r="B192" s="37" t="s">
        <v>213</v>
      </c>
      <c r="C192" s="38">
        <v>5.5602139671000002</v>
      </c>
      <c r="D192" s="46" t="str">
        <f t="shared" si="25"/>
        <v>N/A</v>
      </c>
      <c r="E192" s="38">
        <v>5.5974004332999998</v>
      </c>
      <c r="F192" s="46" t="str">
        <f t="shared" si="26"/>
        <v>N/A</v>
      </c>
      <c r="G192" s="38">
        <v>5.6682411918</v>
      </c>
      <c r="H192" s="46" t="str">
        <f t="shared" si="27"/>
        <v>N/A</v>
      </c>
      <c r="I192" s="12">
        <v>0.66879999999999995</v>
      </c>
      <c r="J192" s="12">
        <v>1.266</v>
      </c>
      <c r="K192" s="47" t="s">
        <v>739</v>
      </c>
      <c r="L192" s="9" t="str">
        <f t="shared" si="28"/>
        <v>Yes</v>
      </c>
    </row>
    <row r="193" spans="1:12" x14ac:dyDescent="0.2">
      <c r="A193" s="2" t="s">
        <v>1369</v>
      </c>
      <c r="B193" s="37" t="s">
        <v>213</v>
      </c>
      <c r="C193" s="38">
        <v>6.6358024690999997</v>
      </c>
      <c r="D193" s="46" t="str">
        <f t="shared" si="25"/>
        <v>N/A</v>
      </c>
      <c r="E193" s="38">
        <v>9.6241610737999999</v>
      </c>
      <c r="F193" s="46" t="str">
        <f t="shared" si="26"/>
        <v>N/A</v>
      </c>
      <c r="G193" s="38">
        <v>8.9</v>
      </c>
      <c r="H193" s="46" t="str">
        <f t="shared" si="27"/>
        <v>N/A</v>
      </c>
      <c r="I193" s="12">
        <v>45.03</v>
      </c>
      <c r="J193" s="12">
        <v>-7.52</v>
      </c>
      <c r="K193" s="47" t="s">
        <v>739</v>
      </c>
      <c r="L193" s="9" t="str">
        <f t="shared" si="28"/>
        <v>Yes</v>
      </c>
    </row>
    <row r="194" spans="1:12" x14ac:dyDescent="0.2">
      <c r="A194" s="2" t="s">
        <v>1370</v>
      </c>
      <c r="B194" s="37" t="s">
        <v>213</v>
      </c>
      <c r="C194" s="38">
        <v>13.718382085</v>
      </c>
      <c r="D194" s="46" t="str">
        <f t="shared" si="25"/>
        <v>N/A</v>
      </c>
      <c r="E194" s="38">
        <v>13.663219518</v>
      </c>
      <c r="F194" s="46" t="str">
        <f t="shared" si="26"/>
        <v>N/A</v>
      </c>
      <c r="G194" s="38">
        <v>13.609844589</v>
      </c>
      <c r="H194" s="46" t="str">
        <f t="shared" si="27"/>
        <v>N/A</v>
      </c>
      <c r="I194" s="12">
        <v>-0.40200000000000002</v>
      </c>
      <c r="J194" s="12">
        <v>-0.39100000000000001</v>
      </c>
      <c r="K194" s="47" t="s">
        <v>739</v>
      </c>
      <c r="L194" s="9" t="str">
        <f t="shared" si="28"/>
        <v>Yes</v>
      </c>
    </row>
    <row r="195" spans="1:12" x14ac:dyDescent="0.2">
      <c r="A195" s="2" t="s">
        <v>1371</v>
      </c>
      <c r="B195" s="37" t="s">
        <v>213</v>
      </c>
      <c r="C195" s="38">
        <v>3.8340905902000002</v>
      </c>
      <c r="D195" s="46" t="str">
        <f t="shared" si="25"/>
        <v>N/A</v>
      </c>
      <c r="E195" s="38">
        <v>3.8151598441000001</v>
      </c>
      <c r="F195" s="46" t="str">
        <f t="shared" si="26"/>
        <v>N/A</v>
      </c>
      <c r="G195" s="38">
        <v>3.7951538489000001</v>
      </c>
      <c r="H195" s="46" t="str">
        <f t="shared" si="27"/>
        <v>N/A</v>
      </c>
      <c r="I195" s="12">
        <v>-0.49399999999999999</v>
      </c>
      <c r="J195" s="12">
        <v>-0.52400000000000002</v>
      </c>
      <c r="K195" s="47" t="s">
        <v>739</v>
      </c>
      <c r="L195" s="9" t="str">
        <f t="shared" si="28"/>
        <v>Yes</v>
      </c>
    </row>
    <row r="196" spans="1:12" x14ac:dyDescent="0.2">
      <c r="A196" s="2" t="s">
        <v>1372</v>
      </c>
      <c r="B196" s="37" t="s">
        <v>213</v>
      </c>
      <c r="C196" s="38">
        <v>3.8346988485</v>
      </c>
      <c r="D196" s="46" t="str">
        <f t="shared" si="25"/>
        <v>N/A</v>
      </c>
      <c r="E196" s="38">
        <v>3.8039617378999999</v>
      </c>
      <c r="F196" s="46" t="str">
        <f t="shared" si="26"/>
        <v>N/A</v>
      </c>
      <c r="G196" s="38">
        <v>3.7734433488999999</v>
      </c>
      <c r="H196" s="46" t="str">
        <f t="shared" si="27"/>
        <v>N/A</v>
      </c>
      <c r="I196" s="12">
        <v>-0.80200000000000005</v>
      </c>
      <c r="J196" s="12">
        <v>-0.80200000000000005</v>
      </c>
      <c r="K196" s="47" t="s">
        <v>739</v>
      </c>
      <c r="L196" s="9" t="str">
        <f t="shared" si="28"/>
        <v>Yes</v>
      </c>
    </row>
    <row r="197" spans="1:12" x14ac:dyDescent="0.2">
      <c r="A197" s="2" t="s">
        <v>1373</v>
      </c>
      <c r="B197" s="37" t="s">
        <v>213</v>
      </c>
      <c r="C197" s="38">
        <v>133.47711960000001</v>
      </c>
      <c r="D197" s="46" t="str">
        <f t="shared" si="25"/>
        <v>N/A</v>
      </c>
      <c r="E197" s="38">
        <v>178.92528659999999</v>
      </c>
      <c r="F197" s="46" t="str">
        <f t="shared" si="26"/>
        <v>N/A</v>
      </c>
      <c r="G197" s="38">
        <v>211.87911237</v>
      </c>
      <c r="H197" s="46" t="str">
        <f t="shared" si="27"/>
        <v>N/A</v>
      </c>
      <c r="I197" s="12">
        <v>34.049999999999997</v>
      </c>
      <c r="J197" s="12">
        <v>18.420000000000002</v>
      </c>
      <c r="K197" s="47" t="s">
        <v>739</v>
      </c>
      <c r="L197" s="9" t="str">
        <f t="shared" si="28"/>
        <v>Yes</v>
      </c>
    </row>
    <row r="198" spans="1:12" x14ac:dyDescent="0.2">
      <c r="A198" s="2" t="s">
        <v>1374</v>
      </c>
      <c r="B198" s="37" t="s">
        <v>213</v>
      </c>
      <c r="C198" s="38">
        <v>170.75675676</v>
      </c>
      <c r="D198" s="46" t="str">
        <f t="shared" si="25"/>
        <v>N/A</v>
      </c>
      <c r="E198" s="38">
        <v>235.125</v>
      </c>
      <c r="F198" s="46" t="str">
        <f t="shared" si="26"/>
        <v>N/A</v>
      </c>
      <c r="G198" s="38">
        <v>261.95555555999999</v>
      </c>
      <c r="H198" s="46" t="str">
        <f t="shared" si="27"/>
        <v>N/A</v>
      </c>
      <c r="I198" s="12">
        <v>37.700000000000003</v>
      </c>
      <c r="J198" s="12">
        <v>11.41</v>
      </c>
      <c r="K198" s="47" t="s">
        <v>739</v>
      </c>
      <c r="L198" s="9" t="str">
        <f t="shared" si="28"/>
        <v>Yes</v>
      </c>
    </row>
    <row r="199" spans="1:12" x14ac:dyDescent="0.2">
      <c r="A199" s="2" t="s">
        <v>1375</v>
      </c>
      <c r="B199" s="37" t="s">
        <v>213</v>
      </c>
      <c r="C199" s="38">
        <v>157.43952166</v>
      </c>
      <c r="D199" s="46" t="str">
        <f t="shared" si="25"/>
        <v>N/A</v>
      </c>
      <c r="E199" s="38">
        <v>216.45609117999999</v>
      </c>
      <c r="F199" s="46" t="str">
        <f t="shared" si="26"/>
        <v>N/A</v>
      </c>
      <c r="G199" s="38">
        <v>263.36987589</v>
      </c>
      <c r="H199" s="46" t="str">
        <f t="shared" si="27"/>
        <v>N/A</v>
      </c>
      <c r="I199" s="12">
        <v>37.49</v>
      </c>
      <c r="J199" s="12">
        <v>21.67</v>
      </c>
      <c r="K199" s="47" t="s">
        <v>739</v>
      </c>
      <c r="L199" s="9" t="str">
        <f t="shared" si="28"/>
        <v>Yes</v>
      </c>
    </row>
    <row r="200" spans="1:12" x14ac:dyDescent="0.2">
      <c r="A200" s="2" t="s">
        <v>1376</v>
      </c>
      <c r="B200" s="37" t="s">
        <v>213</v>
      </c>
      <c r="C200" s="38">
        <v>60.491997628999997</v>
      </c>
      <c r="D200" s="46" t="str">
        <f t="shared" si="25"/>
        <v>N/A</v>
      </c>
      <c r="E200" s="38">
        <v>74.972638099999998</v>
      </c>
      <c r="F200" s="46" t="str">
        <f t="shared" si="26"/>
        <v>N/A</v>
      </c>
      <c r="G200" s="38">
        <v>88.278771206000002</v>
      </c>
      <c r="H200" s="46" t="str">
        <f t="shared" si="27"/>
        <v>N/A</v>
      </c>
      <c r="I200" s="12">
        <v>23.94</v>
      </c>
      <c r="J200" s="12">
        <v>17.75</v>
      </c>
      <c r="K200" s="47" t="s">
        <v>739</v>
      </c>
      <c r="L200" s="9" t="str">
        <f t="shared" si="28"/>
        <v>Yes</v>
      </c>
    </row>
    <row r="201" spans="1:12" x14ac:dyDescent="0.2">
      <c r="A201" s="2" t="s">
        <v>1377</v>
      </c>
      <c r="B201" s="37" t="s">
        <v>213</v>
      </c>
      <c r="C201" s="38">
        <v>19.688311687999999</v>
      </c>
      <c r="D201" s="46" t="str">
        <f t="shared" si="25"/>
        <v>N/A</v>
      </c>
      <c r="E201" s="38">
        <v>19.75</v>
      </c>
      <c r="F201" s="46" t="str">
        <f t="shared" si="26"/>
        <v>N/A</v>
      </c>
      <c r="G201" s="38">
        <v>27.583333332999999</v>
      </c>
      <c r="H201" s="46" t="str">
        <f t="shared" si="27"/>
        <v>N/A</v>
      </c>
      <c r="I201" s="12">
        <v>0.31330000000000002</v>
      </c>
      <c r="J201" s="12">
        <v>39.659999999999997</v>
      </c>
      <c r="K201" s="47" t="s">
        <v>739</v>
      </c>
      <c r="L201" s="9" t="str">
        <f t="shared" si="28"/>
        <v>No</v>
      </c>
    </row>
    <row r="202" spans="1:12" x14ac:dyDescent="0.2">
      <c r="A202" s="2" t="s">
        <v>28</v>
      </c>
      <c r="B202" s="37" t="s">
        <v>213</v>
      </c>
      <c r="C202" s="8">
        <v>3.6530422837000001</v>
      </c>
      <c r="D202" s="46" t="str">
        <f t="shared" si="25"/>
        <v>N/A</v>
      </c>
      <c r="E202" s="8">
        <v>3.4476484744000002</v>
      </c>
      <c r="F202" s="46" t="str">
        <f t="shared" si="26"/>
        <v>N/A</v>
      </c>
      <c r="G202" s="8">
        <v>3.2958773157999999</v>
      </c>
      <c r="H202" s="46" t="str">
        <f t="shared" si="27"/>
        <v>N/A</v>
      </c>
      <c r="I202" s="12">
        <v>-5.62</v>
      </c>
      <c r="J202" s="12">
        <v>-4.4000000000000004</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12</v>
      </c>
      <c r="H203" s="46" t="str">
        <f t="shared" ref="H203:H213" si="31">IF($B203="N/A","N/A",IF(G203&gt;10,"No",IF(G203&lt;-10,"No","Yes")))</f>
        <v>N/A</v>
      </c>
      <c r="I203" s="12">
        <v>-10</v>
      </c>
      <c r="J203" s="12">
        <v>33.33</v>
      </c>
      <c r="K203" s="14" t="s">
        <v>213</v>
      </c>
      <c r="L203" s="9" t="str">
        <f t="shared" ref="L203:L213" si="32">IF(J203="Div by 0", "N/A", IF(K203="N/A","N/A", IF(J203&gt;VALUE(MID(K203,1,2)), "No", IF(J203&lt;-1*VALUE(MID(K203,1,2)), "No", "Yes"))))</f>
        <v>N/A</v>
      </c>
    </row>
    <row r="204" spans="1:12" x14ac:dyDescent="0.2">
      <c r="A204" s="2" t="s">
        <v>124</v>
      </c>
      <c r="B204" s="37" t="s">
        <v>213</v>
      </c>
      <c r="C204" s="38">
        <v>60</v>
      </c>
      <c r="D204" s="46" t="str">
        <f t="shared" si="29"/>
        <v>N/A</v>
      </c>
      <c r="E204" s="38">
        <v>51</v>
      </c>
      <c r="F204" s="46" t="str">
        <f t="shared" si="30"/>
        <v>N/A</v>
      </c>
      <c r="G204" s="38">
        <v>45</v>
      </c>
      <c r="H204" s="46" t="str">
        <f t="shared" si="31"/>
        <v>N/A</v>
      </c>
      <c r="I204" s="12">
        <v>-15</v>
      </c>
      <c r="J204" s="12">
        <v>-11.8</v>
      </c>
      <c r="K204" s="14" t="s">
        <v>213</v>
      </c>
      <c r="L204" s="9" t="str">
        <f t="shared" si="32"/>
        <v>N/A</v>
      </c>
    </row>
    <row r="205" spans="1:12" ht="25.5" x14ac:dyDescent="0.2">
      <c r="A205" s="2" t="s">
        <v>1625</v>
      </c>
      <c r="B205" s="37" t="s">
        <v>213</v>
      </c>
      <c r="C205" s="38">
        <v>16</v>
      </c>
      <c r="D205" s="46" t="str">
        <f t="shared" si="29"/>
        <v>N/A</v>
      </c>
      <c r="E205" s="38">
        <v>14</v>
      </c>
      <c r="F205" s="46" t="str">
        <f t="shared" si="30"/>
        <v>N/A</v>
      </c>
      <c r="G205" s="38">
        <v>12</v>
      </c>
      <c r="H205" s="46" t="str">
        <f t="shared" si="31"/>
        <v>N/A</v>
      </c>
      <c r="I205" s="12">
        <v>-12.5</v>
      </c>
      <c r="J205" s="12">
        <v>-14.3</v>
      </c>
      <c r="K205" s="14" t="s">
        <v>213</v>
      </c>
      <c r="L205" s="9" t="str">
        <f t="shared" si="32"/>
        <v>N/A</v>
      </c>
    </row>
    <row r="206" spans="1:12" ht="25.5" x14ac:dyDescent="0.2">
      <c r="A206" s="2" t="s">
        <v>1378</v>
      </c>
      <c r="B206" s="37" t="s">
        <v>213</v>
      </c>
      <c r="C206" s="38">
        <v>18</v>
      </c>
      <c r="D206" s="46" t="str">
        <f t="shared" si="29"/>
        <v>N/A</v>
      </c>
      <c r="E206" s="38">
        <v>71</v>
      </c>
      <c r="F206" s="46" t="str">
        <f t="shared" si="30"/>
        <v>N/A</v>
      </c>
      <c r="G206" s="38">
        <v>88</v>
      </c>
      <c r="H206" s="46" t="str">
        <f t="shared" si="31"/>
        <v>N/A</v>
      </c>
      <c r="I206" s="12">
        <v>294.39999999999998</v>
      </c>
      <c r="J206" s="12">
        <v>23.94</v>
      </c>
      <c r="K206" s="14" t="s">
        <v>213</v>
      </c>
      <c r="L206" s="9" t="str">
        <f t="shared" si="32"/>
        <v>N/A</v>
      </c>
    </row>
    <row r="207" spans="1:12" x14ac:dyDescent="0.2">
      <c r="A207" s="2" t="s">
        <v>1626</v>
      </c>
      <c r="B207" s="37" t="s">
        <v>213</v>
      </c>
      <c r="C207" s="38">
        <v>81</v>
      </c>
      <c r="D207" s="46" t="str">
        <f t="shared" si="29"/>
        <v>N/A</v>
      </c>
      <c r="E207" s="38">
        <v>88</v>
      </c>
      <c r="F207" s="46" t="str">
        <f t="shared" si="30"/>
        <v>N/A</v>
      </c>
      <c r="G207" s="38">
        <v>88</v>
      </c>
      <c r="H207" s="46" t="str">
        <f t="shared" si="31"/>
        <v>N/A</v>
      </c>
      <c r="I207" s="12">
        <v>8.6419999999999995</v>
      </c>
      <c r="J207" s="12">
        <v>0</v>
      </c>
      <c r="K207" s="14" t="s">
        <v>213</v>
      </c>
      <c r="L207" s="9" t="str">
        <f t="shared" si="32"/>
        <v>N/A</v>
      </c>
    </row>
    <row r="208" spans="1:12" x14ac:dyDescent="0.2">
      <c r="A208" s="2" t="s">
        <v>1627</v>
      </c>
      <c r="B208" s="37" t="s">
        <v>213</v>
      </c>
      <c r="C208" s="38">
        <v>256</v>
      </c>
      <c r="D208" s="46" t="str">
        <f t="shared" si="29"/>
        <v>N/A</v>
      </c>
      <c r="E208" s="38">
        <v>247</v>
      </c>
      <c r="F208" s="46" t="str">
        <f t="shared" si="30"/>
        <v>N/A</v>
      </c>
      <c r="G208" s="38">
        <v>223</v>
      </c>
      <c r="H208" s="46" t="str">
        <f t="shared" si="31"/>
        <v>N/A</v>
      </c>
      <c r="I208" s="12">
        <v>-3.52</v>
      </c>
      <c r="J208" s="12">
        <v>-9.7200000000000006</v>
      </c>
      <c r="K208" s="14" t="s">
        <v>213</v>
      </c>
      <c r="L208" s="9" t="str">
        <f t="shared" si="32"/>
        <v>N/A</v>
      </c>
    </row>
    <row r="209" spans="1:12" x14ac:dyDescent="0.2">
      <c r="A209" s="2" t="s">
        <v>125</v>
      </c>
      <c r="B209" s="37" t="s">
        <v>213</v>
      </c>
      <c r="C209" s="49">
        <v>3441833</v>
      </c>
      <c r="D209" s="46" t="str">
        <f t="shared" si="29"/>
        <v>N/A</v>
      </c>
      <c r="E209" s="49">
        <v>6761807</v>
      </c>
      <c r="F209" s="46" t="str">
        <f t="shared" si="30"/>
        <v>N/A</v>
      </c>
      <c r="G209" s="49">
        <v>3292593</v>
      </c>
      <c r="H209" s="46" t="str">
        <f t="shared" si="31"/>
        <v>N/A</v>
      </c>
      <c r="I209" s="12">
        <v>96.46</v>
      </c>
      <c r="J209" s="12">
        <v>-51.3</v>
      </c>
      <c r="K209" s="14" t="s">
        <v>213</v>
      </c>
      <c r="L209" s="9" t="str">
        <f t="shared" si="32"/>
        <v>N/A</v>
      </c>
    </row>
    <row r="210" spans="1:12" x14ac:dyDescent="0.2">
      <c r="A210" s="48" t="s">
        <v>1622</v>
      </c>
      <c r="B210" s="37" t="s">
        <v>213</v>
      </c>
      <c r="C210" s="49">
        <v>3212842</v>
      </c>
      <c r="D210" s="46" t="str">
        <f t="shared" si="29"/>
        <v>N/A</v>
      </c>
      <c r="E210" s="49">
        <v>3225693</v>
      </c>
      <c r="F210" s="46" t="str">
        <f t="shared" si="30"/>
        <v>N/A</v>
      </c>
      <c r="G210" s="49">
        <v>1209511</v>
      </c>
      <c r="H210" s="46" t="str">
        <f t="shared" si="31"/>
        <v>N/A</v>
      </c>
      <c r="I210" s="12">
        <v>0.4</v>
      </c>
      <c r="J210" s="12">
        <v>-62.5</v>
      </c>
      <c r="K210" s="14" t="s">
        <v>213</v>
      </c>
      <c r="L210" s="9" t="str">
        <f t="shared" si="32"/>
        <v>N/A</v>
      </c>
    </row>
    <row r="211" spans="1:12" x14ac:dyDescent="0.2">
      <c r="A211" s="48" t="s">
        <v>1379</v>
      </c>
      <c r="B211" s="37" t="s">
        <v>213</v>
      </c>
      <c r="C211" s="49">
        <v>615731</v>
      </c>
      <c r="D211" s="46" t="str">
        <f t="shared" si="29"/>
        <v>N/A</v>
      </c>
      <c r="E211" s="49">
        <v>294084</v>
      </c>
      <c r="F211" s="46" t="str">
        <f t="shared" si="30"/>
        <v>N/A</v>
      </c>
      <c r="G211" s="49">
        <v>260820</v>
      </c>
      <c r="H211" s="46" t="str">
        <f t="shared" si="31"/>
        <v>N/A</v>
      </c>
      <c r="I211" s="12">
        <v>-52.2</v>
      </c>
      <c r="J211" s="12">
        <v>-11.3</v>
      </c>
      <c r="K211" s="14" t="s">
        <v>213</v>
      </c>
      <c r="L211" s="9" t="str">
        <f t="shared" si="32"/>
        <v>N/A</v>
      </c>
    </row>
    <row r="212" spans="1:12" x14ac:dyDescent="0.2">
      <c r="A212" s="48" t="s">
        <v>1616</v>
      </c>
      <c r="B212" s="37" t="s">
        <v>213</v>
      </c>
      <c r="C212" s="49">
        <v>2383059</v>
      </c>
      <c r="D212" s="46" t="str">
        <f t="shared" si="29"/>
        <v>N/A</v>
      </c>
      <c r="E212" s="49">
        <v>6348280</v>
      </c>
      <c r="F212" s="46" t="str">
        <f t="shared" si="30"/>
        <v>N/A</v>
      </c>
      <c r="G212" s="49">
        <v>3187901</v>
      </c>
      <c r="H212" s="46" t="str">
        <f t="shared" si="31"/>
        <v>N/A</v>
      </c>
      <c r="I212" s="12">
        <v>166.4</v>
      </c>
      <c r="J212" s="12">
        <v>-49.8</v>
      </c>
      <c r="K212" s="14" t="s">
        <v>213</v>
      </c>
      <c r="L212" s="9" t="str">
        <f t="shared" si="32"/>
        <v>N/A</v>
      </c>
    </row>
    <row r="213" spans="1:12" x14ac:dyDescent="0.2">
      <c r="A213" s="48" t="s">
        <v>1617</v>
      </c>
      <c r="B213" s="37" t="s">
        <v>213</v>
      </c>
      <c r="C213" s="49">
        <v>673993</v>
      </c>
      <c r="D213" s="46" t="str">
        <f t="shared" si="29"/>
        <v>N/A</v>
      </c>
      <c r="E213" s="49">
        <v>539733</v>
      </c>
      <c r="F213" s="46" t="str">
        <f t="shared" si="30"/>
        <v>N/A</v>
      </c>
      <c r="G213" s="49">
        <v>538733</v>
      </c>
      <c r="H213" s="46" t="str">
        <f t="shared" si="31"/>
        <v>N/A</v>
      </c>
      <c r="I213" s="12">
        <v>-19.899999999999999</v>
      </c>
      <c r="J213" s="12">
        <v>-0.185</v>
      </c>
      <c r="K213" s="14" t="s">
        <v>213</v>
      </c>
      <c r="L213" s="9" t="str">
        <f t="shared" si="32"/>
        <v>N/A</v>
      </c>
    </row>
    <row r="214" spans="1:12" ht="25.5" x14ac:dyDescent="0.2">
      <c r="A214" s="2" t="s">
        <v>1380</v>
      </c>
      <c r="B214" s="37" t="s">
        <v>213</v>
      </c>
      <c r="C214" s="49">
        <v>37584897</v>
      </c>
      <c r="D214" s="46" t="str">
        <f t="shared" ref="D214:D228" si="33">IF($B214="N/A","N/A",IF(C214&gt;10,"No",IF(C214&lt;-10,"No","Yes")))</f>
        <v>N/A</v>
      </c>
      <c r="E214" s="49">
        <v>42109402</v>
      </c>
      <c r="F214" s="46" t="str">
        <f t="shared" ref="F214:F228" si="34">IF($B214="N/A","N/A",IF(E214&gt;10,"No",IF(E214&lt;-10,"No","Yes")))</f>
        <v>N/A</v>
      </c>
      <c r="G214" s="49">
        <v>44226687</v>
      </c>
      <c r="H214" s="46" t="str">
        <f t="shared" ref="H214:H228" si="35">IF($B214="N/A","N/A",IF(G214&gt;10,"No",IF(G214&lt;-10,"No","Yes")))</f>
        <v>N/A</v>
      </c>
      <c r="I214" s="12">
        <v>12.04</v>
      </c>
      <c r="J214" s="12">
        <v>5.0279999999999996</v>
      </c>
      <c r="K214" s="47" t="s">
        <v>739</v>
      </c>
      <c r="L214" s="9" t="str">
        <f t="shared" ref="L214:L228" si="36">IF(J214="Div by 0", "N/A", IF(K214="N/A","N/A", IF(J214&gt;VALUE(MID(K214,1,2)), "No", IF(J214&lt;-1*VALUE(MID(K214,1,2)), "No", "Yes"))))</f>
        <v>Yes</v>
      </c>
    </row>
    <row r="215" spans="1:12" x14ac:dyDescent="0.2">
      <c r="A215" s="61" t="s">
        <v>649</v>
      </c>
      <c r="B215" s="37" t="s">
        <v>213</v>
      </c>
      <c r="C215" s="38">
        <v>120994</v>
      </c>
      <c r="D215" s="46" t="str">
        <f t="shared" si="33"/>
        <v>N/A</v>
      </c>
      <c r="E215" s="38">
        <v>124718</v>
      </c>
      <c r="F215" s="46" t="str">
        <f t="shared" si="34"/>
        <v>N/A</v>
      </c>
      <c r="G215" s="38">
        <v>126153</v>
      </c>
      <c r="H215" s="46" t="str">
        <f t="shared" si="35"/>
        <v>N/A</v>
      </c>
      <c r="I215" s="12">
        <v>3.0779999999999998</v>
      </c>
      <c r="J215" s="12">
        <v>1.151</v>
      </c>
      <c r="K215" s="47" t="s">
        <v>739</v>
      </c>
      <c r="L215" s="9" t="str">
        <f t="shared" si="36"/>
        <v>Yes</v>
      </c>
    </row>
    <row r="216" spans="1:12" ht="25.5" x14ac:dyDescent="0.2">
      <c r="A216" s="4" t="s">
        <v>1381</v>
      </c>
      <c r="B216" s="37" t="s">
        <v>213</v>
      </c>
      <c r="C216" s="49">
        <v>310.63438682999998</v>
      </c>
      <c r="D216" s="46" t="str">
        <f t="shared" si="33"/>
        <v>N/A</v>
      </c>
      <c r="E216" s="49">
        <v>337.6369249</v>
      </c>
      <c r="F216" s="46" t="str">
        <f t="shared" si="34"/>
        <v>N/A</v>
      </c>
      <c r="G216" s="49">
        <v>350.57974840000003</v>
      </c>
      <c r="H216" s="46" t="str">
        <f t="shared" si="35"/>
        <v>N/A</v>
      </c>
      <c r="I216" s="12">
        <v>8.6929999999999996</v>
      </c>
      <c r="J216" s="12">
        <v>3.8330000000000002</v>
      </c>
      <c r="K216" s="47" t="s">
        <v>739</v>
      </c>
      <c r="L216" s="9" t="str">
        <f t="shared" si="36"/>
        <v>Yes</v>
      </c>
    </row>
    <row r="217" spans="1:12" ht="25.5" x14ac:dyDescent="0.2">
      <c r="A217" s="2" t="s">
        <v>1382</v>
      </c>
      <c r="B217" s="37" t="s">
        <v>213</v>
      </c>
      <c r="C217" s="49">
        <v>12837571</v>
      </c>
      <c r="D217" s="46" t="str">
        <f t="shared" si="33"/>
        <v>N/A</v>
      </c>
      <c r="E217" s="49">
        <v>12476973</v>
      </c>
      <c r="F217" s="46" t="str">
        <f t="shared" si="34"/>
        <v>N/A</v>
      </c>
      <c r="G217" s="49">
        <v>13257839</v>
      </c>
      <c r="H217" s="46" t="str">
        <f t="shared" si="35"/>
        <v>N/A</v>
      </c>
      <c r="I217" s="12">
        <v>-2.81</v>
      </c>
      <c r="J217" s="12">
        <v>6.258</v>
      </c>
      <c r="K217" s="47" t="s">
        <v>739</v>
      </c>
      <c r="L217" s="9" t="str">
        <f t="shared" si="36"/>
        <v>Yes</v>
      </c>
    </row>
    <row r="218" spans="1:12" x14ac:dyDescent="0.2">
      <c r="A218" s="4" t="s">
        <v>516</v>
      </c>
      <c r="B218" s="37" t="s">
        <v>213</v>
      </c>
      <c r="C218" s="38">
        <v>66599</v>
      </c>
      <c r="D218" s="46" t="str">
        <f t="shared" si="33"/>
        <v>N/A</v>
      </c>
      <c r="E218" s="38">
        <v>59094</v>
      </c>
      <c r="F218" s="46" t="str">
        <f t="shared" si="34"/>
        <v>N/A</v>
      </c>
      <c r="G218" s="38">
        <v>60603</v>
      </c>
      <c r="H218" s="46" t="str">
        <f t="shared" si="35"/>
        <v>N/A</v>
      </c>
      <c r="I218" s="12">
        <v>-11.3</v>
      </c>
      <c r="J218" s="12">
        <v>2.5539999999999998</v>
      </c>
      <c r="K218" s="47" t="s">
        <v>739</v>
      </c>
      <c r="L218" s="9" t="str">
        <f t="shared" si="36"/>
        <v>Yes</v>
      </c>
    </row>
    <row r="219" spans="1:12" ht="25.5" x14ac:dyDescent="0.2">
      <c r="A219" s="2" t="s">
        <v>1383</v>
      </c>
      <c r="B219" s="37" t="s">
        <v>213</v>
      </c>
      <c r="C219" s="49">
        <v>192.7592156</v>
      </c>
      <c r="D219" s="46" t="str">
        <f t="shared" si="33"/>
        <v>N/A</v>
      </c>
      <c r="E219" s="49">
        <v>211.13772972000001</v>
      </c>
      <c r="F219" s="46" t="str">
        <f t="shared" si="34"/>
        <v>N/A</v>
      </c>
      <c r="G219" s="49">
        <v>218.76539115</v>
      </c>
      <c r="H219" s="46" t="str">
        <f t="shared" si="35"/>
        <v>N/A</v>
      </c>
      <c r="I219" s="12">
        <v>9.5340000000000007</v>
      </c>
      <c r="J219" s="12">
        <v>3.613</v>
      </c>
      <c r="K219" s="47" t="s">
        <v>739</v>
      </c>
      <c r="L219" s="9" t="str">
        <f t="shared" si="36"/>
        <v>Yes</v>
      </c>
    </row>
    <row r="220" spans="1:12" ht="25.5" x14ac:dyDescent="0.2">
      <c r="A220" s="2" t="s">
        <v>1384</v>
      </c>
      <c r="B220" s="37" t="s">
        <v>213</v>
      </c>
      <c r="C220" s="49">
        <v>29380967</v>
      </c>
      <c r="D220" s="46" t="str">
        <f t="shared" si="33"/>
        <v>N/A</v>
      </c>
      <c r="E220" s="49">
        <v>30290353</v>
      </c>
      <c r="F220" s="46" t="str">
        <f t="shared" si="34"/>
        <v>N/A</v>
      </c>
      <c r="G220" s="49">
        <v>31995994</v>
      </c>
      <c r="H220" s="46" t="str">
        <f t="shared" si="35"/>
        <v>N/A</v>
      </c>
      <c r="I220" s="12">
        <v>3.0950000000000002</v>
      </c>
      <c r="J220" s="12">
        <v>5.6310000000000002</v>
      </c>
      <c r="K220" s="47" t="s">
        <v>739</v>
      </c>
      <c r="L220" s="9" t="str">
        <f t="shared" si="36"/>
        <v>Yes</v>
      </c>
    </row>
    <row r="221" spans="1:12" x14ac:dyDescent="0.2">
      <c r="A221" s="4" t="s">
        <v>517</v>
      </c>
      <c r="B221" s="37" t="s">
        <v>213</v>
      </c>
      <c r="C221" s="38">
        <v>124979</v>
      </c>
      <c r="D221" s="46" t="str">
        <f t="shared" si="33"/>
        <v>N/A</v>
      </c>
      <c r="E221" s="38">
        <v>131328</v>
      </c>
      <c r="F221" s="46" t="str">
        <f t="shared" si="34"/>
        <v>N/A</v>
      </c>
      <c r="G221" s="38">
        <v>136926</v>
      </c>
      <c r="H221" s="46" t="str">
        <f t="shared" si="35"/>
        <v>N/A</v>
      </c>
      <c r="I221" s="12">
        <v>5.08</v>
      </c>
      <c r="J221" s="12">
        <v>4.2629999999999999</v>
      </c>
      <c r="K221" s="47" t="s">
        <v>739</v>
      </c>
      <c r="L221" s="9" t="str">
        <f t="shared" si="36"/>
        <v>Yes</v>
      </c>
    </row>
    <row r="222" spans="1:12" ht="25.5" x14ac:dyDescent="0.2">
      <c r="A222" s="2" t="s">
        <v>1385</v>
      </c>
      <c r="B222" s="37" t="s">
        <v>213</v>
      </c>
      <c r="C222" s="49">
        <v>235.08723065000001</v>
      </c>
      <c r="D222" s="46" t="str">
        <f t="shared" si="33"/>
        <v>N/A</v>
      </c>
      <c r="E222" s="49">
        <v>230.64657194</v>
      </c>
      <c r="F222" s="46" t="str">
        <f t="shared" si="34"/>
        <v>N/A</v>
      </c>
      <c r="G222" s="49">
        <v>233.67361933000001</v>
      </c>
      <c r="H222" s="46" t="str">
        <f t="shared" si="35"/>
        <v>N/A</v>
      </c>
      <c r="I222" s="12">
        <v>-1.89</v>
      </c>
      <c r="J222" s="12">
        <v>1.3120000000000001</v>
      </c>
      <c r="K222" s="47" t="s">
        <v>739</v>
      </c>
      <c r="L222" s="9" t="str">
        <f t="shared" si="36"/>
        <v>Yes</v>
      </c>
    </row>
    <row r="223" spans="1:12" ht="25.5" x14ac:dyDescent="0.2">
      <c r="A223" s="2" t="s">
        <v>1386</v>
      </c>
      <c r="B223" s="37" t="s">
        <v>213</v>
      </c>
      <c r="C223" s="49">
        <v>3288973</v>
      </c>
      <c r="D223" s="46" t="str">
        <f t="shared" si="33"/>
        <v>N/A</v>
      </c>
      <c r="E223" s="49">
        <v>3872578</v>
      </c>
      <c r="F223" s="46" t="str">
        <f t="shared" si="34"/>
        <v>N/A</v>
      </c>
      <c r="G223" s="49">
        <v>3925916</v>
      </c>
      <c r="H223" s="46" t="str">
        <f t="shared" si="35"/>
        <v>N/A</v>
      </c>
      <c r="I223" s="12">
        <v>17.739999999999998</v>
      </c>
      <c r="J223" s="12">
        <v>1.377</v>
      </c>
      <c r="K223" s="47" t="s">
        <v>739</v>
      </c>
      <c r="L223" s="9" t="str">
        <f t="shared" si="36"/>
        <v>Yes</v>
      </c>
    </row>
    <row r="224" spans="1:12" x14ac:dyDescent="0.2">
      <c r="A224" s="2" t="s">
        <v>518</v>
      </c>
      <c r="B224" s="37" t="s">
        <v>213</v>
      </c>
      <c r="C224" s="38">
        <v>1998</v>
      </c>
      <c r="D224" s="46" t="str">
        <f t="shared" si="33"/>
        <v>N/A</v>
      </c>
      <c r="E224" s="38">
        <v>1891</v>
      </c>
      <c r="F224" s="46" t="str">
        <f t="shared" si="34"/>
        <v>N/A</v>
      </c>
      <c r="G224" s="38">
        <v>2099</v>
      </c>
      <c r="H224" s="46" t="str">
        <f t="shared" si="35"/>
        <v>N/A</v>
      </c>
      <c r="I224" s="12">
        <v>-5.36</v>
      </c>
      <c r="J224" s="12">
        <v>11</v>
      </c>
      <c r="K224" s="47" t="s">
        <v>739</v>
      </c>
      <c r="L224" s="9" t="str">
        <f t="shared" si="36"/>
        <v>Yes</v>
      </c>
    </row>
    <row r="225" spans="1:12" ht="25.5" x14ac:dyDescent="0.2">
      <c r="A225" s="2" t="s">
        <v>1387</v>
      </c>
      <c r="B225" s="37" t="s">
        <v>213</v>
      </c>
      <c r="C225" s="49">
        <v>1646.1326326000001</v>
      </c>
      <c r="D225" s="46" t="str">
        <f t="shared" si="33"/>
        <v>N/A</v>
      </c>
      <c r="E225" s="49">
        <v>2047.8995241</v>
      </c>
      <c r="F225" s="46" t="str">
        <f t="shared" si="34"/>
        <v>N/A</v>
      </c>
      <c r="G225" s="49">
        <v>1870.374464</v>
      </c>
      <c r="H225" s="46" t="str">
        <f t="shared" si="35"/>
        <v>N/A</v>
      </c>
      <c r="I225" s="12">
        <v>24.41</v>
      </c>
      <c r="J225" s="12">
        <v>-8.67</v>
      </c>
      <c r="K225" s="47" t="s">
        <v>739</v>
      </c>
      <c r="L225" s="9" t="str">
        <f t="shared" si="36"/>
        <v>Yes</v>
      </c>
    </row>
    <row r="226" spans="1:12" ht="25.5" x14ac:dyDescent="0.2">
      <c r="A226" s="2" t="s">
        <v>1388</v>
      </c>
      <c r="B226" s="37" t="s">
        <v>213</v>
      </c>
      <c r="C226" s="49">
        <v>381325992</v>
      </c>
      <c r="D226" s="46" t="str">
        <f t="shared" si="33"/>
        <v>N/A</v>
      </c>
      <c r="E226" s="49">
        <v>389597582</v>
      </c>
      <c r="F226" s="46" t="str">
        <f t="shared" si="34"/>
        <v>N/A</v>
      </c>
      <c r="G226" s="49">
        <v>395465122</v>
      </c>
      <c r="H226" s="46" t="str">
        <f t="shared" si="35"/>
        <v>N/A</v>
      </c>
      <c r="I226" s="12">
        <v>2.169</v>
      </c>
      <c r="J226" s="12">
        <v>1.506</v>
      </c>
      <c r="K226" s="47" t="s">
        <v>739</v>
      </c>
      <c r="L226" s="9" t="str">
        <f t="shared" si="36"/>
        <v>Yes</v>
      </c>
    </row>
    <row r="227" spans="1:12" ht="25.5" x14ac:dyDescent="0.2">
      <c r="A227" s="2" t="s">
        <v>519</v>
      </c>
      <c r="B227" s="37" t="s">
        <v>213</v>
      </c>
      <c r="C227" s="38">
        <v>9624</v>
      </c>
      <c r="D227" s="46" t="str">
        <f t="shared" si="33"/>
        <v>N/A</v>
      </c>
      <c r="E227" s="38">
        <v>10420</v>
      </c>
      <c r="F227" s="46" t="str">
        <f t="shared" si="34"/>
        <v>N/A</v>
      </c>
      <c r="G227" s="38">
        <v>10214</v>
      </c>
      <c r="H227" s="46" t="str">
        <f t="shared" si="35"/>
        <v>N/A</v>
      </c>
      <c r="I227" s="12">
        <v>8.2710000000000008</v>
      </c>
      <c r="J227" s="12">
        <v>-1.98</v>
      </c>
      <c r="K227" s="47" t="s">
        <v>739</v>
      </c>
      <c r="L227" s="9" t="str">
        <f t="shared" si="36"/>
        <v>Yes</v>
      </c>
    </row>
    <row r="228" spans="1:12" ht="25.5" x14ac:dyDescent="0.2">
      <c r="A228" s="2" t="s">
        <v>1389</v>
      </c>
      <c r="B228" s="37" t="s">
        <v>213</v>
      </c>
      <c r="C228" s="49">
        <v>39622.401495999999</v>
      </c>
      <c r="D228" s="46" t="str">
        <f t="shared" si="33"/>
        <v>N/A</v>
      </c>
      <c r="E228" s="49">
        <v>37389.403263</v>
      </c>
      <c r="F228" s="46" t="str">
        <f t="shared" si="34"/>
        <v>N/A</v>
      </c>
      <c r="G228" s="49">
        <v>38717.948109999998</v>
      </c>
      <c r="H228" s="46" t="str">
        <f t="shared" si="35"/>
        <v>N/A</v>
      </c>
      <c r="I228" s="12">
        <v>-5.64</v>
      </c>
      <c r="J228" s="12">
        <v>3.5529999999999999</v>
      </c>
      <c r="K228" s="47" t="s">
        <v>739</v>
      </c>
      <c r="L228" s="9" t="str">
        <f t="shared" si="36"/>
        <v>Yes</v>
      </c>
    </row>
    <row r="229" spans="1:12" x14ac:dyDescent="0.2">
      <c r="A229" s="2" t="s">
        <v>1390</v>
      </c>
      <c r="B229" s="37" t="s">
        <v>213</v>
      </c>
      <c r="C229" s="54">
        <v>593832921</v>
      </c>
      <c r="D229" s="46" t="str">
        <f t="shared" ref="D229:D252" si="37">IF($B229="N/A","N/A",IF(C229&gt;10,"No",IF(C229&lt;-10,"No","Yes")))</f>
        <v>N/A</v>
      </c>
      <c r="E229" s="54">
        <v>578593348</v>
      </c>
      <c r="F229" s="46" t="str">
        <f t="shared" ref="F229:F252" si="38">IF($B229="N/A","N/A",IF(E229&gt;10,"No",IF(E229&lt;-10,"No","Yes")))</f>
        <v>N/A</v>
      </c>
      <c r="G229" s="54">
        <v>558188105</v>
      </c>
      <c r="H229" s="46" t="str">
        <f t="shared" ref="H229:H252" si="39">IF($B229="N/A","N/A",IF(G229&gt;10,"No",IF(G229&lt;-10,"No","Yes")))</f>
        <v>N/A</v>
      </c>
      <c r="I229" s="12">
        <v>-2.57</v>
      </c>
      <c r="J229" s="12">
        <v>-3.53</v>
      </c>
      <c r="K229" s="47" t="s">
        <v>739</v>
      </c>
      <c r="L229" s="9" t="str">
        <f t="shared" ref="L229:L252" si="40">IF(J229="Div by 0", "N/A", IF(K229="N/A","N/A", IF(J229&gt;VALUE(MID(K229,1,2)), "No", IF(J229&lt;-1*VALUE(MID(K229,1,2)), "No", "Yes"))))</f>
        <v>Yes</v>
      </c>
    </row>
    <row r="230" spans="1:12" x14ac:dyDescent="0.2">
      <c r="A230" s="4" t="s">
        <v>1391</v>
      </c>
      <c r="B230" s="37" t="s">
        <v>213</v>
      </c>
      <c r="C230" s="52">
        <v>40245</v>
      </c>
      <c r="D230" s="46" t="str">
        <f t="shared" si="37"/>
        <v>N/A</v>
      </c>
      <c r="E230" s="52">
        <v>38811</v>
      </c>
      <c r="F230" s="46" t="str">
        <f t="shared" si="38"/>
        <v>N/A</v>
      </c>
      <c r="G230" s="52">
        <v>35690</v>
      </c>
      <c r="H230" s="46" t="str">
        <f t="shared" si="39"/>
        <v>N/A</v>
      </c>
      <c r="I230" s="12">
        <v>-3.56</v>
      </c>
      <c r="J230" s="12">
        <v>-8.0399999999999991</v>
      </c>
      <c r="K230" s="47" t="s">
        <v>739</v>
      </c>
      <c r="L230" s="9" t="str">
        <f t="shared" si="40"/>
        <v>Yes</v>
      </c>
    </row>
    <row r="231" spans="1:12" x14ac:dyDescent="0.2">
      <c r="A231" s="4" t="s">
        <v>1392</v>
      </c>
      <c r="B231" s="37" t="s">
        <v>213</v>
      </c>
      <c r="C231" s="54">
        <v>14755.445919</v>
      </c>
      <c r="D231" s="46" t="str">
        <f t="shared" si="37"/>
        <v>N/A</v>
      </c>
      <c r="E231" s="54">
        <v>14907.973203</v>
      </c>
      <c r="F231" s="46" t="str">
        <f t="shared" si="38"/>
        <v>N/A</v>
      </c>
      <c r="G231" s="54">
        <v>15639.902072999999</v>
      </c>
      <c r="H231" s="46" t="str">
        <f t="shared" si="39"/>
        <v>N/A</v>
      </c>
      <c r="I231" s="12">
        <v>1.034</v>
      </c>
      <c r="J231" s="12">
        <v>4.91</v>
      </c>
      <c r="K231" s="47" t="s">
        <v>739</v>
      </c>
      <c r="L231" s="9" t="str">
        <f t="shared" si="40"/>
        <v>Yes</v>
      </c>
    </row>
    <row r="232" spans="1:12" ht="25.5" x14ac:dyDescent="0.2">
      <c r="A232" s="4" t="s">
        <v>1393</v>
      </c>
      <c r="B232" s="37" t="s">
        <v>213</v>
      </c>
      <c r="C232" s="54">
        <v>10654.861217</v>
      </c>
      <c r="D232" s="46" t="str">
        <f t="shared" si="37"/>
        <v>N/A</v>
      </c>
      <c r="E232" s="54">
        <v>10147.047404000001</v>
      </c>
      <c r="F232" s="46" t="str">
        <f t="shared" si="38"/>
        <v>N/A</v>
      </c>
      <c r="G232" s="54">
        <v>10211.934037000001</v>
      </c>
      <c r="H232" s="46" t="str">
        <f t="shared" si="39"/>
        <v>N/A</v>
      </c>
      <c r="I232" s="12">
        <v>-4.7699999999999996</v>
      </c>
      <c r="J232" s="12">
        <v>0.63949999999999996</v>
      </c>
      <c r="K232" s="47" t="s">
        <v>739</v>
      </c>
      <c r="L232" s="9" t="str">
        <f t="shared" si="40"/>
        <v>Yes</v>
      </c>
    </row>
    <row r="233" spans="1:12" ht="25.5" x14ac:dyDescent="0.2">
      <c r="A233" s="4" t="s">
        <v>1394</v>
      </c>
      <c r="B233" s="37" t="s">
        <v>213</v>
      </c>
      <c r="C233" s="54">
        <v>16806.815790000001</v>
      </c>
      <c r="D233" s="46" t="str">
        <f t="shared" si="37"/>
        <v>N/A</v>
      </c>
      <c r="E233" s="54">
        <v>16867.374185000001</v>
      </c>
      <c r="F233" s="46" t="str">
        <f t="shared" si="38"/>
        <v>N/A</v>
      </c>
      <c r="G233" s="54">
        <v>17611.660141</v>
      </c>
      <c r="H233" s="46" t="str">
        <f t="shared" si="39"/>
        <v>N/A</v>
      </c>
      <c r="I233" s="12">
        <v>0.36030000000000001</v>
      </c>
      <c r="J233" s="12">
        <v>4.4130000000000003</v>
      </c>
      <c r="K233" s="47" t="s">
        <v>739</v>
      </c>
      <c r="L233" s="9" t="str">
        <f t="shared" si="40"/>
        <v>Yes</v>
      </c>
    </row>
    <row r="234" spans="1:12" x14ac:dyDescent="0.2">
      <c r="A234" s="4" t="s">
        <v>1395</v>
      </c>
      <c r="B234" s="37" t="s">
        <v>213</v>
      </c>
      <c r="C234" s="54">
        <v>4241.2935083000002</v>
      </c>
      <c r="D234" s="46" t="str">
        <f t="shared" si="37"/>
        <v>N/A</v>
      </c>
      <c r="E234" s="54">
        <v>3978.3179884000001</v>
      </c>
      <c r="F234" s="46" t="str">
        <f t="shared" si="38"/>
        <v>N/A</v>
      </c>
      <c r="G234" s="54">
        <v>3773.9136537999998</v>
      </c>
      <c r="H234" s="46" t="str">
        <f t="shared" si="39"/>
        <v>N/A</v>
      </c>
      <c r="I234" s="12">
        <v>-6.2</v>
      </c>
      <c r="J234" s="12">
        <v>-5.14</v>
      </c>
      <c r="K234" s="47" t="s">
        <v>739</v>
      </c>
      <c r="L234" s="9" t="str">
        <f t="shared" si="40"/>
        <v>Yes</v>
      </c>
    </row>
    <row r="235" spans="1:12" ht="25.5" x14ac:dyDescent="0.2">
      <c r="A235" s="4" t="s">
        <v>1396</v>
      </c>
      <c r="B235" s="37" t="s">
        <v>213</v>
      </c>
      <c r="C235" s="54">
        <v>3151.6949746</v>
      </c>
      <c r="D235" s="46" t="str">
        <f t="shared" si="37"/>
        <v>N/A</v>
      </c>
      <c r="E235" s="54">
        <v>2640.1027201000002</v>
      </c>
      <c r="F235" s="46" t="str">
        <f t="shared" si="38"/>
        <v>N/A</v>
      </c>
      <c r="G235" s="54">
        <v>2123.1511936000002</v>
      </c>
      <c r="H235" s="46" t="str">
        <f t="shared" si="39"/>
        <v>N/A</v>
      </c>
      <c r="I235" s="12">
        <v>-16.2</v>
      </c>
      <c r="J235" s="12">
        <v>-19.600000000000001</v>
      </c>
      <c r="K235" s="47" t="s">
        <v>739</v>
      </c>
      <c r="L235" s="9" t="str">
        <f t="shared" si="40"/>
        <v>Yes</v>
      </c>
    </row>
    <row r="236" spans="1:12" x14ac:dyDescent="0.2">
      <c r="A236" s="4" t="s">
        <v>1397</v>
      </c>
      <c r="B236" s="37" t="s">
        <v>213</v>
      </c>
      <c r="C236" s="46">
        <v>2.6929585608000002</v>
      </c>
      <c r="D236" s="46" t="str">
        <f t="shared" si="37"/>
        <v>N/A</v>
      </c>
      <c r="E236" s="46">
        <v>2.4951830256999998</v>
      </c>
      <c r="F236" s="46" t="str">
        <f t="shared" si="38"/>
        <v>N/A</v>
      </c>
      <c r="G236" s="46">
        <v>2.2505139167000001</v>
      </c>
      <c r="H236" s="46" t="str">
        <f t="shared" si="39"/>
        <v>N/A</v>
      </c>
      <c r="I236" s="12">
        <v>-7.34</v>
      </c>
      <c r="J236" s="12">
        <v>-9.81</v>
      </c>
      <c r="K236" s="47" t="s">
        <v>739</v>
      </c>
      <c r="L236" s="9" t="str">
        <f t="shared" si="40"/>
        <v>Yes</v>
      </c>
    </row>
    <row r="237" spans="1:12" x14ac:dyDescent="0.2">
      <c r="A237" s="4" t="s">
        <v>1398</v>
      </c>
      <c r="B237" s="37" t="s">
        <v>213</v>
      </c>
      <c r="C237" s="46">
        <v>16.406737367000002</v>
      </c>
      <c r="D237" s="46" t="str">
        <f t="shared" si="37"/>
        <v>N/A</v>
      </c>
      <c r="E237" s="46">
        <v>13.355441664000001</v>
      </c>
      <c r="F237" s="46" t="str">
        <f t="shared" si="38"/>
        <v>N/A</v>
      </c>
      <c r="G237" s="46">
        <v>11.004645761000001</v>
      </c>
      <c r="H237" s="46" t="str">
        <f t="shared" si="39"/>
        <v>N/A</v>
      </c>
      <c r="I237" s="12">
        <v>-18.600000000000001</v>
      </c>
      <c r="J237" s="12">
        <v>-17.600000000000001</v>
      </c>
      <c r="K237" s="47" t="s">
        <v>739</v>
      </c>
      <c r="L237" s="9" t="str">
        <f t="shared" si="40"/>
        <v>Yes</v>
      </c>
    </row>
    <row r="238" spans="1:12" x14ac:dyDescent="0.2">
      <c r="A238" s="61" t="s">
        <v>1399</v>
      </c>
      <c r="B238" s="37" t="s">
        <v>213</v>
      </c>
      <c r="C238" s="46">
        <v>18.839712250000002</v>
      </c>
      <c r="D238" s="46" t="str">
        <f t="shared" si="37"/>
        <v>N/A</v>
      </c>
      <c r="E238" s="46">
        <v>17.750909364999998</v>
      </c>
      <c r="F238" s="46" t="str">
        <f t="shared" si="38"/>
        <v>N/A</v>
      </c>
      <c r="G238" s="46">
        <v>16.096016108000001</v>
      </c>
      <c r="H238" s="46" t="str">
        <f t="shared" si="39"/>
        <v>N/A</v>
      </c>
      <c r="I238" s="12">
        <v>-5.78</v>
      </c>
      <c r="J238" s="12">
        <v>-9.32</v>
      </c>
      <c r="K238" s="47" t="s">
        <v>739</v>
      </c>
      <c r="L238" s="9" t="str">
        <f t="shared" si="40"/>
        <v>Yes</v>
      </c>
    </row>
    <row r="239" spans="1:12" x14ac:dyDescent="0.2">
      <c r="A239" s="61" t="s">
        <v>1400</v>
      </c>
      <c r="B239" s="37" t="s">
        <v>213</v>
      </c>
      <c r="C239" s="46">
        <v>0.28823864890000001</v>
      </c>
      <c r="D239" s="46" t="str">
        <f t="shared" si="37"/>
        <v>N/A</v>
      </c>
      <c r="E239" s="46">
        <v>0.24714776190000001</v>
      </c>
      <c r="F239" s="46" t="str">
        <f t="shared" si="38"/>
        <v>N/A</v>
      </c>
      <c r="G239" s="46">
        <v>0.220998526</v>
      </c>
      <c r="H239" s="46" t="str">
        <f t="shared" si="39"/>
        <v>N/A</v>
      </c>
      <c r="I239" s="12">
        <v>-14.3</v>
      </c>
      <c r="J239" s="12">
        <v>-10.6</v>
      </c>
      <c r="K239" s="47" t="s">
        <v>739</v>
      </c>
      <c r="L239" s="9" t="str">
        <f t="shared" si="40"/>
        <v>Yes</v>
      </c>
    </row>
    <row r="240" spans="1:12" x14ac:dyDescent="0.2">
      <c r="A240" s="61" t="s">
        <v>1401</v>
      </c>
      <c r="B240" s="37" t="s">
        <v>213</v>
      </c>
      <c r="C240" s="46">
        <v>1.0215818923</v>
      </c>
      <c r="D240" s="46" t="str">
        <f t="shared" si="37"/>
        <v>N/A</v>
      </c>
      <c r="E240" s="46">
        <v>0.87219012119999995</v>
      </c>
      <c r="F240" s="46" t="str">
        <f t="shared" si="38"/>
        <v>N/A</v>
      </c>
      <c r="G240" s="46">
        <v>0.68986550369999999</v>
      </c>
      <c r="H240" s="46" t="str">
        <f t="shared" si="39"/>
        <v>N/A</v>
      </c>
      <c r="I240" s="12">
        <v>-14.6</v>
      </c>
      <c r="J240" s="12">
        <v>-20.9</v>
      </c>
      <c r="K240" s="47" t="s">
        <v>739</v>
      </c>
      <c r="L240" s="9" t="str">
        <f t="shared" si="40"/>
        <v>Yes</v>
      </c>
    </row>
    <row r="241" spans="1:12" ht="25.5" x14ac:dyDescent="0.2">
      <c r="A241" s="61" t="s">
        <v>1402</v>
      </c>
      <c r="B241" s="37" t="s">
        <v>213</v>
      </c>
      <c r="C241" s="54">
        <v>381325992</v>
      </c>
      <c r="D241" s="46" t="str">
        <f t="shared" si="37"/>
        <v>N/A</v>
      </c>
      <c r="E241" s="54">
        <v>389597582</v>
      </c>
      <c r="F241" s="46" t="str">
        <f t="shared" si="38"/>
        <v>N/A</v>
      </c>
      <c r="G241" s="54">
        <v>395465122</v>
      </c>
      <c r="H241" s="46" t="str">
        <f t="shared" si="39"/>
        <v>N/A</v>
      </c>
      <c r="I241" s="12">
        <v>2.169</v>
      </c>
      <c r="J241" s="12">
        <v>1.506</v>
      </c>
      <c r="K241" s="47" t="s">
        <v>739</v>
      </c>
      <c r="L241" s="9" t="str">
        <f t="shared" si="40"/>
        <v>Yes</v>
      </c>
    </row>
    <row r="242" spans="1:12" x14ac:dyDescent="0.2">
      <c r="A242" s="61" t="s">
        <v>1403</v>
      </c>
      <c r="B242" s="37" t="s">
        <v>213</v>
      </c>
      <c r="C242" s="52">
        <v>9624</v>
      </c>
      <c r="D242" s="46" t="str">
        <f t="shared" si="37"/>
        <v>N/A</v>
      </c>
      <c r="E242" s="52">
        <v>10420</v>
      </c>
      <c r="F242" s="46" t="str">
        <f t="shared" si="38"/>
        <v>N/A</v>
      </c>
      <c r="G242" s="52">
        <v>10214</v>
      </c>
      <c r="H242" s="46" t="str">
        <f t="shared" si="39"/>
        <v>N/A</v>
      </c>
      <c r="I242" s="12">
        <v>8.2710000000000008</v>
      </c>
      <c r="J242" s="12">
        <v>-1.98</v>
      </c>
      <c r="K242" s="47" t="s">
        <v>739</v>
      </c>
      <c r="L242" s="9" t="str">
        <f t="shared" si="40"/>
        <v>Yes</v>
      </c>
    </row>
    <row r="243" spans="1:12" ht="25.5" x14ac:dyDescent="0.2">
      <c r="A243" s="61" t="s">
        <v>1404</v>
      </c>
      <c r="B243" s="37" t="s">
        <v>213</v>
      </c>
      <c r="C243" s="54">
        <v>39622.401495999999</v>
      </c>
      <c r="D243" s="46" t="str">
        <f t="shared" si="37"/>
        <v>N/A</v>
      </c>
      <c r="E243" s="54">
        <v>37389.403263</v>
      </c>
      <c r="F243" s="46" t="str">
        <f t="shared" si="38"/>
        <v>N/A</v>
      </c>
      <c r="G243" s="54">
        <v>38717.948109999998</v>
      </c>
      <c r="H243" s="46" t="str">
        <f t="shared" si="39"/>
        <v>N/A</v>
      </c>
      <c r="I243" s="12">
        <v>-5.64</v>
      </c>
      <c r="J243" s="12">
        <v>3.5529999999999999</v>
      </c>
      <c r="K243" s="47" t="s">
        <v>739</v>
      </c>
      <c r="L243" s="9" t="str">
        <f t="shared" si="40"/>
        <v>Yes</v>
      </c>
    </row>
    <row r="244" spans="1:12" ht="25.5" x14ac:dyDescent="0.2">
      <c r="A244" s="61" t="s">
        <v>1405</v>
      </c>
      <c r="B244" s="37" t="s">
        <v>213</v>
      </c>
      <c r="C244" s="54">
        <v>20485.564103000001</v>
      </c>
      <c r="D244" s="46" t="str">
        <f t="shared" si="37"/>
        <v>N/A</v>
      </c>
      <c r="E244" s="54">
        <v>19990.978723</v>
      </c>
      <c r="F244" s="46" t="str">
        <f t="shared" si="38"/>
        <v>N/A</v>
      </c>
      <c r="G244" s="54">
        <v>22220.168830999999</v>
      </c>
      <c r="H244" s="46" t="str">
        <f t="shared" si="39"/>
        <v>N/A</v>
      </c>
      <c r="I244" s="12">
        <v>-2.41</v>
      </c>
      <c r="J244" s="12">
        <v>11.15</v>
      </c>
      <c r="K244" s="47" t="s">
        <v>739</v>
      </c>
      <c r="L244" s="9" t="str">
        <f t="shared" si="40"/>
        <v>Yes</v>
      </c>
    </row>
    <row r="245" spans="1:12" ht="25.5" x14ac:dyDescent="0.2">
      <c r="A245" s="61" t="s">
        <v>1406</v>
      </c>
      <c r="B245" s="37" t="s">
        <v>213</v>
      </c>
      <c r="C245" s="54">
        <v>39786.423982</v>
      </c>
      <c r="D245" s="46" t="str">
        <f t="shared" si="37"/>
        <v>N/A</v>
      </c>
      <c r="E245" s="54">
        <v>37574.410481999999</v>
      </c>
      <c r="F245" s="46" t="str">
        <f t="shared" si="38"/>
        <v>N/A</v>
      </c>
      <c r="G245" s="54">
        <v>38851.253979000001</v>
      </c>
      <c r="H245" s="46" t="str">
        <f t="shared" si="39"/>
        <v>N/A</v>
      </c>
      <c r="I245" s="12">
        <v>-5.56</v>
      </c>
      <c r="J245" s="12">
        <v>3.3980000000000001</v>
      </c>
      <c r="K245" s="47" t="s">
        <v>739</v>
      </c>
      <c r="L245" s="9" t="str">
        <f t="shared" si="40"/>
        <v>Yes</v>
      </c>
    </row>
    <row r="246" spans="1:12" ht="25.5" x14ac:dyDescent="0.2">
      <c r="A246" s="61" t="s">
        <v>1407</v>
      </c>
      <c r="B246" s="37" t="s">
        <v>213</v>
      </c>
      <c r="C246" s="54">
        <v>48848.4</v>
      </c>
      <c r="D246" s="46" t="str">
        <f t="shared" si="37"/>
        <v>N/A</v>
      </c>
      <c r="E246" s="54">
        <v>34875.857143000001</v>
      </c>
      <c r="F246" s="46" t="str">
        <f t="shared" si="38"/>
        <v>N/A</v>
      </c>
      <c r="G246" s="54">
        <v>37898.400000000001</v>
      </c>
      <c r="H246" s="46" t="str">
        <f t="shared" si="39"/>
        <v>N/A</v>
      </c>
      <c r="I246" s="12">
        <v>-28.6</v>
      </c>
      <c r="J246" s="12">
        <v>8.6669999999999998</v>
      </c>
      <c r="K246" s="47" t="s">
        <v>739</v>
      </c>
      <c r="L246" s="9" t="str">
        <f t="shared" si="40"/>
        <v>Yes</v>
      </c>
    </row>
    <row r="247" spans="1:12" ht="25.5" x14ac:dyDescent="0.2">
      <c r="A247" s="61" t="s">
        <v>1408</v>
      </c>
      <c r="B247" s="37" t="s">
        <v>213</v>
      </c>
      <c r="C247" s="54" t="s">
        <v>1747</v>
      </c>
      <c r="D247" s="46" t="str">
        <f t="shared" si="37"/>
        <v>N/A</v>
      </c>
      <c r="E247" s="54">
        <v>27100</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0.64398144339999996</v>
      </c>
      <c r="D248" s="46" t="str">
        <f t="shared" si="37"/>
        <v>N/A</v>
      </c>
      <c r="E248" s="46">
        <v>0.66990819940000002</v>
      </c>
      <c r="F248" s="46" t="str">
        <f t="shared" si="38"/>
        <v>N/A</v>
      </c>
      <c r="G248" s="46">
        <v>0.6440669416</v>
      </c>
      <c r="H248" s="46" t="str">
        <f t="shared" si="39"/>
        <v>N/A</v>
      </c>
      <c r="I248" s="12">
        <v>4.0259999999999998</v>
      </c>
      <c r="J248" s="12">
        <v>-3.86</v>
      </c>
      <c r="K248" s="47" t="s">
        <v>739</v>
      </c>
      <c r="L248" s="9" t="str">
        <f t="shared" si="40"/>
        <v>Yes</v>
      </c>
    </row>
    <row r="249" spans="1:12" ht="25.5" x14ac:dyDescent="0.2">
      <c r="A249" s="61" t="s">
        <v>1410</v>
      </c>
      <c r="B249" s="37" t="s">
        <v>213</v>
      </c>
      <c r="C249" s="46">
        <v>3.6494073612000002</v>
      </c>
      <c r="D249" s="46" t="str">
        <f t="shared" si="37"/>
        <v>N/A</v>
      </c>
      <c r="E249" s="46">
        <v>2.8338860416</v>
      </c>
      <c r="F249" s="46" t="str">
        <f t="shared" si="38"/>
        <v>N/A</v>
      </c>
      <c r="G249" s="46">
        <v>2.2357723577000002</v>
      </c>
      <c r="H249" s="46" t="str">
        <f t="shared" si="39"/>
        <v>N/A</v>
      </c>
      <c r="I249" s="12">
        <v>-22.3</v>
      </c>
      <c r="J249" s="12">
        <v>-21.1</v>
      </c>
      <c r="K249" s="47" t="s">
        <v>739</v>
      </c>
      <c r="L249" s="9" t="str">
        <f t="shared" si="40"/>
        <v>Yes</v>
      </c>
    </row>
    <row r="250" spans="1:12" ht="25.5" x14ac:dyDescent="0.2">
      <c r="A250" s="61" t="s">
        <v>1411</v>
      </c>
      <c r="B250" s="37" t="s">
        <v>213</v>
      </c>
      <c r="C250" s="46">
        <v>5.2761710839999996</v>
      </c>
      <c r="D250" s="46" t="str">
        <f t="shared" si="37"/>
        <v>N/A</v>
      </c>
      <c r="E250" s="46">
        <v>5.5030025181999997</v>
      </c>
      <c r="F250" s="46" t="str">
        <f t="shared" si="38"/>
        <v>N/A</v>
      </c>
      <c r="G250" s="46">
        <v>5.2706089618999998</v>
      </c>
      <c r="H250" s="46" t="str">
        <f t="shared" si="39"/>
        <v>N/A</v>
      </c>
      <c r="I250" s="12">
        <v>4.2990000000000004</v>
      </c>
      <c r="J250" s="12">
        <v>-4.22</v>
      </c>
      <c r="K250" s="47" t="s">
        <v>739</v>
      </c>
      <c r="L250" s="9" t="str">
        <f t="shared" si="40"/>
        <v>Yes</v>
      </c>
    </row>
    <row r="251" spans="1:12" ht="25.5" x14ac:dyDescent="0.2">
      <c r="A251" s="61" t="s">
        <v>1412</v>
      </c>
      <c r="B251" s="37" t="s">
        <v>213</v>
      </c>
      <c r="C251" s="46">
        <v>7.4647439999999997E-3</v>
      </c>
      <c r="D251" s="46" t="str">
        <f t="shared" si="37"/>
        <v>N/A</v>
      </c>
      <c r="E251" s="46">
        <v>9.3696249999999995E-3</v>
      </c>
      <c r="F251" s="46" t="str">
        <f t="shared" si="38"/>
        <v>N/A</v>
      </c>
      <c r="G251" s="46">
        <v>7.9901636000000009E-3</v>
      </c>
      <c r="H251" s="46" t="str">
        <f t="shared" si="39"/>
        <v>N/A</v>
      </c>
      <c r="I251" s="12">
        <v>25.52</v>
      </c>
      <c r="J251" s="12">
        <v>-14.7</v>
      </c>
      <c r="K251" s="47" t="s">
        <v>739</v>
      </c>
      <c r="L251" s="9" t="str">
        <f t="shared" si="40"/>
        <v>Yes</v>
      </c>
    </row>
    <row r="252" spans="1:12" ht="25.5" x14ac:dyDescent="0.2">
      <c r="A252" s="61" t="s">
        <v>1413</v>
      </c>
      <c r="B252" s="37" t="s">
        <v>213</v>
      </c>
      <c r="C252" s="46">
        <v>0</v>
      </c>
      <c r="D252" s="46" t="str">
        <f t="shared" si="37"/>
        <v>N/A</v>
      </c>
      <c r="E252" s="46">
        <v>3.1216540000000002E-4</v>
      </c>
      <c r="F252" s="46" t="str">
        <f t="shared" si="38"/>
        <v>N/A</v>
      </c>
      <c r="G252" s="46">
        <v>0</v>
      </c>
      <c r="H252" s="46" t="str">
        <f t="shared" si="39"/>
        <v>N/A</v>
      </c>
      <c r="I252" s="12" t="s">
        <v>1747</v>
      </c>
      <c r="J252" s="12">
        <v>-100</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264274</v>
      </c>
      <c r="D6" s="46" t="str">
        <f t="shared" ref="D6:D37" si="0">IF($B6="N/A","N/A",IF(C6&gt;10,"No",IF(C6&lt;-10,"No","Yes")))</f>
        <v>N/A</v>
      </c>
      <c r="E6" s="38">
        <v>265241</v>
      </c>
      <c r="F6" s="46" t="str">
        <f t="shared" ref="F6:F37" si="1">IF($B6="N/A","N/A",IF(E6&gt;10,"No",IF(E6&lt;-10,"No","Yes")))</f>
        <v>N/A</v>
      </c>
      <c r="G6" s="38">
        <v>270720</v>
      </c>
      <c r="H6" s="46" t="str">
        <f t="shared" ref="H6:H37" si="2">IF($B6="N/A","N/A",IF(G6&gt;10,"No",IF(G6&lt;-10,"No","Yes")))</f>
        <v>N/A</v>
      </c>
      <c r="I6" s="12">
        <v>0.3659</v>
      </c>
      <c r="J6" s="12">
        <v>2.0659999999999998</v>
      </c>
      <c r="K6" s="47" t="s">
        <v>739</v>
      </c>
      <c r="L6" s="9" t="str">
        <f t="shared" ref="L6:L39" si="3">IF(J6="Div by 0", "N/A", IF(K6="N/A","N/A", IF(J6&gt;VALUE(MID(K6,1,2)), "No", IF(J6&lt;-1*VALUE(MID(K6,1,2)), "No", "Yes"))))</f>
        <v>Yes</v>
      </c>
    </row>
    <row r="7" spans="1:12" x14ac:dyDescent="0.2">
      <c r="A7" s="48" t="s">
        <v>6</v>
      </c>
      <c r="B7" s="37" t="s">
        <v>213</v>
      </c>
      <c r="C7" s="38">
        <v>250098</v>
      </c>
      <c r="D7" s="46" t="str">
        <f t="shared" si="0"/>
        <v>N/A</v>
      </c>
      <c r="E7" s="38">
        <v>250375</v>
      </c>
      <c r="F7" s="46" t="str">
        <f t="shared" si="1"/>
        <v>N/A</v>
      </c>
      <c r="G7" s="38">
        <v>254789</v>
      </c>
      <c r="H7" s="46" t="str">
        <f t="shared" si="2"/>
        <v>N/A</v>
      </c>
      <c r="I7" s="12">
        <v>0.1108</v>
      </c>
      <c r="J7" s="12">
        <v>1.7629999999999999</v>
      </c>
      <c r="K7" s="47" t="s">
        <v>739</v>
      </c>
      <c r="L7" s="9" t="str">
        <f t="shared" si="3"/>
        <v>Yes</v>
      </c>
    </row>
    <row r="8" spans="1:12" x14ac:dyDescent="0.2">
      <c r="A8" s="48" t="s">
        <v>360</v>
      </c>
      <c r="B8" s="37" t="s">
        <v>213</v>
      </c>
      <c r="C8" s="8" t="s">
        <v>213</v>
      </c>
      <c r="D8" s="46" t="str">
        <f t="shared" si="0"/>
        <v>N/A</v>
      </c>
      <c r="E8" s="8">
        <v>94.395285797</v>
      </c>
      <c r="F8" s="46" t="str">
        <f t="shared" si="1"/>
        <v>N/A</v>
      </c>
      <c r="G8" s="8">
        <v>94.115322104000001</v>
      </c>
      <c r="H8" s="46" t="str">
        <f t="shared" si="2"/>
        <v>N/A</v>
      </c>
      <c r="I8" s="12" t="s">
        <v>213</v>
      </c>
      <c r="J8" s="12">
        <v>-0.29699999999999999</v>
      </c>
      <c r="K8" s="47" t="s">
        <v>739</v>
      </c>
      <c r="L8" s="9" t="str">
        <f t="shared" si="3"/>
        <v>Yes</v>
      </c>
    </row>
    <row r="9" spans="1:12" x14ac:dyDescent="0.2">
      <c r="A9" s="4" t="s">
        <v>88</v>
      </c>
      <c r="B9" s="50" t="s">
        <v>213</v>
      </c>
      <c r="C9" s="1">
        <v>239663.35999999999</v>
      </c>
      <c r="D9" s="11" t="str">
        <f t="shared" si="0"/>
        <v>N/A</v>
      </c>
      <c r="E9" s="1">
        <v>240424.19</v>
      </c>
      <c r="F9" s="11" t="str">
        <f t="shared" si="1"/>
        <v>N/A</v>
      </c>
      <c r="G9" s="1">
        <v>245611.17</v>
      </c>
      <c r="H9" s="11" t="str">
        <f t="shared" si="2"/>
        <v>N/A</v>
      </c>
      <c r="I9" s="12">
        <v>0.3175</v>
      </c>
      <c r="J9" s="12">
        <v>2.157</v>
      </c>
      <c r="K9" s="50" t="s">
        <v>739</v>
      </c>
      <c r="L9" s="9" t="str">
        <f t="shared" si="3"/>
        <v>Yes</v>
      </c>
    </row>
    <row r="10" spans="1:12" x14ac:dyDescent="0.2">
      <c r="A10" s="4" t="s">
        <v>1414</v>
      </c>
      <c r="B10" s="37" t="s">
        <v>213</v>
      </c>
      <c r="C10" s="8">
        <v>1.9347344044000001</v>
      </c>
      <c r="D10" s="46" t="str">
        <f t="shared" si="0"/>
        <v>N/A</v>
      </c>
      <c r="E10" s="8">
        <v>1.8568019273</v>
      </c>
      <c r="F10" s="46" t="str">
        <f t="shared" si="1"/>
        <v>N/A</v>
      </c>
      <c r="G10" s="8">
        <v>1.7863475177000001</v>
      </c>
      <c r="H10" s="46" t="str">
        <f t="shared" si="2"/>
        <v>N/A</v>
      </c>
      <c r="I10" s="12">
        <v>-4.03</v>
      </c>
      <c r="J10" s="12">
        <v>-3.79</v>
      </c>
      <c r="K10" s="47" t="s">
        <v>739</v>
      </c>
      <c r="L10" s="9" t="str">
        <f t="shared" si="3"/>
        <v>Yes</v>
      </c>
    </row>
    <row r="11" spans="1:12" x14ac:dyDescent="0.2">
      <c r="A11" s="4" t="s">
        <v>1415</v>
      </c>
      <c r="B11" s="37" t="s">
        <v>213</v>
      </c>
      <c r="C11" s="8">
        <v>0.1063290373</v>
      </c>
      <c r="D11" s="46" t="str">
        <f t="shared" si="0"/>
        <v>N/A</v>
      </c>
      <c r="E11" s="8">
        <v>0.31744715179999999</v>
      </c>
      <c r="F11" s="46" t="str">
        <f t="shared" si="1"/>
        <v>N/A</v>
      </c>
      <c r="G11" s="8">
        <v>0.33798758870000001</v>
      </c>
      <c r="H11" s="46" t="str">
        <f t="shared" si="2"/>
        <v>N/A</v>
      </c>
      <c r="I11" s="12">
        <v>198.6</v>
      </c>
      <c r="J11" s="12">
        <v>6.4710000000000001</v>
      </c>
      <c r="K11" s="47" t="s">
        <v>739</v>
      </c>
      <c r="L11" s="9" t="str">
        <f t="shared" si="3"/>
        <v>Yes</v>
      </c>
    </row>
    <row r="12" spans="1:12" x14ac:dyDescent="0.2">
      <c r="A12" s="4" t="s">
        <v>1416</v>
      </c>
      <c r="B12" s="37" t="s">
        <v>213</v>
      </c>
      <c r="C12" s="8">
        <v>79.121290782000003</v>
      </c>
      <c r="D12" s="46" t="str">
        <f t="shared" si="0"/>
        <v>N/A</v>
      </c>
      <c r="E12" s="8">
        <v>79.943146045000006</v>
      </c>
      <c r="F12" s="46" t="str">
        <f t="shared" si="1"/>
        <v>N/A</v>
      </c>
      <c r="G12" s="8">
        <v>80.223478131999997</v>
      </c>
      <c r="H12" s="46" t="str">
        <f t="shared" si="2"/>
        <v>N/A</v>
      </c>
      <c r="I12" s="12">
        <v>1.0389999999999999</v>
      </c>
      <c r="J12" s="12">
        <v>0.35070000000000001</v>
      </c>
      <c r="K12" s="47" t="s">
        <v>739</v>
      </c>
      <c r="L12" s="9" t="str">
        <f t="shared" si="3"/>
        <v>Yes</v>
      </c>
    </row>
    <row r="13" spans="1:12" x14ac:dyDescent="0.2">
      <c r="A13" s="4" t="s">
        <v>1417</v>
      </c>
      <c r="B13" s="37" t="s">
        <v>213</v>
      </c>
      <c r="C13" s="8">
        <v>2.6669290206</v>
      </c>
      <c r="D13" s="46" t="str">
        <f t="shared" si="0"/>
        <v>N/A</v>
      </c>
      <c r="E13" s="8">
        <v>1.6192820869</v>
      </c>
      <c r="F13" s="46" t="str">
        <f t="shared" si="1"/>
        <v>N/A</v>
      </c>
      <c r="G13" s="8">
        <v>1.5344267139000001</v>
      </c>
      <c r="H13" s="46" t="str">
        <f t="shared" si="2"/>
        <v>N/A</v>
      </c>
      <c r="I13" s="12">
        <v>-39.299999999999997</v>
      </c>
      <c r="J13" s="12">
        <v>-5.24</v>
      </c>
      <c r="K13" s="47" t="s">
        <v>739</v>
      </c>
      <c r="L13" s="9" t="str">
        <f t="shared" si="3"/>
        <v>Yes</v>
      </c>
    </row>
    <row r="14" spans="1:12" x14ac:dyDescent="0.2">
      <c r="A14" s="4" t="s">
        <v>1418</v>
      </c>
      <c r="B14" s="37" t="s">
        <v>213</v>
      </c>
      <c r="C14" s="8">
        <v>2.3532394408999999</v>
      </c>
      <c r="D14" s="46" t="str">
        <f t="shared" si="0"/>
        <v>N/A</v>
      </c>
      <c r="E14" s="8">
        <v>2.4438152472999999</v>
      </c>
      <c r="F14" s="46" t="str">
        <f t="shared" si="1"/>
        <v>N/A</v>
      </c>
      <c r="G14" s="8">
        <v>2.4438534279000002</v>
      </c>
      <c r="H14" s="46" t="str">
        <f t="shared" si="2"/>
        <v>N/A</v>
      </c>
      <c r="I14" s="12">
        <v>3.8490000000000002</v>
      </c>
      <c r="J14" s="12">
        <v>1.6000000000000001E-3</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0.73030264040000004</v>
      </c>
      <c r="D16" s="46" t="str">
        <f t="shared" si="0"/>
        <v>N/A</v>
      </c>
      <c r="E16" s="8">
        <v>0.73329538039999997</v>
      </c>
      <c r="F16" s="46" t="str">
        <f t="shared" si="1"/>
        <v>N/A</v>
      </c>
      <c r="G16" s="8">
        <v>0.68077718679999999</v>
      </c>
      <c r="H16" s="46" t="str">
        <f t="shared" si="2"/>
        <v>N/A</v>
      </c>
      <c r="I16" s="12">
        <v>0.4098</v>
      </c>
      <c r="J16" s="12">
        <v>-7.16</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13.087174675</v>
      </c>
      <c r="D18" s="46" t="str">
        <f t="shared" si="0"/>
        <v>N/A</v>
      </c>
      <c r="E18" s="8">
        <v>13.086212162000001</v>
      </c>
      <c r="F18" s="46" t="str">
        <f t="shared" si="1"/>
        <v>N/A</v>
      </c>
      <c r="G18" s="8">
        <v>12.993129433</v>
      </c>
      <c r="H18" s="46" t="str">
        <f t="shared" si="2"/>
        <v>N/A</v>
      </c>
      <c r="I18" s="12">
        <v>-7.0000000000000001E-3</v>
      </c>
      <c r="J18" s="12">
        <v>-0.71099999999999997</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96.496439301999999</v>
      </c>
      <c r="D20" s="46" t="str">
        <f t="shared" si="0"/>
        <v>N/A</v>
      </c>
      <c r="E20" s="8">
        <v>97.329975380999997</v>
      </c>
      <c r="F20" s="46" t="str">
        <f t="shared" si="1"/>
        <v>N/A</v>
      </c>
      <c r="G20" s="8">
        <v>97.446808511</v>
      </c>
      <c r="H20" s="46" t="str">
        <f t="shared" si="2"/>
        <v>N/A</v>
      </c>
      <c r="I20" s="12">
        <v>0.86380000000000001</v>
      </c>
      <c r="J20" s="12">
        <v>0.12</v>
      </c>
      <c r="K20" s="47" t="s">
        <v>739</v>
      </c>
      <c r="L20" s="9" t="str">
        <f t="shared" si="3"/>
        <v>Yes</v>
      </c>
    </row>
    <row r="21" spans="1:12" x14ac:dyDescent="0.2">
      <c r="A21" s="2" t="s">
        <v>976</v>
      </c>
      <c r="B21" s="37" t="s">
        <v>213</v>
      </c>
      <c r="C21" s="8">
        <v>3.5035606983999998</v>
      </c>
      <c r="D21" s="46" t="str">
        <f t="shared" si="0"/>
        <v>N/A</v>
      </c>
      <c r="E21" s="8">
        <v>2.6700246190999999</v>
      </c>
      <c r="F21" s="46" t="str">
        <f t="shared" si="1"/>
        <v>N/A</v>
      </c>
      <c r="G21" s="8">
        <v>2.5531914894000001</v>
      </c>
      <c r="H21" s="46" t="str">
        <f t="shared" si="2"/>
        <v>N/A</v>
      </c>
      <c r="I21" s="12">
        <v>-23.8</v>
      </c>
      <c r="J21" s="12">
        <v>-4.38</v>
      </c>
      <c r="K21" s="47" t="s">
        <v>739</v>
      </c>
      <c r="L21" s="9" t="str">
        <f t="shared" si="3"/>
        <v>Yes</v>
      </c>
    </row>
    <row r="22" spans="1:12" x14ac:dyDescent="0.2">
      <c r="A22" s="3" t="s">
        <v>1718</v>
      </c>
      <c r="B22" s="37" t="s">
        <v>213</v>
      </c>
      <c r="C22" s="38">
        <v>144022</v>
      </c>
      <c r="D22" s="46" t="str">
        <f t="shared" si="0"/>
        <v>N/A</v>
      </c>
      <c r="E22" s="38">
        <v>142514</v>
      </c>
      <c r="F22" s="46" t="str">
        <f t="shared" si="1"/>
        <v>N/A</v>
      </c>
      <c r="G22" s="38">
        <v>143664</v>
      </c>
      <c r="H22" s="46" t="str">
        <f t="shared" si="2"/>
        <v>N/A</v>
      </c>
      <c r="I22" s="12">
        <v>-1.05</v>
      </c>
      <c r="J22" s="12">
        <v>0.80689999999999995</v>
      </c>
      <c r="K22" s="47" t="s">
        <v>739</v>
      </c>
      <c r="L22" s="9" t="str">
        <f t="shared" si="3"/>
        <v>Yes</v>
      </c>
    </row>
    <row r="23" spans="1:12" x14ac:dyDescent="0.2">
      <c r="A23" s="3" t="s">
        <v>991</v>
      </c>
      <c r="B23" s="37" t="s">
        <v>213</v>
      </c>
      <c r="C23" s="38">
        <v>56755</v>
      </c>
      <c r="D23" s="46" t="str">
        <f t="shared" si="0"/>
        <v>N/A</v>
      </c>
      <c r="E23" s="38">
        <v>56396</v>
      </c>
      <c r="F23" s="46" t="str">
        <f t="shared" si="1"/>
        <v>N/A</v>
      </c>
      <c r="G23" s="38">
        <v>55956</v>
      </c>
      <c r="H23" s="46" t="str">
        <f t="shared" si="2"/>
        <v>N/A</v>
      </c>
      <c r="I23" s="12">
        <v>-0.63300000000000001</v>
      </c>
      <c r="J23" s="12">
        <v>-0.78</v>
      </c>
      <c r="K23" s="47" t="s">
        <v>739</v>
      </c>
      <c r="L23" s="9" t="str">
        <f t="shared" si="3"/>
        <v>Yes</v>
      </c>
    </row>
    <row r="24" spans="1:12" x14ac:dyDescent="0.2">
      <c r="A24" s="3" t="s">
        <v>992</v>
      </c>
      <c r="B24" s="37" t="s">
        <v>213</v>
      </c>
      <c r="C24" s="38">
        <v>20925</v>
      </c>
      <c r="D24" s="46" t="str">
        <f t="shared" si="0"/>
        <v>N/A</v>
      </c>
      <c r="E24" s="38">
        <v>21325</v>
      </c>
      <c r="F24" s="46" t="str">
        <f t="shared" si="1"/>
        <v>N/A</v>
      </c>
      <c r="G24" s="38">
        <v>21437</v>
      </c>
      <c r="H24" s="46" t="str">
        <f t="shared" si="2"/>
        <v>N/A</v>
      </c>
      <c r="I24" s="12">
        <v>1.9119999999999999</v>
      </c>
      <c r="J24" s="12">
        <v>0.5252</v>
      </c>
      <c r="K24" s="47" t="s">
        <v>739</v>
      </c>
      <c r="L24" s="9" t="str">
        <f t="shared" si="3"/>
        <v>Yes</v>
      </c>
    </row>
    <row r="25" spans="1:12" x14ac:dyDescent="0.2">
      <c r="A25" s="3" t="s">
        <v>993</v>
      </c>
      <c r="B25" s="37" t="s">
        <v>213</v>
      </c>
      <c r="C25" s="38">
        <v>66342</v>
      </c>
      <c r="D25" s="46" t="str">
        <f t="shared" si="0"/>
        <v>N/A</v>
      </c>
      <c r="E25" s="38">
        <v>64793</v>
      </c>
      <c r="F25" s="46" t="str">
        <f t="shared" si="1"/>
        <v>N/A</v>
      </c>
      <c r="G25" s="38">
        <v>66271</v>
      </c>
      <c r="H25" s="46" t="str">
        <f t="shared" si="2"/>
        <v>N/A</v>
      </c>
      <c r="I25" s="12">
        <v>-2.33</v>
      </c>
      <c r="J25" s="12">
        <v>2.2810000000000001</v>
      </c>
      <c r="K25" s="47" t="s">
        <v>739</v>
      </c>
      <c r="L25" s="9" t="str">
        <f t="shared" si="3"/>
        <v>Yes</v>
      </c>
    </row>
    <row r="26" spans="1:12" x14ac:dyDescent="0.2">
      <c r="A26" s="3" t="s">
        <v>994</v>
      </c>
      <c r="B26" s="37" t="s">
        <v>213</v>
      </c>
      <c r="C26" s="38">
        <v>0</v>
      </c>
      <c r="D26" s="46" t="str">
        <f t="shared" si="0"/>
        <v>N/A</v>
      </c>
      <c r="E26" s="38">
        <v>0</v>
      </c>
      <c r="F26" s="46" t="str">
        <f t="shared" si="1"/>
        <v>N/A</v>
      </c>
      <c r="G26" s="38">
        <v>0</v>
      </c>
      <c r="H26" s="46" t="str">
        <f t="shared" si="2"/>
        <v>N/A</v>
      </c>
      <c r="I26" s="12" t="s">
        <v>1747</v>
      </c>
      <c r="J26" s="12" t="s">
        <v>1747</v>
      </c>
      <c r="K26" s="47" t="s">
        <v>739</v>
      </c>
      <c r="L26" s="9" t="str">
        <f t="shared" si="3"/>
        <v>N/A</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117717</v>
      </c>
      <c r="D28" s="46" t="str">
        <f t="shared" si="0"/>
        <v>N/A</v>
      </c>
      <c r="E28" s="38">
        <v>120466</v>
      </c>
      <c r="F28" s="46" t="str">
        <f t="shared" si="1"/>
        <v>N/A</v>
      </c>
      <c r="G28" s="38">
        <v>124901</v>
      </c>
      <c r="H28" s="46" t="str">
        <f t="shared" si="2"/>
        <v>N/A</v>
      </c>
      <c r="I28" s="12">
        <v>2.335</v>
      </c>
      <c r="J28" s="12">
        <v>3.6819999999999999</v>
      </c>
      <c r="K28" s="47" t="s">
        <v>739</v>
      </c>
      <c r="L28" s="9" t="str">
        <f t="shared" si="3"/>
        <v>Yes</v>
      </c>
    </row>
    <row r="29" spans="1:12" x14ac:dyDescent="0.2">
      <c r="A29" s="3" t="s">
        <v>996</v>
      </c>
      <c r="B29" s="37" t="s">
        <v>213</v>
      </c>
      <c r="C29" s="38">
        <v>49406</v>
      </c>
      <c r="D29" s="46" t="str">
        <f t="shared" si="0"/>
        <v>N/A</v>
      </c>
      <c r="E29" s="38">
        <v>50286</v>
      </c>
      <c r="F29" s="46" t="str">
        <f t="shared" si="1"/>
        <v>N/A</v>
      </c>
      <c r="G29" s="38">
        <v>51317</v>
      </c>
      <c r="H29" s="46" t="str">
        <f t="shared" si="2"/>
        <v>N/A</v>
      </c>
      <c r="I29" s="12">
        <v>1.7809999999999999</v>
      </c>
      <c r="J29" s="12">
        <v>2.0499999999999998</v>
      </c>
      <c r="K29" s="47" t="s">
        <v>739</v>
      </c>
      <c r="L29" s="9" t="str">
        <f t="shared" si="3"/>
        <v>Yes</v>
      </c>
    </row>
    <row r="30" spans="1:12" x14ac:dyDescent="0.2">
      <c r="A30" s="3" t="s">
        <v>997</v>
      </c>
      <c r="B30" s="37" t="s">
        <v>213</v>
      </c>
      <c r="C30" s="38">
        <v>5476</v>
      </c>
      <c r="D30" s="46" t="str">
        <f t="shared" si="0"/>
        <v>N/A</v>
      </c>
      <c r="E30" s="38">
        <v>5932</v>
      </c>
      <c r="F30" s="46" t="str">
        <f t="shared" si="1"/>
        <v>N/A</v>
      </c>
      <c r="G30" s="38">
        <v>6051</v>
      </c>
      <c r="H30" s="46" t="str">
        <f t="shared" si="2"/>
        <v>N/A</v>
      </c>
      <c r="I30" s="12">
        <v>8.327</v>
      </c>
      <c r="J30" s="12">
        <v>2.0059999999999998</v>
      </c>
      <c r="K30" s="47" t="s">
        <v>739</v>
      </c>
      <c r="L30" s="9" t="str">
        <f t="shared" si="3"/>
        <v>Yes</v>
      </c>
    </row>
    <row r="31" spans="1:12" x14ac:dyDescent="0.2">
      <c r="A31" s="3" t="s">
        <v>998</v>
      </c>
      <c r="B31" s="37" t="s">
        <v>213</v>
      </c>
      <c r="C31" s="38">
        <v>62012</v>
      </c>
      <c r="D31" s="46" t="str">
        <f t="shared" si="0"/>
        <v>N/A</v>
      </c>
      <c r="E31" s="38">
        <v>63049</v>
      </c>
      <c r="F31" s="46" t="str">
        <f t="shared" si="1"/>
        <v>N/A</v>
      </c>
      <c r="G31" s="38">
        <v>66061</v>
      </c>
      <c r="H31" s="46" t="str">
        <f t="shared" si="2"/>
        <v>N/A</v>
      </c>
      <c r="I31" s="12">
        <v>1.6719999999999999</v>
      </c>
      <c r="J31" s="12">
        <v>4.7770000000000001</v>
      </c>
      <c r="K31" s="47" t="s">
        <v>739</v>
      </c>
      <c r="L31" s="9" t="str">
        <f t="shared" si="3"/>
        <v>Yes</v>
      </c>
    </row>
    <row r="32" spans="1:12" x14ac:dyDescent="0.2">
      <c r="A32" s="3" t="s">
        <v>999</v>
      </c>
      <c r="B32" s="37" t="s">
        <v>213</v>
      </c>
      <c r="C32" s="38">
        <v>823</v>
      </c>
      <c r="D32" s="46" t="str">
        <f t="shared" si="0"/>
        <v>N/A</v>
      </c>
      <c r="E32" s="38">
        <v>1199</v>
      </c>
      <c r="F32" s="46" t="str">
        <f t="shared" si="1"/>
        <v>N/A</v>
      </c>
      <c r="G32" s="38">
        <v>1472</v>
      </c>
      <c r="H32" s="46" t="str">
        <f t="shared" si="2"/>
        <v>N/A</v>
      </c>
      <c r="I32" s="12">
        <v>45.69</v>
      </c>
      <c r="J32" s="12">
        <v>22.77</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2957472655</v>
      </c>
      <c r="D34" s="46" t="str">
        <f t="shared" si="0"/>
        <v>N/A</v>
      </c>
      <c r="E34" s="49">
        <v>2868678291</v>
      </c>
      <c r="F34" s="46" t="str">
        <f t="shared" si="1"/>
        <v>N/A</v>
      </c>
      <c r="G34" s="49">
        <v>2815826578</v>
      </c>
      <c r="H34" s="46" t="str">
        <f t="shared" si="2"/>
        <v>N/A</v>
      </c>
      <c r="I34" s="12">
        <v>-3</v>
      </c>
      <c r="J34" s="12">
        <v>-1.84</v>
      </c>
      <c r="K34" s="47" t="s">
        <v>739</v>
      </c>
      <c r="L34" s="9" t="str">
        <f t="shared" si="3"/>
        <v>Yes</v>
      </c>
    </row>
    <row r="35" spans="1:12" x14ac:dyDescent="0.2">
      <c r="A35" s="48" t="s">
        <v>1424</v>
      </c>
      <c r="B35" s="37" t="s">
        <v>213</v>
      </c>
      <c r="C35" s="49">
        <v>11190.933104</v>
      </c>
      <c r="D35" s="46" t="str">
        <f t="shared" si="0"/>
        <v>N/A</v>
      </c>
      <c r="E35" s="49">
        <v>10815.365238</v>
      </c>
      <c r="F35" s="46" t="str">
        <f t="shared" si="1"/>
        <v>N/A</v>
      </c>
      <c r="G35" s="49">
        <v>10401.250658000001</v>
      </c>
      <c r="H35" s="46" t="str">
        <f t="shared" si="2"/>
        <v>N/A</v>
      </c>
      <c r="I35" s="12">
        <v>-3.36</v>
      </c>
      <c r="J35" s="12">
        <v>-3.83</v>
      </c>
      <c r="K35" s="47" t="s">
        <v>739</v>
      </c>
      <c r="L35" s="9" t="str">
        <f t="shared" si="3"/>
        <v>Yes</v>
      </c>
    </row>
    <row r="36" spans="1:12" x14ac:dyDescent="0.2">
      <c r="A36" s="48" t="s">
        <v>1425</v>
      </c>
      <c r="B36" s="37" t="s">
        <v>213</v>
      </c>
      <c r="C36" s="49">
        <v>11825.25512</v>
      </c>
      <c r="D36" s="46" t="str">
        <f t="shared" si="0"/>
        <v>N/A</v>
      </c>
      <c r="E36" s="49">
        <v>11457.526873999999</v>
      </c>
      <c r="F36" s="46" t="str">
        <f t="shared" si="1"/>
        <v>N/A</v>
      </c>
      <c r="G36" s="49">
        <v>11051.601827</v>
      </c>
      <c r="H36" s="46" t="str">
        <f t="shared" si="2"/>
        <v>N/A</v>
      </c>
      <c r="I36" s="12">
        <v>-3.11</v>
      </c>
      <c r="J36" s="12">
        <v>-3.54</v>
      </c>
      <c r="K36" s="47" t="s">
        <v>739</v>
      </c>
      <c r="L36" s="9" t="str">
        <f t="shared" si="3"/>
        <v>Yes</v>
      </c>
    </row>
    <row r="37" spans="1:12" x14ac:dyDescent="0.2">
      <c r="A37" s="4" t="s">
        <v>107</v>
      </c>
      <c r="B37" s="37" t="s">
        <v>213</v>
      </c>
      <c r="C37" s="49">
        <v>44269034</v>
      </c>
      <c r="D37" s="46" t="str">
        <f t="shared" si="0"/>
        <v>N/A</v>
      </c>
      <c r="E37" s="49">
        <v>57362441</v>
      </c>
      <c r="F37" s="46" t="str">
        <f t="shared" si="1"/>
        <v>N/A</v>
      </c>
      <c r="G37" s="49">
        <v>69478299</v>
      </c>
      <c r="H37" s="46" t="str">
        <f t="shared" si="2"/>
        <v>N/A</v>
      </c>
      <c r="I37" s="12">
        <v>29.58</v>
      </c>
      <c r="J37" s="12">
        <v>21.12</v>
      </c>
      <c r="K37" s="47" t="s">
        <v>739</v>
      </c>
      <c r="L37" s="9" t="str">
        <f t="shared" si="3"/>
        <v>Yes</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12137.422533000001</v>
      </c>
      <c r="D41" s="46" t="str">
        <f t="shared" ref="D41:D52" si="7">IF($B41="N/A","N/A",IF(C41&gt;10,"No",IF(C41&lt;-10,"No","Yes")))</f>
        <v>N/A</v>
      </c>
      <c r="E41" s="49">
        <v>11969.326719000001</v>
      </c>
      <c r="F41" s="46" t="str">
        <f t="shared" ref="F41:F52" si="8">IF($B41="N/A","N/A",IF(E41&gt;10,"No",IF(E41&lt;-10,"No","Yes")))</f>
        <v>N/A</v>
      </c>
      <c r="G41" s="49">
        <v>11719.325091999999</v>
      </c>
      <c r="H41" s="46" t="str">
        <f t="shared" ref="H41:H52" si="9">IF($B41="N/A","N/A",IF(G41&gt;10,"No",IF(G41&lt;-10,"No","Yes")))</f>
        <v>N/A</v>
      </c>
      <c r="I41" s="12">
        <v>-1.38</v>
      </c>
      <c r="J41" s="12">
        <v>-2.09</v>
      </c>
      <c r="K41" s="47" t="s">
        <v>739</v>
      </c>
      <c r="L41" s="9" t="str">
        <f t="shared" ref="L41:L52" si="10">IF(J41="Div by 0", "N/A", IF(K41="N/A","N/A", IF(J41&gt;VALUE(MID(K41,1,2)), "No", IF(J41&lt;-1*VALUE(MID(K41,1,2)), "No", "Yes"))))</f>
        <v>Yes</v>
      </c>
    </row>
    <row r="42" spans="1:12" x14ac:dyDescent="0.2">
      <c r="A42" s="3" t="s">
        <v>1427</v>
      </c>
      <c r="B42" s="37" t="s">
        <v>213</v>
      </c>
      <c r="C42" s="49">
        <v>7881.3715266999998</v>
      </c>
      <c r="D42" s="46" t="str">
        <f t="shared" si="7"/>
        <v>N/A</v>
      </c>
      <c r="E42" s="49">
        <v>7645.3039755</v>
      </c>
      <c r="F42" s="46" t="str">
        <f t="shared" si="8"/>
        <v>N/A</v>
      </c>
      <c r="G42" s="49">
        <v>7444.2130244999998</v>
      </c>
      <c r="H42" s="46" t="str">
        <f t="shared" si="9"/>
        <v>N/A</v>
      </c>
      <c r="I42" s="12">
        <v>-3</v>
      </c>
      <c r="J42" s="12">
        <v>-2.63</v>
      </c>
      <c r="K42" s="47" t="s">
        <v>739</v>
      </c>
      <c r="L42" s="9" t="str">
        <f t="shared" si="10"/>
        <v>Yes</v>
      </c>
    </row>
    <row r="43" spans="1:12" x14ac:dyDescent="0.2">
      <c r="A43" s="3" t="s">
        <v>1428</v>
      </c>
      <c r="B43" s="37" t="s">
        <v>213</v>
      </c>
      <c r="C43" s="49">
        <v>25189.817729999999</v>
      </c>
      <c r="D43" s="46" t="str">
        <f t="shared" si="7"/>
        <v>N/A</v>
      </c>
      <c r="E43" s="49">
        <v>24909.975614999999</v>
      </c>
      <c r="F43" s="46" t="str">
        <f t="shared" si="8"/>
        <v>N/A</v>
      </c>
      <c r="G43" s="49">
        <v>25209.526006</v>
      </c>
      <c r="H43" s="46" t="str">
        <f t="shared" si="9"/>
        <v>N/A</v>
      </c>
      <c r="I43" s="12">
        <v>-1.1100000000000001</v>
      </c>
      <c r="J43" s="12">
        <v>1.2030000000000001</v>
      </c>
      <c r="K43" s="47" t="s">
        <v>739</v>
      </c>
      <c r="L43" s="9" t="str">
        <f t="shared" si="10"/>
        <v>Yes</v>
      </c>
    </row>
    <row r="44" spans="1:12" x14ac:dyDescent="0.2">
      <c r="A44" s="3" t="s">
        <v>1429</v>
      </c>
      <c r="B44" s="37" t="s">
        <v>213</v>
      </c>
      <c r="C44" s="49">
        <v>11661.567197</v>
      </c>
      <c r="D44" s="46" t="str">
        <f t="shared" si="7"/>
        <v>N/A</v>
      </c>
      <c r="E44" s="49">
        <v>11473.875803999999</v>
      </c>
      <c r="F44" s="46" t="str">
        <f t="shared" si="8"/>
        <v>N/A</v>
      </c>
      <c r="G44" s="49">
        <v>10965.280847</v>
      </c>
      <c r="H44" s="46" t="str">
        <f t="shared" si="9"/>
        <v>N/A</v>
      </c>
      <c r="I44" s="12">
        <v>-1.61</v>
      </c>
      <c r="J44" s="12">
        <v>-4.43</v>
      </c>
      <c r="K44" s="47" t="s">
        <v>739</v>
      </c>
      <c r="L44" s="9" t="str">
        <f t="shared" si="10"/>
        <v>Yes</v>
      </c>
    </row>
    <row r="45" spans="1:12" x14ac:dyDescent="0.2">
      <c r="A45" s="3" t="s">
        <v>1430</v>
      </c>
      <c r="B45" s="37" t="s">
        <v>213</v>
      </c>
      <c r="C45" s="49" t="s">
        <v>1747</v>
      </c>
      <c r="D45" s="46" t="str">
        <f t="shared" si="7"/>
        <v>N/A</v>
      </c>
      <c r="E45" s="49" t="s">
        <v>1747</v>
      </c>
      <c r="F45" s="46" t="str">
        <f t="shared" si="8"/>
        <v>N/A</v>
      </c>
      <c r="G45" s="49" t="s">
        <v>1747</v>
      </c>
      <c r="H45" s="46" t="str">
        <f t="shared" si="9"/>
        <v>N/A</v>
      </c>
      <c r="I45" s="12" t="s">
        <v>1747</v>
      </c>
      <c r="J45" s="12" t="s">
        <v>1747</v>
      </c>
      <c r="K45" s="47" t="s">
        <v>739</v>
      </c>
      <c r="L45" s="9" t="str">
        <f t="shared" si="10"/>
        <v>N/A</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10090.221165999999</v>
      </c>
      <c r="D47" s="46" t="str">
        <f t="shared" si="7"/>
        <v>N/A</v>
      </c>
      <c r="E47" s="49">
        <v>9514.9336160999992</v>
      </c>
      <c r="F47" s="46" t="str">
        <f t="shared" si="8"/>
        <v>N/A</v>
      </c>
      <c r="G47" s="49">
        <v>8956.6874324</v>
      </c>
      <c r="H47" s="46" t="str">
        <f t="shared" si="9"/>
        <v>N/A</v>
      </c>
      <c r="I47" s="12">
        <v>-5.7</v>
      </c>
      <c r="J47" s="12">
        <v>-5.87</v>
      </c>
      <c r="K47" s="47" t="s">
        <v>739</v>
      </c>
      <c r="L47" s="9" t="str">
        <f t="shared" si="10"/>
        <v>Yes</v>
      </c>
    </row>
    <row r="48" spans="1:12" x14ac:dyDescent="0.2">
      <c r="A48" s="3" t="s">
        <v>1433</v>
      </c>
      <c r="B48" s="50" t="s">
        <v>213</v>
      </c>
      <c r="C48" s="14">
        <v>8895.0060924000009</v>
      </c>
      <c r="D48" s="11" t="str">
        <f t="shared" si="7"/>
        <v>N/A</v>
      </c>
      <c r="E48" s="14">
        <v>8229.6719563999995</v>
      </c>
      <c r="F48" s="11" t="str">
        <f t="shared" si="8"/>
        <v>N/A</v>
      </c>
      <c r="G48" s="14">
        <v>7534.1457995999999</v>
      </c>
      <c r="H48" s="11" t="str">
        <f t="shared" si="9"/>
        <v>N/A</v>
      </c>
      <c r="I48" s="59">
        <v>-7.48</v>
      </c>
      <c r="J48" s="59">
        <v>-8.4499999999999993</v>
      </c>
      <c r="K48" s="50" t="s">
        <v>739</v>
      </c>
      <c r="L48" s="9" t="str">
        <f t="shared" si="10"/>
        <v>Yes</v>
      </c>
    </row>
    <row r="49" spans="1:12" ht="25.5" x14ac:dyDescent="0.2">
      <c r="A49" s="3" t="s">
        <v>1434</v>
      </c>
      <c r="B49" s="50" t="s">
        <v>213</v>
      </c>
      <c r="C49" s="14">
        <v>25652.128561000001</v>
      </c>
      <c r="D49" s="11" t="str">
        <f t="shared" si="7"/>
        <v>N/A</v>
      </c>
      <c r="E49" s="14">
        <v>24765.612271999998</v>
      </c>
      <c r="F49" s="11" t="str">
        <f t="shared" si="8"/>
        <v>N/A</v>
      </c>
      <c r="G49" s="14">
        <v>25214.10742</v>
      </c>
      <c r="H49" s="11" t="str">
        <f t="shared" si="9"/>
        <v>N/A</v>
      </c>
      <c r="I49" s="59">
        <v>-3.46</v>
      </c>
      <c r="J49" s="59">
        <v>1.8109999999999999</v>
      </c>
      <c r="K49" s="50" t="s">
        <v>739</v>
      </c>
      <c r="L49" s="9" t="str">
        <f t="shared" si="10"/>
        <v>Yes</v>
      </c>
    </row>
    <row r="50" spans="1:12" x14ac:dyDescent="0.2">
      <c r="A50" s="3" t="s">
        <v>1435</v>
      </c>
      <c r="B50" s="50" t="s">
        <v>213</v>
      </c>
      <c r="C50" s="14">
        <v>9764.8342579</v>
      </c>
      <c r="D50" s="11" t="str">
        <f t="shared" si="7"/>
        <v>N/A</v>
      </c>
      <c r="E50" s="14">
        <v>9242.0171929999997</v>
      </c>
      <c r="F50" s="11" t="str">
        <f t="shared" si="8"/>
        <v>N/A</v>
      </c>
      <c r="G50" s="14">
        <v>8726.0443832000001</v>
      </c>
      <c r="H50" s="11" t="str">
        <f t="shared" si="9"/>
        <v>N/A</v>
      </c>
      <c r="I50" s="59">
        <v>-5.35</v>
      </c>
      <c r="J50" s="59">
        <v>-5.58</v>
      </c>
      <c r="K50" s="50" t="s">
        <v>739</v>
      </c>
      <c r="L50" s="9" t="str">
        <f t="shared" si="10"/>
        <v>Yes</v>
      </c>
    </row>
    <row r="51" spans="1:12" x14ac:dyDescent="0.2">
      <c r="A51" s="3" t="s">
        <v>1436</v>
      </c>
      <c r="B51" s="50" t="s">
        <v>213</v>
      </c>
      <c r="C51" s="14">
        <v>2814.0170109000001</v>
      </c>
      <c r="D51" s="11" t="str">
        <f t="shared" si="7"/>
        <v>N/A</v>
      </c>
      <c r="E51" s="14">
        <v>2317.8940784000001</v>
      </c>
      <c r="F51" s="11" t="str">
        <f t="shared" si="8"/>
        <v>N/A</v>
      </c>
      <c r="G51" s="14">
        <v>2070.4313858999999</v>
      </c>
      <c r="H51" s="11" t="str">
        <f t="shared" si="9"/>
        <v>N/A</v>
      </c>
      <c r="I51" s="59">
        <v>-17.600000000000001</v>
      </c>
      <c r="J51" s="59">
        <v>-10.7</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48301256</v>
      </c>
      <c r="D53" s="46" t="str">
        <f t="shared" ref="D53:D122" si="11">IF($B53="N/A","N/A",IF(C53&gt;10,"No",IF(C53&lt;-10,"No","Yes")))</f>
        <v>N/A</v>
      </c>
      <c r="E53" s="49">
        <v>43148790</v>
      </c>
      <c r="F53" s="46" t="str">
        <f t="shared" ref="F53:F122" si="12">IF($B53="N/A","N/A",IF(E53&gt;10,"No",IF(E53&lt;-10,"No","Yes")))</f>
        <v>N/A</v>
      </c>
      <c r="G53" s="49">
        <v>41346589</v>
      </c>
      <c r="H53" s="46" t="str">
        <f t="shared" ref="H53:H122" si="13">IF($B53="N/A","N/A",IF(G53&gt;10,"No",IF(G53&lt;-10,"No","Yes")))</f>
        <v>N/A</v>
      </c>
      <c r="I53" s="12">
        <v>-10.7</v>
      </c>
      <c r="J53" s="12">
        <v>-4.18</v>
      </c>
      <c r="K53" s="47" t="s">
        <v>739</v>
      </c>
      <c r="L53" s="9" t="str">
        <f t="shared" ref="L53:L113" si="14">IF(J53="Div by 0", "N/A", IF(K53="N/A","N/A", IF(J53&gt;VALUE(MID(K53,1,2)), "No", IF(J53&lt;-1*VALUE(MID(K53,1,2)), "No", "Yes"))))</f>
        <v>Yes</v>
      </c>
    </row>
    <row r="54" spans="1:12" x14ac:dyDescent="0.2">
      <c r="A54" s="48" t="s">
        <v>598</v>
      </c>
      <c r="B54" s="37" t="s">
        <v>213</v>
      </c>
      <c r="C54" s="38">
        <v>16332</v>
      </c>
      <c r="D54" s="46" t="str">
        <f t="shared" si="11"/>
        <v>N/A</v>
      </c>
      <c r="E54" s="38">
        <v>13796</v>
      </c>
      <c r="F54" s="46" t="str">
        <f t="shared" si="12"/>
        <v>N/A</v>
      </c>
      <c r="G54" s="38">
        <v>12840</v>
      </c>
      <c r="H54" s="46" t="str">
        <f t="shared" si="13"/>
        <v>N/A</v>
      </c>
      <c r="I54" s="12">
        <v>-15.5</v>
      </c>
      <c r="J54" s="12">
        <v>-6.93</v>
      </c>
      <c r="K54" s="47" t="s">
        <v>739</v>
      </c>
      <c r="L54" s="9" t="str">
        <f t="shared" si="14"/>
        <v>Yes</v>
      </c>
    </row>
    <row r="55" spans="1:12" x14ac:dyDescent="0.2">
      <c r="A55" s="48" t="s">
        <v>1438</v>
      </c>
      <c r="B55" s="37" t="s">
        <v>213</v>
      </c>
      <c r="C55" s="49">
        <v>2957.4611805</v>
      </c>
      <c r="D55" s="46" t="str">
        <f t="shared" si="11"/>
        <v>N/A</v>
      </c>
      <c r="E55" s="49">
        <v>3127.6304725999998</v>
      </c>
      <c r="F55" s="46" t="str">
        <f t="shared" si="12"/>
        <v>N/A</v>
      </c>
      <c r="G55" s="49">
        <v>3220.1393302000001</v>
      </c>
      <c r="H55" s="46" t="str">
        <f t="shared" si="13"/>
        <v>N/A</v>
      </c>
      <c r="I55" s="12">
        <v>5.7539999999999996</v>
      </c>
      <c r="J55" s="12">
        <v>2.9580000000000002</v>
      </c>
      <c r="K55" s="47" t="s">
        <v>739</v>
      </c>
      <c r="L55" s="9" t="str">
        <f t="shared" si="14"/>
        <v>Yes</v>
      </c>
    </row>
    <row r="56" spans="1:12" x14ac:dyDescent="0.2">
      <c r="A56" s="48" t="s">
        <v>1439</v>
      </c>
      <c r="B56" s="37" t="s">
        <v>213</v>
      </c>
      <c r="C56" s="38">
        <v>1.8961547881</v>
      </c>
      <c r="D56" s="46" t="str">
        <f t="shared" si="11"/>
        <v>N/A</v>
      </c>
      <c r="E56" s="38">
        <v>2.122861699</v>
      </c>
      <c r="F56" s="46" t="str">
        <f t="shared" si="12"/>
        <v>N/A</v>
      </c>
      <c r="G56" s="38">
        <v>2.4963395638999999</v>
      </c>
      <c r="H56" s="46" t="str">
        <f t="shared" si="13"/>
        <v>N/A</v>
      </c>
      <c r="I56" s="12">
        <v>11.96</v>
      </c>
      <c r="J56" s="12">
        <v>17.59</v>
      </c>
      <c r="K56" s="47" t="s">
        <v>739</v>
      </c>
      <c r="L56" s="9" t="str">
        <f t="shared" si="14"/>
        <v>Yes</v>
      </c>
    </row>
    <row r="57" spans="1:12" ht="25.5" x14ac:dyDescent="0.2">
      <c r="A57" s="48" t="s">
        <v>599</v>
      </c>
      <c r="B57" s="37" t="s">
        <v>213</v>
      </c>
      <c r="C57" s="49">
        <v>5588323</v>
      </c>
      <c r="D57" s="46" t="str">
        <f t="shared" si="11"/>
        <v>N/A</v>
      </c>
      <c r="E57" s="49">
        <v>6793307</v>
      </c>
      <c r="F57" s="46" t="str">
        <f t="shared" si="12"/>
        <v>N/A</v>
      </c>
      <c r="G57" s="49">
        <v>7374367</v>
      </c>
      <c r="H57" s="46" t="str">
        <f t="shared" si="13"/>
        <v>N/A</v>
      </c>
      <c r="I57" s="12">
        <v>21.56</v>
      </c>
      <c r="J57" s="12">
        <v>8.5530000000000008</v>
      </c>
      <c r="K57" s="47" t="s">
        <v>739</v>
      </c>
      <c r="L57" s="9" t="str">
        <f t="shared" si="14"/>
        <v>Yes</v>
      </c>
    </row>
    <row r="58" spans="1:12" x14ac:dyDescent="0.2">
      <c r="A58" s="48" t="s">
        <v>600</v>
      </c>
      <c r="B58" s="37" t="s">
        <v>213</v>
      </c>
      <c r="C58" s="38">
        <v>73</v>
      </c>
      <c r="D58" s="46" t="str">
        <f t="shared" si="11"/>
        <v>N/A</v>
      </c>
      <c r="E58" s="38">
        <v>76</v>
      </c>
      <c r="F58" s="46" t="str">
        <f t="shared" si="12"/>
        <v>N/A</v>
      </c>
      <c r="G58" s="38">
        <v>70</v>
      </c>
      <c r="H58" s="46" t="str">
        <f t="shared" si="13"/>
        <v>N/A</v>
      </c>
      <c r="I58" s="12">
        <v>4.1100000000000003</v>
      </c>
      <c r="J58" s="12">
        <v>-7.89</v>
      </c>
      <c r="K58" s="47" t="s">
        <v>739</v>
      </c>
      <c r="L58" s="9" t="str">
        <f t="shared" si="14"/>
        <v>Yes</v>
      </c>
    </row>
    <row r="59" spans="1:12" x14ac:dyDescent="0.2">
      <c r="A59" s="48" t="s">
        <v>1440</v>
      </c>
      <c r="B59" s="37" t="s">
        <v>213</v>
      </c>
      <c r="C59" s="49">
        <v>76552.369863</v>
      </c>
      <c r="D59" s="46" t="str">
        <f t="shared" si="11"/>
        <v>N/A</v>
      </c>
      <c r="E59" s="49">
        <v>89385.618421000006</v>
      </c>
      <c r="F59" s="46" t="str">
        <f t="shared" si="12"/>
        <v>N/A</v>
      </c>
      <c r="G59" s="49">
        <v>105348.1</v>
      </c>
      <c r="H59" s="46" t="str">
        <f t="shared" si="13"/>
        <v>N/A</v>
      </c>
      <c r="I59" s="12">
        <v>16.760000000000002</v>
      </c>
      <c r="J59" s="12">
        <v>17.86</v>
      </c>
      <c r="K59" s="47" t="s">
        <v>739</v>
      </c>
      <c r="L59" s="9" t="str">
        <f t="shared" si="14"/>
        <v>Yes</v>
      </c>
    </row>
    <row r="60" spans="1:12" ht="25.5" x14ac:dyDescent="0.2">
      <c r="A60" s="48" t="s">
        <v>601</v>
      </c>
      <c r="B60" s="37" t="s">
        <v>213</v>
      </c>
      <c r="C60" s="49">
        <v>174577</v>
      </c>
      <c r="D60" s="46" t="str">
        <f t="shared" si="11"/>
        <v>N/A</v>
      </c>
      <c r="E60" s="49">
        <v>381215</v>
      </c>
      <c r="F60" s="46" t="str">
        <f t="shared" si="12"/>
        <v>N/A</v>
      </c>
      <c r="G60" s="49">
        <v>222161</v>
      </c>
      <c r="H60" s="46" t="str">
        <f t="shared" si="13"/>
        <v>N/A</v>
      </c>
      <c r="I60" s="12">
        <v>118.4</v>
      </c>
      <c r="J60" s="12">
        <v>-41.7</v>
      </c>
      <c r="K60" s="47" t="s">
        <v>739</v>
      </c>
      <c r="L60" s="9" t="str">
        <f t="shared" si="14"/>
        <v>No</v>
      </c>
    </row>
    <row r="61" spans="1:12" x14ac:dyDescent="0.2">
      <c r="A61" s="4" t="s">
        <v>602</v>
      </c>
      <c r="B61" s="50" t="s">
        <v>213</v>
      </c>
      <c r="C61" s="1">
        <v>11</v>
      </c>
      <c r="D61" s="11" t="str">
        <f t="shared" si="11"/>
        <v>N/A</v>
      </c>
      <c r="E61" s="1">
        <v>14</v>
      </c>
      <c r="F61" s="11" t="str">
        <f t="shared" si="12"/>
        <v>N/A</v>
      </c>
      <c r="G61" s="1">
        <v>11</v>
      </c>
      <c r="H61" s="11" t="str">
        <f t="shared" si="13"/>
        <v>N/A</v>
      </c>
      <c r="I61" s="59">
        <v>40</v>
      </c>
      <c r="J61" s="59">
        <v>-35.700000000000003</v>
      </c>
      <c r="K61" s="50" t="s">
        <v>739</v>
      </c>
      <c r="L61" s="9" t="str">
        <f t="shared" si="14"/>
        <v>No</v>
      </c>
    </row>
    <row r="62" spans="1:12" ht="25.5" x14ac:dyDescent="0.2">
      <c r="A62" s="4" t="s">
        <v>1441</v>
      </c>
      <c r="B62" s="50" t="s">
        <v>213</v>
      </c>
      <c r="C62" s="14">
        <v>17457.7</v>
      </c>
      <c r="D62" s="11" t="str">
        <f t="shared" si="11"/>
        <v>N/A</v>
      </c>
      <c r="E62" s="14">
        <v>27229.642856999999</v>
      </c>
      <c r="F62" s="11" t="str">
        <f t="shared" si="12"/>
        <v>N/A</v>
      </c>
      <c r="G62" s="14">
        <v>24684.555555999999</v>
      </c>
      <c r="H62" s="11" t="str">
        <f t="shared" si="13"/>
        <v>N/A</v>
      </c>
      <c r="I62" s="59">
        <v>55.97</v>
      </c>
      <c r="J62" s="59">
        <v>-9.35</v>
      </c>
      <c r="K62" s="50" t="s">
        <v>739</v>
      </c>
      <c r="L62" s="9" t="str">
        <f t="shared" si="14"/>
        <v>Yes</v>
      </c>
    </row>
    <row r="63" spans="1:12" x14ac:dyDescent="0.2">
      <c r="A63" s="4" t="s">
        <v>603</v>
      </c>
      <c r="B63" s="50" t="s">
        <v>213</v>
      </c>
      <c r="C63" s="14">
        <v>307757618</v>
      </c>
      <c r="D63" s="11" t="str">
        <f t="shared" si="11"/>
        <v>N/A</v>
      </c>
      <c r="E63" s="14">
        <v>311891645</v>
      </c>
      <c r="F63" s="11" t="str">
        <f t="shared" si="12"/>
        <v>N/A</v>
      </c>
      <c r="G63" s="14">
        <v>327393439</v>
      </c>
      <c r="H63" s="11" t="str">
        <f t="shared" si="13"/>
        <v>N/A</v>
      </c>
      <c r="I63" s="59">
        <v>1.343</v>
      </c>
      <c r="J63" s="59">
        <v>4.97</v>
      </c>
      <c r="K63" s="50" t="s">
        <v>739</v>
      </c>
      <c r="L63" s="9" t="str">
        <f t="shared" si="14"/>
        <v>Yes</v>
      </c>
    </row>
    <row r="64" spans="1:12" x14ac:dyDescent="0.2">
      <c r="A64" s="4" t="s">
        <v>604</v>
      </c>
      <c r="B64" s="50" t="s">
        <v>213</v>
      </c>
      <c r="C64" s="1">
        <v>2536</v>
      </c>
      <c r="D64" s="11" t="str">
        <f t="shared" si="11"/>
        <v>N/A</v>
      </c>
      <c r="E64" s="1">
        <v>2520</v>
      </c>
      <c r="F64" s="11" t="str">
        <f t="shared" si="12"/>
        <v>N/A</v>
      </c>
      <c r="G64" s="1">
        <v>2499</v>
      </c>
      <c r="H64" s="11" t="str">
        <f t="shared" si="13"/>
        <v>N/A</v>
      </c>
      <c r="I64" s="59">
        <v>-0.63100000000000001</v>
      </c>
      <c r="J64" s="59">
        <v>-0.83299999999999996</v>
      </c>
      <c r="K64" s="50" t="s">
        <v>739</v>
      </c>
      <c r="L64" s="9" t="str">
        <f t="shared" si="14"/>
        <v>Yes</v>
      </c>
    </row>
    <row r="65" spans="1:12" x14ac:dyDescent="0.2">
      <c r="A65" s="4" t="s">
        <v>1442</v>
      </c>
      <c r="B65" s="50" t="s">
        <v>213</v>
      </c>
      <c r="C65" s="14">
        <v>121355.5276</v>
      </c>
      <c r="D65" s="11" t="str">
        <f t="shared" si="11"/>
        <v>N/A</v>
      </c>
      <c r="E65" s="14">
        <v>123766.52579</v>
      </c>
      <c r="F65" s="11" t="str">
        <f t="shared" si="12"/>
        <v>N/A</v>
      </c>
      <c r="G65" s="14">
        <v>131009.77950999999</v>
      </c>
      <c r="H65" s="11" t="str">
        <f t="shared" si="13"/>
        <v>N/A</v>
      </c>
      <c r="I65" s="59">
        <v>1.9870000000000001</v>
      </c>
      <c r="J65" s="59">
        <v>5.8520000000000003</v>
      </c>
      <c r="K65" s="50" t="s">
        <v>739</v>
      </c>
      <c r="L65" s="9" t="str">
        <f t="shared" si="14"/>
        <v>Yes</v>
      </c>
    </row>
    <row r="66" spans="1:12" x14ac:dyDescent="0.2">
      <c r="A66" s="4" t="s">
        <v>605</v>
      </c>
      <c r="B66" s="50" t="s">
        <v>213</v>
      </c>
      <c r="C66" s="14">
        <v>1129389235</v>
      </c>
      <c r="D66" s="11" t="str">
        <f t="shared" si="11"/>
        <v>N/A</v>
      </c>
      <c r="E66" s="14">
        <v>1122988386</v>
      </c>
      <c r="F66" s="11" t="str">
        <f t="shared" si="12"/>
        <v>N/A</v>
      </c>
      <c r="G66" s="14">
        <v>1128660886</v>
      </c>
      <c r="H66" s="11" t="str">
        <f t="shared" si="13"/>
        <v>N/A</v>
      </c>
      <c r="I66" s="59">
        <v>-0.56699999999999995</v>
      </c>
      <c r="J66" s="59">
        <v>0.50509999999999999</v>
      </c>
      <c r="K66" s="50" t="s">
        <v>739</v>
      </c>
      <c r="L66" s="9" t="str">
        <f t="shared" si="14"/>
        <v>Yes</v>
      </c>
    </row>
    <row r="67" spans="1:12" x14ac:dyDescent="0.2">
      <c r="A67" s="4" t="s">
        <v>606</v>
      </c>
      <c r="B67" s="50" t="s">
        <v>213</v>
      </c>
      <c r="C67" s="1">
        <v>37319</v>
      </c>
      <c r="D67" s="11" t="str">
        <f t="shared" si="11"/>
        <v>N/A</v>
      </c>
      <c r="E67" s="1">
        <v>37196</v>
      </c>
      <c r="F67" s="11" t="str">
        <f t="shared" si="12"/>
        <v>N/A</v>
      </c>
      <c r="G67" s="1">
        <v>36872</v>
      </c>
      <c r="H67" s="11" t="str">
        <f t="shared" si="13"/>
        <v>N/A</v>
      </c>
      <c r="I67" s="59">
        <v>-0.33</v>
      </c>
      <c r="J67" s="59">
        <v>-0.871</v>
      </c>
      <c r="K67" s="50" t="s">
        <v>739</v>
      </c>
      <c r="L67" s="9" t="str">
        <f t="shared" si="14"/>
        <v>Yes</v>
      </c>
    </row>
    <row r="68" spans="1:12" x14ac:dyDescent="0.2">
      <c r="A68" s="4" t="s">
        <v>1443</v>
      </c>
      <c r="B68" s="50" t="s">
        <v>213</v>
      </c>
      <c r="C68" s="14">
        <v>30263.116241</v>
      </c>
      <c r="D68" s="11" t="str">
        <f t="shared" si="11"/>
        <v>N/A</v>
      </c>
      <c r="E68" s="14">
        <v>30191.106194</v>
      </c>
      <c r="F68" s="11" t="str">
        <f t="shared" si="12"/>
        <v>N/A</v>
      </c>
      <c r="G68" s="14">
        <v>30610.243166</v>
      </c>
      <c r="H68" s="11" t="str">
        <f t="shared" si="13"/>
        <v>N/A</v>
      </c>
      <c r="I68" s="59">
        <v>-0.23799999999999999</v>
      </c>
      <c r="J68" s="59">
        <v>1.3879999999999999</v>
      </c>
      <c r="K68" s="50" t="s">
        <v>739</v>
      </c>
      <c r="L68" s="9" t="str">
        <f t="shared" si="14"/>
        <v>Yes</v>
      </c>
    </row>
    <row r="69" spans="1:12" ht="25.5" x14ac:dyDescent="0.2">
      <c r="A69" s="4" t="s">
        <v>607</v>
      </c>
      <c r="B69" s="50" t="s">
        <v>213</v>
      </c>
      <c r="C69" s="14">
        <v>91176826</v>
      </c>
      <c r="D69" s="11" t="str">
        <f t="shared" si="11"/>
        <v>N/A</v>
      </c>
      <c r="E69" s="14">
        <v>111515181</v>
      </c>
      <c r="F69" s="11" t="str">
        <f t="shared" si="12"/>
        <v>N/A</v>
      </c>
      <c r="G69" s="14">
        <v>105631631</v>
      </c>
      <c r="H69" s="11" t="str">
        <f t="shared" si="13"/>
        <v>N/A</v>
      </c>
      <c r="I69" s="59">
        <v>22.31</v>
      </c>
      <c r="J69" s="59">
        <v>-5.28</v>
      </c>
      <c r="K69" s="50" t="s">
        <v>739</v>
      </c>
      <c r="L69" s="9" t="str">
        <f t="shared" si="14"/>
        <v>Yes</v>
      </c>
    </row>
    <row r="70" spans="1:12" x14ac:dyDescent="0.2">
      <c r="A70" s="4" t="s">
        <v>608</v>
      </c>
      <c r="B70" s="50" t="s">
        <v>213</v>
      </c>
      <c r="C70" s="1">
        <v>221845</v>
      </c>
      <c r="D70" s="11" t="str">
        <f t="shared" si="11"/>
        <v>N/A</v>
      </c>
      <c r="E70" s="1">
        <v>223392</v>
      </c>
      <c r="F70" s="11" t="str">
        <f t="shared" si="12"/>
        <v>N/A</v>
      </c>
      <c r="G70" s="1">
        <v>228143</v>
      </c>
      <c r="H70" s="11" t="str">
        <f t="shared" si="13"/>
        <v>N/A</v>
      </c>
      <c r="I70" s="59">
        <v>0.69730000000000003</v>
      </c>
      <c r="J70" s="59">
        <v>2.1269999999999998</v>
      </c>
      <c r="K70" s="50" t="s">
        <v>739</v>
      </c>
      <c r="L70" s="9" t="str">
        <f t="shared" si="14"/>
        <v>Yes</v>
      </c>
    </row>
    <row r="71" spans="1:12" x14ac:dyDescent="0.2">
      <c r="A71" s="4" t="s">
        <v>1444</v>
      </c>
      <c r="B71" s="50" t="s">
        <v>213</v>
      </c>
      <c r="C71" s="14">
        <v>410.99337825999999</v>
      </c>
      <c r="D71" s="11" t="str">
        <f t="shared" si="11"/>
        <v>N/A</v>
      </c>
      <c r="E71" s="14">
        <v>499.19057530999999</v>
      </c>
      <c r="F71" s="11" t="str">
        <f t="shared" si="12"/>
        <v>N/A</v>
      </c>
      <c r="G71" s="14">
        <v>463.00623293000001</v>
      </c>
      <c r="H71" s="11" t="str">
        <f t="shared" si="13"/>
        <v>N/A</v>
      </c>
      <c r="I71" s="59">
        <v>21.46</v>
      </c>
      <c r="J71" s="59">
        <v>-7.25</v>
      </c>
      <c r="K71" s="50" t="s">
        <v>739</v>
      </c>
      <c r="L71" s="9" t="str">
        <f t="shared" si="14"/>
        <v>Yes</v>
      </c>
    </row>
    <row r="72" spans="1:12" x14ac:dyDescent="0.2">
      <c r="A72" s="4" t="s">
        <v>609</v>
      </c>
      <c r="B72" s="50" t="s">
        <v>213</v>
      </c>
      <c r="C72" s="14">
        <v>46143885</v>
      </c>
      <c r="D72" s="11" t="str">
        <f t="shared" si="11"/>
        <v>N/A</v>
      </c>
      <c r="E72" s="14">
        <v>45309073</v>
      </c>
      <c r="F72" s="11" t="str">
        <f t="shared" si="12"/>
        <v>N/A</v>
      </c>
      <c r="G72" s="14">
        <v>46341801</v>
      </c>
      <c r="H72" s="11" t="str">
        <f t="shared" si="13"/>
        <v>N/A</v>
      </c>
      <c r="I72" s="59">
        <v>-1.81</v>
      </c>
      <c r="J72" s="59">
        <v>2.2789999999999999</v>
      </c>
      <c r="K72" s="50" t="s">
        <v>739</v>
      </c>
      <c r="L72" s="9" t="str">
        <f t="shared" si="14"/>
        <v>Yes</v>
      </c>
    </row>
    <row r="73" spans="1:12" x14ac:dyDescent="0.2">
      <c r="A73" s="4" t="s">
        <v>610</v>
      </c>
      <c r="B73" s="50" t="s">
        <v>213</v>
      </c>
      <c r="C73" s="1">
        <v>81263</v>
      </c>
      <c r="D73" s="11" t="str">
        <f t="shared" si="11"/>
        <v>N/A</v>
      </c>
      <c r="E73" s="1">
        <v>81928</v>
      </c>
      <c r="F73" s="11" t="str">
        <f t="shared" si="12"/>
        <v>N/A</v>
      </c>
      <c r="G73" s="1">
        <v>84244</v>
      </c>
      <c r="H73" s="11" t="str">
        <f t="shared" si="13"/>
        <v>N/A</v>
      </c>
      <c r="I73" s="59">
        <v>0.81830000000000003</v>
      </c>
      <c r="J73" s="59">
        <v>2.827</v>
      </c>
      <c r="K73" s="50" t="s">
        <v>739</v>
      </c>
      <c r="L73" s="9" t="str">
        <f t="shared" si="14"/>
        <v>Yes</v>
      </c>
    </row>
    <row r="74" spans="1:12" x14ac:dyDescent="0.2">
      <c r="A74" s="4" t="s">
        <v>1445</v>
      </c>
      <c r="B74" s="50" t="s">
        <v>213</v>
      </c>
      <c r="C74" s="14">
        <v>567.83388504000004</v>
      </c>
      <c r="D74" s="11" t="str">
        <f t="shared" si="11"/>
        <v>N/A</v>
      </c>
      <c r="E74" s="14">
        <v>553.03526266999995</v>
      </c>
      <c r="F74" s="11" t="str">
        <f t="shared" si="12"/>
        <v>N/A</v>
      </c>
      <c r="G74" s="14">
        <v>550.09022601000004</v>
      </c>
      <c r="H74" s="11" t="str">
        <f t="shared" si="13"/>
        <v>N/A</v>
      </c>
      <c r="I74" s="59">
        <v>-2.61</v>
      </c>
      <c r="J74" s="59">
        <v>-0.53300000000000003</v>
      </c>
      <c r="K74" s="50" t="s">
        <v>739</v>
      </c>
      <c r="L74" s="9" t="str">
        <f t="shared" si="14"/>
        <v>Yes</v>
      </c>
    </row>
    <row r="75" spans="1:12" ht="25.5" x14ac:dyDescent="0.2">
      <c r="A75" s="4" t="s">
        <v>611</v>
      </c>
      <c r="B75" s="50" t="s">
        <v>213</v>
      </c>
      <c r="C75" s="14">
        <v>5754558</v>
      </c>
      <c r="D75" s="11" t="str">
        <f t="shared" si="11"/>
        <v>N/A</v>
      </c>
      <c r="E75" s="14">
        <v>6678563</v>
      </c>
      <c r="F75" s="11" t="str">
        <f t="shared" si="12"/>
        <v>N/A</v>
      </c>
      <c r="G75" s="14">
        <v>6255121</v>
      </c>
      <c r="H75" s="11" t="str">
        <f t="shared" si="13"/>
        <v>N/A</v>
      </c>
      <c r="I75" s="59">
        <v>16.059999999999999</v>
      </c>
      <c r="J75" s="59">
        <v>-6.34</v>
      </c>
      <c r="K75" s="50" t="s">
        <v>739</v>
      </c>
      <c r="L75" s="9" t="str">
        <f t="shared" si="14"/>
        <v>Yes</v>
      </c>
    </row>
    <row r="76" spans="1:12" x14ac:dyDescent="0.2">
      <c r="A76" s="48" t="s">
        <v>612</v>
      </c>
      <c r="B76" s="37" t="s">
        <v>213</v>
      </c>
      <c r="C76" s="38">
        <v>83935</v>
      </c>
      <c r="D76" s="46" t="str">
        <f t="shared" si="11"/>
        <v>N/A</v>
      </c>
      <c r="E76" s="38">
        <v>84157</v>
      </c>
      <c r="F76" s="46" t="str">
        <f t="shared" si="12"/>
        <v>N/A</v>
      </c>
      <c r="G76" s="38">
        <v>84572</v>
      </c>
      <c r="H76" s="46" t="str">
        <f t="shared" si="13"/>
        <v>N/A</v>
      </c>
      <c r="I76" s="12">
        <v>0.26450000000000001</v>
      </c>
      <c r="J76" s="12">
        <v>0.49309999999999998</v>
      </c>
      <c r="K76" s="47" t="s">
        <v>739</v>
      </c>
      <c r="L76" s="9" t="str">
        <f t="shared" si="14"/>
        <v>Yes</v>
      </c>
    </row>
    <row r="77" spans="1:12" ht="25.5" x14ac:dyDescent="0.2">
      <c r="A77" s="48" t="s">
        <v>1446</v>
      </c>
      <c r="B77" s="37" t="s">
        <v>213</v>
      </c>
      <c r="C77" s="49">
        <v>68.559695001999998</v>
      </c>
      <c r="D77" s="46" t="str">
        <f t="shared" si="11"/>
        <v>N/A</v>
      </c>
      <c r="E77" s="49">
        <v>79.358377794000006</v>
      </c>
      <c r="F77" s="46" t="str">
        <f t="shared" si="12"/>
        <v>N/A</v>
      </c>
      <c r="G77" s="49">
        <v>73.962079648</v>
      </c>
      <c r="H77" s="46" t="str">
        <f t="shared" si="13"/>
        <v>N/A</v>
      </c>
      <c r="I77" s="12">
        <v>15.75</v>
      </c>
      <c r="J77" s="12">
        <v>-6.8</v>
      </c>
      <c r="K77" s="47" t="s">
        <v>739</v>
      </c>
      <c r="L77" s="9" t="str">
        <f t="shared" si="14"/>
        <v>Yes</v>
      </c>
    </row>
    <row r="78" spans="1:12" ht="25.5" x14ac:dyDescent="0.2">
      <c r="A78" s="48" t="s">
        <v>613</v>
      </c>
      <c r="B78" s="37" t="s">
        <v>213</v>
      </c>
      <c r="C78" s="49">
        <v>34005880</v>
      </c>
      <c r="D78" s="46" t="str">
        <f t="shared" si="11"/>
        <v>N/A</v>
      </c>
      <c r="E78" s="49">
        <v>34556134</v>
      </c>
      <c r="F78" s="46" t="str">
        <f t="shared" si="12"/>
        <v>N/A</v>
      </c>
      <c r="G78" s="49">
        <v>37095687</v>
      </c>
      <c r="H78" s="46" t="str">
        <f t="shared" si="13"/>
        <v>N/A</v>
      </c>
      <c r="I78" s="12">
        <v>1.6180000000000001</v>
      </c>
      <c r="J78" s="12">
        <v>7.3490000000000002</v>
      </c>
      <c r="K78" s="47" t="s">
        <v>739</v>
      </c>
      <c r="L78" s="9" t="str">
        <f t="shared" si="14"/>
        <v>Yes</v>
      </c>
    </row>
    <row r="79" spans="1:12" x14ac:dyDescent="0.2">
      <c r="A79" s="48" t="s">
        <v>614</v>
      </c>
      <c r="B79" s="37" t="s">
        <v>213</v>
      </c>
      <c r="C79" s="38">
        <v>105249</v>
      </c>
      <c r="D79" s="46" t="str">
        <f t="shared" si="11"/>
        <v>N/A</v>
      </c>
      <c r="E79" s="38">
        <v>103565</v>
      </c>
      <c r="F79" s="46" t="str">
        <f t="shared" si="12"/>
        <v>N/A</v>
      </c>
      <c r="G79" s="38">
        <v>99933</v>
      </c>
      <c r="H79" s="46" t="str">
        <f t="shared" si="13"/>
        <v>N/A</v>
      </c>
      <c r="I79" s="12">
        <v>-1.6</v>
      </c>
      <c r="J79" s="12">
        <v>-3.51</v>
      </c>
      <c r="K79" s="47" t="s">
        <v>739</v>
      </c>
      <c r="L79" s="9" t="str">
        <f t="shared" si="14"/>
        <v>Yes</v>
      </c>
    </row>
    <row r="80" spans="1:12" x14ac:dyDescent="0.2">
      <c r="A80" s="48" t="s">
        <v>1447</v>
      </c>
      <c r="B80" s="37" t="s">
        <v>213</v>
      </c>
      <c r="C80" s="49">
        <v>323.09931685999999</v>
      </c>
      <c r="D80" s="46" t="str">
        <f t="shared" si="11"/>
        <v>N/A</v>
      </c>
      <c r="E80" s="49">
        <v>333.66614204000001</v>
      </c>
      <c r="F80" s="46" t="str">
        <f t="shared" si="12"/>
        <v>N/A</v>
      </c>
      <c r="G80" s="49">
        <v>371.20557774000002</v>
      </c>
      <c r="H80" s="46" t="str">
        <f t="shared" si="13"/>
        <v>N/A</v>
      </c>
      <c r="I80" s="12">
        <v>3.27</v>
      </c>
      <c r="J80" s="12">
        <v>11.25</v>
      </c>
      <c r="K80" s="47" t="s">
        <v>739</v>
      </c>
      <c r="L80" s="9" t="str">
        <f t="shared" si="14"/>
        <v>Yes</v>
      </c>
    </row>
    <row r="81" spans="1:12" x14ac:dyDescent="0.2">
      <c r="A81" s="48" t="s">
        <v>615</v>
      </c>
      <c r="B81" s="37" t="s">
        <v>213</v>
      </c>
      <c r="C81" s="49">
        <v>22694522</v>
      </c>
      <c r="D81" s="46" t="str">
        <f t="shared" si="11"/>
        <v>N/A</v>
      </c>
      <c r="E81" s="49">
        <v>16361144</v>
      </c>
      <c r="F81" s="46" t="str">
        <f t="shared" si="12"/>
        <v>N/A</v>
      </c>
      <c r="G81" s="49">
        <v>25524300</v>
      </c>
      <c r="H81" s="46" t="str">
        <f t="shared" si="13"/>
        <v>N/A</v>
      </c>
      <c r="I81" s="12">
        <v>-27.9</v>
      </c>
      <c r="J81" s="12">
        <v>56.01</v>
      </c>
      <c r="K81" s="47" t="s">
        <v>739</v>
      </c>
      <c r="L81" s="9" t="str">
        <f t="shared" si="14"/>
        <v>No</v>
      </c>
    </row>
    <row r="82" spans="1:12" x14ac:dyDescent="0.2">
      <c r="A82" s="48" t="s">
        <v>616</v>
      </c>
      <c r="B82" s="37" t="s">
        <v>213</v>
      </c>
      <c r="C82" s="38">
        <v>53178</v>
      </c>
      <c r="D82" s="46" t="str">
        <f t="shared" si="11"/>
        <v>N/A</v>
      </c>
      <c r="E82" s="38">
        <v>54569</v>
      </c>
      <c r="F82" s="46" t="str">
        <f t="shared" si="12"/>
        <v>N/A</v>
      </c>
      <c r="G82" s="38">
        <v>56598</v>
      </c>
      <c r="H82" s="46" t="str">
        <f t="shared" si="13"/>
        <v>N/A</v>
      </c>
      <c r="I82" s="12">
        <v>2.6160000000000001</v>
      </c>
      <c r="J82" s="12">
        <v>3.718</v>
      </c>
      <c r="K82" s="47" t="s">
        <v>739</v>
      </c>
      <c r="L82" s="9" t="str">
        <f t="shared" si="14"/>
        <v>Yes</v>
      </c>
    </row>
    <row r="83" spans="1:12" x14ac:dyDescent="0.2">
      <c r="A83" s="48" t="s">
        <v>1448</v>
      </c>
      <c r="B83" s="37" t="s">
        <v>213</v>
      </c>
      <c r="C83" s="49">
        <v>426.76524126999999</v>
      </c>
      <c r="D83" s="46" t="str">
        <f t="shared" si="11"/>
        <v>N/A</v>
      </c>
      <c r="E83" s="49">
        <v>299.82488225999998</v>
      </c>
      <c r="F83" s="46" t="str">
        <f t="shared" si="12"/>
        <v>N/A</v>
      </c>
      <c r="G83" s="49">
        <v>450.97529947999999</v>
      </c>
      <c r="H83" s="46" t="str">
        <f t="shared" si="13"/>
        <v>N/A</v>
      </c>
      <c r="I83" s="12">
        <v>-29.7</v>
      </c>
      <c r="J83" s="12">
        <v>50.41</v>
      </c>
      <c r="K83" s="47" t="s">
        <v>739</v>
      </c>
      <c r="L83" s="9" t="str">
        <f t="shared" si="14"/>
        <v>No</v>
      </c>
    </row>
    <row r="84" spans="1:12" ht="25.5" x14ac:dyDescent="0.2">
      <c r="A84" s="48" t="s">
        <v>617</v>
      </c>
      <c r="B84" s="37" t="s">
        <v>213</v>
      </c>
      <c r="C84" s="49">
        <v>48872070</v>
      </c>
      <c r="D84" s="46" t="str">
        <f t="shared" si="11"/>
        <v>N/A</v>
      </c>
      <c r="E84" s="49">
        <v>47638003</v>
      </c>
      <c r="F84" s="46" t="str">
        <f t="shared" si="12"/>
        <v>N/A</v>
      </c>
      <c r="G84" s="49">
        <v>46090379</v>
      </c>
      <c r="H84" s="46" t="str">
        <f t="shared" si="13"/>
        <v>N/A</v>
      </c>
      <c r="I84" s="12">
        <v>-2.5299999999999998</v>
      </c>
      <c r="J84" s="12">
        <v>-3.25</v>
      </c>
      <c r="K84" s="47" t="s">
        <v>739</v>
      </c>
      <c r="L84" s="9" t="str">
        <f t="shared" si="14"/>
        <v>Yes</v>
      </c>
    </row>
    <row r="85" spans="1:12" x14ac:dyDescent="0.2">
      <c r="A85" s="48" t="s">
        <v>618</v>
      </c>
      <c r="B85" s="37" t="s">
        <v>213</v>
      </c>
      <c r="C85" s="38">
        <v>22065</v>
      </c>
      <c r="D85" s="46" t="str">
        <f t="shared" si="11"/>
        <v>N/A</v>
      </c>
      <c r="E85" s="38">
        <v>21330</v>
      </c>
      <c r="F85" s="46" t="str">
        <f t="shared" si="12"/>
        <v>N/A</v>
      </c>
      <c r="G85" s="38">
        <v>19425</v>
      </c>
      <c r="H85" s="46" t="str">
        <f t="shared" si="13"/>
        <v>N/A</v>
      </c>
      <c r="I85" s="12">
        <v>-3.33</v>
      </c>
      <c r="J85" s="12">
        <v>-8.93</v>
      </c>
      <c r="K85" s="47" t="s">
        <v>739</v>
      </c>
      <c r="L85" s="9" t="str">
        <f t="shared" si="14"/>
        <v>Yes</v>
      </c>
    </row>
    <row r="86" spans="1:12" ht="25.5" x14ac:dyDescent="0.2">
      <c r="A86" s="48" t="s">
        <v>1449</v>
      </c>
      <c r="B86" s="37" t="s">
        <v>213</v>
      </c>
      <c r="C86" s="49">
        <v>2214.9136641999999</v>
      </c>
      <c r="D86" s="46" t="str">
        <f t="shared" si="11"/>
        <v>N/A</v>
      </c>
      <c r="E86" s="49">
        <v>2233.3803563000001</v>
      </c>
      <c r="F86" s="46" t="str">
        <f t="shared" si="12"/>
        <v>N/A</v>
      </c>
      <c r="G86" s="49">
        <v>2372.7350836999999</v>
      </c>
      <c r="H86" s="46" t="str">
        <f t="shared" si="13"/>
        <v>N/A</v>
      </c>
      <c r="I86" s="12">
        <v>0.8337</v>
      </c>
      <c r="J86" s="12">
        <v>6.24</v>
      </c>
      <c r="K86" s="47" t="s">
        <v>739</v>
      </c>
      <c r="L86" s="9" t="str">
        <f t="shared" si="14"/>
        <v>Yes</v>
      </c>
    </row>
    <row r="87" spans="1:12" ht="25.5" x14ac:dyDescent="0.2">
      <c r="A87" s="48" t="s">
        <v>619</v>
      </c>
      <c r="B87" s="37" t="s">
        <v>213</v>
      </c>
      <c r="C87" s="49">
        <v>33710780</v>
      </c>
      <c r="D87" s="46" t="str">
        <f t="shared" si="11"/>
        <v>N/A</v>
      </c>
      <c r="E87" s="49">
        <v>30314404</v>
      </c>
      <c r="F87" s="46" t="str">
        <f t="shared" si="12"/>
        <v>N/A</v>
      </c>
      <c r="G87" s="49">
        <v>30402039</v>
      </c>
      <c r="H87" s="46" t="str">
        <f t="shared" si="13"/>
        <v>N/A</v>
      </c>
      <c r="I87" s="12">
        <v>-10.1</v>
      </c>
      <c r="J87" s="12">
        <v>0.28910000000000002</v>
      </c>
      <c r="K87" s="47" t="s">
        <v>739</v>
      </c>
      <c r="L87" s="9" t="str">
        <f t="shared" si="14"/>
        <v>Yes</v>
      </c>
    </row>
    <row r="88" spans="1:12" x14ac:dyDescent="0.2">
      <c r="A88" s="48" t="s">
        <v>620</v>
      </c>
      <c r="B88" s="37" t="s">
        <v>213</v>
      </c>
      <c r="C88" s="38">
        <v>171715</v>
      </c>
      <c r="D88" s="46" t="str">
        <f t="shared" si="11"/>
        <v>N/A</v>
      </c>
      <c r="E88" s="38">
        <v>167186</v>
      </c>
      <c r="F88" s="46" t="str">
        <f t="shared" si="12"/>
        <v>N/A</v>
      </c>
      <c r="G88" s="38">
        <v>163816</v>
      </c>
      <c r="H88" s="46" t="str">
        <f t="shared" si="13"/>
        <v>N/A</v>
      </c>
      <c r="I88" s="12">
        <v>-2.64</v>
      </c>
      <c r="J88" s="12">
        <v>-2.02</v>
      </c>
      <c r="K88" s="47" t="s">
        <v>739</v>
      </c>
      <c r="L88" s="9" t="str">
        <f t="shared" si="14"/>
        <v>Yes</v>
      </c>
    </row>
    <row r="89" spans="1:12" x14ac:dyDescent="0.2">
      <c r="A89" s="48" t="s">
        <v>1450</v>
      </c>
      <c r="B89" s="37" t="s">
        <v>213</v>
      </c>
      <c r="C89" s="49">
        <v>196.31820167000001</v>
      </c>
      <c r="D89" s="46" t="str">
        <f t="shared" si="11"/>
        <v>N/A</v>
      </c>
      <c r="E89" s="49">
        <v>181.32142644000001</v>
      </c>
      <c r="F89" s="46" t="str">
        <f t="shared" si="12"/>
        <v>N/A</v>
      </c>
      <c r="G89" s="49">
        <v>185.58650559</v>
      </c>
      <c r="H89" s="46" t="str">
        <f t="shared" si="13"/>
        <v>N/A</v>
      </c>
      <c r="I89" s="12">
        <v>-7.64</v>
      </c>
      <c r="J89" s="12">
        <v>2.3519999999999999</v>
      </c>
      <c r="K89" s="47" t="s">
        <v>739</v>
      </c>
      <c r="L89" s="9" t="str">
        <f t="shared" si="14"/>
        <v>Yes</v>
      </c>
    </row>
    <row r="90" spans="1:12" x14ac:dyDescent="0.2">
      <c r="A90" s="48" t="s">
        <v>621</v>
      </c>
      <c r="B90" s="37" t="s">
        <v>213</v>
      </c>
      <c r="C90" s="49">
        <v>60466706</v>
      </c>
      <c r="D90" s="46" t="str">
        <f t="shared" si="11"/>
        <v>N/A</v>
      </c>
      <c r="E90" s="49">
        <v>50768430</v>
      </c>
      <c r="F90" s="46" t="str">
        <f t="shared" si="12"/>
        <v>N/A</v>
      </c>
      <c r="G90" s="49">
        <v>47934652</v>
      </c>
      <c r="H90" s="46" t="str">
        <f t="shared" si="13"/>
        <v>N/A</v>
      </c>
      <c r="I90" s="12">
        <v>-16</v>
      </c>
      <c r="J90" s="12">
        <v>-5.58</v>
      </c>
      <c r="K90" s="47" t="s">
        <v>739</v>
      </c>
      <c r="L90" s="9" t="str">
        <f t="shared" si="14"/>
        <v>Yes</v>
      </c>
    </row>
    <row r="91" spans="1:12" x14ac:dyDescent="0.2">
      <c r="A91" s="48" t="s">
        <v>622</v>
      </c>
      <c r="B91" s="37" t="s">
        <v>213</v>
      </c>
      <c r="C91" s="38">
        <v>123513</v>
      </c>
      <c r="D91" s="46" t="str">
        <f t="shared" si="11"/>
        <v>N/A</v>
      </c>
      <c r="E91" s="38">
        <v>113842</v>
      </c>
      <c r="F91" s="46" t="str">
        <f t="shared" si="12"/>
        <v>N/A</v>
      </c>
      <c r="G91" s="38">
        <v>109933</v>
      </c>
      <c r="H91" s="46" t="str">
        <f t="shared" si="13"/>
        <v>N/A</v>
      </c>
      <c r="I91" s="12">
        <v>-7.83</v>
      </c>
      <c r="J91" s="12">
        <v>-3.43</v>
      </c>
      <c r="K91" s="47" t="s">
        <v>739</v>
      </c>
      <c r="L91" s="9" t="str">
        <f t="shared" si="14"/>
        <v>Yes</v>
      </c>
    </row>
    <row r="92" spans="1:12" x14ac:dyDescent="0.2">
      <c r="A92" s="48" t="s">
        <v>1451</v>
      </c>
      <c r="B92" s="37" t="s">
        <v>213</v>
      </c>
      <c r="C92" s="49">
        <v>489.55742311</v>
      </c>
      <c r="D92" s="46" t="str">
        <f t="shared" si="11"/>
        <v>N/A</v>
      </c>
      <c r="E92" s="49">
        <v>445.95518349999998</v>
      </c>
      <c r="F92" s="46" t="str">
        <f t="shared" si="12"/>
        <v>N/A</v>
      </c>
      <c r="G92" s="49">
        <v>436.03514868000002</v>
      </c>
      <c r="H92" s="46" t="str">
        <f t="shared" si="13"/>
        <v>N/A</v>
      </c>
      <c r="I92" s="12">
        <v>-8.91</v>
      </c>
      <c r="J92" s="12">
        <v>-2.2200000000000002</v>
      </c>
      <c r="K92" s="47" t="s">
        <v>739</v>
      </c>
      <c r="L92" s="9" t="str">
        <f t="shared" si="14"/>
        <v>Yes</v>
      </c>
    </row>
    <row r="93" spans="1:12" ht="25.5" x14ac:dyDescent="0.2">
      <c r="A93" s="48" t="s">
        <v>623</v>
      </c>
      <c r="B93" s="37" t="s">
        <v>213</v>
      </c>
      <c r="C93" s="49">
        <v>326127199</v>
      </c>
      <c r="D93" s="46" t="str">
        <f t="shared" si="11"/>
        <v>N/A</v>
      </c>
      <c r="E93" s="49">
        <v>314104663</v>
      </c>
      <c r="F93" s="46" t="str">
        <f t="shared" si="12"/>
        <v>N/A</v>
      </c>
      <c r="G93" s="49">
        <v>316310991</v>
      </c>
      <c r="H93" s="46" t="str">
        <f t="shared" si="13"/>
        <v>N/A</v>
      </c>
      <c r="I93" s="12">
        <v>-3.69</v>
      </c>
      <c r="J93" s="12">
        <v>0.70240000000000002</v>
      </c>
      <c r="K93" s="47" t="s">
        <v>739</v>
      </c>
      <c r="L93" s="9" t="str">
        <f t="shared" si="14"/>
        <v>Yes</v>
      </c>
    </row>
    <row r="94" spans="1:12" x14ac:dyDescent="0.2">
      <c r="A94" s="51" t="s">
        <v>624</v>
      </c>
      <c r="B94" s="38" t="s">
        <v>213</v>
      </c>
      <c r="C94" s="38">
        <v>99049</v>
      </c>
      <c r="D94" s="46" t="str">
        <f t="shared" si="11"/>
        <v>N/A</v>
      </c>
      <c r="E94" s="38">
        <v>101000</v>
      </c>
      <c r="F94" s="46" t="str">
        <f t="shared" si="12"/>
        <v>N/A</v>
      </c>
      <c r="G94" s="38">
        <v>103523</v>
      </c>
      <c r="H94" s="46" t="str">
        <f t="shared" si="13"/>
        <v>N/A</v>
      </c>
      <c r="I94" s="12">
        <v>1.97</v>
      </c>
      <c r="J94" s="12">
        <v>2.4980000000000002</v>
      </c>
      <c r="K94" s="52" t="s">
        <v>739</v>
      </c>
      <c r="L94" s="9" t="str">
        <f t="shared" si="14"/>
        <v>Yes</v>
      </c>
    </row>
    <row r="95" spans="1:12" ht="25.5" x14ac:dyDescent="0.2">
      <c r="A95" s="48" t="s">
        <v>1452</v>
      </c>
      <c r="B95" s="37" t="s">
        <v>213</v>
      </c>
      <c r="C95" s="49">
        <v>3292.5844683</v>
      </c>
      <c r="D95" s="46" t="str">
        <f t="shared" si="11"/>
        <v>N/A</v>
      </c>
      <c r="E95" s="49">
        <v>3109.9471583999998</v>
      </c>
      <c r="F95" s="46" t="str">
        <f t="shared" si="12"/>
        <v>N/A</v>
      </c>
      <c r="G95" s="49">
        <v>3055.4658482</v>
      </c>
      <c r="H95" s="46" t="str">
        <f t="shared" si="13"/>
        <v>N/A</v>
      </c>
      <c r="I95" s="12">
        <v>-5.55</v>
      </c>
      <c r="J95" s="12">
        <v>-1.75</v>
      </c>
      <c r="K95" s="47" t="s">
        <v>739</v>
      </c>
      <c r="L95" s="9" t="str">
        <f t="shared" si="14"/>
        <v>Yes</v>
      </c>
    </row>
    <row r="96" spans="1:12" ht="25.5" x14ac:dyDescent="0.2">
      <c r="A96" s="48" t="s">
        <v>625</v>
      </c>
      <c r="B96" s="37" t="s">
        <v>213</v>
      </c>
      <c r="C96" s="49">
        <v>20076079</v>
      </c>
      <c r="D96" s="46" t="str">
        <f t="shared" si="11"/>
        <v>N/A</v>
      </c>
      <c r="E96" s="49">
        <v>23540539</v>
      </c>
      <c r="F96" s="46" t="str">
        <f t="shared" si="12"/>
        <v>N/A</v>
      </c>
      <c r="G96" s="49">
        <v>21289013</v>
      </c>
      <c r="H96" s="46" t="str">
        <f t="shared" si="13"/>
        <v>N/A</v>
      </c>
      <c r="I96" s="12">
        <v>17.260000000000002</v>
      </c>
      <c r="J96" s="12">
        <v>-9.56</v>
      </c>
      <c r="K96" s="47" t="s">
        <v>739</v>
      </c>
      <c r="L96" s="9" t="str">
        <f t="shared" si="14"/>
        <v>Yes</v>
      </c>
    </row>
    <row r="97" spans="1:12" x14ac:dyDescent="0.2">
      <c r="A97" s="48" t="s">
        <v>626</v>
      </c>
      <c r="B97" s="37" t="s">
        <v>213</v>
      </c>
      <c r="C97" s="38">
        <v>74094</v>
      </c>
      <c r="D97" s="46" t="str">
        <f t="shared" si="11"/>
        <v>N/A</v>
      </c>
      <c r="E97" s="38">
        <v>75100</v>
      </c>
      <c r="F97" s="46" t="str">
        <f t="shared" si="12"/>
        <v>N/A</v>
      </c>
      <c r="G97" s="38">
        <v>74315</v>
      </c>
      <c r="H97" s="46" t="str">
        <f t="shared" si="13"/>
        <v>N/A</v>
      </c>
      <c r="I97" s="12">
        <v>1.3580000000000001</v>
      </c>
      <c r="J97" s="12">
        <v>-1.05</v>
      </c>
      <c r="K97" s="47" t="s">
        <v>739</v>
      </c>
      <c r="L97" s="9" t="str">
        <f t="shared" si="14"/>
        <v>Yes</v>
      </c>
    </row>
    <row r="98" spans="1:12" ht="25.5" x14ac:dyDescent="0.2">
      <c r="A98" s="48" t="s">
        <v>1453</v>
      </c>
      <c r="B98" s="37" t="s">
        <v>213</v>
      </c>
      <c r="C98" s="49">
        <v>270.95417982999999</v>
      </c>
      <c r="D98" s="46" t="str">
        <f t="shared" si="11"/>
        <v>N/A</v>
      </c>
      <c r="E98" s="49">
        <v>313.45591211999999</v>
      </c>
      <c r="F98" s="46" t="str">
        <f t="shared" si="12"/>
        <v>N/A</v>
      </c>
      <c r="G98" s="49">
        <v>286.46993205000001</v>
      </c>
      <c r="H98" s="46" t="str">
        <f t="shared" si="13"/>
        <v>N/A</v>
      </c>
      <c r="I98" s="12">
        <v>15.69</v>
      </c>
      <c r="J98" s="12">
        <v>-8.61</v>
      </c>
      <c r="K98" s="47" t="s">
        <v>739</v>
      </c>
      <c r="L98" s="9" t="str">
        <f t="shared" si="14"/>
        <v>Yes</v>
      </c>
    </row>
    <row r="99" spans="1:12" ht="25.5" x14ac:dyDescent="0.2">
      <c r="A99" s="48" t="s">
        <v>627</v>
      </c>
      <c r="B99" s="37" t="s">
        <v>213</v>
      </c>
      <c r="C99" s="49">
        <v>411807580</v>
      </c>
      <c r="D99" s="46" t="str">
        <f t="shared" si="11"/>
        <v>N/A</v>
      </c>
      <c r="E99" s="49">
        <v>370706901</v>
      </c>
      <c r="F99" s="46" t="str">
        <f t="shared" si="12"/>
        <v>N/A</v>
      </c>
      <c r="G99" s="49">
        <v>325881342</v>
      </c>
      <c r="H99" s="46" t="str">
        <f t="shared" si="13"/>
        <v>N/A</v>
      </c>
      <c r="I99" s="12">
        <v>-9.98</v>
      </c>
      <c r="J99" s="12">
        <v>-12.1</v>
      </c>
      <c r="K99" s="47" t="s">
        <v>739</v>
      </c>
      <c r="L99" s="9" t="str">
        <f t="shared" si="14"/>
        <v>Yes</v>
      </c>
    </row>
    <row r="100" spans="1:12" x14ac:dyDescent="0.2">
      <c r="A100" s="48" t="s">
        <v>628</v>
      </c>
      <c r="B100" s="37" t="s">
        <v>213</v>
      </c>
      <c r="C100" s="38">
        <v>61055</v>
      </c>
      <c r="D100" s="46" t="str">
        <f t="shared" si="11"/>
        <v>N/A</v>
      </c>
      <c r="E100" s="38">
        <v>54948</v>
      </c>
      <c r="F100" s="46" t="str">
        <f t="shared" si="12"/>
        <v>N/A</v>
      </c>
      <c r="G100" s="38">
        <v>48410</v>
      </c>
      <c r="H100" s="46" t="str">
        <f t="shared" si="13"/>
        <v>N/A</v>
      </c>
      <c r="I100" s="12">
        <v>-10</v>
      </c>
      <c r="J100" s="12">
        <v>-11.9</v>
      </c>
      <c r="K100" s="47" t="s">
        <v>739</v>
      </c>
      <c r="L100" s="9" t="str">
        <f t="shared" si="14"/>
        <v>Yes</v>
      </c>
    </row>
    <row r="101" spans="1:12" ht="25.5" x14ac:dyDescent="0.2">
      <c r="A101" s="48" t="s">
        <v>1454</v>
      </c>
      <c r="B101" s="37" t="s">
        <v>213</v>
      </c>
      <c r="C101" s="49">
        <v>6744.8625009999996</v>
      </c>
      <c r="D101" s="46" t="str">
        <f t="shared" si="11"/>
        <v>N/A</v>
      </c>
      <c r="E101" s="49">
        <v>6746.5039856000003</v>
      </c>
      <c r="F101" s="46" t="str">
        <f t="shared" si="12"/>
        <v>N/A</v>
      </c>
      <c r="G101" s="49">
        <v>6731.6947325000001</v>
      </c>
      <c r="H101" s="46" t="str">
        <f t="shared" si="13"/>
        <v>N/A</v>
      </c>
      <c r="I101" s="12">
        <v>2.4299999999999999E-2</v>
      </c>
      <c r="J101" s="12">
        <v>-0.22</v>
      </c>
      <c r="K101" s="47" t="s">
        <v>739</v>
      </c>
      <c r="L101" s="9" t="str">
        <f t="shared" si="14"/>
        <v>Yes</v>
      </c>
    </row>
    <row r="102" spans="1:12" ht="25.5" x14ac:dyDescent="0.2">
      <c r="A102" s="48" t="s">
        <v>629</v>
      </c>
      <c r="B102" s="37" t="s">
        <v>213</v>
      </c>
      <c r="C102" s="49">
        <v>48644197</v>
      </c>
      <c r="D102" s="46" t="str">
        <f t="shared" si="11"/>
        <v>N/A</v>
      </c>
      <c r="E102" s="49">
        <v>39735660</v>
      </c>
      <c r="F102" s="46" t="str">
        <f t="shared" si="12"/>
        <v>N/A</v>
      </c>
      <c r="G102" s="49">
        <v>38086844</v>
      </c>
      <c r="H102" s="46" t="str">
        <f t="shared" si="13"/>
        <v>N/A</v>
      </c>
      <c r="I102" s="12">
        <v>-18.3</v>
      </c>
      <c r="J102" s="12">
        <v>-4.1500000000000004</v>
      </c>
      <c r="K102" s="47" t="s">
        <v>739</v>
      </c>
      <c r="L102" s="9" t="str">
        <f t="shared" si="14"/>
        <v>Yes</v>
      </c>
    </row>
    <row r="103" spans="1:12" ht="25.5" x14ac:dyDescent="0.2">
      <c r="A103" s="48" t="s">
        <v>630</v>
      </c>
      <c r="B103" s="37" t="s">
        <v>213</v>
      </c>
      <c r="C103" s="38">
        <v>22791</v>
      </c>
      <c r="D103" s="46" t="str">
        <f t="shared" si="11"/>
        <v>N/A</v>
      </c>
      <c r="E103" s="38">
        <v>22451</v>
      </c>
      <c r="F103" s="46" t="str">
        <f t="shared" si="12"/>
        <v>N/A</v>
      </c>
      <c r="G103" s="38">
        <v>21727</v>
      </c>
      <c r="H103" s="46" t="str">
        <f t="shared" si="13"/>
        <v>N/A</v>
      </c>
      <c r="I103" s="12">
        <v>-1.49</v>
      </c>
      <c r="J103" s="12">
        <v>-3.22</v>
      </c>
      <c r="K103" s="47" t="s">
        <v>739</v>
      </c>
      <c r="L103" s="9" t="str">
        <f t="shared" si="14"/>
        <v>Yes</v>
      </c>
    </row>
    <row r="104" spans="1:12" ht="25.5" x14ac:dyDescent="0.2">
      <c r="A104" s="48" t="s">
        <v>1455</v>
      </c>
      <c r="B104" s="37" t="s">
        <v>213</v>
      </c>
      <c r="C104" s="49">
        <v>2134.3599227999998</v>
      </c>
      <c r="D104" s="46" t="str">
        <f t="shared" si="11"/>
        <v>N/A</v>
      </c>
      <c r="E104" s="49">
        <v>1769.8837467999999</v>
      </c>
      <c r="F104" s="46" t="str">
        <f t="shared" si="12"/>
        <v>N/A</v>
      </c>
      <c r="G104" s="49">
        <v>1752.9729829</v>
      </c>
      <c r="H104" s="46" t="str">
        <f t="shared" si="13"/>
        <v>N/A</v>
      </c>
      <c r="I104" s="12">
        <v>-17.100000000000001</v>
      </c>
      <c r="J104" s="12">
        <v>-0.95499999999999996</v>
      </c>
      <c r="K104" s="47" t="s">
        <v>739</v>
      </c>
      <c r="L104" s="9" t="str">
        <f t="shared" si="14"/>
        <v>Yes</v>
      </c>
    </row>
    <row r="105" spans="1:12" ht="25.5" x14ac:dyDescent="0.2">
      <c r="A105" s="48" t="s">
        <v>631</v>
      </c>
      <c r="B105" s="37" t="s">
        <v>213</v>
      </c>
      <c r="C105" s="49">
        <v>0</v>
      </c>
      <c r="D105" s="46" t="str">
        <f t="shared" si="11"/>
        <v>N/A</v>
      </c>
      <c r="E105" s="49">
        <v>0</v>
      </c>
      <c r="F105" s="46" t="str">
        <f t="shared" si="12"/>
        <v>N/A</v>
      </c>
      <c r="G105" s="49">
        <v>0</v>
      </c>
      <c r="H105" s="46" t="str">
        <f t="shared" si="13"/>
        <v>N/A</v>
      </c>
      <c r="I105" s="12" t="s">
        <v>1747</v>
      </c>
      <c r="J105" s="12" t="s">
        <v>1747</v>
      </c>
      <c r="K105" s="47" t="s">
        <v>739</v>
      </c>
      <c r="L105" s="9" t="str">
        <f t="shared" si="14"/>
        <v>N/A</v>
      </c>
    </row>
    <row r="106" spans="1:12" x14ac:dyDescent="0.2">
      <c r="A106" s="48" t="s">
        <v>632</v>
      </c>
      <c r="B106" s="37" t="s">
        <v>213</v>
      </c>
      <c r="C106" s="38">
        <v>0</v>
      </c>
      <c r="D106" s="46" t="str">
        <f t="shared" si="11"/>
        <v>N/A</v>
      </c>
      <c r="E106" s="38">
        <v>0</v>
      </c>
      <c r="F106" s="46" t="str">
        <f t="shared" si="12"/>
        <v>N/A</v>
      </c>
      <c r="G106" s="38">
        <v>0</v>
      </c>
      <c r="H106" s="46" t="str">
        <f t="shared" si="13"/>
        <v>N/A</v>
      </c>
      <c r="I106" s="12" t="s">
        <v>1747</v>
      </c>
      <c r="J106" s="12" t="s">
        <v>1747</v>
      </c>
      <c r="K106" s="47" t="s">
        <v>739</v>
      </c>
      <c r="L106" s="9" t="str">
        <f t="shared" si="14"/>
        <v>N/A</v>
      </c>
    </row>
    <row r="107" spans="1:12" ht="25.5" x14ac:dyDescent="0.2">
      <c r="A107" s="48" t="s">
        <v>1456</v>
      </c>
      <c r="B107" s="37" t="s">
        <v>213</v>
      </c>
      <c r="C107" s="49" t="s">
        <v>1747</v>
      </c>
      <c r="D107" s="46" t="str">
        <f t="shared" si="11"/>
        <v>N/A</v>
      </c>
      <c r="E107" s="49" t="s">
        <v>1747</v>
      </c>
      <c r="F107" s="46" t="str">
        <f t="shared" si="12"/>
        <v>N/A</v>
      </c>
      <c r="G107" s="49" t="s">
        <v>1747</v>
      </c>
      <c r="H107" s="46" t="str">
        <f t="shared" si="13"/>
        <v>N/A</v>
      </c>
      <c r="I107" s="12" t="s">
        <v>1747</v>
      </c>
      <c r="J107" s="12" t="s">
        <v>1747</v>
      </c>
      <c r="K107" s="47" t="s">
        <v>739</v>
      </c>
      <c r="L107" s="9" t="str">
        <f t="shared" si="14"/>
        <v>N/A</v>
      </c>
    </row>
    <row r="108" spans="1:12" ht="25.5" x14ac:dyDescent="0.2">
      <c r="A108" s="48" t="s">
        <v>633</v>
      </c>
      <c r="B108" s="37" t="s">
        <v>213</v>
      </c>
      <c r="C108" s="49">
        <v>8366</v>
      </c>
      <c r="D108" s="46" t="str">
        <f t="shared" si="11"/>
        <v>N/A</v>
      </c>
      <c r="E108" s="49">
        <v>11870</v>
      </c>
      <c r="F108" s="46" t="str">
        <f t="shared" si="12"/>
        <v>N/A</v>
      </c>
      <c r="G108" s="49">
        <v>15390</v>
      </c>
      <c r="H108" s="46" t="str">
        <f t="shared" si="13"/>
        <v>N/A</v>
      </c>
      <c r="I108" s="12">
        <v>41.88</v>
      </c>
      <c r="J108" s="12">
        <v>29.65</v>
      </c>
      <c r="K108" s="47" t="s">
        <v>739</v>
      </c>
      <c r="L108" s="9" t="str">
        <f t="shared" si="14"/>
        <v>Yes</v>
      </c>
    </row>
    <row r="109" spans="1:12" x14ac:dyDescent="0.2">
      <c r="A109" s="48" t="s">
        <v>634</v>
      </c>
      <c r="B109" s="37" t="s">
        <v>213</v>
      </c>
      <c r="C109" s="38">
        <v>32</v>
      </c>
      <c r="D109" s="46" t="str">
        <f t="shared" si="11"/>
        <v>N/A</v>
      </c>
      <c r="E109" s="38">
        <v>42</v>
      </c>
      <c r="F109" s="46" t="str">
        <f t="shared" si="12"/>
        <v>N/A</v>
      </c>
      <c r="G109" s="38">
        <v>45</v>
      </c>
      <c r="H109" s="46" t="str">
        <f t="shared" si="13"/>
        <v>N/A</v>
      </c>
      <c r="I109" s="12">
        <v>31.25</v>
      </c>
      <c r="J109" s="12">
        <v>7.1429999999999998</v>
      </c>
      <c r="K109" s="47" t="s">
        <v>739</v>
      </c>
      <c r="L109" s="9" t="str">
        <f t="shared" si="14"/>
        <v>Yes</v>
      </c>
    </row>
    <row r="110" spans="1:12" ht="25.5" x14ac:dyDescent="0.2">
      <c r="A110" s="48" t="s">
        <v>1457</v>
      </c>
      <c r="B110" s="37" t="s">
        <v>213</v>
      </c>
      <c r="C110" s="49">
        <v>261.4375</v>
      </c>
      <c r="D110" s="46" t="str">
        <f t="shared" si="11"/>
        <v>N/A</v>
      </c>
      <c r="E110" s="49">
        <v>282.61904762</v>
      </c>
      <c r="F110" s="46" t="str">
        <f t="shared" si="12"/>
        <v>N/A</v>
      </c>
      <c r="G110" s="49">
        <v>342</v>
      </c>
      <c r="H110" s="46" t="str">
        <f t="shared" si="13"/>
        <v>N/A</v>
      </c>
      <c r="I110" s="12">
        <v>8.1020000000000003</v>
      </c>
      <c r="J110" s="12">
        <v>21.01</v>
      </c>
      <c r="K110" s="47" t="s">
        <v>739</v>
      </c>
      <c r="L110" s="9" t="str">
        <f t="shared" si="14"/>
        <v>Yes</v>
      </c>
    </row>
    <row r="111" spans="1:12" ht="25.5" x14ac:dyDescent="0.2">
      <c r="A111" s="48" t="s">
        <v>635</v>
      </c>
      <c r="B111" s="37" t="s">
        <v>213</v>
      </c>
      <c r="C111" s="49">
        <v>44479317</v>
      </c>
      <c r="D111" s="46" t="str">
        <f t="shared" si="11"/>
        <v>N/A</v>
      </c>
      <c r="E111" s="49">
        <v>47650564</v>
      </c>
      <c r="F111" s="46" t="str">
        <f t="shared" si="12"/>
        <v>N/A</v>
      </c>
      <c r="G111" s="49">
        <v>49167086</v>
      </c>
      <c r="H111" s="46" t="str">
        <f t="shared" si="13"/>
        <v>N/A</v>
      </c>
      <c r="I111" s="12">
        <v>7.13</v>
      </c>
      <c r="J111" s="12">
        <v>3.1829999999999998</v>
      </c>
      <c r="K111" s="47" t="s">
        <v>739</v>
      </c>
      <c r="L111" s="9" t="str">
        <f t="shared" si="14"/>
        <v>Yes</v>
      </c>
    </row>
    <row r="112" spans="1:12" x14ac:dyDescent="0.2">
      <c r="A112" s="48" t="s">
        <v>636</v>
      </c>
      <c r="B112" s="37" t="s">
        <v>213</v>
      </c>
      <c r="C112" s="38">
        <v>4139</v>
      </c>
      <c r="D112" s="46" t="str">
        <f t="shared" si="11"/>
        <v>N/A</v>
      </c>
      <c r="E112" s="38">
        <v>4360</v>
      </c>
      <c r="F112" s="46" t="str">
        <f t="shared" si="12"/>
        <v>N/A</v>
      </c>
      <c r="G112" s="38">
        <v>4447</v>
      </c>
      <c r="H112" s="46" t="str">
        <f t="shared" si="13"/>
        <v>N/A</v>
      </c>
      <c r="I112" s="12">
        <v>5.3390000000000004</v>
      </c>
      <c r="J112" s="12">
        <v>1.9950000000000001</v>
      </c>
      <c r="K112" s="47" t="s">
        <v>739</v>
      </c>
      <c r="L112" s="9" t="str">
        <f t="shared" si="14"/>
        <v>Yes</v>
      </c>
    </row>
    <row r="113" spans="1:12" x14ac:dyDescent="0.2">
      <c r="A113" s="48" t="s">
        <v>1458</v>
      </c>
      <c r="B113" s="37" t="s">
        <v>213</v>
      </c>
      <c r="C113" s="49">
        <v>10746.392124</v>
      </c>
      <c r="D113" s="46" t="str">
        <f t="shared" si="11"/>
        <v>N/A</v>
      </c>
      <c r="E113" s="49">
        <v>10929.02844</v>
      </c>
      <c r="F113" s="46" t="str">
        <f t="shared" si="12"/>
        <v>N/A</v>
      </c>
      <c r="G113" s="49">
        <v>11056.237014</v>
      </c>
      <c r="H113" s="46" t="str">
        <f t="shared" si="13"/>
        <v>N/A</v>
      </c>
      <c r="I113" s="12">
        <v>1.7</v>
      </c>
      <c r="J113" s="12">
        <v>1.1639999999999999</v>
      </c>
      <c r="K113" s="47" t="s">
        <v>739</v>
      </c>
      <c r="L113" s="9" t="str">
        <f t="shared" si="14"/>
        <v>Yes</v>
      </c>
    </row>
    <row r="114" spans="1:12" ht="25.5" x14ac:dyDescent="0.2">
      <c r="A114" s="48" t="s">
        <v>637</v>
      </c>
      <c r="B114" s="37" t="s">
        <v>213</v>
      </c>
      <c r="C114" s="49">
        <v>1055743</v>
      </c>
      <c r="D114" s="46" t="str">
        <f t="shared" si="11"/>
        <v>N/A</v>
      </c>
      <c r="E114" s="49">
        <v>1222040</v>
      </c>
      <c r="F114" s="46" t="str">
        <f t="shared" si="12"/>
        <v>N/A</v>
      </c>
      <c r="G114" s="49">
        <v>1186908</v>
      </c>
      <c r="H114" s="46" t="str">
        <f t="shared" si="13"/>
        <v>N/A</v>
      </c>
      <c r="I114" s="12">
        <v>15.75</v>
      </c>
      <c r="J114" s="12">
        <v>-2.87</v>
      </c>
      <c r="K114" s="47" t="s">
        <v>739</v>
      </c>
      <c r="L114" s="9" t="str">
        <f>IF(J114="Div by 0", "N/A", IF(OR(J114="N/A",K114="N/A"),"N/A", IF(J114&gt;VALUE(MID(K114,1,2)), "No", IF(J114&lt;-1*VALUE(MID(K114,1,2)), "No", "Yes"))))</f>
        <v>Yes</v>
      </c>
    </row>
    <row r="115" spans="1:12" x14ac:dyDescent="0.2">
      <c r="A115" s="48" t="s">
        <v>638</v>
      </c>
      <c r="B115" s="37" t="s">
        <v>213</v>
      </c>
      <c r="C115" s="38">
        <v>26387</v>
      </c>
      <c r="D115" s="46" t="str">
        <f t="shared" si="11"/>
        <v>N/A</v>
      </c>
      <c r="E115" s="38">
        <v>29231</v>
      </c>
      <c r="F115" s="46" t="str">
        <f t="shared" si="12"/>
        <v>N/A</v>
      </c>
      <c r="G115" s="38">
        <v>30921</v>
      </c>
      <c r="H115" s="46" t="str">
        <f t="shared" si="13"/>
        <v>N/A</v>
      </c>
      <c r="I115" s="12">
        <v>10.78</v>
      </c>
      <c r="J115" s="12">
        <v>5.782</v>
      </c>
      <c r="K115" s="47" t="s">
        <v>739</v>
      </c>
      <c r="L115" s="9" t="str">
        <f t="shared" ref="L115:L119" si="15">IF(J115="Div by 0", "N/A", IF(OR(J115="N/A",K115="N/A"),"N/A", IF(J115&gt;VALUE(MID(K115,1,2)), "No", IF(J115&lt;-1*VALUE(MID(K115,1,2)), "No", "Yes"))))</f>
        <v>Yes</v>
      </c>
    </row>
    <row r="116" spans="1:12" ht="25.5" x14ac:dyDescent="0.2">
      <c r="A116" s="48" t="s">
        <v>1459</v>
      </c>
      <c r="B116" s="37" t="s">
        <v>213</v>
      </c>
      <c r="C116" s="49">
        <v>40.009967029000002</v>
      </c>
      <c r="D116" s="46" t="str">
        <f t="shared" si="11"/>
        <v>N/A</v>
      </c>
      <c r="E116" s="49">
        <v>41.806301529000002</v>
      </c>
      <c r="F116" s="46" t="str">
        <f t="shared" si="12"/>
        <v>N/A</v>
      </c>
      <c r="G116" s="49">
        <v>38.385175124</v>
      </c>
      <c r="H116" s="46" t="str">
        <f t="shared" si="13"/>
        <v>N/A</v>
      </c>
      <c r="I116" s="12">
        <v>4.49</v>
      </c>
      <c r="J116" s="12">
        <v>-8.18</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33450193</v>
      </c>
      <c r="D120" s="46" t="str">
        <f t="shared" si="11"/>
        <v>N/A</v>
      </c>
      <c r="E120" s="49">
        <v>34238451</v>
      </c>
      <c r="F120" s="46" t="str">
        <f t="shared" si="12"/>
        <v>N/A</v>
      </c>
      <c r="G120" s="49">
        <v>35975355</v>
      </c>
      <c r="H120" s="46" t="str">
        <f t="shared" si="13"/>
        <v>N/A</v>
      </c>
      <c r="I120" s="12">
        <v>2.3570000000000002</v>
      </c>
      <c r="J120" s="12">
        <v>5.0730000000000004</v>
      </c>
      <c r="K120" s="47" t="s">
        <v>739</v>
      </c>
      <c r="L120" s="9" t="str">
        <f t="shared" ref="L120:L131" si="16">IF(J120="Div by 0", "N/A", IF(K120="N/A","N/A", IF(J120&gt;VALUE(MID(K120,1,2)), "No", IF(J120&lt;-1*VALUE(MID(K120,1,2)), "No", "Yes"))))</f>
        <v>Yes</v>
      </c>
    </row>
    <row r="121" spans="1:12" ht="25.5" x14ac:dyDescent="0.2">
      <c r="A121" s="48" t="s">
        <v>642</v>
      </c>
      <c r="B121" s="37" t="s">
        <v>213</v>
      </c>
      <c r="C121" s="38">
        <v>79643</v>
      </c>
      <c r="D121" s="46" t="str">
        <f t="shared" si="11"/>
        <v>N/A</v>
      </c>
      <c r="E121" s="38">
        <v>76061</v>
      </c>
      <c r="F121" s="46" t="str">
        <f t="shared" si="12"/>
        <v>N/A</v>
      </c>
      <c r="G121" s="38">
        <v>71872</v>
      </c>
      <c r="H121" s="46" t="str">
        <f t="shared" si="13"/>
        <v>N/A</v>
      </c>
      <c r="I121" s="12">
        <v>-4.5</v>
      </c>
      <c r="J121" s="12">
        <v>-5.51</v>
      </c>
      <c r="K121" s="47" t="s">
        <v>739</v>
      </c>
      <c r="L121" s="9" t="str">
        <f t="shared" si="16"/>
        <v>Yes</v>
      </c>
    </row>
    <row r="122" spans="1:12" ht="25.5" x14ac:dyDescent="0.2">
      <c r="A122" s="48" t="s">
        <v>1461</v>
      </c>
      <c r="B122" s="37" t="s">
        <v>213</v>
      </c>
      <c r="C122" s="49">
        <v>420.00166995000001</v>
      </c>
      <c r="D122" s="46" t="str">
        <f t="shared" si="11"/>
        <v>N/A</v>
      </c>
      <c r="E122" s="49">
        <v>450.14463390999998</v>
      </c>
      <c r="F122" s="46" t="str">
        <f t="shared" si="12"/>
        <v>N/A</v>
      </c>
      <c r="G122" s="49">
        <v>500.54757067999998</v>
      </c>
      <c r="H122" s="46" t="str">
        <f t="shared" si="13"/>
        <v>N/A</v>
      </c>
      <c r="I122" s="12">
        <v>7.1769999999999996</v>
      </c>
      <c r="J122" s="12">
        <v>11.2</v>
      </c>
      <c r="K122" s="47" t="s">
        <v>739</v>
      </c>
      <c r="L122" s="9" t="str">
        <f t="shared" si="16"/>
        <v>Yes</v>
      </c>
    </row>
    <row r="123" spans="1:12" ht="25.5" x14ac:dyDescent="0.2">
      <c r="A123" s="48" t="s">
        <v>643</v>
      </c>
      <c r="B123" s="37" t="s">
        <v>213</v>
      </c>
      <c r="C123" s="49">
        <v>4417230</v>
      </c>
      <c r="D123" s="46" t="str">
        <f t="shared" ref="D123:D131" si="17">IF($B123="N/A","N/A",IF(C123&gt;10,"No",IF(C123&lt;-10,"No","Yes")))</f>
        <v>N/A</v>
      </c>
      <c r="E123" s="49">
        <v>5524069</v>
      </c>
      <c r="F123" s="46" t="str">
        <f t="shared" ref="F123:F131" si="18">IF($B123="N/A","N/A",IF(E123&gt;10,"No",IF(E123&lt;-10,"No","Yes")))</f>
        <v>N/A</v>
      </c>
      <c r="G123" s="49">
        <v>6120532</v>
      </c>
      <c r="H123" s="46" t="str">
        <f t="shared" ref="H123:H131" si="19">IF($B123="N/A","N/A",IF(G123&gt;10,"No",IF(G123&lt;-10,"No","Yes")))</f>
        <v>N/A</v>
      </c>
      <c r="I123" s="12">
        <v>25.06</v>
      </c>
      <c r="J123" s="12">
        <v>10.8</v>
      </c>
      <c r="K123" s="47" t="s">
        <v>739</v>
      </c>
      <c r="L123" s="9" t="str">
        <f t="shared" si="16"/>
        <v>Yes</v>
      </c>
    </row>
    <row r="124" spans="1:12" x14ac:dyDescent="0.2">
      <c r="A124" s="48" t="s">
        <v>644</v>
      </c>
      <c r="B124" s="37" t="s">
        <v>213</v>
      </c>
      <c r="C124" s="38">
        <v>147</v>
      </c>
      <c r="D124" s="46" t="str">
        <f t="shared" si="17"/>
        <v>N/A</v>
      </c>
      <c r="E124" s="38">
        <v>155</v>
      </c>
      <c r="F124" s="46" t="str">
        <f t="shared" si="18"/>
        <v>N/A</v>
      </c>
      <c r="G124" s="38">
        <v>167</v>
      </c>
      <c r="H124" s="46" t="str">
        <f t="shared" si="19"/>
        <v>N/A</v>
      </c>
      <c r="I124" s="12">
        <v>5.4420000000000002</v>
      </c>
      <c r="J124" s="12">
        <v>7.742</v>
      </c>
      <c r="K124" s="47" t="s">
        <v>739</v>
      </c>
      <c r="L124" s="9" t="str">
        <f t="shared" si="16"/>
        <v>Yes</v>
      </c>
    </row>
    <row r="125" spans="1:12" ht="25.5" x14ac:dyDescent="0.2">
      <c r="A125" s="48" t="s">
        <v>1462</v>
      </c>
      <c r="B125" s="37" t="s">
        <v>213</v>
      </c>
      <c r="C125" s="49">
        <v>30049.183673</v>
      </c>
      <c r="D125" s="46" t="str">
        <f t="shared" si="17"/>
        <v>N/A</v>
      </c>
      <c r="E125" s="49">
        <v>35639.154839000003</v>
      </c>
      <c r="F125" s="46" t="str">
        <f t="shared" si="18"/>
        <v>N/A</v>
      </c>
      <c r="G125" s="49">
        <v>36649.892216</v>
      </c>
      <c r="H125" s="46" t="str">
        <f t="shared" si="19"/>
        <v>N/A</v>
      </c>
      <c r="I125" s="12">
        <v>18.600000000000001</v>
      </c>
      <c r="J125" s="12">
        <v>2.8359999999999999</v>
      </c>
      <c r="K125" s="47" t="s">
        <v>739</v>
      </c>
      <c r="L125" s="9" t="str">
        <f t="shared" si="16"/>
        <v>Yes</v>
      </c>
    </row>
    <row r="126" spans="1:12" ht="25.5" x14ac:dyDescent="0.2">
      <c r="A126" s="48" t="s">
        <v>645</v>
      </c>
      <c r="B126" s="37" t="s">
        <v>213</v>
      </c>
      <c r="C126" s="49">
        <v>197512393</v>
      </c>
      <c r="D126" s="46" t="str">
        <f t="shared" si="17"/>
        <v>N/A</v>
      </c>
      <c r="E126" s="49">
        <v>165128498</v>
      </c>
      <c r="F126" s="46" t="str">
        <f t="shared" si="18"/>
        <v>N/A</v>
      </c>
      <c r="G126" s="49">
        <v>129968375</v>
      </c>
      <c r="H126" s="46" t="str">
        <f t="shared" si="19"/>
        <v>N/A</v>
      </c>
      <c r="I126" s="12">
        <v>-16.399999999999999</v>
      </c>
      <c r="J126" s="12">
        <v>-21.3</v>
      </c>
      <c r="K126" s="47" t="s">
        <v>739</v>
      </c>
      <c r="L126" s="9" t="str">
        <f t="shared" si="16"/>
        <v>Yes</v>
      </c>
    </row>
    <row r="127" spans="1:12" x14ac:dyDescent="0.2">
      <c r="A127" s="48" t="s">
        <v>646</v>
      </c>
      <c r="B127" s="37" t="s">
        <v>213</v>
      </c>
      <c r="C127" s="38">
        <v>25849</v>
      </c>
      <c r="D127" s="46" t="str">
        <f t="shared" si="17"/>
        <v>N/A</v>
      </c>
      <c r="E127" s="38">
        <v>23052</v>
      </c>
      <c r="F127" s="46" t="str">
        <f t="shared" si="18"/>
        <v>N/A</v>
      </c>
      <c r="G127" s="38">
        <v>23335</v>
      </c>
      <c r="H127" s="46" t="str">
        <f t="shared" si="19"/>
        <v>N/A</v>
      </c>
      <c r="I127" s="12">
        <v>-10.8</v>
      </c>
      <c r="J127" s="12">
        <v>1.228</v>
      </c>
      <c r="K127" s="47" t="s">
        <v>739</v>
      </c>
      <c r="L127" s="9" t="str">
        <f t="shared" si="16"/>
        <v>Yes</v>
      </c>
    </row>
    <row r="128" spans="1:12" ht="25.5" x14ac:dyDescent="0.2">
      <c r="A128" s="48" t="s">
        <v>1463</v>
      </c>
      <c r="B128" s="37" t="s">
        <v>213</v>
      </c>
      <c r="C128" s="49">
        <v>7641.0071183</v>
      </c>
      <c r="D128" s="46" t="str">
        <f t="shared" si="17"/>
        <v>N/A</v>
      </c>
      <c r="E128" s="49">
        <v>7163.3046156999999</v>
      </c>
      <c r="F128" s="46" t="str">
        <f t="shared" si="18"/>
        <v>N/A</v>
      </c>
      <c r="G128" s="49">
        <v>5569.6753803000001</v>
      </c>
      <c r="H128" s="46" t="str">
        <f t="shared" si="19"/>
        <v>N/A</v>
      </c>
      <c r="I128" s="12">
        <v>-6.25</v>
      </c>
      <c r="J128" s="12">
        <v>-22.2</v>
      </c>
      <c r="K128" s="47" t="s">
        <v>739</v>
      </c>
      <c r="L128" s="9" t="str">
        <f t="shared" si="16"/>
        <v>Yes</v>
      </c>
    </row>
    <row r="129" spans="1:12" ht="25.5" x14ac:dyDescent="0.2">
      <c r="A129" s="48" t="s">
        <v>647</v>
      </c>
      <c r="B129" s="37" t="s">
        <v>213</v>
      </c>
      <c r="C129" s="49">
        <v>35837347</v>
      </c>
      <c r="D129" s="46" t="str">
        <f t="shared" si="17"/>
        <v>N/A</v>
      </c>
      <c r="E129" s="49">
        <v>38446795</v>
      </c>
      <c r="F129" s="46" t="str">
        <f t="shared" si="18"/>
        <v>N/A</v>
      </c>
      <c r="G129" s="49">
        <v>41484111</v>
      </c>
      <c r="H129" s="46" t="str">
        <f t="shared" si="19"/>
        <v>N/A</v>
      </c>
      <c r="I129" s="12">
        <v>7.2809999999999997</v>
      </c>
      <c r="J129" s="12">
        <v>7.9</v>
      </c>
      <c r="K129" s="47" t="s">
        <v>739</v>
      </c>
      <c r="L129" s="9" t="str">
        <f t="shared" si="16"/>
        <v>Yes</v>
      </c>
    </row>
    <row r="130" spans="1:12" x14ac:dyDescent="0.2">
      <c r="A130" s="48" t="s">
        <v>648</v>
      </c>
      <c r="B130" s="37" t="s">
        <v>213</v>
      </c>
      <c r="C130" s="38">
        <v>1231</v>
      </c>
      <c r="D130" s="46" t="str">
        <f t="shared" si="17"/>
        <v>N/A</v>
      </c>
      <c r="E130" s="38">
        <v>1314</v>
      </c>
      <c r="F130" s="46" t="str">
        <f t="shared" si="18"/>
        <v>N/A</v>
      </c>
      <c r="G130" s="38">
        <v>1352</v>
      </c>
      <c r="H130" s="46" t="str">
        <f t="shared" si="19"/>
        <v>N/A</v>
      </c>
      <c r="I130" s="12">
        <v>6.742</v>
      </c>
      <c r="J130" s="12">
        <v>2.8919999999999999</v>
      </c>
      <c r="K130" s="47" t="s">
        <v>739</v>
      </c>
      <c r="L130" s="9" t="str">
        <f t="shared" si="16"/>
        <v>Yes</v>
      </c>
    </row>
    <row r="131" spans="1:12" ht="25.5" x14ac:dyDescent="0.2">
      <c r="A131" s="48" t="s">
        <v>1464</v>
      </c>
      <c r="B131" s="37" t="s">
        <v>213</v>
      </c>
      <c r="C131" s="49">
        <v>29112.385865</v>
      </c>
      <c r="D131" s="46" t="str">
        <f t="shared" si="17"/>
        <v>N/A</v>
      </c>
      <c r="E131" s="49">
        <v>29259.356925</v>
      </c>
      <c r="F131" s="46" t="str">
        <f t="shared" si="18"/>
        <v>N/A</v>
      </c>
      <c r="G131" s="49">
        <v>30683.514052999999</v>
      </c>
      <c r="H131" s="46" t="str">
        <f t="shared" si="19"/>
        <v>N/A</v>
      </c>
      <c r="I131" s="12">
        <v>0.50480000000000003</v>
      </c>
      <c r="J131" s="12">
        <v>4.867</v>
      </c>
      <c r="K131" s="47" t="s">
        <v>739</v>
      </c>
      <c r="L131" s="9" t="str">
        <f t="shared" si="16"/>
        <v>Yes</v>
      </c>
    </row>
    <row r="132" spans="1:12" x14ac:dyDescent="0.2">
      <c r="A132" s="48" t="s">
        <v>1465</v>
      </c>
      <c r="B132" s="37" t="s">
        <v>213</v>
      </c>
      <c r="C132" s="49">
        <v>182.76961033000001</v>
      </c>
      <c r="D132" s="46" t="str">
        <f t="shared" ref="D132:D143" si="20">IF($B132="N/A","N/A",IF(C132&gt;10,"No",IF(C132&lt;-10,"No","Yes")))</f>
        <v>N/A</v>
      </c>
      <c r="E132" s="49">
        <v>162.67767803999999</v>
      </c>
      <c r="F132" s="46" t="str">
        <f t="shared" ref="F132:F143" si="21">IF($B132="N/A","N/A",IF(E132&gt;10,"No",IF(E132&lt;-10,"No","Yes")))</f>
        <v>N/A</v>
      </c>
      <c r="G132" s="49">
        <v>152.72823951000001</v>
      </c>
      <c r="H132" s="46" t="str">
        <f t="shared" ref="H132:H143" si="22">IF($B132="N/A","N/A",IF(G132&gt;10,"No",IF(G132&lt;-10,"No","Yes")))</f>
        <v>N/A</v>
      </c>
      <c r="I132" s="12">
        <v>-11</v>
      </c>
      <c r="J132" s="12">
        <v>-6.12</v>
      </c>
      <c r="K132" s="47" t="s">
        <v>739</v>
      </c>
      <c r="L132" s="9" t="str">
        <f t="shared" ref="L132:L143" si="23">IF(J132="Div by 0", "N/A", IF(K132="N/A","N/A", IF(J132&gt;VALUE(MID(K132,1,2)), "No", IF(J132&lt;-1*VALUE(MID(K132,1,2)), "No", "Yes"))))</f>
        <v>Yes</v>
      </c>
    </row>
    <row r="133" spans="1:12" x14ac:dyDescent="0.2">
      <c r="A133" s="48" t="s">
        <v>1466</v>
      </c>
      <c r="B133" s="37" t="s">
        <v>213</v>
      </c>
      <c r="C133" s="49">
        <v>96.070197609000004</v>
      </c>
      <c r="D133" s="46" t="str">
        <f t="shared" si="20"/>
        <v>N/A</v>
      </c>
      <c r="E133" s="49">
        <v>87.090454270999999</v>
      </c>
      <c r="F133" s="46" t="str">
        <f t="shared" si="21"/>
        <v>N/A</v>
      </c>
      <c r="G133" s="49">
        <v>84.512452667000005</v>
      </c>
      <c r="H133" s="46" t="str">
        <f t="shared" si="22"/>
        <v>N/A</v>
      </c>
      <c r="I133" s="12">
        <v>-9.35</v>
      </c>
      <c r="J133" s="12">
        <v>-2.96</v>
      </c>
      <c r="K133" s="47" t="s">
        <v>739</v>
      </c>
      <c r="L133" s="9" t="str">
        <f t="shared" si="23"/>
        <v>Yes</v>
      </c>
    </row>
    <row r="134" spans="1:12" x14ac:dyDescent="0.2">
      <c r="A134" s="48" t="s">
        <v>1467</v>
      </c>
      <c r="B134" s="37" t="s">
        <v>213</v>
      </c>
      <c r="C134" s="49">
        <v>263.96157734000002</v>
      </c>
      <c r="D134" s="46" t="str">
        <f t="shared" si="20"/>
        <v>N/A</v>
      </c>
      <c r="E134" s="49">
        <v>234.03585244000001</v>
      </c>
      <c r="F134" s="46" t="str">
        <f t="shared" si="21"/>
        <v>N/A</v>
      </c>
      <c r="G134" s="49">
        <v>214.97137733</v>
      </c>
      <c r="H134" s="46" t="str">
        <f t="shared" si="22"/>
        <v>N/A</v>
      </c>
      <c r="I134" s="12">
        <v>-11.3</v>
      </c>
      <c r="J134" s="12">
        <v>-8.15</v>
      </c>
      <c r="K134" s="47" t="s">
        <v>739</v>
      </c>
      <c r="L134" s="9" t="str">
        <f t="shared" si="23"/>
        <v>Yes</v>
      </c>
    </row>
    <row r="135" spans="1:12" x14ac:dyDescent="0.2">
      <c r="A135" s="48" t="s">
        <v>1468</v>
      </c>
      <c r="B135" s="37" t="s">
        <v>213</v>
      </c>
      <c r="C135" s="49">
        <v>5459.9005312999998</v>
      </c>
      <c r="D135" s="46" t="str">
        <f t="shared" si="20"/>
        <v>N/A</v>
      </c>
      <c r="E135" s="49">
        <v>5436.7709101999999</v>
      </c>
      <c r="F135" s="46" t="str">
        <f t="shared" si="21"/>
        <v>N/A</v>
      </c>
      <c r="G135" s="49">
        <v>5406.5117206000004</v>
      </c>
      <c r="H135" s="46" t="str">
        <f t="shared" si="22"/>
        <v>N/A</v>
      </c>
      <c r="I135" s="12">
        <v>-0.42399999999999999</v>
      </c>
      <c r="J135" s="12">
        <v>-0.55700000000000005</v>
      </c>
      <c r="K135" s="47" t="s">
        <v>739</v>
      </c>
      <c r="L135" s="9" t="str">
        <f t="shared" si="23"/>
        <v>Yes</v>
      </c>
    </row>
    <row r="136" spans="1:12" x14ac:dyDescent="0.2">
      <c r="A136" s="48" t="s">
        <v>1469</v>
      </c>
      <c r="B136" s="37" t="s">
        <v>213</v>
      </c>
      <c r="C136" s="49">
        <v>7312.6089486000001</v>
      </c>
      <c r="D136" s="46" t="str">
        <f t="shared" si="20"/>
        <v>N/A</v>
      </c>
      <c r="E136" s="49">
        <v>7322.0792484000003</v>
      </c>
      <c r="F136" s="46" t="str">
        <f t="shared" si="21"/>
        <v>N/A</v>
      </c>
      <c r="G136" s="49">
        <v>7310.1737943999997</v>
      </c>
      <c r="H136" s="46" t="str">
        <f t="shared" si="22"/>
        <v>N/A</v>
      </c>
      <c r="I136" s="12">
        <v>0.1295</v>
      </c>
      <c r="J136" s="12">
        <v>-0.16300000000000001</v>
      </c>
      <c r="K136" s="47" t="s">
        <v>739</v>
      </c>
      <c r="L136" s="9" t="str">
        <f t="shared" si="23"/>
        <v>Yes</v>
      </c>
    </row>
    <row r="137" spans="1:12" x14ac:dyDescent="0.2">
      <c r="A137" s="48" t="s">
        <v>1470</v>
      </c>
      <c r="B137" s="37" t="s">
        <v>213</v>
      </c>
      <c r="C137" s="49">
        <v>3310.5622721999998</v>
      </c>
      <c r="D137" s="46" t="str">
        <f t="shared" si="20"/>
        <v>N/A</v>
      </c>
      <c r="E137" s="49">
        <v>3308.3063188000001</v>
      </c>
      <c r="F137" s="46" t="str">
        <f t="shared" si="21"/>
        <v>N/A</v>
      </c>
      <c r="G137" s="49">
        <v>3310.1580051000001</v>
      </c>
      <c r="H137" s="46" t="str">
        <f t="shared" si="22"/>
        <v>N/A</v>
      </c>
      <c r="I137" s="12">
        <v>-6.8000000000000005E-2</v>
      </c>
      <c r="J137" s="12">
        <v>5.6000000000000001E-2</v>
      </c>
      <c r="K137" s="47" t="s">
        <v>739</v>
      </c>
      <c r="L137" s="9" t="str">
        <f t="shared" si="23"/>
        <v>Yes</v>
      </c>
    </row>
    <row r="138" spans="1:12" x14ac:dyDescent="0.2">
      <c r="A138" s="48" t="s">
        <v>1471</v>
      </c>
      <c r="B138" s="37" t="s">
        <v>213</v>
      </c>
      <c r="C138" s="49">
        <v>228.80308316</v>
      </c>
      <c r="D138" s="46" t="str">
        <f t="shared" si="20"/>
        <v>N/A</v>
      </c>
      <c r="E138" s="49">
        <v>191.40491101000001</v>
      </c>
      <c r="F138" s="46" t="str">
        <f t="shared" si="21"/>
        <v>N/A</v>
      </c>
      <c r="G138" s="49">
        <v>177.06357861000001</v>
      </c>
      <c r="H138" s="46" t="str">
        <f t="shared" si="22"/>
        <v>N/A</v>
      </c>
      <c r="I138" s="12">
        <v>-16.3</v>
      </c>
      <c r="J138" s="12">
        <v>-7.49</v>
      </c>
      <c r="K138" s="47" t="s">
        <v>739</v>
      </c>
      <c r="L138" s="9" t="str">
        <f t="shared" si="23"/>
        <v>Yes</v>
      </c>
    </row>
    <row r="139" spans="1:12" x14ac:dyDescent="0.2">
      <c r="A139" s="48" t="s">
        <v>1472</v>
      </c>
      <c r="B139" s="37" t="s">
        <v>213</v>
      </c>
      <c r="C139" s="49">
        <v>82.761772507000003</v>
      </c>
      <c r="D139" s="46" t="str">
        <f t="shared" si="20"/>
        <v>N/A</v>
      </c>
      <c r="E139" s="49">
        <v>72.382790463000006</v>
      </c>
      <c r="F139" s="46" t="str">
        <f t="shared" si="21"/>
        <v>N/A</v>
      </c>
      <c r="G139" s="49">
        <v>64.895770686999995</v>
      </c>
      <c r="H139" s="46" t="str">
        <f t="shared" si="22"/>
        <v>N/A</v>
      </c>
      <c r="I139" s="12">
        <v>-12.5</v>
      </c>
      <c r="J139" s="12">
        <v>-10.3</v>
      </c>
      <c r="K139" s="47" t="s">
        <v>739</v>
      </c>
      <c r="L139" s="9" t="str">
        <f t="shared" si="23"/>
        <v>Yes</v>
      </c>
    </row>
    <row r="140" spans="1:12" x14ac:dyDescent="0.2">
      <c r="A140" s="48" t="s">
        <v>1473</v>
      </c>
      <c r="B140" s="37" t="s">
        <v>213</v>
      </c>
      <c r="C140" s="49">
        <v>357.73320761000002</v>
      </c>
      <c r="D140" s="46" t="str">
        <f t="shared" si="20"/>
        <v>N/A</v>
      </c>
      <c r="E140" s="49">
        <v>294.62195972000001</v>
      </c>
      <c r="F140" s="46" t="str">
        <f t="shared" si="21"/>
        <v>N/A</v>
      </c>
      <c r="G140" s="49">
        <v>276.21635535000001</v>
      </c>
      <c r="H140" s="46" t="str">
        <f t="shared" si="22"/>
        <v>N/A</v>
      </c>
      <c r="I140" s="12">
        <v>-17.600000000000001</v>
      </c>
      <c r="J140" s="12">
        <v>-6.25</v>
      </c>
      <c r="K140" s="47" t="s">
        <v>739</v>
      </c>
      <c r="L140" s="9" t="str">
        <f t="shared" si="23"/>
        <v>Yes</v>
      </c>
    </row>
    <row r="141" spans="1:12" x14ac:dyDescent="0.2">
      <c r="A141" s="48" t="s">
        <v>1474</v>
      </c>
      <c r="B141" s="37" t="s">
        <v>213</v>
      </c>
      <c r="C141" s="49">
        <v>5319.4598788000003</v>
      </c>
      <c r="D141" s="46" t="str">
        <f t="shared" si="20"/>
        <v>N/A</v>
      </c>
      <c r="E141" s="49">
        <v>5024.5117383999996</v>
      </c>
      <c r="F141" s="46" t="str">
        <f t="shared" si="21"/>
        <v>N/A</v>
      </c>
      <c r="G141" s="49">
        <v>4664.9471187999998</v>
      </c>
      <c r="H141" s="46" t="str">
        <f t="shared" si="22"/>
        <v>N/A</v>
      </c>
      <c r="I141" s="12">
        <v>-5.54</v>
      </c>
      <c r="J141" s="12">
        <v>-7.16</v>
      </c>
      <c r="K141" s="47" t="s">
        <v>739</v>
      </c>
      <c r="L141" s="9" t="str">
        <f t="shared" si="23"/>
        <v>Yes</v>
      </c>
    </row>
    <row r="142" spans="1:12" x14ac:dyDescent="0.2">
      <c r="A142" s="48" t="s">
        <v>1475</v>
      </c>
      <c r="B142" s="37" t="s">
        <v>213</v>
      </c>
      <c r="C142" s="49">
        <v>4645.9816139000004</v>
      </c>
      <c r="D142" s="46" t="str">
        <f t="shared" si="20"/>
        <v>N/A</v>
      </c>
      <c r="E142" s="49">
        <v>4487.7742257</v>
      </c>
      <c r="F142" s="46" t="str">
        <f t="shared" si="21"/>
        <v>N/A</v>
      </c>
      <c r="G142" s="49">
        <v>4259.7430740999998</v>
      </c>
      <c r="H142" s="46" t="str">
        <f t="shared" si="22"/>
        <v>N/A</v>
      </c>
      <c r="I142" s="12">
        <v>-3.41</v>
      </c>
      <c r="J142" s="12">
        <v>-5.08</v>
      </c>
      <c r="K142" s="47" t="s">
        <v>739</v>
      </c>
      <c r="L142" s="9" t="str">
        <f t="shared" si="23"/>
        <v>Yes</v>
      </c>
    </row>
    <row r="143" spans="1:12" x14ac:dyDescent="0.2">
      <c r="A143" s="48" t="s">
        <v>1476</v>
      </c>
      <c r="B143" s="37" t="s">
        <v>213</v>
      </c>
      <c r="C143" s="49">
        <v>6157.9641087999998</v>
      </c>
      <c r="D143" s="46" t="str">
        <f t="shared" si="20"/>
        <v>N/A</v>
      </c>
      <c r="E143" s="49">
        <v>5677.9694852000002</v>
      </c>
      <c r="F143" s="46" t="str">
        <f t="shared" si="21"/>
        <v>N/A</v>
      </c>
      <c r="G143" s="49">
        <v>5155.3416945999998</v>
      </c>
      <c r="H143" s="46" t="str">
        <f t="shared" si="22"/>
        <v>N/A</v>
      </c>
      <c r="I143" s="12">
        <v>-7.79</v>
      </c>
      <c r="J143" s="12">
        <v>-9.1999999999999993</v>
      </c>
      <c r="K143" s="47" t="s">
        <v>739</v>
      </c>
      <c r="L143" s="9" t="str">
        <f t="shared" si="23"/>
        <v>Yes</v>
      </c>
    </row>
    <row r="144" spans="1:12" x14ac:dyDescent="0.2">
      <c r="A144" s="48" t="s">
        <v>89</v>
      </c>
      <c r="B144" s="37" t="s">
        <v>213</v>
      </c>
      <c r="C144" s="8">
        <v>6.1799495978000003</v>
      </c>
      <c r="D144" s="46" t="str">
        <f t="shared" ref="D144:D161" si="24">IF($B144="N/A","N/A",IF(C144&gt;10,"No",IF(C144&lt;-10,"No","Yes")))</f>
        <v>N/A</v>
      </c>
      <c r="E144" s="8">
        <v>5.2013074901999996</v>
      </c>
      <c r="F144" s="46" t="str">
        <f t="shared" ref="F144:F161" si="25">IF($B144="N/A","N/A",IF(E144&gt;10,"No",IF(E144&lt;-10,"No","Yes")))</f>
        <v>N/A</v>
      </c>
      <c r="G144" s="8">
        <v>4.7429078014000003</v>
      </c>
      <c r="H144" s="46" t="str">
        <f t="shared" ref="H144:H161" si="26">IF($B144="N/A","N/A",IF(G144&gt;10,"No",IF(G144&lt;-10,"No","Yes")))</f>
        <v>N/A</v>
      </c>
      <c r="I144" s="12">
        <v>-15.8</v>
      </c>
      <c r="J144" s="12">
        <v>-8.81</v>
      </c>
      <c r="K144" s="47" t="s">
        <v>739</v>
      </c>
      <c r="L144" s="9" t="str">
        <f t="shared" ref="L144:L161" si="27">IF(J144="Div by 0", "N/A", IF(K144="N/A","N/A", IF(J144&gt;VALUE(MID(K144,1,2)), "No", IF(J144&lt;-1*VALUE(MID(K144,1,2)), "No", "Yes"))))</f>
        <v>Yes</v>
      </c>
    </row>
    <row r="145" spans="1:12" x14ac:dyDescent="0.2">
      <c r="A145" s="48" t="s">
        <v>477</v>
      </c>
      <c r="B145" s="37" t="s">
        <v>213</v>
      </c>
      <c r="C145" s="8">
        <v>6.1198983488999996</v>
      </c>
      <c r="D145" s="46" t="str">
        <f t="shared" si="24"/>
        <v>N/A</v>
      </c>
      <c r="E145" s="8">
        <v>5.1166902901000002</v>
      </c>
      <c r="F145" s="46" t="str">
        <f t="shared" si="25"/>
        <v>N/A</v>
      </c>
      <c r="G145" s="8">
        <v>4.6295522887000002</v>
      </c>
      <c r="H145" s="46" t="str">
        <f t="shared" si="26"/>
        <v>N/A</v>
      </c>
      <c r="I145" s="12">
        <v>-16.399999999999999</v>
      </c>
      <c r="J145" s="12">
        <v>-9.52</v>
      </c>
      <c r="K145" s="47" t="s">
        <v>739</v>
      </c>
      <c r="L145" s="9" t="str">
        <f t="shared" si="27"/>
        <v>Yes</v>
      </c>
    </row>
    <row r="146" spans="1:12" x14ac:dyDescent="0.2">
      <c r="A146" s="48" t="s">
        <v>478</v>
      </c>
      <c r="B146" s="37" t="s">
        <v>213</v>
      </c>
      <c r="C146" s="8">
        <v>6.1044708921000002</v>
      </c>
      <c r="D146" s="46" t="str">
        <f t="shared" si="24"/>
        <v>N/A</v>
      </c>
      <c r="E146" s="8">
        <v>5.1491707203999999</v>
      </c>
      <c r="F146" s="46" t="str">
        <f t="shared" si="25"/>
        <v>N/A</v>
      </c>
      <c r="G146" s="8">
        <v>4.7389532509999999</v>
      </c>
      <c r="H146" s="46" t="str">
        <f t="shared" si="26"/>
        <v>N/A</v>
      </c>
      <c r="I146" s="12">
        <v>-15.6</v>
      </c>
      <c r="J146" s="12">
        <v>-7.97</v>
      </c>
      <c r="K146" s="47" t="s">
        <v>739</v>
      </c>
      <c r="L146" s="9" t="str">
        <f t="shared" si="27"/>
        <v>Yes</v>
      </c>
    </row>
    <row r="147" spans="1:12" x14ac:dyDescent="0.2">
      <c r="A147" s="48" t="s">
        <v>1477</v>
      </c>
      <c r="B147" s="37" t="s">
        <v>213</v>
      </c>
      <c r="C147" s="8">
        <v>15.096831319</v>
      </c>
      <c r="D147" s="46" t="str">
        <f t="shared" si="24"/>
        <v>N/A</v>
      </c>
      <c r="E147" s="8">
        <v>14.976191463999999</v>
      </c>
      <c r="F147" s="46" t="str">
        <f t="shared" si="25"/>
        <v>N/A</v>
      </c>
      <c r="G147" s="8">
        <v>14.543809102000001</v>
      </c>
      <c r="H147" s="46" t="str">
        <f t="shared" si="26"/>
        <v>N/A</v>
      </c>
      <c r="I147" s="12">
        <v>-0.79900000000000004</v>
      </c>
      <c r="J147" s="12">
        <v>-2.89</v>
      </c>
      <c r="K147" s="47" t="s">
        <v>739</v>
      </c>
      <c r="L147" s="9" t="str">
        <f t="shared" si="27"/>
        <v>Yes</v>
      </c>
    </row>
    <row r="148" spans="1:12" x14ac:dyDescent="0.2">
      <c r="A148" s="48" t="s">
        <v>1478</v>
      </c>
      <c r="B148" s="37" t="s">
        <v>213</v>
      </c>
      <c r="C148" s="8">
        <v>23.384621794000001</v>
      </c>
      <c r="D148" s="46" t="str">
        <f t="shared" si="24"/>
        <v>N/A</v>
      </c>
      <c r="E148" s="8">
        <v>23.481903532</v>
      </c>
      <c r="F148" s="46" t="str">
        <f t="shared" si="25"/>
        <v>N/A</v>
      </c>
      <c r="G148" s="8">
        <v>23.052400044999999</v>
      </c>
      <c r="H148" s="46" t="str">
        <f t="shared" si="26"/>
        <v>N/A</v>
      </c>
      <c r="I148" s="12">
        <v>0.41599999999999998</v>
      </c>
      <c r="J148" s="12">
        <v>-1.83</v>
      </c>
      <c r="K148" s="47" t="s">
        <v>739</v>
      </c>
      <c r="L148" s="9" t="str">
        <f t="shared" si="27"/>
        <v>Yes</v>
      </c>
    </row>
    <row r="149" spans="1:12" x14ac:dyDescent="0.2">
      <c r="A149" s="48" t="s">
        <v>1479</v>
      </c>
      <c r="B149" s="37" t="s">
        <v>213</v>
      </c>
      <c r="C149" s="8">
        <v>5.2804607661</v>
      </c>
      <c r="D149" s="46" t="str">
        <f t="shared" si="24"/>
        <v>N/A</v>
      </c>
      <c r="E149" s="8">
        <v>5.1923364268999999</v>
      </c>
      <c r="F149" s="46" t="str">
        <f t="shared" si="25"/>
        <v>N/A</v>
      </c>
      <c r="G149" s="8">
        <v>5.0079663093000004</v>
      </c>
      <c r="H149" s="46" t="str">
        <f t="shared" si="26"/>
        <v>N/A</v>
      </c>
      <c r="I149" s="12">
        <v>-1.67</v>
      </c>
      <c r="J149" s="12">
        <v>-3.55</v>
      </c>
      <c r="K149" s="47" t="s">
        <v>739</v>
      </c>
      <c r="L149" s="9" t="str">
        <f t="shared" si="27"/>
        <v>Yes</v>
      </c>
    </row>
    <row r="150" spans="1:12" x14ac:dyDescent="0.2">
      <c r="A150" s="48" t="s">
        <v>90</v>
      </c>
      <c r="B150" s="37" t="s">
        <v>213</v>
      </c>
      <c r="C150" s="8">
        <v>46.736720222000002</v>
      </c>
      <c r="D150" s="46" t="str">
        <f t="shared" si="24"/>
        <v>N/A</v>
      </c>
      <c r="E150" s="8">
        <v>42.920212184</v>
      </c>
      <c r="F150" s="46" t="str">
        <f t="shared" si="25"/>
        <v>N/A</v>
      </c>
      <c r="G150" s="8">
        <v>40.607638889</v>
      </c>
      <c r="H150" s="46" t="str">
        <f t="shared" si="26"/>
        <v>N/A</v>
      </c>
      <c r="I150" s="12">
        <v>-8.17</v>
      </c>
      <c r="J150" s="12">
        <v>-5.39</v>
      </c>
      <c r="K150" s="47" t="s">
        <v>739</v>
      </c>
      <c r="L150" s="9" t="str">
        <f t="shared" si="27"/>
        <v>Yes</v>
      </c>
    </row>
    <row r="151" spans="1:12" x14ac:dyDescent="0.2">
      <c r="A151" s="48" t="s">
        <v>479</v>
      </c>
      <c r="B151" s="37" t="s">
        <v>213</v>
      </c>
      <c r="C151" s="8">
        <v>43.516268347999997</v>
      </c>
      <c r="D151" s="46" t="str">
        <f t="shared" si="24"/>
        <v>N/A</v>
      </c>
      <c r="E151" s="8">
        <v>39.530853108999999</v>
      </c>
      <c r="F151" s="46" t="str">
        <f t="shared" si="25"/>
        <v>N/A</v>
      </c>
      <c r="G151" s="8">
        <v>36.712050339999998</v>
      </c>
      <c r="H151" s="46" t="str">
        <f t="shared" si="26"/>
        <v>N/A</v>
      </c>
      <c r="I151" s="12">
        <v>-9.16</v>
      </c>
      <c r="J151" s="12">
        <v>-7.13</v>
      </c>
      <c r="K151" s="47" t="s">
        <v>739</v>
      </c>
      <c r="L151" s="9" t="str">
        <f t="shared" si="27"/>
        <v>Yes</v>
      </c>
    </row>
    <row r="152" spans="1:12" x14ac:dyDescent="0.2">
      <c r="A152" s="48" t="s">
        <v>480</v>
      </c>
      <c r="B152" s="37" t="s">
        <v>213</v>
      </c>
      <c r="C152" s="8">
        <v>50.177969197000003</v>
      </c>
      <c r="D152" s="46" t="str">
        <f t="shared" si="24"/>
        <v>N/A</v>
      </c>
      <c r="E152" s="8">
        <v>46.487805688000002</v>
      </c>
      <c r="F152" s="46" t="str">
        <f t="shared" si="25"/>
        <v>N/A</v>
      </c>
      <c r="G152" s="8">
        <v>44.721819680999999</v>
      </c>
      <c r="H152" s="46" t="str">
        <f t="shared" si="26"/>
        <v>N/A</v>
      </c>
      <c r="I152" s="12">
        <v>-7.35</v>
      </c>
      <c r="J152" s="12">
        <v>-3.8</v>
      </c>
      <c r="K152" s="47" t="s">
        <v>739</v>
      </c>
      <c r="L152" s="9" t="str">
        <f t="shared" si="27"/>
        <v>Yes</v>
      </c>
    </row>
    <row r="153" spans="1:12" x14ac:dyDescent="0.2">
      <c r="A153" s="48" t="s">
        <v>117</v>
      </c>
      <c r="B153" s="37" t="s">
        <v>213</v>
      </c>
      <c r="C153" s="8">
        <v>92.975850820999995</v>
      </c>
      <c r="D153" s="46" t="str">
        <f t="shared" si="24"/>
        <v>N/A</v>
      </c>
      <c r="E153" s="8">
        <v>92.684011898999998</v>
      </c>
      <c r="F153" s="46" t="str">
        <f t="shared" si="25"/>
        <v>N/A</v>
      </c>
      <c r="G153" s="8">
        <v>92.405806737999995</v>
      </c>
      <c r="H153" s="46" t="str">
        <f t="shared" si="26"/>
        <v>N/A</v>
      </c>
      <c r="I153" s="12">
        <v>-0.314</v>
      </c>
      <c r="J153" s="12">
        <v>-0.3</v>
      </c>
      <c r="K153" s="47" t="s">
        <v>739</v>
      </c>
      <c r="L153" s="9" t="str">
        <f t="shared" si="27"/>
        <v>Yes</v>
      </c>
    </row>
    <row r="154" spans="1:12" x14ac:dyDescent="0.2">
      <c r="A154" s="48" t="s">
        <v>481</v>
      </c>
      <c r="B154" s="37" t="s">
        <v>213</v>
      </c>
      <c r="C154" s="8">
        <v>92.450458957999999</v>
      </c>
      <c r="D154" s="46" t="str">
        <f t="shared" si="24"/>
        <v>N/A</v>
      </c>
      <c r="E154" s="8">
        <v>91.920092061000005</v>
      </c>
      <c r="F154" s="46" t="str">
        <f t="shared" si="25"/>
        <v>N/A</v>
      </c>
      <c r="G154" s="8">
        <v>91.606108698</v>
      </c>
      <c r="H154" s="46" t="str">
        <f t="shared" si="26"/>
        <v>N/A</v>
      </c>
      <c r="I154" s="12">
        <v>-0.57399999999999995</v>
      </c>
      <c r="J154" s="12">
        <v>-0.34200000000000003</v>
      </c>
      <c r="K154" s="47" t="s">
        <v>739</v>
      </c>
      <c r="L154" s="9" t="str">
        <f t="shared" si="27"/>
        <v>Yes</v>
      </c>
    </row>
    <row r="155" spans="1:12" x14ac:dyDescent="0.2">
      <c r="A155" s="48" t="s">
        <v>482</v>
      </c>
      <c r="B155" s="37" t="s">
        <v>213</v>
      </c>
      <c r="C155" s="8">
        <v>93.681456374000007</v>
      </c>
      <c r="D155" s="46" t="str">
        <f t="shared" si="24"/>
        <v>N/A</v>
      </c>
      <c r="E155" s="8">
        <v>93.652150813999995</v>
      </c>
      <c r="F155" s="46" t="str">
        <f t="shared" si="25"/>
        <v>N/A</v>
      </c>
      <c r="G155" s="8">
        <v>93.396369925000002</v>
      </c>
      <c r="H155" s="46" t="str">
        <f t="shared" si="26"/>
        <v>N/A</v>
      </c>
      <c r="I155" s="12">
        <v>-3.1E-2</v>
      </c>
      <c r="J155" s="12">
        <v>-0.27300000000000002</v>
      </c>
      <c r="K155" s="47" t="s">
        <v>739</v>
      </c>
      <c r="L155" s="9" t="str">
        <f t="shared" si="27"/>
        <v>Yes</v>
      </c>
    </row>
    <row r="156" spans="1:12" x14ac:dyDescent="0.2">
      <c r="A156" s="48" t="s">
        <v>1480</v>
      </c>
      <c r="B156" s="37" t="s">
        <v>213</v>
      </c>
      <c r="C156" s="38">
        <v>1.8961547881</v>
      </c>
      <c r="D156" s="46" t="str">
        <f t="shared" si="24"/>
        <v>N/A</v>
      </c>
      <c r="E156" s="38">
        <v>2.122861699</v>
      </c>
      <c r="F156" s="46" t="str">
        <f t="shared" si="25"/>
        <v>N/A</v>
      </c>
      <c r="G156" s="38">
        <v>2.4963395638999999</v>
      </c>
      <c r="H156" s="46" t="str">
        <f t="shared" si="26"/>
        <v>N/A</v>
      </c>
      <c r="I156" s="12">
        <v>11.96</v>
      </c>
      <c r="J156" s="12">
        <v>17.59</v>
      </c>
      <c r="K156" s="47" t="s">
        <v>739</v>
      </c>
      <c r="L156" s="9" t="str">
        <f t="shared" si="27"/>
        <v>Yes</v>
      </c>
    </row>
    <row r="157" spans="1:12" x14ac:dyDescent="0.2">
      <c r="A157" s="48" t="s">
        <v>1481</v>
      </c>
      <c r="B157" s="37" t="s">
        <v>213</v>
      </c>
      <c r="C157" s="38">
        <v>0.61799410030000002</v>
      </c>
      <c r="D157" s="46" t="str">
        <f t="shared" si="24"/>
        <v>N/A</v>
      </c>
      <c r="E157" s="38">
        <v>0.79717498630000005</v>
      </c>
      <c r="F157" s="46" t="str">
        <f t="shared" si="25"/>
        <v>N/A</v>
      </c>
      <c r="G157" s="38">
        <v>1.0150353329999999</v>
      </c>
      <c r="H157" s="46" t="str">
        <f t="shared" si="26"/>
        <v>N/A</v>
      </c>
      <c r="I157" s="12">
        <v>28.99</v>
      </c>
      <c r="J157" s="12">
        <v>27.33</v>
      </c>
      <c r="K157" s="47" t="s">
        <v>739</v>
      </c>
      <c r="L157" s="9" t="str">
        <f t="shared" si="27"/>
        <v>Yes</v>
      </c>
    </row>
    <row r="158" spans="1:12" x14ac:dyDescent="0.2">
      <c r="A158" s="48" t="s">
        <v>1482</v>
      </c>
      <c r="B158" s="37" t="s">
        <v>213</v>
      </c>
      <c r="C158" s="38">
        <v>3.1938491510999998</v>
      </c>
      <c r="D158" s="46" t="str">
        <f t="shared" si="24"/>
        <v>N/A</v>
      </c>
      <c r="E158" s="38">
        <v>3.4713848137999999</v>
      </c>
      <c r="F158" s="46" t="str">
        <f t="shared" si="25"/>
        <v>N/A</v>
      </c>
      <c r="G158" s="38">
        <v>3.9270146983999998</v>
      </c>
      <c r="H158" s="46" t="str">
        <f t="shared" si="26"/>
        <v>N/A</v>
      </c>
      <c r="I158" s="12">
        <v>8.69</v>
      </c>
      <c r="J158" s="12">
        <v>13.13</v>
      </c>
      <c r="K158" s="47" t="s">
        <v>739</v>
      </c>
      <c r="L158" s="9" t="str">
        <f t="shared" si="27"/>
        <v>Yes</v>
      </c>
    </row>
    <row r="159" spans="1:12" x14ac:dyDescent="0.2">
      <c r="A159" s="48" t="s">
        <v>1483</v>
      </c>
      <c r="B159" s="37" t="s">
        <v>213</v>
      </c>
      <c r="C159" s="38">
        <v>173.87557962</v>
      </c>
      <c r="D159" s="46" t="str">
        <f t="shared" si="24"/>
        <v>N/A</v>
      </c>
      <c r="E159" s="38">
        <v>236.74523576000001</v>
      </c>
      <c r="F159" s="46" t="str">
        <f t="shared" si="25"/>
        <v>N/A</v>
      </c>
      <c r="G159" s="38">
        <v>272.86312956</v>
      </c>
      <c r="H159" s="46" t="str">
        <f t="shared" si="26"/>
        <v>N/A</v>
      </c>
      <c r="I159" s="12">
        <v>36.159999999999997</v>
      </c>
      <c r="J159" s="12">
        <v>15.26</v>
      </c>
      <c r="K159" s="47" t="s">
        <v>739</v>
      </c>
      <c r="L159" s="9" t="str">
        <f t="shared" si="27"/>
        <v>Yes</v>
      </c>
    </row>
    <row r="160" spans="1:12" x14ac:dyDescent="0.2">
      <c r="A160" s="48" t="s">
        <v>1484</v>
      </c>
      <c r="B160" s="37" t="s">
        <v>213</v>
      </c>
      <c r="C160" s="38">
        <v>169.56153685999999</v>
      </c>
      <c r="D160" s="46" t="str">
        <f t="shared" si="24"/>
        <v>N/A</v>
      </c>
      <c r="E160" s="38">
        <v>229.19527865000001</v>
      </c>
      <c r="F160" s="46" t="str">
        <f t="shared" si="25"/>
        <v>N/A</v>
      </c>
      <c r="G160" s="38">
        <v>262.70946313000002</v>
      </c>
      <c r="H160" s="46" t="str">
        <f t="shared" si="26"/>
        <v>N/A</v>
      </c>
      <c r="I160" s="12">
        <v>35.17</v>
      </c>
      <c r="J160" s="12">
        <v>14.62</v>
      </c>
      <c r="K160" s="47" t="s">
        <v>739</v>
      </c>
      <c r="L160" s="9" t="str">
        <f t="shared" si="27"/>
        <v>Yes</v>
      </c>
    </row>
    <row r="161" spans="1:12" x14ac:dyDescent="0.2">
      <c r="A161" s="48" t="s">
        <v>1485</v>
      </c>
      <c r="B161" s="37" t="s">
        <v>213</v>
      </c>
      <c r="C161" s="38">
        <v>197.28957528999999</v>
      </c>
      <c r="D161" s="46" t="str">
        <f t="shared" si="24"/>
        <v>N/A</v>
      </c>
      <c r="E161" s="38">
        <v>277.23756994000001</v>
      </c>
      <c r="F161" s="46" t="str">
        <f t="shared" si="25"/>
        <v>N/A</v>
      </c>
      <c r="G161" s="38">
        <v>326.62318145</v>
      </c>
      <c r="H161" s="46" t="str">
        <f t="shared" si="26"/>
        <v>N/A</v>
      </c>
      <c r="I161" s="12">
        <v>40.520000000000003</v>
      </c>
      <c r="J161" s="12">
        <v>17.809999999999999</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0</v>
      </c>
      <c r="H163" s="46" t="str">
        <f t="shared" si="30"/>
        <v>N/A</v>
      </c>
      <c r="I163" s="12">
        <v>50</v>
      </c>
      <c r="J163" s="12">
        <v>-100</v>
      </c>
      <c r="K163" s="14" t="s">
        <v>213</v>
      </c>
      <c r="L163" s="9" t="str">
        <f t="shared" si="31"/>
        <v>N/A</v>
      </c>
    </row>
    <row r="164" spans="1:12" ht="25.5" x14ac:dyDescent="0.2">
      <c r="A164" s="48" t="s">
        <v>1619</v>
      </c>
      <c r="B164" s="37" t="s">
        <v>213</v>
      </c>
      <c r="C164" s="38">
        <v>0</v>
      </c>
      <c r="D164" s="46" t="str">
        <f t="shared" si="28"/>
        <v>N/A</v>
      </c>
      <c r="E164" s="38">
        <v>11</v>
      </c>
      <c r="F164" s="46" t="str">
        <f t="shared" si="29"/>
        <v>N/A</v>
      </c>
      <c r="G164" s="38">
        <v>0</v>
      </c>
      <c r="H164" s="46" t="str">
        <f t="shared" si="30"/>
        <v>N/A</v>
      </c>
      <c r="I164" s="12" t="s">
        <v>1747</v>
      </c>
      <c r="J164" s="12">
        <v>-100</v>
      </c>
      <c r="K164" s="14" t="s">
        <v>213</v>
      </c>
      <c r="L164" s="9" t="str">
        <f t="shared" si="31"/>
        <v>N/A</v>
      </c>
    </row>
    <row r="165" spans="1:12" ht="25.5" x14ac:dyDescent="0.2">
      <c r="A165" s="48" t="s">
        <v>1486</v>
      </c>
      <c r="B165" s="37" t="s">
        <v>213</v>
      </c>
      <c r="C165" s="38">
        <v>11</v>
      </c>
      <c r="D165" s="46" t="str">
        <f t="shared" si="28"/>
        <v>N/A</v>
      </c>
      <c r="E165" s="38">
        <v>87</v>
      </c>
      <c r="F165" s="46" t="str">
        <f t="shared" si="29"/>
        <v>N/A</v>
      </c>
      <c r="G165" s="38">
        <v>233</v>
      </c>
      <c r="H165" s="46" t="str">
        <f t="shared" si="30"/>
        <v>N/A</v>
      </c>
      <c r="I165" s="12">
        <v>690.9</v>
      </c>
      <c r="J165" s="12">
        <v>167.8</v>
      </c>
      <c r="K165" s="14" t="s">
        <v>213</v>
      </c>
      <c r="L165" s="9" t="str">
        <f t="shared" si="31"/>
        <v>N/A</v>
      </c>
    </row>
    <row r="166" spans="1:12" x14ac:dyDescent="0.2">
      <c r="A166" s="48" t="s">
        <v>1620</v>
      </c>
      <c r="B166" s="37" t="s">
        <v>213</v>
      </c>
      <c r="C166" s="38">
        <v>11</v>
      </c>
      <c r="D166" s="46" t="str">
        <f t="shared" si="28"/>
        <v>N/A</v>
      </c>
      <c r="E166" s="38">
        <v>0</v>
      </c>
      <c r="F166" s="46" t="str">
        <f t="shared" si="29"/>
        <v>N/A</v>
      </c>
      <c r="G166" s="38">
        <v>11</v>
      </c>
      <c r="H166" s="46" t="str">
        <f t="shared" si="30"/>
        <v>N/A</v>
      </c>
      <c r="I166" s="12">
        <v>-100</v>
      </c>
      <c r="J166" s="12" t="s">
        <v>1747</v>
      </c>
      <c r="K166" s="14" t="s">
        <v>213</v>
      </c>
      <c r="L166" s="9" t="str">
        <f t="shared" si="31"/>
        <v>N/A</v>
      </c>
    </row>
    <row r="167" spans="1:12" x14ac:dyDescent="0.2">
      <c r="A167" s="48" t="s">
        <v>1621</v>
      </c>
      <c r="B167" s="37" t="s">
        <v>213</v>
      </c>
      <c r="C167" s="38">
        <v>56</v>
      </c>
      <c r="D167" s="46" t="str">
        <f t="shared" si="28"/>
        <v>N/A</v>
      </c>
      <c r="E167" s="38">
        <v>52</v>
      </c>
      <c r="F167" s="46" t="str">
        <f t="shared" si="29"/>
        <v>N/A</v>
      </c>
      <c r="G167" s="38">
        <v>50</v>
      </c>
      <c r="H167" s="46" t="str">
        <f t="shared" si="30"/>
        <v>N/A</v>
      </c>
      <c r="I167" s="12">
        <v>-7.14</v>
      </c>
      <c r="J167" s="12">
        <v>-3.85</v>
      </c>
      <c r="K167" s="14" t="s">
        <v>213</v>
      </c>
      <c r="L167" s="9" t="str">
        <f t="shared" si="31"/>
        <v>N/A</v>
      </c>
    </row>
    <row r="168" spans="1:12" x14ac:dyDescent="0.2">
      <c r="A168" s="48" t="s">
        <v>125</v>
      </c>
      <c r="B168" s="37" t="s">
        <v>213</v>
      </c>
      <c r="C168" s="49">
        <v>997780</v>
      </c>
      <c r="D168" s="46" t="str">
        <f t="shared" si="28"/>
        <v>N/A</v>
      </c>
      <c r="E168" s="49">
        <v>763748</v>
      </c>
      <c r="F168" s="46" t="str">
        <f t="shared" si="29"/>
        <v>N/A</v>
      </c>
      <c r="G168" s="49">
        <v>483318</v>
      </c>
      <c r="H168" s="46" t="str">
        <f t="shared" si="30"/>
        <v>N/A</v>
      </c>
      <c r="I168" s="12">
        <v>-23.5</v>
      </c>
      <c r="J168" s="12">
        <v>-36.700000000000003</v>
      </c>
      <c r="K168" s="14" t="s">
        <v>213</v>
      </c>
      <c r="L168" s="9" t="str">
        <f t="shared" si="31"/>
        <v>N/A</v>
      </c>
    </row>
    <row r="169" spans="1:12" x14ac:dyDescent="0.2">
      <c r="A169" s="48" t="s">
        <v>1622</v>
      </c>
      <c r="B169" s="37" t="s">
        <v>213</v>
      </c>
      <c r="C169" s="49">
        <v>300228</v>
      </c>
      <c r="D169" s="46" t="str">
        <f t="shared" si="28"/>
        <v>N/A</v>
      </c>
      <c r="E169" s="49">
        <v>686972</v>
      </c>
      <c r="F169" s="46" t="str">
        <f t="shared" si="29"/>
        <v>N/A</v>
      </c>
      <c r="G169" s="49">
        <v>227596</v>
      </c>
      <c r="H169" s="46" t="str">
        <f t="shared" si="30"/>
        <v>N/A</v>
      </c>
      <c r="I169" s="12">
        <v>128.80000000000001</v>
      </c>
      <c r="J169" s="12">
        <v>-66.900000000000006</v>
      </c>
      <c r="K169" s="14" t="s">
        <v>213</v>
      </c>
      <c r="L169" s="9" t="str">
        <f t="shared" si="31"/>
        <v>N/A</v>
      </c>
    </row>
    <row r="170" spans="1:12" x14ac:dyDescent="0.2">
      <c r="A170" s="48" t="s">
        <v>1379</v>
      </c>
      <c r="B170" s="37" t="s">
        <v>213</v>
      </c>
      <c r="C170" s="49">
        <v>294920</v>
      </c>
      <c r="D170" s="46" t="str">
        <f t="shared" si="28"/>
        <v>N/A</v>
      </c>
      <c r="E170" s="49">
        <v>461466</v>
      </c>
      <c r="F170" s="46" t="str">
        <f t="shared" si="29"/>
        <v>N/A</v>
      </c>
      <c r="G170" s="49">
        <v>483318</v>
      </c>
      <c r="H170" s="46" t="str">
        <f t="shared" si="30"/>
        <v>N/A</v>
      </c>
      <c r="I170" s="12">
        <v>56.47</v>
      </c>
      <c r="J170" s="12">
        <v>4.7350000000000003</v>
      </c>
      <c r="K170" s="14" t="s">
        <v>213</v>
      </c>
      <c r="L170" s="9" t="str">
        <f t="shared" si="31"/>
        <v>N/A</v>
      </c>
    </row>
    <row r="171" spans="1:12" x14ac:dyDescent="0.2">
      <c r="A171" s="48" t="s">
        <v>1616</v>
      </c>
      <c r="B171" s="37" t="s">
        <v>213</v>
      </c>
      <c r="C171" s="49">
        <v>997602</v>
      </c>
      <c r="D171" s="46" t="str">
        <f t="shared" si="28"/>
        <v>N/A</v>
      </c>
      <c r="E171" s="49">
        <v>190371</v>
      </c>
      <c r="F171" s="46" t="str">
        <f t="shared" si="29"/>
        <v>N/A</v>
      </c>
      <c r="G171" s="49">
        <v>417795</v>
      </c>
      <c r="H171" s="46" t="str">
        <f t="shared" si="30"/>
        <v>N/A</v>
      </c>
      <c r="I171" s="12">
        <v>-80.900000000000006</v>
      </c>
      <c r="J171" s="12">
        <v>119.5</v>
      </c>
      <c r="K171" s="14" t="s">
        <v>213</v>
      </c>
      <c r="L171" s="9" t="str">
        <f t="shared" si="31"/>
        <v>N/A</v>
      </c>
    </row>
    <row r="172" spans="1:12" x14ac:dyDescent="0.2">
      <c r="A172" s="48" t="s">
        <v>1617</v>
      </c>
      <c r="B172" s="37" t="s">
        <v>213</v>
      </c>
      <c r="C172" s="49">
        <v>544250</v>
      </c>
      <c r="D172" s="46" t="str">
        <f t="shared" si="28"/>
        <v>N/A</v>
      </c>
      <c r="E172" s="49">
        <v>550875</v>
      </c>
      <c r="F172" s="46" t="str">
        <f t="shared" si="29"/>
        <v>N/A</v>
      </c>
      <c r="G172" s="49">
        <v>336534</v>
      </c>
      <c r="H172" s="46" t="str">
        <f t="shared" si="30"/>
        <v>N/A</v>
      </c>
      <c r="I172" s="12">
        <v>1.2170000000000001</v>
      </c>
      <c r="J172" s="12">
        <v>-38.9</v>
      </c>
      <c r="K172" s="14" t="s">
        <v>213</v>
      </c>
      <c r="L172" s="9" t="str">
        <f t="shared" si="31"/>
        <v>N/A</v>
      </c>
    </row>
    <row r="173" spans="1:12" ht="25.5" x14ac:dyDescent="0.2">
      <c r="A173" s="48" t="s">
        <v>1380</v>
      </c>
      <c r="B173" s="37" t="s">
        <v>213</v>
      </c>
      <c r="C173" s="49">
        <v>314970</v>
      </c>
      <c r="D173" s="46" t="str">
        <f t="shared" ref="D173:D187" si="32">IF($B173="N/A","N/A",IF(C173&gt;10,"No",IF(C173&lt;-10,"No","Yes")))</f>
        <v>N/A</v>
      </c>
      <c r="E173" s="49">
        <v>315325</v>
      </c>
      <c r="F173" s="46" t="str">
        <f t="shared" ref="F173:F187" si="33">IF($B173="N/A","N/A",IF(E173&gt;10,"No",IF(E173&lt;-10,"No","Yes")))</f>
        <v>N/A</v>
      </c>
      <c r="G173" s="49">
        <v>395052</v>
      </c>
      <c r="H173" s="46" t="str">
        <f t="shared" ref="H173:H187" si="34">IF($B173="N/A","N/A",IF(G173&gt;10,"No",IF(G173&lt;-10,"No","Yes")))</f>
        <v>N/A</v>
      </c>
      <c r="I173" s="12">
        <v>0.11269999999999999</v>
      </c>
      <c r="J173" s="12">
        <v>25.28</v>
      </c>
      <c r="K173" s="47" t="s">
        <v>739</v>
      </c>
      <c r="L173" s="9" t="str">
        <f t="shared" ref="L173:L187" si="35">IF(J173="Div by 0", "N/A", IF(K173="N/A","N/A", IF(J173&gt;VALUE(MID(K173,1,2)), "No", IF(J173&lt;-1*VALUE(MID(K173,1,2)), "No", "Yes"))))</f>
        <v>Yes</v>
      </c>
    </row>
    <row r="174" spans="1:12" x14ac:dyDescent="0.2">
      <c r="A174" s="48" t="s">
        <v>649</v>
      </c>
      <c r="B174" s="37" t="s">
        <v>213</v>
      </c>
      <c r="C174" s="38">
        <v>1308</v>
      </c>
      <c r="D174" s="46" t="str">
        <f t="shared" si="32"/>
        <v>N/A</v>
      </c>
      <c r="E174" s="38">
        <v>1290</v>
      </c>
      <c r="F174" s="46" t="str">
        <f t="shared" si="33"/>
        <v>N/A</v>
      </c>
      <c r="G174" s="38">
        <v>1594</v>
      </c>
      <c r="H174" s="46" t="str">
        <f t="shared" si="34"/>
        <v>N/A</v>
      </c>
      <c r="I174" s="12">
        <v>-1.38</v>
      </c>
      <c r="J174" s="12">
        <v>23.57</v>
      </c>
      <c r="K174" s="47" t="s">
        <v>739</v>
      </c>
      <c r="L174" s="9" t="str">
        <f t="shared" si="35"/>
        <v>Yes</v>
      </c>
    </row>
    <row r="175" spans="1:12" ht="25.5" x14ac:dyDescent="0.2">
      <c r="A175" s="48" t="s">
        <v>1381</v>
      </c>
      <c r="B175" s="37" t="s">
        <v>213</v>
      </c>
      <c r="C175" s="49">
        <v>240.80275229</v>
      </c>
      <c r="D175" s="46" t="str">
        <f t="shared" si="32"/>
        <v>N/A</v>
      </c>
      <c r="E175" s="49">
        <v>244.4379845</v>
      </c>
      <c r="F175" s="46" t="str">
        <f t="shared" si="33"/>
        <v>N/A</v>
      </c>
      <c r="G175" s="49">
        <v>247.83688832999999</v>
      </c>
      <c r="H175" s="46" t="str">
        <f t="shared" si="34"/>
        <v>N/A</v>
      </c>
      <c r="I175" s="12">
        <v>1.51</v>
      </c>
      <c r="J175" s="12">
        <v>1.39</v>
      </c>
      <c r="K175" s="47" t="s">
        <v>739</v>
      </c>
      <c r="L175" s="9" t="str">
        <f t="shared" si="35"/>
        <v>Yes</v>
      </c>
    </row>
    <row r="176" spans="1:12" ht="25.5" x14ac:dyDescent="0.2">
      <c r="A176" s="48" t="s">
        <v>1382</v>
      </c>
      <c r="B176" s="37" t="s">
        <v>213</v>
      </c>
      <c r="C176" s="49">
        <v>1996267</v>
      </c>
      <c r="D176" s="46" t="str">
        <f t="shared" si="32"/>
        <v>N/A</v>
      </c>
      <c r="E176" s="49">
        <v>1918548</v>
      </c>
      <c r="F176" s="46" t="str">
        <f t="shared" si="33"/>
        <v>N/A</v>
      </c>
      <c r="G176" s="49">
        <v>2096020</v>
      </c>
      <c r="H176" s="46" t="str">
        <f t="shared" si="34"/>
        <v>N/A</v>
      </c>
      <c r="I176" s="12">
        <v>-3.89</v>
      </c>
      <c r="J176" s="12">
        <v>9.25</v>
      </c>
      <c r="K176" s="47" t="s">
        <v>739</v>
      </c>
      <c r="L176" s="9" t="str">
        <f t="shared" si="35"/>
        <v>Yes</v>
      </c>
    </row>
    <row r="177" spans="1:12" x14ac:dyDescent="0.2">
      <c r="A177" s="48" t="s">
        <v>516</v>
      </c>
      <c r="B177" s="37" t="s">
        <v>213</v>
      </c>
      <c r="C177" s="38">
        <v>15358</v>
      </c>
      <c r="D177" s="46" t="str">
        <f t="shared" si="32"/>
        <v>N/A</v>
      </c>
      <c r="E177" s="38">
        <v>14610</v>
      </c>
      <c r="F177" s="46" t="str">
        <f t="shared" si="33"/>
        <v>N/A</v>
      </c>
      <c r="G177" s="38">
        <v>15126</v>
      </c>
      <c r="H177" s="46" t="str">
        <f t="shared" si="34"/>
        <v>N/A</v>
      </c>
      <c r="I177" s="12">
        <v>-4.87</v>
      </c>
      <c r="J177" s="12">
        <v>3.532</v>
      </c>
      <c r="K177" s="47" t="s">
        <v>739</v>
      </c>
      <c r="L177" s="9" t="str">
        <f t="shared" si="35"/>
        <v>Yes</v>
      </c>
    </row>
    <row r="178" spans="1:12" ht="25.5" x14ac:dyDescent="0.2">
      <c r="A178" s="48" t="s">
        <v>1383</v>
      </c>
      <c r="B178" s="37" t="s">
        <v>213</v>
      </c>
      <c r="C178" s="49">
        <v>129.98222425</v>
      </c>
      <c r="D178" s="46" t="str">
        <f t="shared" si="32"/>
        <v>N/A</v>
      </c>
      <c r="E178" s="49">
        <v>131.31745380000001</v>
      </c>
      <c r="F178" s="46" t="str">
        <f t="shared" si="33"/>
        <v>N/A</v>
      </c>
      <c r="G178" s="49">
        <v>138.57067301000001</v>
      </c>
      <c r="H178" s="46" t="str">
        <f t="shared" si="34"/>
        <v>N/A</v>
      </c>
      <c r="I178" s="12">
        <v>1.0269999999999999</v>
      </c>
      <c r="J178" s="12">
        <v>5.5229999999999997</v>
      </c>
      <c r="K178" s="47" t="s">
        <v>739</v>
      </c>
      <c r="L178" s="9" t="str">
        <f t="shared" si="35"/>
        <v>Yes</v>
      </c>
    </row>
    <row r="179" spans="1:12" ht="25.5" x14ac:dyDescent="0.2">
      <c r="A179" s="48" t="s">
        <v>1384</v>
      </c>
      <c r="B179" s="37" t="s">
        <v>213</v>
      </c>
      <c r="C179" s="49">
        <v>2506431</v>
      </c>
      <c r="D179" s="46" t="str">
        <f t="shared" si="32"/>
        <v>N/A</v>
      </c>
      <c r="E179" s="49">
        <v>2920860</v>
      </c>
      <c r="F179" s="46" t="str">
        <f t="shared" si="33"/>
        <v>N/A</v>
      </c>
      <c r="G179" s="49">
        <v>3314947</v>
      </c>
      <c r="H179" s="46" t="str">
        <f t="shared" si="34"/>
        <v>N/A</v>
      </c>
      <c r="I179" s="12">
        <v>16.53</v>
      </c>
      <c r="J179" s="12">
        <v>13.49</v>
      </c>
      <c r="K179" s="47" t="s">
        <v>739</v>
      </c>
      <c r="L179" s="9" t="str">
        <f t="shared" si="35"/>
        <v>Yes</v>
      </c>
    </row>
    <row r="180" spans="1:12" x14ac:dyDescent="0.2">
      <c r="A180" s="48" t="s">
        <v>517</v>
      </c>
      <c r="B180" s="37" t="s">
        <v>213</v>
      </c>
      <c r="C180" s="38">
        <v>18604</v>
      </c>
      <c r="D180" s="46" t="str">
        <f t="shared" si="32"/>
        <v>N/A</v>
      </c>
      <c r="E180" s="38">
        <v>21433</v>
      </c>
      <c r="F180" s="46" t="str">
        <f t="shared" si="33"/>
        <v>N/A</v>
      </c>
      <c r="G180" s="38">
        <v>23878</v>
      </c>
      <c r="H180" s="46" t="str">
        <f t="shared" si="34"/>
        <v>N/A</v>
      </c>
      <c r="I180" s="12">
        <v>15.21</v>
      </c>
      <c r="J180" s="12">
        <v>11.41</v>
      </c>
      <c r="K180" s="47" t="s">
        <v>739</v>
      </c>
      <c r="L180" s="9" t="str">
        <f t="shared" si="35"/>
        <v>Yes</v>
      </c>
    </row>
    <row r="181" spans="1:12" ht="25.5" x14ac:dyDescent="0.2">
      <c r="A181" s="48" t="s">
        <v>1385</v>
      </c>
      <c r="B181" s="37" t="s">
        <v>213</v>
      </c>
      <c r="C181" s="49">
        <v>134.72538163999999</v>
      </c>
      <c r="D181" s="46" t="str">
        <f t="shared" si="32"/>
        <v>N/A</v>
      </c>
      <c r="E181" s="49">
        <v>136.27863575000001</v>
      </c>
      <c r="F181" s="46" t="str">
        <f t="shared" si="33"/>
        <v>N/A</v>
      </c>
      <c r="G181" s="49">
        <v>138.82850321999999</v>
      </c>
      <c r="H181" s="46" t="str">
        <f t="shared" si="34"/>
        <v>N/A</v>
      </c>
      <c r="I181" s="12">
        <v>1.153</v>
      </c>
      <c r="J181" s="12">
        <v>1.871</v>
      </c>
      <c r="K181" s="47" t="s">
        <v>739</v>
      </c>
      <c r="L181" s="9" t="str">
        <f t="shared" si="35"/>
        <v>Yes</v>
      </c>
    </row>
    <row r="182" spans="1:12" ht="25.5" x14ac:dyDescent="0.2">
      <c r="A182" s="48" t="s">
        <v>1386</v>
      </c>
      <c r="B182" s="37" t="s">
        <v>213</v>
      </c>
      <c r="C182" s="49">
        <v>1594807</v>
      </c>
      <c r="D182" s="46" t="str">
        <f t="shared" si="32"/>
        <v>N/A</v>
      </c>
      <c r="E182" s="49">
        <v>1682088</v>
      </c>
      <c r="F182" s="46" t="str">
        <f t="shared" si="33"/>
        <v>N/A</v>
      </c>
      <c r="G182" s="49">
        <v>1558535</v>
      </c>
      <c r="H182" s="46" t="str">
        <f t="shared" si="34"/>
        <v>N/A</v>
      </c>
      <c r="I182" s="12">
        <v>5.4729999999999999</v>
      </c>
      <c r="J182" s="12">
        <v>-7.35</v>
      </c>
      <c r="K182" s="47" t="s">
        <v>739</v>
      </c>
      <c r="L182" s="9" t="str">
        <f t="shared" si="35"/>
        <v>Yes</v>
      </c>
    </row>
    <row r="183" spans="1:12" x14ac:dyDescent="0.2">
      <c r="A183" s="48" t="s">
        <v>518</v>
      </c>
      <c r="B183" s="37" t="s">
        <v>213</v>
      </c>
      <c r="C183" s="38">
        <v>283</v>
      </c>
      <c r="D183" s="46" t="str">
        <f t="shared" si="32"/>
        <v>N/A</v>
      </c>
      <c r="E183" s="38">
        <v>302</v>
      </c>
      <c r="F183" s="46" t="str">
        <f t="shared" si="33"/>
        <v>N/A</v>
      </c>
      <c r="G183" s="38">
        <v>293</v>
      </c>
      <c r="H183" s="46" t="str">
        <f t="shared" si="34"/>
        <v>N/A</v>
      </c>
      <c r="I183" s="12">
        <v>6.7140000000000004</v>
      </c>
      <c r="J183" s="12">
        <v>-2.98</v>
      </c>
      <c r="K183" s="47" t="s">
        <v>739</v>
      </c>
      <c r="L183" s="9" t="str">
        <f t="shared" si="35"/>
        <v>Yes</v>
      </c>
    </row>
    <row r="184" spans="1:12" ht="25.5" x14ac:dyDescent="0.2">
      <c r="A184" s="48" t="s">
        <v>1387</v>
      </c>
      <c r="B184" s="37" t="s">
        <v>213</v>
      </c>
      <c r="C184" s="49">
        <v>5635.3604240000004</v>
      </c>
      <c r="D184" s="46" t="str">
        <f t="shared" si="32"/>
        <v>N/A</v>
      </c>
      <c r="E184" s="49">
        <v>5569.8278146000002</v>
      </c>
      <c r="F184" s="46" t="str">
        <f t="shared" si="33"/>
        <v>N/A</v>
      </c>
      <c r="G184" s="49">
        <v>5319.2320818999997</v>
      </c>
      <c r="H184" s="46" t="str">
        <f t="shared" si="34"/>
        <v>N/A</v>
      </c>
      <c r="I184" s="12">
        <v>-1.1599999999999999</v>
      </c>
      <c r="J184" s="12">
        <v>-4.5</v>
      </c>
      <c r="K184" s="47" t="s">
        <v>739</v>
      </c>
      <c r="L184" s="9" t="str">
        <f t="shared" si="35"/>
        <v>Yes</v>
      </c>
    </row>
    <row r="185" spans="1:12" ht="25.5" x14ac:dyDescent="0.2">
      <c r="A185" s="48" t="s">
        <v>1388</v>
      </c>
      <c r="B185" s="37" t="s">
        <v>213</v>
      </c>
      <c r="C185" s="49">
        <v>424983525</v>
      </c>
      <c r="D185" s="46" t="str">
        <f t="shared" si="32"/>
        <v>N/A</v>
      </c>
      <c r="E185" s="49">
        <v>417494075</v>
      </c>
      <c r="F185" s="46" t="str">
        <f t="shared" si="33"/>
        <v>N/A</v>
      </c>
      <c r="G185" s="49">
        <v>417142372</v>
      </c>
      <c r="H185" s="46" t="str">
        <f t="shared" si="34"/>
        <v>N/A</v>
      </c>
      <c r="I185" s="12">
        <v>-1.76</v>
      </c>
      <c r="J185" s="12">
        <v>-8.4000000000000005E-2</v>
      </c>
      <c r="K185" s="47" t="s">
        <v>739</v>
      </c>
      <c r="L185" s="9" t="str">
        <f t="shared" si="35"/>
        <v>Yes</v>
      </c>
    </row>
    <row r="186" spans="1:12" ht="25.5" x14ac:dyDescent="0.2">
      <c r="A186" s="48" t="s">
        <v>519</v>
      </c>
      <c r="B186" s="37" t="s">
        <v>213</v>
      </c>
      <c r="C186" s="38">
        <v>15712</v>
      </c>
      <c r="D186" s="46" t="str">
        <f t="shared" si="32"/>
        <v>N/A</v>
      </c>
      <c r="E186" s="38">
        <v>14918</v>
      </c>
      <c r="F186" s="46" t="str">
        <f t="shared" si="33"/>
        <v>N/A</v>
      </c>
      <c r="G186" s="38">
        <v>14766</v>
      </c>
      <c r="H186" s="46" t="str">
        <f t="shared" si="34"/>
        <v>N/A</v>
      </c>
      <c r="I186" s="12">
        <v>-5.05</v>
      </c>
      <c r="J186" s="12">
        <v>-1.02</v>
      </c>
      <c r="K186" s="47" t="s">
        <v>739</v>
      </c>
      <c r="L186" s="9" t="str">
        <f t="shared" si="35"/>
        <v>Yes</v>
      </c>
    </row>
    <row r="187" spans="1:12" ht="25.5" x14ac:dyDescent="0.2">
      <c r="A187" s="48" t="s">
        <v>1389</v>
      </c>
      <c r="B187" s="37" t="s">
        <v>213</v>
      </c>
      <c r="C187" s="49">
        <v>27048.34044</v>
      </c>
      <c r="D187" s="46" t="str">
        <f t="shared" si="32"/>
        <v>N/A</v>
      </c>
      <c r="E187" s="49">
        <v>27985.928072999999</v>
      </c>
      <c r="F187" s="46" t="str">
        <f t="shared" si="33"/>
        <v>N/A</v>
      </c>
      <c r="G187" s="49">
        <v>28250.194501000002</v>
      </c>
      <c r="H187" s="46" t="str">
        <f t="shared" si="34"/>
        <v>N/A</v>
      </c>
      <c r="I187" s="12">
        <v>3.4660000000000002</v>
      </c>
      <c r="J187" s="12">
        <v>0.94430000000000003</v>
      </c>
      <c r="K187" s="47" t="s">
        <v>739</v>
      </c>
      <c r="L187" s="9" t="str">
        <f t="shared" si="35"/>
        <v>Yes</v>
      </c>
    </row>
    <row r="188" spans="1:12" x14ac:dyDescent="0.2">
      <c r="A188" s="4" t="s">
        <v>1390</v>
      </c>
      <c r="B188" s="37" t="s">
        <v>213</v>
      </c>
      <c r="C188" s="49">
        <v>885663175</v>
      </c>
      <c r="D188" s="46" t="str">
        <f t="shared" ref="D188:D203" si="36">IF($B188="N/A","N/A",IF(C188&gt;10,"No",IF(C188&lt;-10,"No","Yes")))</f>
        <v>N/A</v>
      </c>
      <c r="E188" s="49">
        <v>835839162</v>
      </c>
      <c r="F188" s="46" t="str">
        <f t="shared" ref="F188:F203" si="37">IF($B188="N/A","N/A",IF(E188&gt;10,"No",IF(E188&lt;-10,"No","Yes")))</f>
        <v>N/A</v>
      </c>
      <c r="G188" s="49">
        <v>789158525</v>
      </c>
      <c r="H188" s="46" t="str">
        <f t="shared" ref="H188:H203" si="38">IF($B188="N/A","N/A",IF(G188&gt;10,"No",IF(G188&lt;-10,"No","Yes")))</f>
        <v>N/A</v>
      </c>
      <c r="I188" s="12">
        <v>-5.63</v>
      </c>
      <c r="J188" s="12">
        <v>-5.58</v>
      </c>
      <c r="K188" s="47" t="s">
        <v>739</v>
      </c>
      <c r="L188" s="9" t="str">
        <f t="shared" ref="L188:L203" si="39">IF(J188="Div by 0", "N/A", IF(K188="N/A","N/A", IF(J188&gt;VALUE(MID(K188,1,2)), "No", IF(J188&lt;-1*VALUE(MID(K188,1,2)), "No", "Yes"))))</f>
        <v>Yes</v>
      </c>
    </row>
    <row r="189" spans="1:12" x14ac:dyDescent="0.2">
      <c r="A189" s="4" t="s">
        <v>1487</v>
      </c>
      <c r="B189" s="37" t="s">
        <v>213</v>
      </c>
      <c r="C189" s="38">
        <v>76310</v>
      </c>
      <c r="D189" s="46" t="str">
        <f t="shared" si="36"/>
        <v>N/A</v>
      </c>
      <c r="E189" s="38">
        <v>71199</v>
      </c>
      <c r="F189" s="46" t="str">
        <f t="shared" si="37"/>
        <v>N/A</v>
      </c>
      <c r="G189" s="38">
        <v>64844</v>
      </c>
      <c r="H189" s="46" t="str">
        <f t="shared" si="38"/>
        <v>N/A</v>
      </c>
      <c r="I189" s="12">
        <v>-6.7</v>
      </c>
      <c r="J189" s="12">
        <v>-8.93</v>
      </c>
      <c r="K189" s="47" t="s">
        <v>739</v>
      </c>
      <c r="L189" s="9" t="str">
        <f t="shared" si="39"/>
        <v>Yes</v>
      </c>
    </row>
    <row r="190" spans="1:12" x14ac:dyDescent="0.2">
      <c r="A190" s="4" t="s">
        <v>1488</v>
      </c>
      <c r="B190" s="37" t="s">
        <v>213</v>
      </c>
      <c r="C190" s="49">
        <v>11606.122068000001</v>
      </c>
      <c r="D190" s="46" t="str">
        <f t="shared" si="36"/>
        <v>N/A</v>
      </c>
      <c r="E190" s="49">
        <v>11739.478953</v>
      </c>
      <c r="F190" s="46" t="str">
        <f t="shared" si="37"/>
        <v>N/A</v>
      </c>
      <c r="G190" s="49">
        <v>12170.108645</v>
      </c>
      <c r="H190" s="46" t="str">
        <f t="shared" si="38"/>
        <v>N/A</v>
      </c>
      <c r="I190" s="12">
        <v>1.149</v>
      </c>
      <c r="J190" s="12">
        <v>3.6680000000000001</v>
      </c>
      <c r="K190" s="47" t="s">
        <v>739</v>
      </c>
      <c r="L190" s="9" t="str">
        <f t="shared" si="39"/>
        <v>Yes</v>
      </c>
    </row>
    <row r="191" spans="1:12" x14ac:dyDescent="0.2">
      <c r="A191" s="4" t="s">
        <v>1489</v>
      </c>
      <c r="B191" s="37" t="s">
        <v>213</v>
      </c>
      <c r="C191" s="49">
        <v>10337.910892</v>
      </c>
      <c r="D191" s="46" t="str">
        <f t="shared" si="36"/>
        <v>N/A</v>
      </c>
      <c r="E191" s="49">
        <v>10276.747722</v>
      </c>
      <c r="F191" s="46" t="str">
        <f t="shared" si="37"/>
        <v>N/A</v>
      </c>
      <c r="G191" s="49">
        <v>10301.884459999999</v>
      </c>
      <c r="H191" s="46" t="str">
        <f t="shared" si="38"/>
        <v>N/A</v>
      </c>
      <c r="I191" s="12">
        <v>-0.59199999999999997</v>
      </c>
      <c r="J191" s="12">
        <v>0.24460000000000001</v>
      </c>
      <c r="K191" s="47" t="s">
        <v>739</v>
      </c>
      <c r="L191" s="9" t="str">
        <f t="shared" si="39"/>
        <v>Yes</v>
      </c>
    </row>
    <row r="192" spans="1:12" x14ac:dyDescent="0.2">
      <c r="A192" s="4" t="s">
        <v>1490</v>
      </c>
      <c r="B192" s="37" t="s">
        <v>213</v>
      </c>
      <c r="C192" s="49">
        <v>13693.242543</v>
      </c>
      <c r="D192" s="46" t="str">
        <f t="shared" si="36"/>
        <v>N/A</v>
      </c>
      <c r="E192" s="49">
        <v>14092.875023000001</v>
      </c>
      <c r="F192" s="46" t="str">
        <f t="shared" si="37"/>
        <v>N/A</v>
      </c>
      <c r="G192" s="49">
        <v>15251.393432999999</v>
      </c>
      <c r="H192" s="46" t="str">
        <f t="shared" si="38"/>
        <v>N/A</v>
      </c>
      <c r="I192" s="12">
        <v>2.9180000000000001</v>
      </c>
      <c r="J192" s="12">
        <v>8.2210000000000001</v>
      </c>
      <c r="K192" s="47" t="s">
        <v>739</v>
      </c>
      <c r="L192" s="9" t="str">
        <f t="shared" si="39"/>
        <v>Yes</v>
      </c>
    </row>
    <row r="193" spans="1:12" x14ac:dyDescent="0.2">
      <c r="A193" s="48" t="s">
        <v>1491</v>
      </c>
      <c r="B193" s="37" t="s">
        <v>213</v>
      </c>
      <c r="C193" s="9">
        <v>28.875333934</v>
      </c>
      <c r="D193" s="46" t="str">
        <f t="shared" si="36"/>
        <v>N/A</v>
      </c>
      <c r="E193" s="9">
        <v>26.843135110999999</v>
      </c>
      <c r="F193" s="46" t="str">
        <f t="shared" si="37"/>
        <v>N/A</v>
      </c>
      <c r="G193" s="9">
        <v>23.952423167999999</v>
      </c>
      <c r="H193" s="46" t="str">
        <f t="shared" si="38"/>
        <v>N/A</v>
      </c>
      <c r="I193" s="12">
        <v>-7.04</v>
      </c>
      <c r="J193" s="12">
        <v>-10.8</v>
      </c>
      <c r="K193" s="47" t="s">
        <v>739</v>
      </c>
      <c r="L193" s="9" t="str">
        <f t="shared" si="39"/>
        <v>Yes</v>
      </c>
    </row>
    <row r="194" spans="1:12" x14ac:dyDescent="0.2">
      <c r="A194" s="48" t="s">
        <v>1492</v>
      </c>
      <c r="B194" s="37" t="s">
        <v>213</v>
      </c>
      <c r="C194" s="9">
        <v>32.672091764000001</v>
      </c>
      <c r="D194" s="46" t="str">
        <f t="shared" si="36"/>
        <v>N/A</v>
      </c>
      <c r="E194" s="9">
        <v>30.570329932</v>
      </c>
      <c r="F194" s="46" t="str">
        <f t="shared" si="37"/>
        <v>N/A</v>
      </c>
      <c r="G194" s="9">
        <v>27.941585923000002</v>
      </c>
      <c r="H194" s="46" t="str">
        <f t="shared" si="38"/>
        <v>N/A</v>
      </c>
      <c r="I194" s="12">
        <v>-6.43</v>
      </c>
      <c r="J194" s="12">
        <v>-8.6</v>
      </c>
      <c r="K194" s="47" t="s">
        <v>739</v>
      </c>
      <c r="L194" s="9" t="str">
        <f t="shared" si="39"/>
        <v>Yes</v>
      </c>
    </row>
    <row r="195" spans="1:12" x14ac:dyDescent="0.2">
      <c r="A195" s="48" t="s">
        <v>1493</v>
      </c>
      <c r="B195" s="37" t="s">
        <v>213</v>
      </c>
      <c r="C195" s="9">
        <v>24.692270444999998</v>
      </c>
      <c r="D195" s="46" t="str">
        <f t="shared" si="36"/>
        <v>N/A</v>
      </c>
      <c r="E195" s="9">
        <v>22.822207096</v>
      </c>
      <c r="F195" s="46" t="str">
        <f t="shared" si="37"/>
        <v>N/A</v>
      </c>
      <c r="G195" s="9">
        <v>19.702804620999999</v>
      </c>
      <c r="H195" s="46" t="str">
        <f t="shared" si="38"/>
        <v>N/A</v>
      </c>
      <c r="I195" s="12">
        <v>-7.57</v>
      </c>
      <c r="J195" s="12">
        <v>-13.7</v>
      </c>
      <c r="K195" s="47" t="s">
        <v>739</v>
      </c>
      <c r="L195" s="9" t="str">
        <f t="shared" si="39"/>
        <v>Yes</v>
      </c>
    </row>
    <row r="196" spans="1:12" ht="25.5" x14ac:dyDescent="0.2">
      <c r="A196" s="4" t="s">
        <v>1402</v>
      </c>
      <c r="B196" s="37" t="s">
        <v>213</v>
      </c>
      <c r="C196" s="49">
        <v>424983525</v>
      </c>
      <c r="D196" s="46" t="str">
        <f t="shared" si="36"/>
        <v>N/A</v>
      </c>
      <c r="E196" s="49">
        <v>417494075</v>
      </c>
      <c r="F196" s="46" t="str">
        <f t="shared" si="37"/>
        <v>N/A</v>
      </c>
      <c r="G196" s="49">
        <v>417142372</v>
      </c>
      <c r="H196" s="46" t="str">
        <f t="shared" si="38"/>
        <v>N/A</v>
      </c>
      <c r="I196" s="12">
        <v>-1.76</v>
      </c>
      <c r="J196" s="12">
        <v>-8.4000000000000005E-2</v>
      </c>
      <c r="K196" s="47" t="s">
        <v>739</v>
      </c>
      <c r="L196" s="9" t="str">
        <f t="shared" si="39"/>
        <v>Yes</v>
      </c>
    </row>
    <row r="197" spans="1:12" x14ac:dyDescent="0.2">
      <c r="A197" s="4" t="s">
        <v>1494</v>
      </c>
      <c r="B197" s="37" t="s">
        <v>213</v>
      </c>
      <c r="C197" s="38">
        <v>15712</v>
      </c>
      <c r="D197" s="46" t="str">
        <f t="shared" si="36"/>
        <v>N/A</v>
      </c>
      <c r="E197" s="38">
        <v>14918</v>
      </c>
      <c r="F197" s="46" t="str">
        <f t="shared" si="37"/>
        <v>N/A</v>
      </c>
      <c r="G197" s="38">
        <v>14767</v>
      </c>
      <c r="H197" s="46" t="str">
        <f t="shared" si="38"/>
        <v>N/A</v>
      </c>
      <c r="I197" s="12">
        <v>-5.05</v>
      </c>
      <c r="J197" s="12">
        <v>-1.01</v>
      </c>
      <c r="K197" s="47" t="s">
        <v>739</v>
      </c>
      <c r="L197" s="9" t="str">
        <f t="shared" si="39"/>
        <v>Yes</v>
      </c>
    </row>
    <row r="198" spans="1:12" ht="25.5" x14ac:dyDescent="0.2">
      <c r="A198" s="4" t="s">
        <v>1495</v>
      </c>
      <c r="B198" s="37" t="s">
        <v>213</v>
      </c>
      <c r="C198" s="49">
        <v>27048.34044</v>
      </c>
      <c r="D198" s="46" t="str">
        <f t="shared" si="36"/>
        <v>N/A</v>
      </c>
      <c r="E198" s="49">
        <v>27985.928072999999</v>
      </c>
      <c r="F198" s="46" t="str">
        <f t="shared" si="37"/>
        <v>N/A</v>
      </c>
      <c r="G198" s="49">
        <v>28248.281438000002</v>
      </c>
      <c r="H198" s="46" t="str">
        <f t="shared" si="38"/>
        <v>N/A</v>
      </c>
      <c r="I198" s="12">
        <v>3.4660000000000002</v>
      </c>
      <c r="J198" s="12">
        <v>0.93740000000000001</v>
      </c>
      <c r="K198" s="47" t="s">
        <v>739</v>
      </c>
      <c r="L198" s="9" t="str">
        <f t="shared" si="39"/>
        <v>Yes</v>
      </c>
    </row>
    <row r="199" spans="1:12" ht="25.5" x14ac:dyDescent="0.2">
      <c r="A199" s="4" t="s">
        <v>1496</v>
      </c>
      <c r="B199" s="37" t="s">
        <v>213</v>
      </c>
      <c r="C199" s="49">
        <v>19919.794320000001</v>
      </c>
      <c r="D199" s="46" t="str">
        <f t="shared" si="36"/>
        <v>N/A</v>
      </c>
      <c r="E199" s="49">
        <v>20402.755412999999</v>
      </c>
      <c r="F199" s="46" t="str">
        <f t="shared" si="37"/>
        <v>N/A</v>
      </c>
      <c r="G199" s="49">
        <v>19881.144521999999</v>
      </c>
      <c r="H199" s="46" t="str">
        <f t="shared" si="38"/>
        <v>N/A</v>
      </c>
      <c r="I199" s="12">
        <v>2.4249999999999998</v>
      </c>
      <c r="J199" s="12">
        <v>-2.56</v>
      </c>
      <c r="K199" s="47" t="s">
        <v>739</v>
      </c>
      <c r="L199" s="9" t="str">
        <f t="shared" si="39"/>
        <v>Yes</v>
      </c>
    </row>
    <row r="200" spans="1:12" ht="25.5" x14ac:dyDescent="0.2">
      <c r="A200" s="4" t="s">
        <v>1497</v>
      </c>
      <c r="B200" s="37" t="s">
        <v>213</v>
      </c>
      <c r="C200" s="49">
        <v>38715.517871999997</v>
      </c>
      <c r="D200" s="46" t="str">
        <f t="shared" si="36"/>
        <v>N/A</v>
      </c>
      <c r="E200" s="49">
        <v>39102.290295999999</v>
      </c>
      <c r="F200" s="46" t="str">
        <f t="shared" si="37"/>
        <v>N/A</v>
      </c>
      <c r="G200" s="49">
        <v>39851.648940999999</v>
      </c>
      <c r="H200" s="46" t="str">
        <f t="shared" si="38"/>
        <v>N/A</v>
      </c>
      <c r="I200" s="12">
        <v>0.999</v>
      </c>
      <c r="J200" s="12">
        <v>1.9159999999999999</v>
      </c>
      <c r="K200" s="47" t="s">
        <v>739</v>
      </c>
      <c r="L200" s="9" t="str">
        <f t="shared" si="39"/>
        <v>Yes</v>
      </c>
    </row>
    <row r="201" spans="1:12" ht="25.5" x14ac:dyDescent="0.2">
      <c r="A201" s="4" t="s">
        <v>1498</v>
      </c>
      <c r="B201" s="37" t="s">
        <v>213</v>
      </c>
      <c r="C201" s="9">
        <v>5.9453446044999998</v>
      </c>
      <c r="D201" s="46" t="str">
        <f t="shared" si="36"/>
        <v>N/A</v>
      </c>
      <c r="E201" s="9">
        <v>5.6243190155000002</v>
      </c>
      <c r="F201" s="46" t="str">
        <f t="shared" si="37"/>
        <v>N/A</v>
      </c>
      <c r="G201" s="9">
        <v>5.4547133570000002</v>
      </c>
      <c r="H201" s="46" t="str">
        <f t="shared" si="38"/>
        <v>N/A</v>
      </c>
      <c r="I201" s="12">
        <v>-5.4</v>
      </c>
      <c r="J201" s="12">
        <v>-3.02</v>
      </c>
      <c r="K201" s="47" t="s">
        <v>739</v>
      </c>
      <c r="L201" s="9" t="str">
        <f t="shared" si="39"/>
        <v>Yes</v>
      </c>
    </row>
    <row r="202" spans="1:12" ht="25.5" x14ac:dyDescent="0.2">
      <c r="A202" s="4" t="s">
        <v>1499</v>
      </c>
      <c r="B202" s="37" t="s">
        <v>213</v>
      </c>
      <c r="C202" s="9">
        <v>6.7718820735999996</v>
      </c>
      <c r="D202" s="46" t="str">
        <f t="shared" si="36"/>
        <v>N/A</v>
      </c>
      <c r="E202" s="9">
        <v>6.2225465568000002</v>
      </c>
      <c r="F202" s="46" t="str">
        <f t="shared" si="37"/>
        <v>N/A</v>
      </c>
      <c r="G202" s="9">
        <v>5.9722686268</v>
      </c>
      <c r="H202" s="46" t="str">
        <f t="shared" si="38"/>
        <v>N/A</v>
      </c>
      <c r="I202" s="12">
        <v>-8.11</v>
      </c>
      <c r="J202" s="12">
        <v>-4.0199999999999996</v>
      </c>
      <c r="K202" s="47" t="s">
        <v>739</v>
      </c>
      <c r="L202" s="9" t="str">
        <f t="shared" si="39"/>
        <v>Yes</v>
      </c>
    </row>
    <row r="203" spans="1:12" ht="25.5" x14ac:dyDescent="0.2">
      <c r="A203" s="4" t="s">
        <v>1500</v>
      </c>
      <c r="B203" s="37" t="s">
        <v>213</v>
      </c>
      <c r="C203" s="9">
        <v>5.0621405574000002</v>
      </c>
      <c r="D203" s="46" t="str">
        <f t="shared" si="36"/>
        <v>N/A</v>
      </c>
      <c r="E203" s="9">
        <v>5.0213338202999998</v>
      </c>
      <c r="F203" s="46" t="str">
        <f t="shared" si="37"/>
        <v>N/A</v>
      </c>
      <c r="G203" s="9">
        <v>4.9535231904000003</v>
      </c>
      <c r="H203" s="46" t="str">
        <f t="shared" si="38"/>
        <v>N/A</v>
      </c>
      <c r="I203" s="12">
        <v>-0.80600000000000005</v>
      </c>
      <c r="J203" s="12">
        <v>-1.35</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1758727</v>
      </c>
      <c r="D6" s="46" t="str">
        <f>IF($B6="N/A","N/A",IF(C6&gt;10,"No",IF(C6&lt;-10,"No","Yes")))</f>
        <v>N/A</v>
      </c>
      <c r="E6" s="38">
        <v>1820678</v>
      </c>
      <c r="F6" s="46" t="str">
        <f>IF($B6="N/A","N/A",IF(E6&gt;10,"No",IF(E6&lt;-10,"No","Yes")))</f>
        <v>N/A</v>
      </c>
      <c r="G6" s="38">
        <v>1856580</v>
      </c>
      <c r="H6" s="46" t="str">
        <f>IF($B6="N/A","N/A",IF(G6&gt;10,"No",IF(G6&lt;-10,"No","Yes")))</f>
        <v>N/A</v>
      </c>
      <c r="I6" s="12">
        <v>3.5219999999999998</v>
      </c>
      <c r="J6" s="12">
        <v>1.972</v>
      </c>
      <c r="K6" s="47" t="s">
        <v>739</v>
      </c>
      <c r="L6" s="9" t="str">
        <f t="shared" ref="L6:L46" si="0">IF(J6="Div by 0", "N/A", IF(K6="N/A","N/A", IF(J6&gt;VALUE(MID(K6,1,2)), "No", IF(J6&lt;-1*VALUE(MID(K6,1,2)), "No", "Yes"))))</f>
        <v>Yes</v>
      </c>
    </row>
    <row r="7" spans="1:12" x14ac:dyDescent="0.2">
      <c r="A7" s="48" t="s">
        <v>10</v>
      </c>
      <c r="B7" s="37" t="s">
        <v>213</v>
      </c>
      <c r="C7" s="38">
        <v>1608976</v>
      </c>
      <c r="D7" s="46" t="str">
        <f>IF($B7="N/A","N/A",IF(C7&gt;10,"No",IF(C7&lt;-10,"No","Yes")))</f>
        <v>N/A</v>
      </c>
      <c r="E7" s="38">
        <v>1638167</v>
      </c>
      <c r="F7" s="46" t="str">
        <f>IF($B7="N/A","N/A",IF(E7&gt;10,"No",IF(E7&lt;-10,"No","Yes")))</f>
        <v>N/A</v>
      </c>
      <c r="G7" s="38">
        <v>1674600</v>
      </c>
      <c r="H7" s="46" t="str">
        <f>IF($B7="N/A","N/A",IF(G7&gt;10,"No",IF(G7&lt;-10,"No","Yes")))</f>
        <v>N/A</v>
      </c>
      <c r="I7" s="12">
        <v>1.8140000000000001</v>
      </c>
      <c r="J7" s="12">
        <v>2.2240000000000002</v>
      </c>
      <c r="K7" s="47" t="s">
        <v>739</v>
      </c>
      <c r="L7" s="9" t="str">
        <f t="shared" si="0"/>
        <v>Yes</v>
      </c>
    </row>
    <row r="8" spans="1:12" x14ac:dyDescent="0.2">
      <c r="A8" s="48" t="s">
        <v>91</v>
      </c>
      <c r="B8" s="9" t="s">
        <v>297</v>
      </c>
      <c r="C8" s="8">
        <v>91.485261782999999</v>
      </c>
      <c r="D8" s="46" t="str">
        <f>IF($B8="N/A","N/A",IF(C8&gt;90,"No",IF(C8&lt;65,"No","Yes")))</f>
        <v>No</v>
      </c>
      <c r="E8" s="8">
        <v>89.975657420000005</v>
      </c>
      <c r="F8" s="46" t="str">
        <f>IF($B8="N/A","N/A",IF(E8&gt;90,"No",IF(E8&lt;65,"No","Yes")))</f>
        <v>Yes</v>
      </c>
      <c r="G8" s="8">
        <v>90.198106194999994</v>
      </c>
      <c r="H8" s="46" t="str">
        <f>IF($B8="N/A","N/A",IF(G8&gt;90,"No",IF(G8&lt;65,"No","Yes")))</f>
        <v>No</v>
      </c>
      <c r="I8" s="12">
        <v>-1.65</v>
      </c>
      <c r="J8" s="12">
        <v>0.2472</v>
      </c>
      <c r="K8" s="47" t="s">
        <v>739</v>
      </c>
      <c r="L8" s="9" t="str">
        <f t="shared" si="0"/>
        <v>Yes</v>
      </c>
    </row>
    <row r="9" spans="1:12" x14ac:dyDescent="0.2">
      <c r="A9" s="48" t="s">
        <v>92</v>
      </c>
      <c r="B9" s="9" t="s">
        <v>298</v>
      </c>
      <c r="C9" s="8">
        <v>93.864618143000001</v>
      </c>
      <c r="D9" s="46" t="str">
        <f>IF($B9="N/A","N/A",IF(C9&gt;100,"No",IF(C9&lt;90,"No","Yes")))</f>
        <v>Yes</v>
      </c>
      <c r="E9" s="8">
        <v>93.359436607999996</v>
      </c>
      <c r="F9" s="46" t="str">
        <f>IF($B9="N/A","N/A",IF(E9&gt;100,"No",IF(E9&lt;90,"No","Yes")))</f>
        <v>Yes</v>
      </c>
      <c r="G9" s="8">
        <v>92.962313402000007</v>
      </c>
      <c r="H9" s="46" t="str">
        <f>IF($B9="N/A","N/A",IF(G9&gt;100,"No",IF(G9&lt;90,"No","Yes")))</f>
        <v>Yes</v>
      </c>
      <c r="I9" s="12">
        <v>-0.53800000000000003</v>
      </c>
      <c r="J9" s="12">
        <v>-0.42499999999999999</v>
      </c>
      <c r="K9" s="47" t="s">
        <v>739</v>
      </c>
      <c r="L9" s="9" t="str">
        <f t="shared" si="0"/>
        <v>Yes</v>
      </c>
    </row>
    <row r="10" spans="1:12" x14ac:dyDescent="0.2">
      <c r="A10" s="48" t="s">
        <v>93</v>
      </c>
      <c r="B10" s="9" t="s">
        <v>299</v>
      </c>
      <c r="C10" s="8">
        <v>93.150703413000002</v>
      </c>
      <c r="D10" s="46" t="str">
        <f>IF($B10="N/A","N/A",IF(C10&gt;100,"No",IF(C10&lt;85,"No","Yes")))</f>
        <v>Yes</v>
      </c>
      <c r="E10" s="8">
        <v>92.664947276000007</v>
      </c>
      <c r="F10" s="46" t="str">
        <f>IF($B10="N/A","N/A",IF(E10&gt;100,"No",IF(E10&lt;85,"No","Yes")))</f>
        <v>Yes</v>
      </c>
      <c r="G10" s="8">
        <v>92.516610216999993</v>
      </c>
      <c r="H10" s="46" t="str">
        <f>IF($B10="N/A","N/A",IF(G10&gt;100,"No",IF(G10&lt;85,"No","Yes")))</f>
        <v>Yes</v>
      </c>
      <c r="I10" s="12">
        <v>-0.52100000000000002</v>
      </c>
      <c r="J10" s="12">
        <v>-0.16</v>
      </c>
      <c r="K10" s="47" t="s">
        <v>739</v>
      </c>
      <c r="L10" s="9" t="str">
        <f t="shared" si="0"/>
        <v>Yes</v>
      </c>
    </row>
    <row r="11" spans="1:12" x14ac:dyDescent="0.2">
      <c r="A11" s="48" t="s">
        <v>94</v>
      </c>
      <c r="B11" s="9" t="s">
        <v>300</v>
      </c>
      <c r="C11" s="8">
        <v>91.325823775999993</v>
      </c>
      <c r="D11" s="46" t="str">
        <f>IF($B11="N/A","N/A",IF(C11&gt;100,"No",IF(C11&lt;80,"No","Yes")))</f>
        <v>Yes</v>
      </c>
      <c r="E11" s="8">
        <v>89.170703631999999</v>
      </c>
      <c r="F11" s="46" t="str">
        <f>IF($B11="N/A","N/A",IF(E11&gt;100,"No",IF(E11&lt;80,"No","Yes")))</f>
        <v>Yes</v>
      </c>
      <c r="G11" s="8">
        <v>89.705753795000007</v>
      </c>
      <c r="H11" s="46" t="str">
        <f>IF($B11="N/A","N/A",IF(G11&gt;100,"No",IF(G11&lt;80,"No","Yes")))</f>
        <v>Yes</v>
      </c>
      <c r="I11" s="12">
        <v>-2.36</v>
      </c>
      <c r="J11" s="12">
        <v>0.6</v>
      </c>
      <c r="K11" s="47" t="s">
        <v>739</v>
      </c>
      <c r="L11" s="9" t="str">
        <f t="shared" si="0"/>
        <v>Yes</v>
      </c>
    </row>
    <row r="12" spans="1:12" x14ac:dyDescent="0.2">
      <c r="A12" s="48" t="s">
        <v>95</v>
      </c>
      <c r="B12" s="9" t="s">
        <v>300</v>
      </c>
      <c r="C12" s="8">
        <v>89.280971597000004</v>
      </c>
      <c r="D12" s="46" t="str">
        <f>IF($B12="N/A","N/A",IF(C12&gt;100,"No",IF(C12&lt;80,"No","Yes")))</f>
        <v>Yes</v>
      </c>
      <c r="E12" s="8">
        <v>88.502315718999995</v>
      </c>
      <c r="F12" s="46" t="str">
        <f>IF($B12="N/A","N/A",IF(E12&gt;100,"No",IF(E12&lt;80,"No","Yes")))</f>
        <v>Yes</v>
      </c>
      <c r="G12" s="8">
        <v>88.335717055999993</v>
      </c>
      <c r="H12" s="46" t="str">
        <f>IF($B12="N/A","N/A",IF(G12&gt;100,"No",IF(G12&lt;80,"No","Yes")))</f>
        <v>Yes</v>
      </c>
      <c r="I12" s="12">
        <v>-0.872</v>
      </c>
      <c r="J12" s="12">
        <v>-0.188</v>
      </c>
      <c r="K12" s="47" t="s">
        <v>739</v>
      </c>
      <c r="L12" s="9" t="str">
        <f t="shared" si="0"/>
        <v>Yes</v>
      </c>
    </row>
    <row r="13" spans="1:12" x14ac:dyDescent="0.2">
      <c r="A13" s="3" t="s">
        <v>96</v>
      </c>
      <c r="B13" s="37" t="s">
        <v>213</v>
      </c>
      <c r="C13" s="38">
        <v>1417313.18</v>
      </c>
      <c r="D13" s="46" t="str">
        <f t="shared" ref="D13:D44" si="1">IF($B13="N/A","N/A",IF(C13&gt;10,"No",IF(C13&lt;-10,"No","Yes")))</f>
        <v>N/A</v>
      </c>
      <c r="E13" s="38">
        <v>1474310.43</v>
      </c>
      <c r="F13" s="46" t="str">
        <f t="shared" ref="F13:F44" si="2">IF($B13="N/A","N/A",IF(E13&gt;10,"No",IF(E13&lt;-10,"No","Yes")))</f>
        <v>N/A</v>
      </c>
      <c r="G13" s="38">
        <v>1510999.57</v>
      </c>
      <c r="H13" s="46" t="str">
        <f t="shared" ref="H13:H44" si="3">IF($B13="N/A","N/A",IF(G13&gt;10,"No",IF(G13&lt;-10,"No","Yes")))</f>
        <v>N/A</v>
      </c>
      <c r="I13" s="12">
        <v>4.0220000000000002</v>
      </c>
      <c r="J13" s="12">
        <v>2.4889999999999999</v>
      </c>
      <c r="K13" s="47" t="s">
        <v>739</v>
      </c>
      <c r="L13" s="9" t="str">
        <f t="shared" si="0"/>
        <v>Yes</v>
      </c>
    </row>
    <row r="14" spans="1:12" x14ac:dyDescent="0.2">
      <c r="A14" s="3" t="s">
        <v>100</v>
      </c>
      <c r="B14" s="37" t="s">
        <v>213</v>
      </c>
      <c r="C14" s="38">
        <v>147228</v>
      </c>
      <c r="D14" s="46" t="str">
        <f t="shared" si="1"/>
        <v>N/A</v>
      </c>
      <c r="E14" s="38">
        <v>145831</v>
      </c>
      <c r="F14" s="46" t="str">
        <f t="shared" si="2"/>
        <v>N/A</v>
      </c>
      <c r="G14" s="38">
        <v>147108</v>
      </c>
      <c r="H14" s="46" t="str">
        <f t="shared" si="3"/>
        <v>N/A</v>
      </c>
      <c r="I14" s="12">
        <v>-0.94899999999999995</v>
      </c>
      <c r="J14" s="12">
        <v>0.87570000000000003</v>
      </c>
      <c r="K14" s="47" t="s">
        <v>739</v>
      </c>
      <c r="L14" s="9" t="str">
        <f t="shared" si="0"/>
        <v>Yes</v>
      </c>
    </row>
    <row r="15" spans="1:12" x14ac:dyDescent="0.2">
      <c r="A15" s="3" t="s">
        <v>991</v>
      </c>
      <c r="B15" s="37" t="s">
        <v>213</v>
      </c>
      <c r="C15" s="38">
        <v>58099</v>
      </c>
      <c r="D15" s="46" t="str">
        <f t="shared" si="1"/>
        <v>N/A</v>
      </c>
      <c r="E15" s="38">
        <v>57790</v>
      </c>
      <c r="F15" s="46" t="str">
        <f t="shared" si="2"/>
        <v>N/A</v>
      </c>
      <c r="G15" s="38">
        <v>57261</v>
      </c>
      <c r="H15" s="46" t="str">
        <f t="shared" si="3"/>
        <v>N/A</v>
      </c>
      <c r="I15" s="12">
        <v>-0.53200000000000003</v>
      </c>
      <c r="J15" s="12">
        <v>-0.91500000000000004</v>
      </c>
      <c r="K15" s="47" t="s">
        <v>739</v>
      </c>
      <c r="L15" s="9" t="str">
        <f t="shared" si="0"/>
        <v>Yes</v>
      </c>
    </row>
    <row r="16" spans="1:12" x14ac:dyDescent="0.2">
      <c r="A16" s="3" t="s">
        <v>992</v>
      </c>
      <c r="B16" s="37" t="s">
        <v>213</v>
      </c>
      <c r="C16" s="38">
        <v>21421</v>
      </c>
      <c r="D16" s="46" t="str">
        <f t="shared" si="1"/>
        <v>N/A</v>
      </c>
      <c r="E16" s="38">
        <v>21863</v>
      </c>
      <c r="F16" s="46" t="str">
        <f t="shared" si="2"/>
        <v>N/A</v>
      </c>
      <c r="G16" s="38">
        <v>22031</v>
      </c>
      <c r="H16" s="46" t="str">
        <f t="shared" si="3"/>
        <v>N/A</v>
      </c>
      <c r="I16" s="12">
        <v>2.0630000000000002</v>
      </c>
      <c r="J16" s="12">
        <v>0.76839999999999997</v>
      </c>
      <c r="K16" s="47" t="s">
        <v>739</v>
      </c>
      <c r="L16" s="9" t="str">
        <f t="shared" si="0"/>
        <v>Yes</v>
      </c>
    </row>
    <row r="17" spans="1:12" x14ac:dyDescent="0.2">
      <c r="A17" s="3" t="s">
        <v>993</v>
      </c>
      <c r="B17" s="37" t="s">
        <v>213</v>
      </c>
      <c r="C17" s="38">
        <v>67706</v>
      </c>
      <c r="D17" s="46" t="str">
        <f t="shared" si="1"/>
        <v>N/A</v>
      </c>
      <c r="E17" s="38">
        <v>66178</v>
      </c>
      <c r="F17" s="46" t="str">
        <f t="shared" si="2"/>
        <v>N/A</v>
      </c>
      <c r="G17" s="38">
        <v>67812</v>
      </c>
      <c r="H17" s="46" t="str">
        <f t="shared" si="3"/>
        <v>N/A</v>
      </c>
      <c r="I17" s="12">
        <v>-2.2599999999999998</v>
      </c>
      <c r="J17" s="12">
        <v>2.4689999999999999</v>
      </c>
      <c r="K17" s="47" t="s">
        <v>739</v>
      </c>
      <c r="L17" s="9" t="str">
        <f t="shared" si="0"/>
        <v>Yes</v>
      </c>
    </row>
    <row r="18" spans="1:12" x14ac:dyDescent="0.2">
      <c r="A18" s="3" t="s">
        <v>994</v>
      </c>
      <c r="B18" s="37" t="s">
        <v>213</v>
      </c>
      <c r="C18" s="38">
        <v>11</v>
      </c>
      <c r="D18" s="46" t="str">
        <f t="shared" si="1"/>
        <v>N/A</v>
      </c>
      <c r="E18" s="38">
        <v>0</v>
      </c>
      <c r="F18" s="46" t="str">
        <f t="shared" si="2"/>
        <v>N/A</v>
      </c>
      <c r="G18" s="38">
        <v>11</v>
      </c>
      <c r="H18" s="46" t="str">
        <f t="shared" si="3"/>
        <v>N/A</v>
      </c>
      <c r="I18" s="12">
        <v>-100</v>
      </c>
      <c r="J18" s="12" t="s">
        <v>1747</v>
      </c>
      <c r="K18" s="47" t="s">
        <v>739</v>
      </c>
      <c r="L18" s="9" t="str">
        <f t="shared" si="0"/>
        <v>N/A</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296483</v>
      </c>
      <c r="D20" s="46" t="str">
        <f t="shared" si="1"/>
        <v>N/A</v>
      </c>
      <c r="E20" s="38">
        <v>306310</v>
      </c>
      <c r="F20" s="46" t="str">
        <f t="shared" si="2"/>
        <v>N/A</v>
      </c>
      <c r="G20" s="38">
        <v>315619</v>
      </c>
      <c r="H20" s="46" t="str">
        <f t="shared" si="3"/>
        <v>N/A</v>
      </c>
      <c r="I20" s="12">
        <v>3.3149999999999999</v>
      </c>
      <c r="J20" s="12">
        <v>3.0390000000000001</v>
      </c>
      <c r="K20" s="47" t="s">
        <v>739</v>
      </c>
      <c r="L20" s="9" t="str">
        <f t="shared" si="0"/>
        <v>Yes</v>
      </c>
    </row>
    <row r="21" spans="1:12" x14ac:dyDescent="0.2">
      <c r="A21" s="3" t="s">
        <v>996</v>
      </c>
      <c r="B21" s="37" t="s">
        <v>213</v>
      </c>
      <c r="C21" s="38">
        <v>187198</v>
      </c>
      <c r="D21" s="46" t="str">
        <f t="shared" si="1"/>
        <v>N/A</v>
      </c>
      <c r="E21" s="38">
        <v>193622</v>
      </c>
      <c r="F21" s="46" t="str">
        <f t="shared" si="2"/>
        <v>N/A</v>
      </c>
      <c r="G21" s="38">
        <v>199561</v>
      </c>
      <c r="H21" s="46" t="str">
        <f t="shared" si="3"/>
        <v>N/A</v>
      </c>
      <c r="I21" s="12">
        <v>3.4319999999999999</v>
      </c>
      <c r="J21" s="12">
        <v>3.0670000000000002</v>
      </c>
      <c r="K21" s="47" t="s">
        <v>739</v>
      </c>
      <c r="L21" s="9" t="str">
        <f t="shared" si="0"/>
        <v>Yes</v>
      </c>
    </row>
    <row r="22" spans="1:12" x14ac:dyDescent="0.2">
      <c r="A22" s="3" t="s">
        <v>997</v>
      </c>
      <c r="B22" s="37" t="s">
        <v>213</v>
      </c>
      <c r="C22" s="38">
        <v>10981</v>
      </c>
      <c r="D22" s="46" t="str">
        <f t="shared" si="1"/>
        <v>N/A</v>
      </c>
      <c r="E22" s="38">
        <v>12127</v>
      </c>
      <c r="F22" s="46" t="str">
        <f t="shared" si="2"/>
        <v>N/A</v>
      </c>
      <c r="G22" s="38">
        <v>12342</v>
      </c>
      <c r="H22" s="46" t="str">
        <f t="shared" si="3"/>
        <v>N/A</v>
      </c>
      <c r="I22" s="12">
        <v>10.44</v>
      </c>
      <c r="J22" s="12">
        <v>1.7729999999999999</v>
      </c>
      <c r="K22" s="47" t="s">
        <v>739</v>
      </c>
      <c r="L22" s="9" t="str">
        <f t="shared" si="0"/>
        <v>Yes</v>
      </c>
    </row>
    <row r="23" spans="1:12" x14ac:dyDescent="0.2">
      <c r="A23" s="3" t="s">
        <v>998</v>
      </c>
      <c r="B23" s="37" t="s">
        <v>213</v>
      </c>
      <c r="C23" s="38">
        <v>97188</v>
      </c>
      <c r="D23" s="46" t="str">
        <f t="shared" si="1"/>
        <v>N/A</v>
      </c>
      <c r="E23" s="38">
        <v>99047</v>
      </c>
      <c r="F23" s="46" t="str">
        <f t="shared" si="2"/>
        <v>N/A</v>
      </c>
      <c r="G23" s="38">
        <v>101929</v>
      </c>
      <c r="H23" s="46" t="str">
        <f t="shared" si="3"/>
        <v>N/A</v>
      </c>
      <c r="I23" s="12">
        <v>1.913</v>
      </c>
      <c r="J23" s="12">
        <v>2.91</v>
      </c>
      <c r="K23" s="47" t="s">
        <v>739</v>
      </c>
      <c r="L23" s="9" t="str">
        <f t="shared" si="0"/>
        <v>Yes</v>
      </c>
    </row>
    <row r="24" spans="1:12" x14ac:dyDescent="0.2">
      <c r="A24" s="3" t="s">
        <v>999</v>
      </c>
      <c r="B24" s="37" t="s">
        <v>213</v>
      </c>
      <c r="C24" s="38">
        <v>1116</v>
      </c>
      <c r="D24" s="46" t="str">
        <f t="shared" si="1"/>
        <v>N/A</v>
      </c>
      <c r="E24" s="38">
        <v>1514</v>
      </c>
      <c r="F24" s="46" t="str">
        <f t="shared" si="2"/>
        <v>N/A</v>
      </c>
      <c r="G24" s="38">
        <v>1787</v>
      </c>
      <c r="H24" s="46" t="str">
        <f t="shared" si="3"/>
        <v>N/A</v>
      </c>
      <c r="I24" s="12">
        <v>35.659999999999997</v>
      </c>
      <c r="J24" s="12">
        <v>18.03</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1004764</v>
      </c>
      <c r="D26" s="46" t="str">
        <f t="shared" si="1"/>
        <v>N/A</v>
      </c>
      <c r="E26" s="38">
        <v>1045959</v>
      </c>
      <c r="F26" s="46" t="str">
        <f t="shared" si="2"/>
        <v>N/A</v>
      </c>
      <c r="G26" s="38">
        <v>1063837</v>
      </c>
      <c r="H26" s="46" t="str">
        <f t="shared" si="3"/>
        <v>N/A</v>
      </c>
      <c r="I26" s="12">
        <v>4.0999999999999996</v>
      </c>
      <c r="J26" s="12">
        <v>1.7090000000000001</v>
      </c>
      <c r="K26" s="47" t="s">
        <v>739</v>
      </c>
      <c r="L26" s="9" t="str">
        <f t="shared" si="0"/>
        <v>Yes</v>
      </c>
    </row>
    <row r="27" spans="1:12" x14ac:dyDescent="0.2">
      <c r="A27" s="3" t="s">
        <v>1001</v>
      </c>
      <c r="B27" s="37" t="s">
        <v>213</v>
      </c>
      <c r="C27" s="38">
        <v>151990</v>
      </c>
      <c r="D27" s="46" t="str">
        <f t="shared" si="1"/>
        <v>N/A</v>
      </c>
      <c r="E27" s="38">
        <v>149537</v>
      </c>
      <c r="F27" s="46" t="str">
        <f t="shared" si="2"/>
        <v>N/A</v>
      </c>
      <c r="G27" s="38">
        <v>142858</v>
      </c>
      <c r="H27" s="46" t="str">
        <f t="shared" si="3"/>
        <v>N/A</v>
      </c>
      <c r="I27" s="12">
        <v>-1.61</v>
      </c>
      <c r="J27" s="12">
        <v>-4.47</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3878</v>
      </c>
      <c r="D29" s="46" t="str">
        <f t="shared" si="1"/>
        <v>N/A</v>
      </c>
      <c r="E29" s="38">
        <v>4220</v>
      </c>
      <c r="F29" s="46" t="str">
        <f t="shared" si="2"/>
        <v>N/A</v>
      </c>
      <c r="G29" s="121">
        <v>4117</v>
      </c>
      <c r="H29" s="46" t="str">
        <f t="shared" si="3"/>
        <v>N/A</v>
      </c>
      <c r="I29" s="12">
        <v>8.8190000000000008</v>
      </c>
      <c r="J29" s="12">
        <v>-2.44</v>
      </c>
      <c r="K29" s="47" t="s">
        <v>739</v>
      </c>
      <c r="L29" s="9" t="str">
        <f t="shared" si="0"/>
        <v>Yes</v>
      </c>
    </row>
    <row r="30" spans="1:12" x14ac:dyDescent="0.2">
      <c r="A30" s="3" t="s">
        <v>1004</v>
      </c>
      <c r="B30" s="37" t="s">
        <v>213</v>
      </c>
      <c r="C30" s="38">
        <v>788559</v>
      </c>
      <c r="D30" s="46" t="str">
        <f t="shared" si="1"/>
        <v>N/A</v>
      </c>
      <c r="E30" s="38">
        <v>830852</v>
      </c>
      <c r="F30" s="46" t="str">
        <f t="shared" si="2"/>
        <v>N/A</v>
      </c>
      <c r="G30" s="38">
        <v>854583</v>
      </c>
      <c r="H30" s="46" t="str">
        <f t="shared" si="3"/>
        <v>N/A</v>
      </c>
      <c r="I30" s="12">
        <v>5.3630000000000004</v>
      </c>
      <c r="J30" s="12">
        <v>2.8559999999999999</v>
      </c>
      <c r="K30" s="47" t="s">
        <v>739</v>
      </c>
      <c r="L30" s="9" t="str">
        <f t="shared" si="0"/>
        <v>Yes</v>
      </c>
    </row>
    <row r="31" spans="1:12" x14ac:dyDescent="0.2">
      <c r="A31" s="3" t="s">
        <v>1005</v>
      </c>
      <c r="B31" s="37" t="s">
        <v>213</v>
      </c>
      <c r="C31" s="38">
        <v>39597</v>
      </c>
      <c r="D31" s="46" t="str">
        <f t="shared" si="1"/>
        <v>N/A</v>
      </c>
      <c r="E31" s="38">
        <v>40710</v>
      </c>
      <c r="F31" s="46" t="str">
        <f t="shared" si="2"/>
        <v>N/A</v>
      </c>
      <c r="G31" s="38">
        <v>41815</v>
      </c>
      <c r="H31" s="46" t="str">
        <f t="shared" si="3"/>
        <v>N/A</v>
      </c>
      <c r="I31" s="12">
        <v>2.8109999999999999</v>
      </c>
      <c r="J31" s="12">
        <v>2.714</v>
      </c>
      <c r="K31" s="47" t="s">
        <v>739</v>
      </c>
      <c r="L31" s="9" t="str">
        <f t="shared" si="0"/>
        <v>Yes</v>
      </c>
    </row>
    <row r="32" spans="1:12" x14ac:dyDescent="0.2">
      <c r="A32" s="3" t="s">
        <v>1006</v>
      </c>
      <c r="B32" s="37" t="s">
        <v>213</v>
      </c>
      <c r="C32" s="38">
        <v>20740</v>
      </c>
      <c r="D32" s="46" t="str">
        <f t="shared" si="1"/>
        <v>N/A</v>
      </c>
      <c r="E32" s="38">
        <v>20640</v>
      </c>
      <c r="F32" s="46" t="str">
        <f t="shared" si="2"/>
        <v>N/A</v>
      </c>
      <c r="G32" s="38">
        <v>20464</v>
      </c>
      <c r="H32" s="46" t="str">
        <f t="shared" si="3"/>
        <v>N/A</v>
      </c>
      <c r="I32" s="12">
        <v>-0.48199999999999998</v>
      </c>
      <c r="J32" s="12">
        <v>-0.85299999999999998</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310252</v>
      </c>
      <c r="D34" s="46" t="str">
        <f t="shared" si="1"/>
        <v>N/A</v>
      </c>
      <c r="E34" s="38">
        <v>322578</v>
      </c>
      <c r="F34" s="46" t="str">
        <f t="shared" si="2"/>
        <v>N/A</v>
      </c>
      <c r="G34" s="38">
        <v>330016</v>
      </c>
      <c r="H34" s="46" t="str">
        <f t="shared" si="3"/>
        <v>N/A</v>
      </c>
      <c r="I34" s="12">
        <v>3.9729999999999999</v>
      </c>
      <c r="J34" s="12">
        <v>2.306</v>
      </c>
      <c r="K34" s="47" t="s">
        <v>739</v>
      </c>
      <c r="L34" s="9" t="str">
        <f t="shared" si="0"/>
        <v>Yes</v>
      </c>
    </row>
    <row r="35" spans="1:12" x14ac:dyDescent="0.2">
      <c r="A35" s="3" t="s">
        <v>1008</v>
      </c>
      <c r="B35" s="37" t="s">
        <v>213</v>
      </c>
      <c r="C35" s="38">
        <v>184250</v>
      </c>
      <c r="D35" s="46" t="str">
        <f t="shared" si="1"/>
        <v>N/A</v>
      </c>
      <c r="E35" s="38">
        <v>192928</v>
      </c>
      <c r="F35" s="46" t="str">
        <f t="shared" si="2"/>
        <v>N/A</v>
      </c>
      <c r="G35" s="38">
        <v>198135</v>
      </c>
      <c r="H35" s="46" t="str">
        <f t="shared" si="3"/>
        <v>N/A</v>
      </c>
      <c r="I35" s="12">
        <v>4.71</v>
      </c>
      <c r="J35" s="12">
        <v>2.6989999999999998</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21201</v>
      </c>
      <c r="D37" s="46" t="str">
        <f t="shared" si="1"/>
        <v>N/A</v>
      </c>
      <c r="E37" s="38">
        <v>24308</v>
      </c>
      <c r="F37" s="46" t="str">
        <f t="shared" si="2"/>
        <v>N/A</v>
      </c>
      <c r="G37" s="38">
        <v>24340</v>
      </c>
      <c r="H37" s="46" t="str">
        <f t="shared" si="3"/>
        <v>N/A</v>
      </c>
      <c r="I37" s="12">
        <v>14.65</v>
      </c>
      <c r="J37" s="12">
        <v>0.13159999999999999</v>
      </c>
      <c r="K37" s="47" t="s">
        <v>739</v>
      </c>
      <c r="L37" s="9" t="str">
        <f t="shared" si="0"/>
        <v>Yes</v>
      </c>
    </row>
    <row r="38" spans="1:12" x14ac:dyDescent="0.2">
      <c r="A38" s="3" t="s">
        <v>1011</v>
      </c>
      <c r="B38" s="37" t="s">
        <v>213</v>
      </c>
      <c r="C38" s="38">
        <v>62080</v>
      </c>
      <c r="D38" s="46" t="str">
        <f t="shared" si="1"/>
        <v>N/A</v>
      </c>
      <c r="E38" s="38">
        <v>61575</v>
      </c>
      <c r="F38" s="46" t="str">
        <f t="shared" si="2"/>
        <v>N/A</v>
      </c>
      <c r="G38" s="38">
        <v>63033</v>
      </c>
      <c r="H38" s="46" t="str">
        <f t="shared" si="3"/>
        <v>N/A</v>
      </c>
      <c r="I38" s="12">
        <v>-0.81299999999999994</v>
      </c>
      <c r="J38" s="12">
        <v>2.3679999999999999</v>
      </c>
      <c r="K38" s="47" t="s">
        <v>739</v>
      </c>
      <c r="L38" s="9" t="str">
        <f t="shared" si="0"/>
        <v>Yes</v>
      </c>
    </row>
    <row r="39" spans="1:12" x14ac:dyDescent="0.2">
      <c r="A39" s="3" t="s">
        <v>1012</v>
      </c>
      <c r="B39" s="37" t="s">
        <v>213</v>
      </c>
      <c r="C39" s="38">
        <v>25346</v>
      </c>
      <c r="D39" s="46" t="str">
        <f t="shared" si="1"/>
        <v>N/A</v>
      </c>
      <c r="E39" s="38">
        <v>25095</v>
      </c>
      <c r="F39" s="46" t="str">
        <f t="shared" si="2"/>
        <v>N/A</v>
      </c>
      <c r="G39" s="38">
        <v>25800</v>
      </c>
      <c r="H39" s="46" t="str">
        <f t="shared" si="3"/>
        <v>N/A</v>
      </c>
      <c r="I39" s="12">
        <v>-0.99</v>
      </c>
      <c r="J39" s="12">
        <v>2.8090000000000002</v>
      </c>
      <c r="K39" s="47" t="s">
        <v>739</v>
      </c>
      <c r="L39" s="9" t="str">
        <f t="shared" si="0"/>
        <v>Yes</v>
      </c>
    </row>
    <row r="40" spans="1:12" x14ac:dyDescent="0.2">
      <c r="A40" s="3" t="s">
        <v>1013</v>
      </c>
      <c r="B40" s="37" t="s">
        <v>213</v>
      </c>
      <c r="C40" s="38">
        <v>17375</v>
      </c>
      <c r="D40" s="46" t="str">
        <f t="shared" si="1"/>
        <v>N/A</v>
      </c>
      <c r="E40" s="38">
        <v>18672</v>
      </c>
      <c r="F40" s="46" t="str">
        <f t="shared" si="2"/>
        <v>N/A</v>
      </c>
      <c r="G40" s="38">
        <v>18708</v>
      </c>
      <c r="H40" s="46" t="str">
        <f t="shared" si="3"/>
        <v>N/A</v>
      </c>
      <c r="I40" s="12">
        <v>7.4649999999999999</v>
      </c>
      <c r="J40" s="12">
        <v>0.1928</v>
      </c>
      <c r="K40" s="47" t="s">
        <v>739</v>
      </c>
      <c r="L40" s="9" t="str">
        <f t="shared" si="0"/>
        <v>Yes</v>
      </c>
    </row>
    <row r="41" spans="1:12" x14ac:dyDescent="0.2">
      <c r="A41" s="48" t="s">
        <v>84</v>
      </c>
      <c r="B41" s="37" t="s">
        <v>213</v>
      </c>
      <c r="C41" s="49">
        <v>9487478231</v>
      </c>
      <c r="D41" s="46" t="str">
        <f t="shared" si="1"/>
        <v>N/A</v>
      </c>
      <c r="E41" s="49">
        <v>9084054384</v>
      </c>
      <c r="F41" s="46" t="str">
        <f t="shared" si="2"/>
        <v>N/A</v>
      </c>
      <c r="G41" s="49">
        <v>9043183860</v>
      </c>
      <c r="H41" s="46" t="str">
        <f t="shared" si="3"/>
        <v>N/A</v>
      </c>
      <c r="I41" s="12">
        <v>-4.25</v>
      </c>
      <c r="J41" s="12">
        <v>-0.45</v>
      </c>
      <c r="K41" s="47" t="s">
        <v>739</v>
      </c>
      <c r="L41" s="9" t="str">
        <f t="shared" si="0"/>
        <v>Yes</v>
      </c>
    </row>
    <row r="42" spans="1:12" x14ac:dyDescent="0.2">
      <c r="A42" s="48" t="s">
        <v>1501</v>
      </c>
      <c r="B42" s="37" t="s">
        <v>213</v>
      </c>
      <c r="C42" s="49">
        <v>5394.514459</v>
      </c>
      <c r="D42" s="46" t="str">
        <f t="shared" si="1"/>
        <v>N/A</v>
      </c>
      <c r="E42" s="49">
        <v>4989.3799914000001</v>
      </c>
      <c r="F42" s="46" t="str">
        <f t="shared" si="2"/>
        <v>N/A</v>
      </c>
      <c r="G42" s="49">
        <v>4870.8829460999996</v>
      </c>
      <c r="H42" s="46" t="str">
        <f t="shared" si="3"/>
        <v>N/A</v>
      </c>
      <c r="I42" s="12">
        <v>-7.51</v>
      </c>
      <c r="J42" s="12">
        <v>-2.37</v>
      </c>
      <c r="K42" s="47" t="s">
        <v>739</v>
      </c>
      <c r="L42" s="9" t="str">
        <f t="shared" si="0"/>
        <v>Yes</v>
      </c>
    </row>
    <row r="43" spans="1:12" x14ac:dyDescent="0.2">
      <c r="A43" s="48" t="s">
        <v>1502</v>
      </c>
      <c r="B43" s="37" t="s">
        <v>213</v>
      </c>
      <c r="C43" s="49">
        <v>5896.5940019999998</v>
      </c>
      <c r="D43" s="46" t="str">
        <f t="shared" si="1"/>
        <v>N/A</v>
      </c>
      <c r="E43" s="49">
        <v>5545.2553884999998</v>
      </c>
      <c r="F43" s="46" t="str">
        <f t="shared" si="2"/>
        <v>N/A</v>
      </c>
      <c r="G43" s="49">
        <v>5400.2053385999998</v>
      </c>
      <c r="H43" s="46" t="str">
        <f t="shared" si="3"/>
        <v>N/A</v>
      </c>
      <c r="I43" s="12">
        <v>-5.96</v>
      </c>
      <c r="J43" s="12">
        <v>-2.62</v>
      </c>
      <c r="K43" s="47" t="s">
        <v>739</v>
      </c>
      <c r="L43" s="9" t="str">
        <f t="shared" si="0"/>
        <v>Yes</v>
      </c>
    </row>
    <row r="44" spans="1:12" x14ac:dyDescent="0.2">
      <c r="A44" s="4" t="s">
        <v>107</v>
      </c>
      <c r="B44" s="37" t="s">
        <v>213</v>
      </c>
      <c r="C44" s="49">
        <v>196208926</v>
      </c>
      <c r="D44" s="46" t="str">
        <f t="shared" si="1"/>
        <v>N/A</v>
      </c>
      <c r="E44" s="49">
        <v>348015631</v>
      </c>
      <c r="F44" s="46" t="str">
        <f t="shared" si="2"/>
        <v>N/A</v>
      </c>
      <c r="G44" s="49">
        <v>418512667</v>
      </c>
      <c r="H44" s="46" t="str">
        <f t="shared" si="3"/>
        <v>N/A</v>
      </c>
      <c r="I44" s="12">
        <v>77.37</v>
      </c>
      <c r="J44" s="12">
        <v>20.260000000000002</v>
      </c>
      <c r="K44" s="47" t="s">
        <v>739</v>
      </c>
      <c r="L44" s="9" t="str">
        <f t="shared" si="0"/>
        <v>Yes</v>
      </c>
    </row>
    <row r="45" spans="1:12" x14ac:dyDescent="0.2">
      <c r="A45" s="48" t="s">
        <v>158</v>
      </c>
      <c r="B45" s="50" t="s">
        <v>217</v>
      </c>
      <c r="C45" s="1">
        <v>0</v>
      </c>
      <c r="D45" s="46" t="str">
        <f>IF($B45="N/A","N/A",IF(C45&gt;0,"No",IF(C45&lt;0,"No","Yes")))</f>
        <v>Yes</v>
      </c>
      <c r="E45" s="1">
        <v>0</v>
      </c>
      <c r="F45" s="46" t="str">
        <f>IF($B45="N/A","N/A",IF(E45&gt;0,"No",IF(E45&lt;0,"No","Yes")))</f>
        <v>Yes</v>
      </c>
      <c r="G45" s="1">
        <v>11</v>
      </c>
      <c r="H45" s="46" t="str">
        <f>IF($B45="N/A","N/A",IF(G45&gt;0,"No",IF(G45&lt;0,"No","Yes")))</f>
        <v>No</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3562</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v>3562</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11996.053793999999</v>
      </c>
      <c r="D48" s="46" t="str">
        <f t="shared" ref="D48:D74" si="7">IF($B48="N/A","N/A",IF(C48&gt;10,"No",IF(C48&lt;-10,"No","Yes")))</f>
        <v>N/A</v>
      </c>
      <c r="E48" s="49">
        <v>11809.011129</v>
      </c>
      <c r="F48" s="46" t="str">
        <f t="shared" ref="F48:F74" si="8">IF($B48="N/A","N/A",IF(E48&gt;10,"No",IF(E48&lt;-10,"No","Yes")))</f>
        <v>N/A</v>
      </c>
      <c r="G48" s="49">
        <v>11542.361836</v>
      </c>
      <c r="H48" s="46" t="str">
        <f t="shared" ref="H48:H74" si="9">IF($B48="N/A","N/A",IF(G48&gt;10,"No",IF(G48&lt;-10,"No","Yes")))</f>
        <v>N/A</v>
      </c>
      <c r="I48" s="12">
        <v>-1.56</v>
      </c>
      <c r="J48" s="12">
        <v>-2.2599999999999998</v>
      </c>
      <c r="K48" s="47" t="s">
        <v>739</v>
      </c>
      <c r="L48" s="9" t="str">
        <f t="shared" ref="L48:L74" si="10">IF(J48="Div by 0", "N/A", IF(K48="N/A","N/A", IF(J48&gt;VALUE(MID(K48,1,2)), "No", IF(J48&lt;-1*VALUE(MID(K48,1,2)), "No", "Yes"))))</f>
        <v>Yes</v>
      </c>
    </row>
    <row r="49" spans="1:12" x14ac:dyDescent="0.2">
      <c r="A49" s="48" t="s">
        <v>1504</v>
      </c>
      <c r="B49" s="37" t="s">
        <v>213</v>
      </c>
      <c r="C49" s="49">
        <v>7849.5165666000003</v>
      </c>
      <c r="D49" s="46" t="str">
        <f t="shared" si="7"/>
        <v>N/A</v>
      </c>
      <c r="E49" s="49">
        <v>7595.7852396999997</v>
      </c>
      <c r="F49" s="46" t="str">
        <f t="shared" si="8"/>
        <v>N/A</v>
      </c>
      <c r="G49" s="49">
        <v>7393.8145857999998</v>
      </c>
      <c r="H49" s="46" t="str">
        <f t="shared" si="9"/>
        <v>N/A</v>
      </c>
      <c r="I49" s="12">
        <v>-3.23</v>
      </c>
      <c r="J49" s="12">
        <v>-2.66</v>
      </c>
      <c r="K49" s="47" t="s">
        <v>739</v>
      </c>
      <c r="L49" s="9" t="str">
        <f t="shared" si="10"/>
        <v>Yes</v>
      </c>
    </row>
    <row r="50" spans="1:12" x14ac:dyDescent="0.2">
      <c r="A50" s="48" t="s">
        <v>1505</v>
      </c>
      <c r="B50" s="37" t="s">
        <v>213</v>
      </c>
      <c r="C50" s="49">
        <v>24716.389150999999</v>
      </c>
      <c r="D50" s="46" t="str">
        <f t="shared" si="7"/>
        <v>N/A</v>
      </c>
      <c r="E50" s="49">
        <v>24393.155696999998</v>
      </c>
      <c r="F50" s="46" t="str">
        <f t="shared" si="8"/>
        <v>N/A</v>
      </c>
      <c r="G50" s="49">
        <v>24598.906586000001</v>
      </c>
      <c r="H50" s="46" t="str">
        <f t="shared" si="9"/>
        <v>N/A</v>
      </c>
      <c r="I50" s="12">
        <v>-1.31</v>
      </c>
      <c r="J50" s="12">
        <v>0.84350000000000003</v>
      </c>
      <c r="K50" s="47" t="s">
        <v>739</v>
      </c>
      <c r="L50" s="9" t="str">
        <f t="shared" si="10"/>
        <v>Yes</v>
      </c>
    </row>
    <row r="51" spans="1:12" x14ac:dyDescent="0.2">
      <c r="A51" s="48" t="s">
        <v>1506</v>
      </c>
      <c r="B51" s="37" t="s">
        <v>213</v>
      </c>
      <c r="C51" s="49">
        <v>11529.817933</v>
      </c>
      <c r="D51" s="46" t="str">
        <f t="shared" si="7"/>
        <v>N/A</v>
      </c>
      <c r="E51" s="49">
        <v>11330.833661000001</v>
      </c>
      <c r="F51" s="46" t="str">
        <f t="shared" si="8"/>
        <v>N/A</v>
      </c>
      <c r="G51" s="49">
        <v>10803.161756</v>
      </c>
      <c r="H51" s="46" t="str">
        <f t="shared" si="9"/>
        <v>N/A</v>
      </c>
      <c r="I51" s="12">
        <v>-1.73</v>
      </c>
      <c r="J51" s="12">
        <v>-4.66</v>
      </c>
      <c r="K51" s="47" t="s">
        <v>739</v>
      </c>
      <c r="L51" s="9" t="str">
        <f t="shared" si="10"/>
        <v>Yes</v>
      </c>
    </row>
    <row r="52" spans="1:12" x14ac:dyDescent="0.2">
      <c r="A52" s="48" t="s">
        <v>1507</v>
      </c>
      <c r="B52" s="37" t="s">
        <v>213</v>
      </c>
      <c r="C52" s="49">
        <v>9160</v>
      </c>
      <c r="D52" s="46" t="str">
        <f t="shared" si="7"/>
        <v>N/A</v>
      </c>
      <c r="E52" s="49" t="s">
        <v>1747</v>
      </c>
      <c r="F52" s="46" t="str">
        <f t="shared" si="8"/>
        <v>N/A</v>
      </c>
      <c r="G52" s="49">
        <v>18508</v>
      </c>
      <c r="H52" s="46" t="str">
        <f t="shared" si="9"/>
        <v>N/A</v>
      </c>
      <c r="I52" s="12" t="s">
        <v>1747</v>
      </c>
      <c r="J52" s="12" t="s">
        <v>1747</v>
      </c>
      <c r="K52" s="47" t="s">
        <v>739</v>
      </c>
      <c r="L52" s="9" t="str">
        <f t="shared" si="10"/>
        <v>N/A</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14493.515726</v>
      </c>
      <c r="D54" s="46" t="str">
        <f t="shared" si="7"/>
        <v>N/A</v>
      </c>
      <c r="E54" s="49">
        <v>13583.502931999999</v>
      </c>
      <c r="F54" s="46" t="str">
        <f t="shared" si="8"/>
        <v>N/A</v>
      </c>
      <c r="G54" s="49">
        <v>13089.012857</v>
      </c>
      <c r="H54" s="46" t="str">
        <f t="shared" si="9"/>
        <v>N/A</v>
      </c>
      <c r="I54" s="12">
        <v>-6.28</v>
      </c>
      <c r="J54" s="12">
        <v>-3.64</v>
      </c>
      <c r="K54" s="47" t="s">
        <v>739</v>
      </c>
      <c r="L54" s="9" t="str">
        <f t="shared" si="10"/>
        <v>Yes</v>
      </c>
    </row>
    <row r="55" spans="1:12" x14ac:dyDescent="0.2">
      <c r="A55" s="48" t="s">
        <v>1510</v>
      </c>
      <c r="B55" s="37" t="s">
        <v>213</v>
      </c>
      <c r="C55" s="49">
        <v>15324.736903999999</v>
      </c>
      <c r="D55" s="46" t="str">
        <f t="shared" si="7"/>
        <v>N/A</v>
      </c>
      <c r="E55" s="49">
        <v>14338.301235999999</v>
      </c>
      <c r="F55" s="46" t="str">
        <f t="shared" si="8"/>
        <v>N/A</v>
      </c>
      <c r="G55" s="49">
        <v>13883.442276</v>
      </c>
      <c r="H55" s="46" t="str">
        <f t="shared" si="9"/>
        <v>N/A</v>
      </c>
      <c r="I55" s="12">
        <v>-6.44</v>
      </c>
      <c r="J55" s="12">
        <v>-3.17</v>
      </c>
      <c r="K55" s="47" t="s">
        <v>739</v>
      </c>
      <c r="L55" s="9" t="str">
        <f t="shared" si="10"/>
        <v>Yes</v>
      </c>
    </row>
    <row r="56" spans="1:12" ht="25.5" x14ac:dyDescent="0.2">
      <c r="A56" s="48" t="s">
        <v>1511</v>
      </c>
      <c r="B56" s="37" t="s">
        <v>213</v>
      </c>
      <c r="C56" s="49">
        <v>23867.10673</v>
      </c>
      <c r="D56" s="46" t="str">
        <f t="shared" si="7"/>
        <v>N/A</v>
      </c>
      <c r="E56" s="49">
        <v>22296.229735000001</v>
      </c>
      <c r="F56" s="46" t="str">
        <f t="shared" si="8"/>
        <v>N/A</v>
      </c>
      <c r="G56" s="49">
        <v>21964.880084</v>
      </c>
      <c r="H56" s="46" t="str">
        <f t="shared" si="9"/>
        <v>N/A</v>
      </c>
      <c r="I56" s="12">
        <v>-6.58</v>
      </c>
      <c r="J56" s="12">
        <v>-1.49</v>
      </c>
      <c r="K56" s="47" t="s">
        <v>739</v>
      </c>
      <c r="L56" s="9" t="str">
        <f t="shared" si="10"/>
        <v>Yes</v>
      </c>
    </row>
    <row r="57" spans="1:12" x14ac:dyDescent="0.2">
      <c r="A57" s="48" t="s">
        <v>1512</v>
      </c>
      <c r="B57" s="37" t="s">
        <v>213</v>
      </c>
      <c r="C57" s="49">
        <v>11945.137301000001</v>
      </c>
      <c r="D57" s="46" t="str">
        <f t="shared" si="7"/>
        <v>N/A</v>
      </c>
      <c r="E57" s="49">
        <v>11188.296788</v>
      </c>
      <c r="F57" s="46" t="str">
        <f t="shared" si="8"/>
        <v>N/A</v>
      </c>
      <c r="G57" s="49">
        <v>10611.613514999999</v>
      </c>
      <c r="H57" s="46" t="str">
        <f t="shared" si="9"/>
        <v>N/A</v>
      </c>
      <c r="I57" s="12">
        <v>-6.34</v>
      </c>
      <c r="J57" s="12">
        <v>-5.15</v>
      </c>
      <c r="K57" s="47" t="s">
        <v>739</v>
      </c>
      <c r="L57" s="9" t="str">
        <f t="shared" si="10"/>
        <v>Yes</v>
      </c>
    </row>
    <row r="58" spans="1:12" x14ac:dyDescent="0.2">
      <c r="A58" s="48" t="s">
        <v>1513</v>
      </c>
      <c r="B58" s="37" t="s">
        <v>213</v>
      </c>
      <c r="C58" s="49">
        <v>4760.0546594999996</v>
      </c>
      <c r="D58" s="46" t="str">
        <f t="shared" si="7"/>
        <v>N/A</v>
      </c>
      <c r="E58" s="49">
        <v>3962.0944518000001</v>
      </c>
      <c r="F58" s="46" t="str">
        <f t="shared" si="8"/>
        <v>N/A</v>
      </c>
      <c r="G58" s="49">
        <v>4379.3066591999996</v>
      </c>
      <c r="H58" s="46" t="str">
        <f t="shared" si="9"/>
        <v>N/A</v>
      </c>
      <c r="I58" s="12">
        <v>-16.8</v>
      </c>
      <c r="J58" s="12">
        <v>10.53</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2192.6930014999998</v>
      </c>
      <c r="D60" s="46" t="str">
        <f t="shared" si="7"/>
        <v>N/A</v>
      </c>
      <c r="E60" s="49">
        <v>1939.0821438</v>
      </c>
      <c r="F60" s="46" t="str">
        <f t="shared" si="8"/>
        <v>N/A</v>
      </c>
      <c r="G60" s="49">
        <v>1946.4592715000001</v>
      </c>
      <c r="H60" s="46" t="str">
        <f t="shared" si="9"/>
        <v>N/A</v>
      </c>
      <c r="I60" s="12">
        <v>-11.6</v>
      </c>
      <c r="J60" s="12">
        <v>0.38040000000000002</v>
      </c>
      <c r="K60" s="47" t="s">
        <v>739</v>
      </c>
      <c r="L60" s="9" t="str">
        <f t="shared" si="10"/>
        <v>Yes</v>
      </c>
    </row>
    <row r="61" spans="1:12" x14ac:dyDescent="0.2">
      <c r="A61" s="48" t="s">
        <v>1516</v>
      </c>
      <c r="B61" s="37" t="s">
        <v>213</v>
      </c>
      <c r="C61" s="49">
        <v>2403.0878478999998</v>
      </c>
      <c r="D61" s="46" t="str">
        <f t="shared" si="7"/>
        <v>N/A</v>
      </c>
      <c r="E61" s="49">
        <v>2091.0498940000002</v>
      </c>
      <c r="F61" s="46" t="str">
        <f t="shared" si="8"/>
        <v>N/A</v>
      </c>
      <c r="G61" s="49">
        <v>2071.8195691000001</v>
      </c>
      <c r="H61" s="46" t="str">
        <f t="shared" si="9"/>
        <v>N/A</v>
      </c>
      <c r="I61" s="12">
        <v>-13</v>
      </c>
      <c r="J61" s="12">
        <v>-0.92</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2513.6627127000002</v>
      </c>
      <c r="D63" s="46" t="str">
        <f t="shared" si="7"/>
        <v>N/A</v>
      </c>
      <c r="E63" s="49">
        <v>2296.7187204000002</v>
      </c>
      <c r="F63" s="46" t="str">
        <f t="shared" si="8"/>
        <v>N/A</v>
      </c>
      <c r="G63" s="49">
        <v>2305.4697594999998</v>
      </c>
      <c r="H63" s="46" t="str">
        <f t="shared" si="9"/>
        <v>N/A</v>
      </c>
      <c r="I63" s="12">
        <v>-8.6300000000000008</v>
      </c>
      <c r="J63" s="12">
        <v>0.38100000000000001</v>
      </c>
      <c r="K63" s="47" t="s">
        <v>739</v>
      </c>
      <c r="L63" s="9" t="str">
        <f t="shared" si="10"/>
        <v>Yes</v>
      </c>
    </row>
    <row r="64" spans="1:12" x14ac:dyDescent="0.2">
      <c r="A64" s="48" t="s">
        <v>1519</v>
      </c>
      <c r="B64" s="37" t="s">
        <v>213</v>
      </c>
      <c r="C64" s="49">
        <v>1940.9509016</v>
      </c>
      <c r="D64" s="46" t="str">
        <f t="shared" si="7"/>
        <v>N/A</v>
      </c>
      <c r="E64" s="49">
        <v>1726.0196774000001</v>
      </c>
      <c r="F64" s="46" t="str">
        <f t="shared" si="8"/>
        <v>N/A</v>
      </c>
      <c r="G64" s="49">
        <v>1739.7846681000001</v>
      </c>
      <c r="H64" s="46" t="str">
        <f t="shared" si="9"/>
        <v>N/A</v>
      </c>
      <c r="I64" s="12">
        <v>-11.1</v>
      </c>
      <c r="J64" s="12">
        <v>0.79749999999999999</v>
      </c>
      <c r="K64" s="47" t="s">
        <v>739</v>
      </c>
      <c r="L64" s="9" t="str">
        <f t="shared" si="10"/>
        <v>Yes</v>
      </c>
    </row>
    <row r="65" spans="1:12" x14ac:dyDescent="0.2">
      <c r="A65" s="48" t="s">
        <v>1520</v>
      </c>
      <c r="B65" s="37" t="s">
        <v>213</v>
      </c>
      <c r="C65" s="49">
        <v>2585.7049775999999</v>
      </c>
      <c r="D65" s="46" t="str">
        <f t="shared" si="7"/>
        <v>N/A</v>
      </c>
      <c r="E65" s="49">
        <v>2403.3819699999999</v>
      </c>
      <c r="F65" s="46" t="str">
        <f t="shared" si="8"/>
        <v>N/A</v>
      </c>
      <c r="G65" s="49">
        <v>2400.2265455000002</v>
      </c>
      <c r="H65" s="46" t="str">
        <f t="shared" si="9"/>
        <v>N/A</v>
      </c>
      <c r="I65" s="12">
        <v>-7.05</v>
      </c>
      <c r="J65" s="12">
        <v>-0.13100000000000001</v>
      </c>
      <c r="K65" s="47" t="s">
        <v>739</v>
      </c>
      <c r="L65" s="9" t="str">
        <f t="shared" si="10"/>
        <v>Yes</v>
      </c>
    </row>
    <row r="66" spans="1:12" x14ac:dyDescent="0.2">
      <c r="A66" s="48" t="s">
        <v>1521</v>
      </c>
      <c r="B66" s="37" t="s">
        <v>213</v>
      </c>
      <c r="C66" s="49">
        <v>9412.0165381000006</v>
      </c>
      <c r="D66" s="46" t="str">
        <f t="shared" si="7"/>
        <v>N/A</v>
      </c>
      <c r="E66" s="49">
        <v>8425.8894380000002</v>
      </c>
      <c r="F66" s="46" t="str">
        <f t="shared" si="8"/>
        <v>N/A</v>
      </c>
      <c r="G66" s="49">
        <v>8702.6924844000005</v>
      </c>
      <c r="H66" s="46" t="str">
        <f t="shared" si="9"/>
        <v>N/A</v>
      </c>
      <c r="I66" s="12">
        <v>-10.5</v>
      </c>
      <c r="J66" s="12">
        <v>3.2850000000000001</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3935.8431501</v>
      </c>
      <c r="D68" s="46" t="str">
        <f t="shared" si="7"/>
        <v>N/A</v>
      </c>
      <c r="E68" s="49">
        <v>3636.2407821000002</v>
      </c>
      <c r="F68" s="46" t="str">
        <f t="shared" si="8"/>
        <v>N/A</v>
      </c>
      <c r="G68" s="49">
        <v>3464.5397616999999</v>
      </c>
      <c r="H68" s="46" t="str">
        <f t="shared" si="9"/>
        <v>N/A</v>
      </c>
      <c r="I68" s="12">
        <v>-7.61</v>
      </c>
      <c r="J68" s="12">
        <v>-4.72</v>
      </c>
      <c r="K68" s="47" t="s">
        <v>739</v>
      </c>
      <c r="L68" s="9" t="str">
        <f t="shared" si="10"/>
        <v>Yes</v>
      </c>
    </row>
    <row r="69" spans="1:12" x14ac:dyDescent="0.2">
      <c r="A69" s="48" t="s">
        <v>1524</v>
      </c>
      <c r="B69" s="37" t="s">
        <v>213</v>
      </c>
      <c r="C69" s="49">
        <v>4251.4354789999998</v>
      </c>
      <c r="D69" s="46" t="str">
        <f t="shared" si="7"/>
        <v>N/A</v>
      </c>
      <c r="E69" s="49">
        <v>3905.0866747999999</v>
      </c>
      <c r="F69" s="46" t="str">
        <f t="shared" si="8"/>
        <v>N/A</v>
      </c>
      <c r="G69" s="49">
        <v>3723.1733465000002</v>
      </c>
      <c r="H69" s="46" t="str">
        <f t="shared" si="9"/>
        <v>N/A</v>
      </c>
      <c r="I69" s="12">
        <v>-8.15</v>
      </c>
      <c r="J69" s="12">
        <v>-4.66</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4855.1055139</v>
      </c>
      <c r="D71" s="46" t="str">
        <f t="shared" si="7"/>
        <v>N/A</v>
      </c>
      <c r="E71" s="49">
        <v>4410.2219845</v>
      </c>
      <c r="F71" s="46" t="str">
        <f t="shared" si="8"/>
        <v>N/A</v>
      </c>
      <c r="G71" s="49">
        <v>4241.9197205999999</v>
      </c>
      <c r="H71" s="46" t="str">
        <f t="shared" si="9"/>
        <v>N/A</v>
      </c>
      <c r="I71" s="12">
        <v>-9.16</v>
      </c>
      <c r="J71" s="12">
        <v>-3.82</v>
      </c>
      <c r="K71" s="47" t="s">
        <v>739</v>
      </c>
      <c r="L71" s="9" t="str">
        <f t="shared" si="10"/>
        <v>Yes</v>
      </c>
    </row>
    <row r="72" spans="1:12" x14ac:dyDescent="0.2">
      <c r="A72" s="48" t="s">
        <v>1527</v>
      </c>
      <c r="B72" s="37" t="s">
        <v>213</v>
      </c>
      <c r="C72" s="49">
        <v>3169.3221972000001</v>
      </c>
      <c r="D72" s="46" t="str">
        <f t="shared" si="7"/>
        <v>N/A</v>
      </c>
      <c r="E72" s="49">
        <v>3016.2771254999998</v>
      </c>
      <c r="F72" s="46" t="str">
        <f t="shared" si="8"/>
        <v>N/A</v>
      </c>
      <c r="G72" s="49">
        <v>2857.0625227999999</v>
      </c>
      <c r="H72" s="46" t="str">
        <f t="shared" si="9"/>
        <v>N/A</v>
      </c>
      <c r="I72" s="12">
        <v>-4.83</v>
      </c>
      <c r="J72" s="12">
        <v>-5.28</v>
      </c>
      <c r="K72" s="47" t="s">
        <v>739</v>
      </c>
      <c r="L72" s="9" t="str">
        <f t="shared" si="10"/>
        <v>Yes</v>
      </c>
    </row>
    <row r="73" spans="1:12" x14ac:dyDescent="0.2">
      <c r="A73" s="48" t="s">
        <v>1528</v>
      </c>
      <c r="B73" s="37" t="s">
        <v>213</v>
      </c>
      <c r="C73" s="49">
        <v>3688.5775665000001</v>
      </c>
      <c r="D73" s="46" t="str">
        <f t="shared" si="7"/>
        <v>N/A</v>
      </c>
      <c r="E73" s="49">
        <v>3350.5095437</v>
      </c>
      <c r="F73" s="46" t="str">
        <f t="shared" si="8"/>
        <v>N/A</v>
      </c>
      <c r="G73" s="49">
        <v>3129.2719379999999</v>
      </c>
      <c r="H73" s="46" t="str">
        <f t="shared" si="9"/>
        <v>N/A</v>
      </c>
      <c r="I73" s="12">
        <v>-9.17</v>
      </c>
      <c r="J73" s="12">
        <v>-6.6</v>
      </c>
      <c r="K73" s="47" t="s">
        <v>739</v>
      </c>
      <c r="L73" s="9" t="str">
        <f t="shared" si="10"/>
        <v>Yes</v>
      </c>
    </row>
    <row r="74" spans="1:12" x14ac:dyDescent="0.2">
      <c r="A74" s="48" t="s">
        <v>1529</v>
      </c>
      <c r="B74" s="37" t="s">
        <v>213</v>
      </c>
      <c r="C74" s="49">
        <v>2566.9594820000002</v>
      </c>
      <c r="D74" s="46" t="str">
        <f t="shared" si="7"/>
        <v>N/A</v>
      </c>
      <c r="E74" s="49">
        <v>2279.2812767999999</v>
      </c>
      <c r="F74" s="46" t="str">
        <f t="shared" si="8"/>
        <v>N/A</v>
      </c>
      <c r="G74" s="49">
        <v>2223.1045006999998</v>
      </c>
      <c r="H74" s="46" t="str">
        <f t="shared" si="9"/>
        <v>N/A</v>
      </c>
      <c r="I74" s="12">
        <v>-11.2</v>
      </c>
      <c r="J74" s="12">
        <v>-2.46</v>
      </c>
      <c r="K74" s="47" t="s">
        <v>739</v>
      </c>
      <c r="L74" s="9" t="str">
        <f t="shared" si="10"/>
        <v>Yes</v>
      </c>
    </row>
    <row r="75" spans="1:12" x14ac:dyDescent="0.2">
      <c r="A75" s="48" t="s">
        <v>1611</v>
      </c>
      <c r="B75" s="37" t="s">
        <v>213</v>
      </c>
      <c r="C75" s="49">
        <v>1087615208</v>
      </c>
      <c r="D75" s="46" t="str">
        <f t="shared" ref="D75:D144" si="11">IF($B75="N/A","N/A",IF(C75&gt;10,"No",IF(C75&lt;-10,"No","Yes")))</f>
        <v>N/A</v>
      </c>
      <c r="E75" s="49">
        <v>1041368892</v>
      </c>
      <c r="F75" s="46" t="str">
        <f t="shared" ref="F75:F144" si="12">IF($B75="N/A","N/A",IF(E75&gt;10,"No",IF(E75&lt;-10,"No","Yes")))</f>
        <v>N/A</v>
      </c>
      <c r="G75" s="49">
        <v>1014645514</v>
      </c>
      <c r="H75" s="46" t="str">
        <f t="shared" ref="H75:H144" si="13">IF($B75="N/A","N/A",IF(G75&gt;10,"No",IF(G75&lt;-10,"No","Yes")))</f>
        <v>N/A</v>
      </c>
      <c r="I75" s="12">
        <v>-4.25</v>
      </c>
      <c r="J75" s="12">
        <v>-2.57</v>
      </c>
      <c r="K75" s="47" t="s">
        <v>739</v>
      </c>
      <c r="L75" s="9" t="str">
        <f t="shared" ref="L75:L135" si="14">IF(J75="Div by 0", "N/A", IF(K75="N/A","N/A", IF(J75&gt;VALUE(MID(K75,1,2)), "No", IF(J75&lt;-1*VALUE(MID(K75,1,2)), "No", "Yes"))))</f>
        <v>Yes</v>
      </c>
    </row>
    <row r="76" spans="1:12" x14ac:dyDescent="0.2">
      <c r="A76" s="48" t="s">
        <v>598</v>
      </c>
      <c r="B76" s="37" t="s">
        <v>213</v>
      </c>
      <c r="C76" s="38">
        <v>205333</v>
      </c>
      <c r="D76" s="46" t="str">
        <f t="shared" si="11"/>
        <v>N/A</v>
      </c>
      <c r="E76" s="38">
        <v>199827</v>
      </c>
      <c r="F76" s="46" t="str">
        <f t="shared" si="12"/>
        <v>N/A</v>
      </c>
      <c r="G76" s="38">
        <v>195964</v>
      </c>
      <c r="H76" s="46" t="str">
        <f t="shared" si="13"/>
        <v>N/A</v>
      </c>
      <c r="I76" s="12">
        <v>-2.68</v>
      </c>
      <c r="J76" s="12">
        <v>-1.93</v>
      </c>
      <c r="K76" s="47" t="s">
        <v>739</v>
      </c>
      <c r="L76" s="9" t="str">
        <f t="shared" si="14"/>
        <v>Yes</v>
      </c>
    </row>
    <row r="77" spans="1:12" x14ac:dyDescent="0.2">
      <c r="A77" s="48" t="s">
        <v>1438</v>
      </c>
      <c r="B77" s="37" t="s">
        <v>213</v>
      </c>
      <c r="C77" s="49">
        <v>5296.8359104000001</v>
      </c>
      <c r="D77" s="46" t="str">
        <f t="shared" si="11"/>
        <v>N/A</v>
      </c>
      <c r="E77" s="49">
        <v>5211.3522796999996</v>
      </c>
      <c r="F77" s="46" t="str">
        <f t="shared" si="12"/>
        <v>N/A</v>
      </c>
      <c r="G77" s="49">
        <v>5177.7138352000002</v>
      </c>
      <c r="H77" s="46" t="str">
        <f t="shared" si="13"/>
        <v>N/A</v>
      </c>
      <c r="I77" s="12">
        <v>-1.61</v>
      </c>
      <c r="J77" s="12">
        <v>-0.64500000000000002</v>
      </c>
      <c r="K77" s="47" t="s">
        <v>739</v>
      </c>
      <c r="L77" s="9" t="str">
        <f t="shared" si="14"/>
        <v>Yes</v>
      </c>
    </row>
    <row r="78" spans="1:12" x14ac:dyDescent="0.2">
      <c r="A78" s="48" t="s">
        <v>1439</v>
      </c>
      <c r="B78" s="37" t="s">
        <v>213</v>
      </c>
      <c r="C78" s="38">
        <v>5.2687780337000003</v>
      </c>
      <c r="D78" s="46" t="str">
        <f t="shared" si="11"/>
        <v>N/A</v>
      </c>
      <c r="E78" s="38">
        <v>5.3575192541999996</v>
      </c>
      <c r="F78" s="46" t="str">
        <f t="shared" si="12"/>
        <v>N/A</v>
      </c>
      <c r="G78" s="38">
        <v>5.4604110958999996</v>
      </c>
      <c r="H78" s="46" t="str">
        <f t="shared" si="13"/>
        <v>N/A</v>
      </c>
      <c r="I78" s="12">
        <v>1.6839999999999999</v>
      </c>
      <c r="J78" s="12">
        <v>1.921</v>
      </c>
      <c r="K78" s="47" t="s">
        <v>739</v>
      </c>
      <c r="L78" s="9" t="str">
        <f t="shared" si="14"/>
        <v>Yes</v>
      </c>
    </row>
    <row r="79" spans="1:12" ht="25.5" x14ac:dyDescent="0.2">
      <c r="A79" s="48" t="s">
        <v>599</v>
      </c>
      <c r="B79" s="37" t="s">
        <v>213</v>
      </c>
      <c r="C79" s="49">
        <v>5588323</v>
      </c>
      <c r="D79" s="46" t="str">
        <f t="shared" si="11"/>
        <v>N/A</v>
      </c>
      <c r="E79" s="49">
        <v>6793307</v>
      </c>
      <c r="F79" s="46" t="str">
        <f t="shared" si="12"/>
        <v>N/A</v>
      </c>
      <c r="G79" s="49">
        <v>7374367</v>
      </c>
      <c r="H79" s="46" t="str">
        <f t="shared" si="13"/>
        <v>N/A</v>
      </c>
      <c r="I79" s="12">
        <v>21.56</v>
      </c>
      <c r="J79" s="12">
        <v>8.5530000000000008</v>
      </c>
      <c r="K79" s="47" t="s">
        <v>739</v>
      </c>
      <c r="L79" s="9" t="str">
        <f t="shared" si="14"/>
        <v>Yes</v>
      </c>
    </row>
    <row r="80" spans="1:12" x14ac:dyDescent="0.2">
      <c r="A80" s="48" t="s">
        <v>600</v>
      </c>
      <c r="B80" s="37" t="s">
        <v>213</v>
      </c>
      <c r="C80" s="38">
        <v>73</v>
      </c>
      <c r="D80" s="46" t="str">
        <f t="shared" si="11"/>
        <v>N/A</v>
      </c>
      <c r="E80" s="38">
        <v>76</v>
      </c>
      <c r="F80" s="46" t="str">
        <f t="shared" si="12"/>
        <v>N/A</v>
      </c>
      <c r="G80" s="38">
        <v>70</v>
      </c>
      <c r="H80" s="46" t="str">
        <f t="shared" si="13"/>
        <v>N/A</v>
      </c>
      <c r="I80" s="12">
        <v>4.1100000000000003</v>
      </c>
      <c r="J80" s="12">
        <v>-7.89</v>
      </c>
      <c r="K80" s="47" t="s">
        <v>739</v>
      </c>
      <c r="L80" s="9" t="str">
        <f t="shared" si="14"/>
        <v>Yes</v>
      </c>
    </row>
    <row r="81" spans="1:12" x14ac:dyDescent="0.2">
      <c r="A81" s="48" t="s">
        <v>1440</v>
      </c>
      <c r="B81" s="37" t="s">
        <v>213</v>
      </c>
      <c r="C81" s="49">
        <v>76552.369863</v>
      </c>
      <c r="D81" s="46" t="str">
        <f t="shared" si="11"/>
        <v>N/A</v>
      </c>
      <c r="E81" s="49">
        <v>89385.618421000006</v>
      </c>
      <c r="F81" s="46" t="str">
        <f t="shared" si="12"/>
        <v>N/A</v>
      </c>
      <c r="G81" s="49">
        <v>105348.1</v>
      </c>
      <c r="H81" s="46" t="str">
        <f t="shared" si="13"/>
        <v>N/A</v>
      </c>
      <c r="I81" s="12">
        <v>16.760000000000002</v>
      </c>
      <c r="J81" s="12">
        <v>17.86</v>
      </c>
      <c r="K81" s="47" t="s">
        <v>739</v>
      </c>
      <c r="L81" s="9" t="str">
        <f t="shared" si="14"/>
        <v>Yes</v>
      </c>
    </row>
    <row r="82" spans="1:12" ht="25.5" x14ac:dyDescent="0.2">
      <c r="A82" s="48" t="s">
        <v>601</v>
      </c>
      <c r="B82" s="37" t="s">
        <v>213</v>
      </c>
      <c r="C82" s="49">
        <v>78104410</v>
      </c>
      <c r="D82" s="46" t="str">
        <f t="shared" si="11"/>
        <v>N/A</v>
      </c>
      <c r="E82" s="49">
        <v>105753699</v>
      </c>
      <c r="F82" s="46" t="str">
        <f t="shared" si="12"/>
        <v>N/A</v>
      </c>
      <c r="G82" s="49">
        <v>131964691</v>
      </c>
      <c r="H82" s="46" t="str">
        <f t="shared" si="13"/>
        <v>N/A</v>
      </c>
      <c r="I82" s="12">
        <v>35.4</v>
      </c>
      <c r="J82" s="12">
        <v>24.78</v>
      </c>
      <c r="K82" s="47" t="s">
        <v>739</v>
      </c>
      <c r="L82" s="9" t="str">
        <f t="shared" si="14"/>
        <v>Yes</v>
      </c>
    </row>
    <row r="83" spans="1:12" x14ac:dyDescent="0.2">
      <c r="A83" s="48" t="s">
        <v>602</v>
      </c>
      <c r="B83" s="37" t="s">
        <v>213</v>
      </c>
      <c r="C83" s="38">
        <v>2626</v>
      </c>
      <c r="D83" s="46" t="str">
        <f t="shared" si="11"/>
        <v>N/A</v>
      </c>
      <c r="E83" s="38">
        <v>3022</v>
      </c>
      <c r="F83" s="46" t="str">
        <f t="shared" si="12"/>
        <v>N/A</v>
      </c>
      <c r="G83" s="38">
        <v>3260</v>
      </c>
      <c r="H83" s="46" t="str">
        <f t="shared" si="13"/>
        <v>N/A</v>
      </c>
      <c r="I83" s="12">
        <v>15.08</v>
      </c>
      <c r="J83" s="12">
        <v>7.8760000000000003</v>
      </c>
      <c r="K83" s="47" t="s">
        <v>739</v>
      </c>
      <c r="L83" s="9" t="str">
        <f t="shared" si="14"/>
        <v>Yes</v>
      </c>
    </row>
    <row r="84" spans="1:12" ht="25.5" x14ac:dyDescent="0.2">
      <c r="A84" s="4" t="s">
        <v>1441</v>
      </c>
      <c r="B84" s="37" t="s">
        <v>213</v>
      </c>
      <c r="C84" s="49">
        <v>29742.730388</v>
      </c>
      <c r="D84" s="46" t="str">
        <f t="shared" si="11"/>
        <v>N/A</v>
      </c>
      <c r="E84" s="49">
        <v>34994.605889999999</v>
      </c>
      <c r="F84" s="46" t="str">
        <f t="shared" si="12"/>
        <v>N/A</v>
      </c>
      <c r="G84" s="49">
        <v>40479.966564000002</v>
      </c>
      <c r="H84" s="46" t="str">
        <f t="shared" si="13"/>
        <v>N/A</v>
      </c>
      <c r="I84" s="12">
        <v>17.66</v>
      </c>
      <c r="J84" s="12">
        <v>15.67</v>
      </c>
      <c r="K84" s="47" t="s">
        <v>739</v>
      </c>
      <c r="L84" s="9" t="str">
        <f t="shared" si="14"/>
        <v>Yes</v>
      </c>
    </row>
    <row r="85" spans="1:12" x14ac:dyDescent="0.2">
      <c r="A85" s="4" t="s">
        <v>603</v>
      </c>
      <c r="B85" s="37" t="s">
        <v>213</v>
      </c>
      <c r="C85" s="49">
        <v>479924075</v>
      </c>
      <c r="D85" s="46" t="str">
        <f t="shared" si="11"/>
        <v>N/A</v>
      </c>
      <c r="E85" s="49">
        <v>482571457</v>
      </c>
      <c r="F85" s="46" t="str">
        <f t="shared" si="12"/>
        <v>N/A</v>
      </c>
      <c r="G85" s="49">
        <v>506679622</v>
      </c>
      <c r="H85" s="46" t="str">
        <f t="shared" si="13"/>
        <v>N/A</v>
      </c>
      <c r="I85" s="12">
        <v>0.55159999999999998</v>
      </c>
      <c r="J85" s="12">
        <v>4.9960000000000004</v>
      </c>
      <c r="K85" s="47" t="s">
        <v>739</v>
      </c>
      <c r="L85" s="9" t="str">
        <f t="shared" si="14"/>
        <v>Yes</v>
      </c>
    </row>
    <row r="86" spans="1:12" x14ac:dyDescent="0.2">
      <c r="A86" s="4" t="s">
        <v>604</v>
      </c>
      <c r="B86" s="37" t="s">
        <v>213</v>
      </c>
      <c r="C86" s="38">
        <v>4155</v>
      </c>
      <c r="D86" s="46" t="str">
        <f t="shared" si="11"/>
        <v>N/A</v>
      </c>
      <c r="E86" s="38">
        <v>4115</v>
      </c>
      <c r="F86" s="46" t="str">
        <f t="shared" si="12"/>
        <v>N/A</v>
      </c>
      <c r="G86" s="38">
        <v>4057</v>
      </c>
      <c r="H86" s="46" t="str">
        <f t="shared" si="13"/>
        <v>N/A</v>
      </c>
      <c r="I86" s="12">
        <v>-0.96299999999999997</v>
      </c>
      <c r="J86" s="12">
        <v>-1.41</v>
      </c>
      <c r="K86" s="47" t="s">
        <v>739</v>
      </c>
      <c r="L86" s="9" t="str">
        <f t="shared" si="14"/>
        <v>Yes</v>
      </c>
    </row>
    <row r="87" spans="1:12" x14ac:dyDescent="0.2">
      <c r="A87" s="4" t="s">
        <v>1442</v>
      </c>
      <c r="B87" s="37" t="s">
        <v>213</v>
      </c>
      <c r="C87" s="49">
        <v>115505.19254</v>
      </c>
      <c r="D87" s="46" t="str">
        <f t="shared" si="11"/>
        <v>N/A</v>
      </c>
      <c r="E87" s="49">
        <v>117271.31397</v>
      </c>
      <c r="F87" s="46" t="str">
        <f t="shared" si="12"/>
        <v>N/A</v>
      </c>
      <c r="G87" s="49">
        <v>124890.21987</v>
      </c>
      <c r="H87" s="46" t="str">
        <f t="shared" si="13"/>
        <v>N/A</v>
      </c>
      <c r="I87" s="12">
        <v>1.5289999999999999</v>
      </c>
      <c r="J87" s="12">
        <v>6.4969999999999999</v>
      </c>
      <c r="K87" s="47" t="s">
        <v>739</v>
      </c>
      <c r="L87" s="9" t="str">
        <f t="shared" si="14"/>
        <v>Yes</v>
      </c>
    </row>
    <row r="88" spans="1:12" x14ac:dyDescent="0.2">
      <c r="A88" s="48" t="s">
        <v>605</v>
      </c>
      <c r="B88" s="37" t="s">
        <v>213</v>
      </c>
      <c r="C88" s="49">
        <v>1210824972</v>
      </c>
      <c r="D88" s="46" t="str">
        <f t="shared" si="11"/>
        <v>N/A</v>
      </c>
      <c r="E88" s="49">
        <v>1206935427</v>
      </c>
      <c r="F88" s="46" t="str">
        <f t="shared" si="12"/>
        <v>N/A</v>
      </c>
      <c r="G88" s="49">
        <v>1214410443</v>
      </c>
      <c r="H88" s="46" t="str">
        <f t="shared" si="13"/>
        <v>N/A</v>
      </c>
      <c r="I88" s="12">
        <v>-0.32100000000000001</v>
      </c>
      <c r="J88" s="12">
        <v>0.61929999999999996</v>
      </c>
      <c r="K88" s="47" t="s">
        <v>739</v>
      </c>
      <c r="L88" s="9" t="str">
        <f t="shared" si="14"/>
        <v>Yes</v>
      </c>
    </row>
    <row r="89" spans="1:12" x14ac:dyDescent="0.2">
      <c r="A89" s="51" t="s">
        <v>606</v>
      </c>
      <c r="B89" s="38" t="s">
        <v>213</v>
      </c>
      <c r="C89" s="38">
        <v>40230</v>
      </c>
      <c r="D89" s="46" t="str">
        <f t="shared" si="11"/>
        <v>N/A</v>
      </c>
      <c r="E89" s="38">
        <v>40209</v>
      </c>
      <c r="F89" s="46" t="str">
        <f t="shared" si="12"/>
        <v>N/A</v>
      </c>
      <c r="G89" s="38">
        <v>39840</v>
      </c>
      <c r="H89" s="46" t="str">
        <f t="shared" si="13"/>
        <v>N/A</v>
      </c>
      <c r="I89" s="12">
        <v>-5.1999999999999998E-2</v>
      </c>
      <c r="J89" s="12">
        <v>-0.91800000000000004</v>
      </c>
      <c r="K89" s="52" t="s">
        <v>739</v>
      </c>
      <c r="L89" s="9" t="str">
        <f t="shared" si="14"/>
        <v>Yes</v>
      </c>
    </row>
    <row r="90" spans="1:12" x14ac:dyDescent="0.2">
      <c r="A90" s="48" t="s">
        <v>1443</v>
      </c>
      <c r="B90" s="37" t="s">
        <v>213</v>
      </c>
      <c r="C90" s="49">
        <v>30097.563311000002</v>
      </c>
      <c r="D90" s="46" t="str">
        <f t="shared" si="11"/>
        <v>N/A</v>
      </c>
      <c r="E90" s="49">
        <v>30016.549204999999</v>
      </c>
      <c r="F90" s="46" t="str">
        <f t="shared" si="12"/>
        <v>N/A</v>
      </c>
      <c r="G90" s="49">
        <v>30482.189834000001</v>
      </c>
      <c r="H90" s="46" t="str">
        <f t="shared" si="13"/>
        <v>N/A</v>
      </c>
      <c r="I90" s="12">
        <v>-0.26900000000000002</v>
      </c>
      <c r="J90" s="12">
        <v>1.5509999999999999</v>
      </c>
      <c r="K90" s="47" t="s">
        <v>739</v>
      </c>
      <c r="L90" s="9" t="str">
        <f t="shared" si="14"/>
        <v>Yes</v>
      </c>
    </row>
    <row r="91" spans="1:12" ht="25.5" x14ac:dyDescent="0.2">
      <c r="A91" s="48" t="s">
        <v>607</v>
      </c>
      <c r="B91" s="37" t="s">
        <v>213</v>
      </c>
      <c r="C91" s="49">
        <v>880894152</v>
      </c>
      <c r="D91" s="46" t="str">
        <f t="shared" si="11"/>
        <v>N/A</v>
      </c>
      <c r="E91" s="49">
        <v>906717367</v>
      </c>
      <c r="F91" s="46" t="str">
        <f t="shared" si="12"/>
        <v>N/A</v>
      </c>
      <c r="G91" s="49">
        <v>927042901</v>
      </c>
      <c r="H91" s="46" t="str">
        <f t="shared" si="13"/>
        <v>N/A</v>
      </c>
      <c r="I91" s="12">
        <v>2.931</v>
      </c>
      <c r="J91" s="12">
        <v>2.242</v>
      </c>
      <c r="K91" s="47" t="s">
        <v>739</v>
      </c>
      <c r="L91" s="9" t="str">
        <f t="shared" si="14"/>
        <v>Yes</v>
      </c>
    </row>
    <row r="92" spans="1:12" x14ac:dyDescent="0.2">
      <c r="A92" s="48" t="s">
        <v>608</v>
      </c>
      <c r="B92" s="37" t="s">
        <v>213</v>
      </c>
      <c r="C92" s="38">
        <v>1383091</v>
      </c>
      <c r="D92" s="46" t="str">
        <f t="shared" si="11"/>
        <v>N/A</v>
      </c>
      <c r="E92" s="38">
        <v>1415941</v>
      </c>
      <c r="F92" s="46" t="str">
        <f t="shared" si="12"/>
        <v>N/A</v>
      </c>
      <c r="G92" s="38">
        <v>1454165</v>
      </c>
      <c r="H92" s="46" t="str">
        <f t="shared" si="13"/>
        <v>N/A</v>
      </c>
      <c r="I92" s="12">
        <v>2.375</v>
      </c>
      <c r="J92" s="12">
        <v>2.7</v>
      </c>
      <c r="K92" s="47" t="s">
        <v>739</v>
      </c>
      <c r="L92" s="9" t="str">
        <f t="shared" si="14"/>
        <v>Yes</v>
      </c>
    </row>
    <row r="93" spans="1:12" x14ac:dyDescent="0.2">
      <c r="A93" s="48" t="s">
        <v>1444</v>
      </c>
      <c r="B93" s="37" t="s">
        <v>213</v>
      </c>
      <c r="C93" s="49">
        <v>636.90252629999998</v>
      </c>
      <c r="D93" s="46" t="str">
        <f t="shared" si="11"/>
        <v>N/A</v>
      </c>
      <c r="E93" s="49">
        <v>640.36380541000005</v>
      </c>
      <c r="F93" s="46" t="str">
        <f t="shared" si="12"/>
        <v>N/A</v>
      </c>
      <c r="G93" s="49">
        <v>637.50874281999995</v>
      </c>
      <c r="H93" s="46" t="str">
        <f t="shared" si="13"/>
        <v>N/A</v>
      </c>
      <c r="I93" s="12">
        <v>0.54349999999999998</v>
      </c>
      <c r="J93" s="12">
        <v>-0.44600000000000001</v>
      </c>
      <c r="K93" s="47" t="s">
        <v>739</v>
      </c>
      <c r="L93" s="9" t="str">
        <f t="shared" si="14"/>
        <v>Yes</v>
      </c>
    </row>
    <row r="94" spans="1:12" x14ac:dyDescent="0.2">
      <c r="A94" s="48" t="s">
        <v>609</v>
      </c>
      <c r="B94" s="37" t="s">
        <v>213</v>
      </c>
      <c r="C94" s="49">
        <v>351233814</v>
      </c>
      <c r="D94" s="46" t="str">
        <f t="shared" si="11"/>
        <v>N/A</v>
      </c>
      <c r="E94" s="49">
        <v>350203556</v>
      </c>
      <c r="F94" s="46" t="str">
        <f t="shared" si="12"/>
        <v>N/A</v>
      </c>
      <c r="G94" s="49">
        <v>357963494</v>
      </c>
      <c r="H94" s="46" t="str">
        <f t="shared" si="13"/>
        <v>N/A</v>
      </c>
      <c r="I94" s="12">
        <v>-0.29299999999999998</v>
      </c>
      <c r="J94" s="12">
        <v>2.2160000000000002</v>
      </c>
      <c r="K94" s="47" t="s">
        <v>739</v>
      </c>
      <c r="L94" s="9" t="str">
        <f t="shared" si="14"/>
        <v>Yes</v>
      </c>
    </row>
    <row r="95" spans="1:12" x14ac:dyDescent="0.2">
      <c r="A95" s="48" t="s">
        <v>610</v>
      </c>
      <c r="B95" s="37" t="s">
        <v>213</v>
      </c>
      <c r="C95" s="38">
        <v>649933</v>
      </c>
      <c r="D95" s="46" t="str">
        <f t="shared" si="11"/>
        <v>N/A</v>
      </c>
      <c r="E95" s="38">
        <v>684334</v>
      </c>
      <c r="F95" s="46" t="str">
        <f t="shared" si="12"/>
        <v>N/A</v>
      </c>
      <c r="G95" s="38">
        <v>715518</v>
      </c>
      <c r="H95" s="46" t="str">
        <f t="shared" si="13"/>
        <v>N/A</v>
      </c>
      <c r="I95" s="12">
        <v>5.2930000000000001</v>
      </c>
      <c r="J95" s="12">
        <v>4.5570000000000004</v>
      </c>
      <c r="K95" s="47" t="s">
        <v>739</v>
      </c>
      <c r="L95" s="9" t="str">
        <f t="shared" si="14"/>
        <v>Yes</v>
      </c>
    </row>
    <row r="96" spans="1:12" x14ac:dyDescent="0.2">
      <c r="A96" s="48" t="s">
        <v>1445</v>
      </c>
      <c r="B96" s="37" t="s">
        <v>213</v>
      </c>
      <c r="C96" s="49">
        <v>540.41541819999998</v>
      </c>
      <c r="D96" s="46" t="str">
        <f t="shared" si="11"/>
        <v>N/A</v>
      </c>
      <c r="E96" s="49">
        <v>511.74361642000002</v>
      </c>
      <c r="F96" s="46" t="str">
        <f t="shared" si="12"/>
        <v>N/A</v>
      </c>
      <c r="G96" s="49">
        <v>500.28579853999997</v>
      </c>
      <c r="H96" s="46" t="str">
        <f t="shared" si="13"/>
        <v>N/A</v>
      </c>
      <c r="I96" s="12">
        <v>-5.31</v>
      </c>
      <c r="J96" s="12">
        <v>-2.2400000000000002</v>
      </c>
      <c r="K96" s="47" t="s">
        <v>739</v>
      </c>
      <c r="L96" s="9" t="str">
        <f t="shared" si="14"/>
        <v>Yes</v>
      </c>
    </row>
    <row r="97" spans="1:12" ht="25.5" x14ac:dyDescent="0.2">
      <c r="A97" s="48" t="s">
        <v>611</v>
      </c>
      <c r="B97" s="37" t="s">
        <v>213</v>
      </c>
      <c r="C97" s="49">
        <v>28894876</v>
      </c>
      <c r="D97" s="46" t="str">
        <f t="shared" si="11"/>
        <v>N/A</v>
      </c>
      <c r="E97" s="49">
        <v>29437645</v>
      </c>
      <c r="F97" s="46" t="str">
        <f t="shared" si="12"/>
        <v>N/A</v>
      </c>
      <c r="G97" s="49">
        <v>28696078</v>
      </c>
      <c r="H97" s="46" t="str">
        <f t="shared" si="13"/>
        <v>N/A</v>
      </c>
      <c r="I97" s="12">
        <v>1.8779999999999999</v>
      </c>
      <c r="J97" s="12">
        <v>-2.52</v>
      </c>
      <c r="K97" s="47" t="s">
        <v>739</v>
      </c>
      <c r="L97" s="9" t="str">
        <f t="shared" si="14"/>
        <v>Yes</v>
      </c>
    </row>
    <row r="98" spans="1:12" x14ac:dyDescent="0.2">
      <c r="A98" s="48" t="s">
        <v>612</v>
      </c>
      <c r="B98" s="37" t="s">
        <v>213</v>
      </c>
      <c r="C98" s="38">
        <v>254840</v>
      </c>
      <c r="D98" s="46" t="str">
        <f t="shared" si="11"/>
        <v>N/A</v>
      </c>
      <c r="E98" s="38">
        <v>258117</v>
      </c>
      <c r="F98" s="46" t="str">
        <f t="shared" si="12"/>
        <v>N/A</v>
      </c>
      <c r="G98" s="38">
        <v>260377</v>
      </c>
      <c r="H98" s="46" t="str">
        <f t="shared" si="13"/>
        <v>N/A</v>
      </c>
      <c r="I98" s="12">
        <v>1.286</v>
      </c>
      <c r="J98" s="12">
        <v>0.87560000000000004</v>
      </c>
      <c r="K98" s="47" t="s">
        <v>739</v>
      </c>
      <c r="L98" s="9" t="str">
        <f t="shared" si="14"/>
        <v>Yes</v>
      </c>
    </row>
    <row r="99" spans="1:12" ht="25.5" x14ac:dyDescent="0.2">
      <c r="A99" s="48" t="s">
        <v>1446</v>
      </c>
      <c r="B99" s="37" t="s">
        <v>213</v>
      </c>
      <c r="C99" s="49">
        <v>113.38438236</v>
      </c>
      <c r="D99" s="46" t="str">
        <f t="shared" si="11"/>
        <v>N/A</v>
      </c>
      <c r="E99" s="49">
        <v>114.04767993</v>
      </c>
      <c r="F99" s="46" t="str">
        <f t="shared" si="12"/>
        <v>N/A</v>
      </c>
      <c r="G99" s="49">
        <v>110.20972666999999</v>
      </c>
      <c r="H99" s="46" t="str">
        <f t="shared" si="13"/>
        <v>N/A</v>
      </c>
      <c r="I99" s="12">
        <v>0.58499999999999996</v>
      </c>
      <c r="J99" s="12">
        <v>-3.37</v>
      </c>
      <c r="K99" s="47" t="s">
        <v>739</v>
      </c>
      <c r="L99" s="9" t="str">
        <f t="shared" si="14"/>
        <v>Yes</v>
      </c>
    </row>
    <row r="100" spans="1:12" ht="25.5" x14ac:dyDescent="0.2">
      <c r="A100" s="48" t="s">
        <v>613</v>
      </c>
      <c r="B100" s="37" t="s">
        <v>213</v>
      </c>
      <c r="C100" s="49">
        <v>478498323</v>
      </c>
      <c r="D100" s="46" t="str">
        <f t="shared" si="11"/>
        <v>N/A</v>
      </c>
      <c r="E100" s="49">
        <v>492697854</v>
      </c>
      <c r="F100" s="46" t="str">
        <f t="shared" si="12"/>
        <v>N/A</v>
      </c>
      <c r="G100" s="49">
        <v>520318668</v>
      </c>
      <c r="H100" s="46" t="str">
        <f t="shared" si="13"/>
        <v>N/A</v>
      </c>
      <c r="I100" s="12">
        <v>2.968</v>
      </c>
      <c r="J100" s="12">
        <v>5.6059999999999999</v>
      </c>
      <c r="K100" s="47" t="s">
        <v>739</v>
      </c>
      <c r="L100" s="9" t="str">
        <f t="shared" si="14"/>
        <v>Yes</v>
      </c>
    </row>
    <row r="101" spans="1:12" x14ac:dyDescent="0.2">
      <c r="A101" s="48" t="s">
        <v>614</v>
      </c>
      <c r="B101" s="37" t="s">
        <v>213</v>
      </c>
      <c r="C101" s="38">
        <v>757826</v>
      </c>
      <c r="D101" s="46" t="str">
        <f t="shared" si="11"/>
        <v>N/A</v>
      </c>
      <c r="E101" s="38">
        <v>754304</v>
      </c>
      <c r="F101" s="46" t="str">
        <f t="shared" si="12"/>
        <v>N/A</v>
      </c>
      <c r="G101" s="38">
        <v>776324</v>
      </c>
      <c r="H101" s="46" t="str">
        <f t="shared" si="13"/>
        <v>N/A</v>
      </c>
      <c r="I101" s="12">
        <v>-0.46500000000000002</v>
      </c>
      <c r="J101" s="12">
        <v>2.919</v>
      </c>
      <c r="K101" s="47" t="s">
        <v>739</v>
      </c>
      <c r="L101" s="9" t="str">
        <f t="shared" si="14"/>
        <v>Yes</v>
      </c>
    </row>
    <row r="102" spans="1:12" x14ac:dyDescent="0.2">
      <c r="A102" s="48" t="s">
        <v>1447</v>
      </c>
      <c r="B102" s="37" t="s">
        <v>213</v>
      </c>
      <c r="C102" s="49">
        <v>631.40921926999999</v>
      </c>
      <c r="D102" s="46" t="str">
        <f t="shared" si="11"/>
        <v>N/A</v>
      </c>
      <c r="E102" s="49">
        <v>653.18207777999999</v>
      </c>
      <c r="F102" s="46" t="str">
        <f t="shared" si="12"/>
        <v>N/A</v>
      </c>
      <c r="G102" s="49">
        <v>670.23390748999998</v>
      </c>
      <c r="H102" s="46" t="str">
        <f t="shared" si="13"/>
        <v>N/A</v>
      </c>
      <c r="I102" s="12">
        <v>3.448</v>
      </c>
      <c r="J102" s="12">
        <v>2.6110000000000002</v>
      </c>
      <c r="K102" s="47" t="s">
        <v>739</v>
      </c>
      <c r="L102" s="9" t="str">
        <f t="shared" si="14"/>
        <v>Yes</v>
      </c>
    </row>
    <row r="103" spans="1:12" x14ac:dyDescent="0.2">
      <c r="A103" s="48" t="s">
        <v>615</v>
      </c>
      <c r="B103" s="37" t="s">
        <v>213</v>
      </c>
      <c r="C103" s="49">
        <v>127666700</v>
      </c>
      <c r="D103" s="46" t="str">
        <f t="shared" si="11"/>
        <v>N/A</v>
      </c>
      <c r="E103" s="49">
        <v>117041715</v>
      </c>
      <c r="F103" s="46" t="str">
        <f t="shared" si="12"/>
        <v>N/A</v>
      </c>
      <c r="G103" s="49">
        <v>126236300</v>
      </c>
      <c r="H103" s="46" t="str">
        <f t="shared" si="13"/>
        <v>N/A</v>
      </c>
      <c r="I103" s="12">
        <v>-8.32</v>
      </c>
      <c r="J103" s="12">
        <v>7.8559999999999999</v>
      </c>
      <c r="K103" s="47" t="s">
        <v>739</v>
      </c>
      <c r="L103" s="9" t="str">
        <f t="shared" si="14"/>
        <v>Yes</v>
      </c>
    </row>
    <row r="104" spans="1:12" x14ac:dyDescent="0.2">
      <c r="A104" s="48" t="s">
        <v>616</v>
      </c>
      <c r="B104" s="37" t="s">
        <v>213</v>
      </c>
      <c r="C104" s="38">
        <v>529866</v>
      </c>
      <c r="D104" s="46" t="str">
        <f t="shared" si="11"/>
        <v>N/A</v>
      </c>
      <c r="E104" s="38">
        <v>343726</v>
      </c>
      <c r="F104" s="46" t="str">
        <f t="shared" si="12"/>
        <v>N/A</v>
      </c>
      <c r="G104" s="38">
        <v>345316</v>
      </c>
      <c r="H104" s="46" t="str">
        <f t="shared" si="13"/>
        <v>N/A</v>
      </c>
      <c r="I104" s="12">
        <v>-35.1</v>
      </c>
      <c r="J104" s="12">
        <v>0.46260000000000001</v>
      </c>
      <c r="K104" s="47" t="s">
        <v>739</v>
      </c>
      <c r="L104" s="9" t="str">
        <f t="shared" si="14"/>
        <v>Yes</v>
      </c>
    </row>
    <row r="105" spans="1:12" x14ac:dyDescent="0.2">
      <c r="A105" s="48" t="s">
        <v>1448</v>
      </c>
      <c r="B105" s="37" t="s">
        <v>213</v>
      </c>
      <c r="C105" s="49">
        <v>240.94148332</v>
      </c>
      <c r="D105" s="46" t="str">
        <f t="shared" si="11"/>
        <v>N/A</v>
      </c>
      <c r="E105" s="49">
        <v>340.50876278999999</v>
      </c>
      <c r="F105" s="46" t="str">
        <f t="shared" si="12"/>
        <v>N/A</v>
      </c>
      <c r="G105" s="49">
        <v>365.56748021999999</v>
      </c>
      <c r="H105" s="46" t="str">
        <f t="shared" si="13"/>
        <v>N/A</v>
      </c>
      <c r="I105" s="12">
        <v>41.32</v>
      </c>
      <c r="J105" s="12">
        <v>7.359</v>
      </c>
      <c r="K105" s="47" t="s">
        <v>739</v>
      </c>
      <c r="L105" s="9" t="str">
        <f t="shared" si="14"/>
        <v>Yes</v>
      </c>
    </row>
    <row r="106" spans="1:12" ht="25.5" x14ac:dyDescent="0.2">
      <c r="A106" s="48" t="s">
        <v>617</v>
      </c>
      <c r="B106" s="37" t="s">
        <v>213</v>
      </c>
      <c r="C106" s="49">
        <v>137169343</v>
      </c>
      <c r="D106" s="46" t="str">
        <f t="shared" si="11"/>
        <v>N/A</v>
      </c>
      <c r="E106" s="49">
        <v>129271819</v>
      </c>
      <c r="F106" s="46" t="str">
        <f t="shared" si="12"/>
        <v>N/A</v>
      </c>
      <c r="G106" s="49">
        <v>122354242</v>
      </c>
      <c r="H106" s="46" t="str">
        <f t="shared" si="13"/>
        <v>N/A</v>
      </c>
      <c r="I106" s="12">
        <v>-5.76</v>
      </c>
      <c r="J106" s="12">
        <v>-5.35</v>
      </c>
      <c r="K106" s="47" t="s">
        <v>739</v>
      </c>
      <c r="L106" s="9" t="str">
        <f t="shared" si="14"/>
        <v>Yes</v>
      </c>
    </row>
    <row r="107" spans="1:12" x14ac:dyDescent="0.2">
      <c r="A107" s="48" t="s">
        <v>618</v>
      </c>
      <c r="B107" s="37" t="s">
        <v>213</v>
      </c>
      <c r="C107" s="38">
        <v>40332</v>
      </c>
      <c r="D107" s="46" t="str">
        <f t="shared" si="11"/>
        <v>N/A</v>
      </c>
      <c r="E107" s="38">
        <v>39850</v>
      </c>
      <c r="F107" s="46" t="str">
        <f t="shared" si="12"/>
        <v>N/A</v>
      </c>
      <c r="G107" s="38">
        <v>37397</v>
      </c>
      <c r="H107" s="46" t="str">
        <f t="shared" si="13"/>
        <v>N/A</v>
      </c>
      <c r="I107" s="12">
        <v>-1.2</v>
      </c>
      <c r="J107" s="12">
        <v>-6.16</v>
      </c>
      <c r="K107" s="47" t="s">
        <v>739</v>
      </c>
      <c r="L107" s="9" t="str">
        <f t="shared" si="14"/>
        <v>Yes</v>
      </c>
    </row>
    <row r="108" spans="1:12" ht="25.5" x14ac:dyDescent="0.2">
      <c r="A108" s="48" t="s">
        <v>1449</v>
      </c>
      <c r="B108" s="37" t="s">
        <v>213</v>
      </c>
      <c r="C108" s="49">
        <v>3401.0052316000001</v>
      </c>
      <c r="D108" s="46" t="str">
        <f t="shared" si="11"/>
        <v>N/A</v>
      </c>
      <c r="E108" s="49">
        <v>3243.9603262000001</v>
      </c>
      <c r="F108" s="46" t="str">
        <f t="shared" si="12"/>
        <v>N/A</v>
      </c>
      <c r="G108" s="49">
        <v>3271.7662378999999</v>
      </c>
      <c r="H108" s="46" t="str">
        <f t="shared" si="13"/>
        <v>N/A</v>
      </c>
      <c r="I108" s="12">
        <v>-4.62</v>
      </c>
      <c r="J108" s="12">
        <v>0.85719999999999996</v>
      </c>
      <c r="K108" s="47" t="s">
        <v>739</v>
      </c>
      <c r="L108" s="9" t="str">
        <f t="shared" si="14"/>
        <v>Yes</v>
      </c>
    </row>
    <row r="109" spans="1:12" ht="25.5" x14ac:dyDescent="0.2">
      <c r="A109" s="48" t="s">
        <v>619</v>
      </c>
      <c r="B109" s="37" t="s">
        <v>213</v>
      </c>
      <c r="C109" s="49">
        <v>474287238</v>
      </c>
      <c r="D109" s="46" t="str">
        <f t="shared" si="11"/>
        <v>N/A</v>
      </c>
      <c r="E109" s="49">
        <v>376092200</v>
      </c>
      <c r="F109" s="46" t="str">
        <f t="shared" si="12"/>
        <v>N/A</v>
      </c>
      <c r="G109" s="49">
        <v>376030914</v>
      </c>
      <c r="H109" s="46" t="str">
        <f t="shared" si="13"/>
        <v>N/A</v>
      </c>
      <c r="I109" s="12">
        <v>-20.7</v>
      </c>
      <c r="J109" s="12">
        <v>-1.6E-2</v>
      </c>
      <c r="K109" s="47" t="s">
        <v>739</v>
      </c>
      <c r="L109" s="9" t="str">
        <f t="shared" si="14"/>
        <v>Yes</v>
      </c>
    </row>
    <row r="110" spans="1:12" x14ac:dyDescent="0.2">
      <c r="A110" s="48" t="s">
        <v>620</v>
      </c>
      <c r="B110" s="37" t="s">
        <v>213</v>
      </c>
      <c r="C110" s="38">
        <v>1104864</v>
      </c>
      <c r="D110" s="46" t="str">
        <f t="shared" si="11"/>
        <v>N/A</v>
      </c>
      <c r="E110" s="38">
        <v>1093799</v>
      </c>
      <c r="F110" s="46" t="str">
        <f t="shared" si="12"/>
        <v>N/A</v>
      </c>
      <c r="G110" s="38">
        <v>1119949</v>
      </c>
      <c r="H110" s="46" t="str">
        <f t="shared" si="13"/>
        <v>N/A</v>
      </c>
      <c r="I110" s="12">
        <v>-1</v>
      </c>
      <c r="J110" s="12">
        <v>2.391</v>
      </c>
      <c r="K110" s="47" t="s">
        <v>739</v>
      </c>
      <c r="L110" s="9" t="str">
        <f t="shared" si="14"/>
        <v>Yes</v>
      </c>
    </row>
    <row r="111" spans="1:12" x14ac:dyDescent="0.2">
      <c r="A111" s="48" t="s">
        <v>1450</v>
      </c>
      <c r="B111" s="37" t="s">
        <v>213</v>
      </c>
      <c r="C111" s="49">
        <v>429.27205339</v>
      </c>
      <c r="D111" s="46" t="str">
        <f t="shared" si="11"/>
        <v>N/A</v>
      </c>
      <c r="E111" s="49">
        <v>343.84032166999998</v>
      </c>
      <c r="F111" s="46" t="str">
        <f t="shared" si="12"/>
        <v>N/A</v>
      </c>
      <c r="G111" s="49">
        <v>335.75717644000002</v>
      </c>
      <c r="H111" s="46" t="str">
        <f t="shared" si="13"/>
        <v>N/A</v>
      </c>
      <c r="I111" s="12">
        <v>-19.899999999999999</v>
      </c>
      <c r="J111" s="12">
        <v>-2.35</v>
      </c>
      <c r="K111" s="47" t="s">
        <v>739</v>
      </c>
      <c r="L111" s="9" t="str">
        <f t="shared" si="14"/>
        <v>Yes</v>
      </c>
    </row>
    <row r="112" spans="1:12" x14ac:dyDescent="0.2">
      <c r="A112" s="48" t="s">
        <v>621</v>
      </c>
      <c r="B112" s="37" t="s">
        <v>213</v>
      </c>
      <c r="C112" s="49">
        <v>1133468090</v>
      </c>
      <c r="D112" s="46" t="str">
        <f t="shared" si="11"/>
        <v>N/A</v>
      </c>
      <c r="E112" s="49">
        <v>1149242205</v>
      </c>
      <c r="F112" s="46" t="str">
        <f t="shared" si="12"/>
        <v>N/A</v>
      </c>
      <c r="G112" s="49">
        <v>1208082331</v>
      </c>
      <c r="H112" s="46" t="str">
        <f t="shared" si="13"/>
        <v>N/A</v>
      </c>
      <c r="I112" s="12">
        <v>1.3919999999999999</v>
      </c>
      <c r="J112" s="12">
        <v>5.12</v>
      </c>
      <c r="K112" s="47" t="s">
        <v>739</v>
      </c>
      <c r="L112" s="9" t="str">
        <f t="shared" si="14"/>
        <v>Yes</v>
      </c>
    </row>
    <row r="113" spans="1:12" x14ac:dyDescent="0.2">
      <c r="A113" s="48" t="s">
        <v>622</v>
      </c>
      <c r="B113" s="37" t="s">
        <v>213</v>
      </c>
      <c r="C113" s="38">
        <v>1162948</v>
      </c>
      <c r="D113" s="46" t="str">
        <f t="shared" si="11"/>
        <v>N/A</v>
      </c>
      <c r="E113" s="38">
        <v>1157680</v>
      </c>
      <c r="F113" s="46" t="str">
        <f t="shared" si="12"/>
        <v>N/A</v>
      </c>
      <c r="G113" s="38">
        <v>1181794</v>
      </c>
      <c r="H113" s="46" t="str">
        <f t="shared" si="13"/>
        <v>N/A</v>
      </c>
      <c r="I113" s="12">
        <v>-0.45300000000000001</v>
      </c>
      <c r="J113" s="12">
        <v>2.0830000000000002</v>
      </c>
      <c r="K113" s="47" t="s">
        <v>739</v>
      </c>
      <c r="L113" s="9" t="str">
        <f t="shared" si="14"/>
        <v>Yes</v>
      </c>
    </row>
    <row r="114" spans="1:12" x14ac:dyDescent="0.2">
      <c r="A114" s="48" t="s">
        <v>1451</v>
      </c>
      <c r="B114" s="37" t="s">
        <v>213</v>
      </c>
      <c r="C114" s="49">
        <v>974.65070664999996</v>
      </c>
      <c r="D114" s="46" t="str">
        <f t="shared" si="11"/>
        <v>N/A</v>
      </c>
      <c r="E114" s="49">
        <v>992.71146171999999</v>
      </c>
      <c r="F114" s="46" t="str">
        <f t="shared" si="12"/>
        <v>N/A</v>
      </c>
      <c r="G114" s="49">
        <v>1022.2444275</v>
      </c>
      <c r="H114" s="46" t="str">
        <f t="shared" si="13"/>
        <v>N/A</v>
      </c>
      <c r="I114" s="12">
        <v>1.853</v>
      </c>
      <c r="J114" s="12">
        <v>2.9750000000000001</v>
      </c>
      <c r="K114" s="47" t="s">
        <v>739</v>
      </c>
      <c r="L114" s="9" t="str">
        <f t="shared" si="14"/>
        <v>Yes</v>
      </c>
    </row>
    <row r="115" spans="1:12" ht="25.5" x14ac:dyDescent="0.2">
      <c r="A115" s="48" t="s">
        <v>623</v>
      </c>
      <c r="B115" s="37" t="s">
        <v>213</v>
      </c>
      <c r="C115" s="49">
        <v>619341769</v>
      </c>
      <c r="D115" s="46" t="str">
        <f t="shared" si="11"/>
        <v>N/A</v>
      </c>
      <c r="E115" s="49">
        <v>616970141</v>
      </c>
      <c r="F115" s="46" t="str">
        <f t="shared" si="12"/>
        <v>N/A</v>
      </c>
      <c r="G115" s="49">
        <v>631070583</v>
      </c>
      <c r="H115" s="46" t="str">
        <f t="shared" si="13"/>
        <v>N/A</v>
      </c>
      <c r="I115" s="12">
        <v>-0.38300000000000001</v>
      </c>
      <c r="J115" s="12">
        <v>2.2850000000000001</v>
      </c>
      <c r="K115" s="47" t="s">
        <v>739</v>
      </c>
      <c r="L115" s="9" t="str">
        <f t="shared" si="14"/>
        <v>Yes</v>
      </c>
    </row>
    <row r="116" spans="1:12" x14ac:dyDescent="0.2">
      <c r="A116" s="51" t="s">
        <v>624</v>
      </c>
      <c r="B116" s="38" t="s">
        <v>213</v>
      </c>
      <c r="C116" s="38">
        <v>194578</v>
      </c>
      <c r="D116" s="46" t="str">
        <f t="shared" si="11"/>
        <v>N/A</v>
      </c>
      <c r="E116" s="38">
        <v>213153</v>
      </c>
      <c r="F116" s="46" t="str">
        <f t="shared" si="12"/>
        <v>N/A</v>
      </c>
      <c r="G116" s="38">
        <v>224373</v>
      </c>
      <c r="H116" s="46" t="str">
        <f t="shared" si="13"/>
        <v>N/A</v>
      </c>
      <c r="I116" s="12">
        <v>9.5459999999999994</v>
      </c>
      <c r="J116" s="12">
        <v>5.2640000000000002</v>
      </c>
      <c r="K116" s="52" t="s">
        <v>739</v>
      </c>
      <c r="L116" s="9" t="str">
        <f t="shared" si="14"/>
        <v>Yes</v>
      </c>
    </row>
    <row r="117" spans="1:12" ht="25.5" x14ac:dyDescent="0.2">
      <c r="A117" s="48" t="s">
        <v>1452</v>
      </c>
      <c r="B117" s="37" t="s">
        <v>213</v>
      </c>
      <c r="C117" s="49">
        <v>3182.9999742999998</v>
      </c>
      <c r="D117" s="46" t="str">
        <f t="shared" si="11"/>
        <v>N/A</v>
      </c>
      <c r="E117" s="49">
        <v>2894.4942881000002</v>
      </c>
      <c r="F117" s="46" t="str">
        <f t="shared" si="12"/>
        <v>N/A</v>
      </c>
      <c r="G117" s="49">
        <v>2812.5959139000001</v>
      </c>
      <c r="H117" s="46" t="str">
        <f t="shared" si="13"/>
        <v>N/A</v>
      </c>
      <c r="I117" s="12">
        <v>-9.06</v>
      </c>
      <c r="J117" s="12">
        <v>-2.83</v>
      </c>
      <c r="K117" s="47" t="s">
        <v>739</v>
      </c>
      <c r="L117" s="9" t="str">
        <f t="shared" si="14"/>
        <v>Yes</v>
      </c>
    </row>
    <row r="118" spans="1:12" ht="25.5" x14ac:dyDescent="0.2">
      <c r="A118" s="48" t="s">
        <v>625</v>
      </c>
      <c r="B118" s="37" t="s">
        <v>213</v>
      </c>
      <c r="C118" s="49">
        <v>40727233</v>
      </c>
      <c r="D118" s="46" t="str">
        <f t="shared" si="11"/>
        <v>N/A</v>
      </c>
      <c r="E118" s="49">
        <v>45472582</v>
      </c>
      <c r="F118" s="46" t="str">
        <f t="shared" si="12"/>
        <v>N/A</v>
      </c>
      <c r="G118" s="49">
        <v>43681509</v>
      </c>
      <c r="H118" s="46" t="str">
        <f t="shared" si="13"/>
        <v>N/A</v>
      </c>
      <c r="I118" s="12">
        <v>11.65</v>
      </c>
      <c r="J118" s="12">
        <v>-3.94</v>
      </c>
      <c r="K118" s="47" t="s">
        <v>739</v>
      </c>
      <c r="L118" s="9" t="str">
        <f t="shared" si="14"/>
        <v>Yes</v>
      </c>
    </row>
    <row r="119" spans="1:12" x14ac:dyDescent="0.2">
      <c r="A119" s="48" t="s">
        <v>626</v>
      </c>
      <c r="B119" s="37" t="s">
        <v>213</v>
      </c>
      <c r="C119" s="38">
        <v>153075</v>
      </c>
      <c r="D119" s="46" t="str">
        <f t="shared" si="11"/>
        <v>N/A</v>
      </c>
      <c r="E119" s="38">
        <v>158179</v>
      </c>
      <c r="F119" s="46" t="str">
        <f t="shared" si="12"/>
        <v>N/A</v>
      </c>
      <c r="G119" s="38">
        <v>158877</v>
      </c>
      <c r="H119" s="46" t="str">
        <f t="shared" si="13"/>
        <v>N/A</v>
      </c>
      <c r="I119" s="12">
        <v>3.3340000000000001</v>
      </c>
      <c r="J119" s="12">
        <v>0.44130000000000003</v>
      </c>
      <c r="K119" s="47" t="s">
        <v>739</v>
      </c>
      <c r="L119" s="9" t="str">
        <f t="shared" si="14"/>
        <v>Yes</v>
      </c>
    </row>
    <row r="120" spans="1:12" ht="25.5" x14ac:dyDescent="0.2">
      <c r="A120" s="48" t="s">
        <v>1453</v>
      </c>
      <c r="B120" s="37" t="s">
        <v>213</v>
      </c>
      <c r="C120" s="49">
        <v>266.06064348000001</v>
      </c>
      <c r="D120" s="46" t="str">
        <f t="shared" si="11"/>
        <v>N/A</v>
      </c>
      <c r="E120" s="49">
        <v>287.47546767</v>
      </c>
      <c r="F120" s="46" t="str">
        <f t="shared" si="12"/>
        <v>N/A</v>
      </c>
      <c r="G120" s="49">
        <v>274.93916048</v>
      </c>
      <c r="H120" s="46" t="str">
        <f t="shared" si="13"/>
        <v>N/A</v>
      </c>
      <c r="I120" s="12">
        <v>8.0489999999999995</v>
      </c>
      <c r="J120" s="12">
        <v>-4.3600000000000003</v>
      </c>
      <c r="K120" s="47" t="s">
        <v>739</v>
      </c>
      <c r="L120" s="9" t="str">
        <f t="shared" si="14"/>
        <v>Yes</v>
      </c>
    </row>
    <row r="121" spans="1:12" ht="25.5" x14ac:dyDescent="0.2">
      <c r="A121" s="48" t="s">
        <v>627</v>
      </c>
      <c r="B121" s="37" t="s">
        <v>213</v>
      </c>
      <c r="C121" s="49">
        <v>536017222</v>
      </c>
      <c r="D121" s="46" t="str">
        <f t="shared" si="11"/>
        <v>N/A</v>
      </c>
      <c r="E121" s="49">
        <v>478068851</v>
      </c>
      <c r="F121" s="46" t="str">
        <f t="shared" si="12"/>
        <v>N/A</v>
      </c>
      <c r="G121" s="49">
        <v>412339129</v>
      </c>
      <c r="H121" s="46" t="str">
        <f t="shared" si="13"/>
        <v>N/A</v>
      </c>
      <c r="I121" s="12">
        <v>-10.8</v>
      </c>
      <c r="J121" s="12">
        <v>-13.7</v>
      </c>
      <c r="K121" s="47" t="s">
        <v>739</v>
      </c>
      <c r="L121" s="9" t="str">
        <f t="shared" si="14"/>
        <v>Yes</v>
      </c>
    </row>
    <row r="122" spans="1:12" x14ac:dyDescent="0.2">
      <c r="A122" s="48" t="s">
        <v>628</v>
      </c>
      <c r="B122" s="37" t="s">
        <v>213</v>
      </c>
      <c r="C122" s="38">
        <v>81770</v>
      </c>
      <c r="D122" s="46" t="str">
        <f t="shared" si="11"/>
        <v>N/A</v>
      </c>
      <c r="E122" s="38">
        <v>72424</v>
      </c>
      <c r="F122" s="46" t="str">
        <f t="shared" si="12"/>
        <v>N/A</v>
      </c>
      <c r="G122" s="38">
        <v>62485</v>
      </c>
      <c r="H122" s="46" t="str">
        <f t="shared" si="13"/>
        <v>N/A</v>
      </c>
      <c r="I122" s="12">
        <v>-11.4</v>
      </c>
      <c r="J122" s="12">
        <v>-13.7</v>
      </c>
      <c r="K122" s="47" t="s">
        <v>739</v>
      </c>
      <c r="L122" s="9" t="str">
        <f t="shared" si="14"/>
        <v>Yes</v>
      </c>
    </row>
    <row r="123" spans="1:12" ht="25.5" x14ac:dyDescent="0.2">
      <c r="A123" s="48" t="s">
        <v>1454</v>
      </c>
      <c r="B123" s="37" t="s">
        <v>213</v>
      </c>
      <c r="C123" s="49">
        <v>6555.1818759999996</v>
      </c>
      <c r="D123" s="46" t="str">
        <f t="shared" si="11"/>
        <v>N/A</v>
      </c>
      <c r="E123" s="49">
        <v>6600.9727575999996</v>
      </c>
      <c r="F123" s="46" t="str">
        <f t="shared" si="12"/>
        <v>N/A</v>
      </c>
      <c r="G123" s="49">
        <v>6599.0098263999998</v>
      </c>
      <c r="H123" s="46" t="str">
        <f t="shared" si="13"/>
        <v>N/A</v>
      </c>
      <c r="I123" s="12">
        <v>0.69850000000000001</v>
      </c>
      <c r="J123" s="12">
        <v>-0.03</v>
      </c>
      <c r="K123" s="47" t="s">
        <v>739</v>
      </c>
      <c r="L123" s="9" t="str">
        <f t="shared" si="14"/>
        <v>Yes</v>
      </c>
    </row>
    <row r="124" spans="1:12" ht="25.5" x14ac:dyDescent="0.2">
      <c r="A124" s="48" t="s">
        <v>629</v>
      </c>
      <c r="B124" s="37" t="s">
        <v>213</v>
      </c>
      <c r="C124" s="49">
        <v>135192620</v>
      </c>
      <c r="D124" s="46" t="str">
        <f t="shared" si="11"/>
        <v>N/A</v>
      </c>
      <c r="E124" s="49">
        <v>108523689</v>
      </c>
      <c r="F124" s="46" t="str">
        <f t="shared" si="12"/>
        <v>N/A</v>
      </c>
      <c r="G124" s="49">
        <v>91076938</v>
      </c>
      <c r="H124" s="46" t="str">
        <f t="shared" si="13"/>
        <v>N/A</v>
      </c>
      <c r="I124" s="12">
        <v>-19.7</v>
      </c>
      <c r="J124" s="12">
        <v>-16.100000000000001</v>
      </c>
      <c r="K124" s="47" t="s">
        <v>739</v>
      </c>
      <c r="L124" s="9" t="str">
        <f t="shared" si="14"/>
        <v>Yes</v>
      </c>
    </row>
    <row r="125" spans="1:12" ht="25.5" x14ac:dyDescent="0.2">
      <c r="A125" s="48" t="s">
        <v>630</v>
      </c>
      <c r="B125" s="37" t="s">
        <v>213</v>
      </c>
      <c r="C125" s="38">
        <v>108159</v>
      </c>
      <c r="D125" s="46" t="str">
        <f t="shared" si="11"/>
        <v>N/A</v>
      </c>
      <c r="E125" s="38">
        <v>105330</v>
      </c>
      <c r="F125" s="46" t="str">
        <f t="shared" si="12"/>
        <v>N/A</v>
      </c>
      <c r="G125" s="38">
        <v>74391</v>
      </c>
      <c r="H125" s="46" t="str">
        <f t="shared" si="13"/>
        <v>N/A</v>
      </c>
      <c r="I125" s="12">
        <v>-2.62</v>
      </c>
      <c r="J125" s="12">
        <v>-29.4</v>
      </c>
      <c r="K125" s="47" t="s">
        <v>739</v>
      </c>
      <c r="L125" s="9" t="str">
        <f t="shared" si="14"/>
        <v>Yes</v>
      </c>
    </row>
    <row r="126" spans="1:12" ht="25.5" x14ac:dyDescent="0.2">
      <c r="A126" s="48" t="s">
        <v>1455</v>
      </c>
      <c r="B126" s="37" t="s">
        <v>213</v>
      </c>
      <c r="C126" s="49">
        <v>1249.9433242</v>
      </c>
      <c r="D126" s="46" t="str">
        <f t="shared" si="11"/>
        <v>N/A</v>
      </c>
      <c r="E126" s="49">
        <v>1030.3207918000001</v>
      </c>
      <c r="F126" s="46" t="str">
        <f t="shared" si="12"/>
        <v>N/A</v>
      </c>
      <c r="G126" s="49">
        <v>1224.3004933</v>
      </c>
      <c r="H126" s="46" t="str">
        <f t="shared" si="13"/>
        <v>N/A</v>
      </c>
      <c r="I126" s="12">
        <v>-17.600000000000001</v>
      </c>
      <c r="J126" s="12">
        <v>18.829999999999998</v>
      </c>
      <c r="K126" s="47" t="s">
        <v>739</v>
      </c>
      <c r="L126" s="9" t="str">
        <f t="shared" si="14"/>
        <v>Yes</v>
      </c>
    </row>
    <row r="127" spans="1:12" ht="25.5" x14ac:dyDescent="0.2">
      <c r="A127" s="48" t="s">
        <v>631</v>
      </c>
      <c r="B127" s="37" t="s">
        <v>213</v>
      </c>
      <c r="C127" s="49">
        <v>0</v>
      </c>
      <c r="D127" s="46" t="str">
        <f t="shared" si="11"/>
        <v>N/A</v>
      </c>
      <c r="E127" s="49">
        <v>0</v>
      </c>
      <c r="F127" s="46" t="str">
        <f t="shared" si="12"/>
        <v>N/A</v>
      </c>
      <c r="G127" s="49">
        <v>0</v>
      </c>
      <c r="H127" s="46" t="str">
        <f t="shared" si="13"/>
        <v>N/A</v>
      </c>
      <c r="I127" s="12" t="s">
        <v>1747</v>
      </c>
      <c r="J127" s="12" t="s">
        <v>1747</v>
      </c>
      <c r="K127" s="47" t="s">
        <v>739</v>
      </c>
      <c r="L127" s="9" t="str">
        <f t="shared" si="14"/>
        <v>N/A</v>
      </c>
    </row>
    <row r="128" spans="1:12" x14ac:dyDescent="0.2">
      <c r="A128" s="48" t="s">
        <v>632</v>
      </c>
      <c r="B128" s="37" t="s">
        <v>213</v>
      </c>
      <c r="C128" s="38">
        <v>0</v>
      </c>
      <c r="D128" s="46" t="str">
        <f t="shared" si="11"/>
        <v>N/A</v>
      </c>
      <c r="E128" s="38">
        <v>0</v>
      </c>
      <c r="F128" s="46" t="str">
        <f t="shared" si="12"/>
        <v>N/A</v>
      </c>
      <c r="G128" s="38">
        <v>0</v>
      </c>
      <c r="H128" s="46" t="str">
        <f t="shared" si="13"/>
        <v>N/A</v>
      </c>
      <c r="I128" s="12" t="s">
        <v>1747</v>
      </c>
      <c r="J128" s="12" t="s">
        <v>1747</v>
      </c>
      <c r="K128" s="47" t="s">
        <v>739</v>
      </c>
      <c r="L128" s="9" t="str">
        <f t="shared" si="14"/>
        <v>N/A</v>
      </c>
    </row>
    <row r="129" spans="1:12" ht="25.5" x14ac:dyDescent="0.2">
      <c r="A129" s="48" t="s">
        <v>1456</v>
      </c>
      <c r="B129" s="37" t="s">
        <v>213</v>
      </c>
      <c r="C129" s="49" t="s">
        <v>1747</v>
      </c>
      <c r="D129" s="46" t="str">
        <f t="shared" si="11"/>
        <v>N/A</v>
      </c>
      <c r="E129" s="49" t="s">
        <v>1747</v>
      </c>
      <c r="F129" s="46" t="str">
        <f t="shared" si="12"/>
        <v>N/A</v>
      </c>
      <c r="G129" s="49" t="s">
        <v>1747</v>
      </c>
      <c r="H129" s="46" t="str">
        <f t="shared" si="13"/>
        <v>N/A</v>
      </c>
      <c r="I129" s="12" t="s">
        <v>1747</v>
      </c>
      <c r="J129" s="12" t="s">
        <v>1747</v>
      </c>
      <c r="K129" s="47" t="s">
        <v>739</v>
      </c>
      <c r="L129" s="9" t="str">
        <f t="shared" si="14"/>
        <v>N/A</v>
      </c>
    </row>
    <row r="130" spans="1:12" ht="25.5" x14ac:dyDescent="0.2">
      <c r="A130" s="48" t="s">
        <v>633</v>
      </c>
      <c r="B130" s="37" t="s">
        <v>213</v>
      </c>
      <c r="C130" s="49">
        <v>30663328</v>
      </c>
      <c r="D130" s="46" t="str">
        <f t="shared" si="11"/>
        <v>N/A</v>
      </c>
      <c r="E130" s="49">
        <v>31333034</v>
      </c>
      <c r="F130" s="46" t="str">
        <f t="shared" si="12"/>
        <v>N/A</v>
      </c>
      <c r="G130" s="49">
        <v>31570349</v>
      </c>
      <c r="H130" s="46" t="str">
        <f t="shared" si="13"/>
        <v>N/A</v>
      </c>
      <c r="I130" s="12">
        <v>2.1840000000000002</v>
      </c>
      <c r="J130" s="12">
        <v>0.75739999999999996</v>
      </c>
      <c r="K130" s="47" t="s">
        <v>739</v>
      </c>
      <c r="L130" s="9" t="str">
        <f t="shared" si="14"/>
        <v>Yes</v>
      </c>
    </row>
    <row r="131" spans="1:12" x14ac:dyDescent="0.2">
      <c r="A131" s="48" t="s">
        <v>634</v>
      </c>
      <c r="B131" s="37" t="s">
        <v>213</v>
      </c>
      <c r="C131" s="38">
        <v>28830</v>
      </c>
      <c r="D131" s="46" t="str">
        <f t="shared" si="11"/>
        <v>N/A</v>
      </c>
      <c r="E131" s="38">
        <v>30551</v>
      </c>
      <c r="F131" s="46" t="str">
        <f t="shared" si="12"/>
        <v>N/A</v>
      </c>
      <c r="G131" s="38">
        <v>31030</v>
      </c>
      <c r="H131" s="46" t="str">
        <f t="shared" si="13"/>
        <v>N/A</v>
      </c>
      <c r="I131" s="12">
        <v>5.9690000000000003</v>
      </c>
      <c r="J131" s="12">
        <v>1.5680000000000001</v>
      </c>
      <c r="K131" s="47" t="s">
        <v>739</v>
      </c>
      <c r="L131" s="9" t="str">
        <f t="shared" si="14"/>
        <v>Yes</v>
      </c>
    </row>
    <row r="132" spans="1:12" ht="25.5" x14ac:dyDescent="0.2">
      <c r="A132" s="48" t="s">
        <v>1457</v>
      </c>
      <c r="B132" s="37" t="s">
        <v>213</v>
      </c>
      <c r="C132" s="49">
        <v>1063.5909816000001</v>
      </c>
      <c r="D132" s="46" t="str">
        <f t="shared" si="11"/>
        <v>N/A</v>
      </c>
      <c r="E132" s="49">
        <v>1025.5976564</v>
      </c>
      <c r="F132" s="46" t="str">
        <f t="shared" si="12"/>
        <v>N/A</v>
      </c>
      <c r="G132" s="49">
        <v>1017.4137609000001</v>
      </c>
      <c r="H132" s="46" t="str">
        <f t="shared" si="13"/>
        <v>N/A</v>
      </c>
      <c r="I132" s="12">
        <v>-3.57</v>
      </c>
      <c r="J132" s="12">
        <v>-0.79800000000000004</v>
      </c>
      <c r="K132" s="47" t="s">
        <v>739</v>
      </c>
      <c r="L132" s="9" t="str">
        <f t="shared" si="14"/>
        <v>Yes</v>
      </c>
    </row>
    <row r="133" spans="1:12" ht="25.5" x14ac:dyDescent="0.2">
      <c r="A133" s="48" t="s">
        <v>635</v>
      </c>
      <c r="B133" s="37" t="s">
        <v>213</v>
      </c>
      <c r="C133" s="49">
        <v>60854954</v>
      </c>
      <c r="D133" s="46" t="str">
        <f t="shared" si="11"/>
        <v>N/A</v>
      </c>
      <c r="E133" s="49">
        <v>65344972</v>
      </c>
      <c r="F133" s="46" t="str">
        <f t="shared" si="12"/>
        <v>N/A</v>
      </c>
      <c r="G133" s="49">
        <v>68326250</v>
      </c>
      <c r="H133" s="46" t="str">
        <f t="shared" si="13"/>
        <v>N/A</v>
      </c>
      <c r="I133" s="12">
        <v>7.3780000000000001</v>
      </c>
      <c r="J133" s="12">
        <v>4.5620000000000003</v>
      </c>
      <c r="K133" s="47" t="s">
        <v>739</v>
      </c>
      <c r="L133" s="9" t="str">
        <f t="shared" si="14"/>
        <v>Yes</v>
      </c>
    </row>
    <row r="134" spans="1:12" x14ac:dyDescent="0.2">
      <c r="A134" s="48" t="s">
        <v>636</v>
      </c>
      <c r="B134" s="37" t="s">
        <v>213</v>
      </c>
      <c r="C134" s="38">
        <v>5772</v>
      </c>
      <c r="D134" s="46" t="str">
        <f t="shared" si="11"/>
        <v>N/A</v>
      </c>
      <c r="E134" s="38">
        <v>6171</v>
      </c>
      <c r="F134" s="46" t="str">
        <f t="shared" si="12"/>
        <v>N/A</v>
      </c>
      <c r="G134" s="38">
        <v>6356</v>
      </c>
      <c r="H134" s="46" t="str">
        <f t="shared" si="13"/>
        <v>N/A</v>
      </c>
      <c r="I134" s="12">
        <v>6.9130000000000003</v>
      </c>
      <c r="J134" s="12">
        <v>2.9980000000000002</v>
      </c>
      <c r="K134" s="47" t="s">
        <v>739</v>
      </c>
      <c r="L134" s="9" t="str">
        <f t="shared" si="14"/>
        <v>Yes</v>
      </c>
    </row>
    <row r="135" spans="1:12" x14ac:dyDescent="0.2">
      <c r="A135" s="48" t="s">
        <v>1458</v>
      </c>
      <c r="B135" s="37" t="s">
        <v>213</v>
      </c>
      <c r="C135" s="49">
        <v>10543.131324</v>
      </c>
      <c r="D135" s="46" t="str">
        <f t="shared" si="11"/>
        <v>N/A</v>
      </c>
      <c r="E135" s="49">
        <v>10589.040998</v>
      </c>
      <c r="F135" s="46" t="str">
        <f t="shared" si="12"/>
        <v>N/A</v>
      </c>
      <c r="G135" s="49">
        <v>10749.882001</v>
      </c>
      <c r="H135" s="46" t="str">
        <f t="shared" si="13"/>
        <v>N/A</v>
      </c>
      <c r="I135" s="12">
        <v>0.43540000000000001</v>
      </c>
      <c r="J135" s="12">
        <v>1.5189999999999999</v>
      </c>
      <c r="K135" s="47" t="s">
        <v>739</v>
      </c>
      <c r="L135" s="9" t="str">
        <f t="shared" si="14"/>
        <v>Yes</v>
      </c>
    </row>
    <row r="136" spans="1:12" ht="25.5" x14ac:dyDescent="0.2">
      <c r="A136" s="48" t="s">
        <v>637</v>
      </c>
      <c r="B136" s="37" t="s">
        <v>213</v>
      </c>
      <c r="C136" s="49">
        <v>12636032</v>
      </c>
      <c r="D136" s="46" t="str">
        <f t="shared" si="11"/>
        <v>N/A</v>
      </c>
      <c r="E136" s="49">
        <v>12366186</v>
      </c>
      <c r="F136" s="46" t="str">
        <f t="shared" si="12"/>
        <v>N/A</v>
      </c>
      <c r="G136" s="49">
        <v>12661068</v>
      </c>
      <c r="H136" s="46" t="str">
        <f t="shared" si="13"/>
        <v>N/A</v>
      </c>
      <c r="I136" s="12">
        <v>-2.14</v>
      </c>
      <c r="J136" s="12">
        <v>2.3849999999999998</v>
      </c>
      <c r="K136" s="47" t="s">
        <v>739</v>
      </c>
      <c r="L136" s="9" t="str">
        <f>IF(J136="Div by 0", "N/A", IF(OR(J136="N/A",K136="N/A"),"N/A", IF(J136&gt;VALUE(MID(K136,1,2)), "No", IF(J136&lt;-1*VALUE(MID(K136,1,2)), "No", "Yes"))))</f>
        <v>Yes</v>
      </c>
    </row>
    <row r="137" spans="1:12" x14ac:dyDescent="0.2">
      <c r="A137" s="48" t="s">
        <v>638</v>
      </c>
      <c r="B137" s="37" t="s">
        <v>213</v>
      </c>
      <c r="C137" s="38">
        <v>111687</v>
      </c>
      <c r="D137" s="46" t="str">
        <f t="shared" si="11"/>
        <v>N/A</v>
      </c>
      <c r="E137" s="38">
        <v>116585</v>
      </c>
      <c r="F137" s="46" t="str">
        <f t="shared" si="12"/>
        <v>N/A</v>
      </c>
      <c r="G137" s="38">
        <v>118334</v>
      </c>
      <c r="H137" s="46" t="str">
        <f t="shared" si="13"/>
        <v>N/A</v>
      </c>
      <c r="I137" s="12">
        <v>4.3849999999999998</v>
      </c>
      <c r="J137" s="12">
        <v>1.5</v>
      </c>
      <c r="K137" s="47" t="s">
        <v>739</v>
      </c>
      <c r="L137" s="9" t="str">
        <f t="shared" ref="L137:L141" si="15">IF(J137="Div by 0", "N/A", IF(OR(J137="N/A",K137="N/A"),"N/A", IF(J137&gt;VALUE(MID(K137,1,2)), "No", IF(J137&lt;-1*VALUE(MID(K137,1,2)), "No", "Yes"))))</f>
        <v>Yes</v>
      </c>
    </row>
    <row r="138" spans="1:12" ht="25.5" x14ac:dyDescent="0.2">
      <c r="A138" s="48" t="s">
        <v>1459</v>
      </c>
      <c r="B138" s="37" t="s">
        <v>213</v>
      </c>
      <c r="C138" s="49">
        <v>113.13789429000001</v>
      </c>
      <c r="D138" s="46" t="str">
        <f t="shared" si="11"/>
        <v>N/A</v>
      </c>
      <c r="E138" s="49">
        <v>106.07012908999999</v>
      </c>
      <c r="F138" s="46" t="str">
        <f t="shared" si="12"/>
        <v>N/A</v>
      </c>
      <c r="G138" s="49">
        <v>106.99433806</v>
      </c>
      <c r="H138" s="46" t="str">
        <f t="shared" si="13"/>
        <v>N/A</v>
      </c>
      <c r="I138" s="12">
        <v>-6.25</v>
      </c>
      <c r="J138" s="12">
        <v>0.87129999999999996</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213052557</v>
      </c>
      <c r="D142" s="46" t="str">
        <f t="shared" si="11"/>
        <v>N/A</v>
      </c>
      <c r="E142" s="49">
        <v>212532509</v>
      </c>
      <c r="F142" s="46" t="str">
        <f t="shared" si="12"/>
        <v>N/A</v>
      </c>
      <c r="G142" s="49">
        <v>217727910</v>
      </c>
      <c r="H142" s="46" t="str">
        <f t="shared" si="13"/>
        <v>N/A</v>
      </c>
      <c r="I142" s="12">
        <v>-0.24399999999999999</v>
      </c>
      <c r="J142" s="12">
        <v>2.4449999999999998</v>
      </c>
      <c r="K142" s="47" t="s">
        <v>739</v>
      </c>
      <c r="L142" s="9" t="str">
        <f t="shared" ref="L142:L153" si="16">IF(J142="Div by 0", "N/A", IF(K142="N/A","N/A", IF(J142&gt;VALUE(MID(K142,1,2)), "No", IF(J142&lt;-1*VALUE(MID(K142,1,2)), "No", "Yes"))))</f>
        <v>Yes</v>
      </c>
    </row>
    <row r="143" spans="1:12" ht="25.5" x14ac:dyDescent="0.2">
      <c r="A143" s="48" t="s">
        <v>642</v>
      </c>
      <c r="B143" s="37" t="s">
        <v>213</v>
      </c>
      <c r="C143" s="38">
        <v>509883</v>
      </c>
      <c r="D143" s="46" t="str">
        <f t="shared" si="11"/>
        <v>N/A</v>
      </c>
      <c r="E143" s="38">
        <v>502110</v>
      </c>
      <c r="F143" s="46" t="str">
        <f t="shared" si="12"/>
        <v>N/A</v>
      </c>
      <c r="G143" s="38">
        <v>501909</v>
      </c>
      <c r="H143" s="46" t="str">
        <f t="shared" si="13"/>
        <v>N/A</v>
      </c>
      <c r="I143" s="12">
        <v>-1.52</v>
      </c>
      <c r="J143" s="12">
        <v>-0.04</v>
      </c>
      <c r="K143" s="47" t="s">
        <v>739</v>
      </c>
      <c r="L143" s="9" t="str">
        <f t="shared" si="16"/>
        <v>Yes</v>
      </c>
    </row>
    <row r="144" spans="1:12" ht="25.5" x14ac:dyDescent="0.2">
      <c r="A144" s="48" t="s">
        <v>1461</v>
      </c>
      <c r="B144" s="37" t="s">
        <v>213</v>
      </c>
      <c r="C144" s="49">
        <v>417.84597055</v>
      </c>
      <c r="D144" s="46" t="str">
        <f t="shared" si="11"/>
        <v>N/A</v>
      </c>
      <c r="E144" s="49">
        <v>423.27878154000001</v>
      </c>
      <c r="F144" s="46" t="str">
        <f t="shared" si="12"/>
        <v>N/A</v>
      </c>
      <c r="G144" s="49">
        <v>433.79957323000002</v>
      </c>
      <c r="H144" s="46" t="str">
        <f t="shared" si="13"/>
        <v>N/A</v>
      </c>
      <c r="I144" s="12">
        <v>1.3</v>
      </c>
      <c r="J144" s="12">
        <v>2.4860000000000002</v>
      </c>
      <c r="K144" s="47" t="s">
        <v>739</v>
      </c>
      <c r="L144" s="9" t="str">
        <f t="shared" si="16"/>
        <v>Yes</v>
      </c>
    </row>
    <row r="145" spans="1:12" ht="25.5" x14ac:dyDescent="0.2">
      <c r="A145" s="48" t="s">
        <v>643</v>
      </c>
      <c r="B145" s="37" t="s">
        <v>213</v>
      </c>
      <c r="C145" s="49">
        <v>13405433</v>
      </c>
      <c r="D145" s="46" t="str">
        <f t="shared" ref="D145:D153" si="17">IF($B145="N/A","N/A",IF(C145&gt;10,"No",IF(C145&lt;-10,"No","Yes")))</f>
        <v>N/A</v>
      </c>
      <c r="E145" s="49">
        <v>16040007</v>
      </c>
      <c r="F145" s="46" t="str">
        <f t="shared" ref="F145:F153" si="18">IF($B145="N/A","N/A",IF(E145&gt;10,"No",IF(E145&lt;-10,"No","Yes")))</f>
        <v>N/A</v>
      </c>
      <c r="G145" s="49">
        <v>17685541</v>
      </c>
      <c r="H145" s="46" t="str">
        <f t="shared" ref="H145:H153" si="19">IF($B145="N/A","N/A",IF(G145&gt;10,"No",IF(G145&lt;-10,"No","Yes")))</f>
        <v>N/A</v>
      </c>
      <c r="I145" s="12">
        <v>19.649999999999999</v>
      </c>
      <c r="J145" s="12">
        <v>10.26</v>
      </c>
      <c r="K145" s="47" t="s">
        <v>739</v>
      </c>
      <c r="L145" s="9" t="str">
        <f t="shared" si="16"/>
        <v>Yes</v>
      </c>
    </row>
    <row r="146" spans="1:12" x14ac:dyDescent="0.2">
      <c r="A146" s="48" t="s">
        <v>644</v>
      </c>
      <c r="B146" s="37" t="s">
        <v>213</v>
      </c>
      <c r="C146" s="38">
        <v>399</v>
      </c>
      <c r="D146" s="46" t="str">
        <f t="shared" si="17"/>
        <v>N/A</v>
      </c>
      <c r="E146" s="38">
        <v>441</v>
      </c>
      <c r="F146" s="46" t="str">
        <f t="shared" si="18"/>
        <v>N/A</v>
      </c>
      <c r="G146" s="38">
        <v>456</v>
      </c>
      <c r="H146" s="46" t="str">
        <f t="shared" si="19"/>
        <v>N/A</v>
      </c>
      <c r="I146" s="12">
        <v>10.53</v>
      </c>
      <c r="J146" s="12">
        <v>3.4009999999999998</v>
      </c>
      <c r="K146" s="47" t="s">
        <v>739</v>
      </c>
      <c r="L146" s="9" t="str">
        <f t="shared" si="16"/>
        <v>Yes</v>
      </c>
    </row>
    <row r="147" spans="1:12" ht="25.5" x14ac:dyDescent="0.2">
      <c r="A147" s="48" t="s">
        <v>1462</v>
      </c>
      <c r="B147" s="37" t="s">
        <v>213</v>
      </c>
      <c r="C147" s="49">
        <v>33597.576440999997</v>
      </c>
      <c r="D147" s="46" t="str">
        <f t="shared" si="17"/>
        <v>N/A</v>
      </c>
      <c r="E147" s="49">
        <v>36371.897959000002</v>
      </c>
      <c r="F147" s="46" t="str">
        <f t="shared" si="18"/>
        <v>N/A</v>
      </c>
      <c r="G147" s="49">
        <v>38784.081140000002</v>
      </c>
      <c r="H147" s="46" t="str">
        <f t="shared" si="19"/>
        <v>N/A</v>
      </c>
      <c r="I147" s="12">
        <v>8.2579999999999991</v>
      </c>
      <c r="J147" s="12">
        <v>6.6319999999999997</v>
      </c>
      <c r="K147" s="47" t="s">
        <v>739</v>
      </c>
      <c r="L147" s="9" t="str">
        <f t="shared" si="16"/>
        <v>Yes</v>
      </c>
    </row>
    <row r="148" spans="1:12" ht="25.5" x14ac:dyDescent="0.2">
      <c r="A148" s="48" t="s">
        <v>645</v>
      </c>
      <c r="B148" s="37" t="s">
        <v>213</v>
      </c>
      <c r="C148" s="49">
        <v>1275403883</v>
      </c>
      <c r="D148" s="46" t="str">
        <f t="shared" si="17"/>
        <v>N/A</v>
      </c>
      <c r="E148" s="49">
        <v>1022375796</v>
      </c>
      <c r="F148" s="46" t="str">
        <f t="shared" si="18"/>
        <v>N/A</v>
      </c>
      <c r="G148" s="49">
        <v>889769664</v>
      </c>
      <c r="H148" s="46" t="str">
        <f t="shared" si="19"/>
        <v>N/A</v>
      </c>
      <c r="I148" s="12">
        <v>-19.8</v>
      </c>
      <c r="J148" s="12">
        <v>-13</v>
      </c>
      <c r="K148" s="47" t="s">
        <v>739</v>
      </c>
      <c r="L148" s="9" t="str">
        <f t="shared" si="16"/>
        <v>Yes</v>
      </c>
    </row>
    <row r="149" spans="1:12" x14ac:dyDescent="0.2">
      <c r="A149" s="48" t="s">
        <v>646</v>
      </c>
      <c r="B149" s="37" t="s">
        <v>213</v>
      </c>
      <c r="C149" s="38">
        <v>280569</v>
      </c>
      <c r="D149" s="46" t="str">
        <f t="shared" si="17"/>
        <v>N/A</v>
      </c>
      <c r="E149" s="38">
        <v>220596</v>
      </c>
      <c r="F149" s="46" t="str">
        <f t="shared" si="18"/>
        <v>N/A</v>
      </c>
      <c r="G149" s="38">
        <v>231032</v>
      </c>
      <c r="H149" s="46" t="str">
        <f t="shared" si="19"/>
        <v>N/A</v>
      </c>
      <c r="I149" s="12">
        <v>-21.4</v>
      </c>
      <c r="J149" s="12">
        <v>4.7309999999999999</v>
      </c>
      <c r="K149" s="47" t="s">
        <v>739</v>
      </c>
      <c r="L149" s="9" t="str">
        <f t="shared" si="16"/>
        <v>Yes</v>
      </c>
    </row>
    <row r="150" spans="1:12" ht="25.5" x14ac:dyDescent="0.2">
      <c r="A150" s="48" t="s">
        <v>1463</v>
      </c>
      <c r="B150" s="37" t="s">
        <v>213</v>
      </c>
      <c r="C150" s="49">
        <v>4545.7762012000003</v>
      </c>
      <c r="D150" s="46" t="str">
        <f t="shared" si="17"/>
        <v>N/A</v>
      </c>
      <c r="E150" s="49">
        <v>4634.607137</v>
      </c>
      <c r="F150" s="46" t="str">
        <f t="shared" si="18"/>
        <v>N/A</v>
      </c>
      <c r="G150" s="49">
        <v>3851.2832162</v>
      </c>
      <c r="H150" s="46" t="str">
        <f t="shared" si="19"/>
        <v>N/A</v>
      </c>
      <c r="I150" s="12">
        <v>1.954</v>
      </c>
      <c r="J150" s="12">
        <v>-16.899999999999999</v>
      </c>
      <c r="K150" s="47" t="s">
        <v>739</v>
      </c>
      <c r="L150" s="9" t="str">
        <f t="shared" si="16"/>
        <v>Yes</v>
      </c>
    </row>
    <row r="151" spans="1:12" ht="25.5" x14ac:dyDescent="0.2">
      <c r="A151" s="48" t="s">
        <v>647</v>
      </c>
      <c r="B151" s="37" t="s">
        <v>213</v>
      </c>
      <c r="C151" s="49">
        <v>70078240</v>
      </c>
      <c r="D151" s="46" t="str">
        <f t="shared" si="17"/>
        <v>N/A</v>
      </c>
      <c r="E151" s="49">
        <v>74201585</v>
      </c>
      <c r="F151" s="46" t="str">
        <f t="shared" si="18"/>
        <v>N/A</v>
      </c>
      <c r="G151" s="49">
        <v>79528466</v>
      </c>
      <c r="H151" s="46" t="str">
        <f t="shared" si="19"/>
        <v>N/A</v>
      </c>
      <c r="I151" s="12">
        <v>5.8840000000000003</v>
      </c>
      <c r="J151" s="12">
        <v>7.1790000000000003</v>
      </c>
      <c r="K151" s="47" t="s">
        <v>739</v>
      </c>
      <c r="L151" s="9" t="str">
        <f t="shared" si="16"/>
        <v>Yes</v>
      </c>
    </row>
    <row r="152" spans="1:12" x14ac:dyDescent="0.2">
      <c r="A152" s="48" t="s">
        <v>648</v>
      </c>
      <c r="B152" s="37" t="s">
        <v>213</v>
      </c>
      <c r="C152" s="38">
        <v>2225</v>
      </c>
      <c r="D152" s="46" t="str">
        <f t="shared" si="17"/>
        <v>N/A</v>
      </c>
      <c r="E152" s="38">
        <v>2361</v>
      </c>
      <c r="F152" s="46" t="str">
        <f t="shared" si="18"/>
        <v>N/A</v>
      </c>
      <c r="G152" s="38">
        <v>2411</v>
      </c>
      <c r="H152" s="46" t="str">
        <f t="shared" si="19"/>
        <v>N/A</v>
      </c>
      <c r="I152" s="12">
        <v>6.1120000000000001</v>
      </c>
      <c r="J152" s="12">
        <v>2.1179999999999999</v>
      </c>
      <c r="K152" s="47" t="s">
        <v>739</v>
      </c>
      <c r="L152" s="9" t="str">
        <f t="shared" si="16"/>
        <v>Yes</v>
      </c>
    </row>
    <row r="153" spans="1:12" ht="25.5" x14ac:dyDescent="0.2">
      <c r="A153" s="48" t="s">
        <v>1464</v>
      </c>
      <c r="B153" s="37" t="s">
        <v>213</v>
      </c>
      <c r="C153" s="49">
        <v>31495.838201999999</v>
      </c>
      <c r="D153" s="46" t="str">
        <f t="shared" si="17"/>
        <v>N/A</v>
      </c>
      <c r="E153" s="49">
        <v>31428.032612999999</v>
      </c>
      <c r="F153" s="46" t="str">
        <f t="shared" si="18"/>
        <v>N/A</v>
      </c>
      <c r="G153" s="49">
        <v>32985.676483000003</v>
      </c>
      <c r="H153" s="46" t="str">
        <f t="shared" si="19"/>
        <v>N/A</v>
      </c>
      <c r="I153" s="12">
        <v>-0.215</v>
      </c>
      <c r="J153" s="12">
        <v>4.9560000000000004</v>
      </c>
      <c r="K153" s="47" t="s">
        <v>739</v>
      </c>
      <c r="L153" s="9" t="str">
        <f t="shared" si="16"/>
        <v>Yes</v>
      </c>
    </row>
    <row r="154" spans="1:12" x14ac:dyDescent="0.2">
      <c r="A154" s="48" t="s">
        <v>1530</v>
      </c>
      <c r="B154" s="37" t="s">
        <v>213</v>
      </c>
      <c r="C154" s="49">
        <v>618.41047985</v>
      </c>
      <c r="D154" s="46" t="str">
        <f t="shared" ref="D154:D173" si="20">IF($B154="N/A","N/A",IF(C154&gt;10,"No",IF(C154&lt;-10,"No","Yes")))</f>
        <v>N/A</v>
      </c>
      <c r="E154" s="49">
        <v>571.96763623000004</v>
      </c>
      <c r="F154" s="46" t="str">
        <f t="shared" ref="F154:F173" si="21">IF($B154="N/A","N/A",IF(E154&gt;10,"No",IF(E154&lt;-10,"No","Yes")))</f>
        <v>N/A</v>
      </c>
      <c r="G154" s="49">
        <v>546.51322001000005</v>
      </c>
      <c r="H154" s="46" t="str">
        <f t="shared" ref="H154:H173" si="22">IF($B154="N/A","N/A",IF(G154&gt;10,"No",IF(G154&lt;-10,"No","Yes")))</f>
        <v>N/A</v>
      </c>
      <c r="I154" s="12">
        <v>-7.51</v>
      </c>
      <c r="J154" s="12">
        <v>-4.45</v>
      </c>
      <c r="K154" s="47" t="s">
        <v>739</v>
      </c>
      <c r="L154" s="9" t="str">
        <f t="shared" ref="L154:L173" si="23">IF(J154="Div by 0", "N/A", IF(K154="N/A","N/A", IF(J154&gt;VALUE(MID(K154,1,2)), "No", IF(J154&lt;-1*VALUE(MID(K154,1,2)), "No", "Yes"))))</f>
        <v>Yes</v>
      </c>
    </row>
    <row r="155" spans="1:12" x14ac:dyDescent="0.2">
      <c r="A155" s="53" t="s">
        <v>1531</v>
      </c>
      <c r="B155" s="37" t="s">
        <v>213</v>
      </c>
      <c r="C155" s="49">
        <v>101.63845191999999</v>
      </c>
      <c r="D155" s="46" t="str">
        <f t="shared" si="20"/>
        <v>N/A</v>
      </c>
      <c r="E155" s="49">
        <v>96.268399723000002</v>
      </c>
      <c r="F155" s="46" t="str">
        <f t="shared" si="21"/>
        <v>N/A</v>
      </c>
      <c r="G155" s="49">
        <v>92.606615547999994</v>
      </c>
      <c r="H155" s="46" t="str">
        <f t="shared" si="22"/>
        <v>N/A</v>
      </c>
      <c r="I155" s="12">
        <v>-5.28</v>
      </c>
      <c r="J155" s="12">
        <v>-3.8</v>
      </c>
      <c r="K155" s="47" t="s">
        <v>739</v>
      </c>
      <c r="L155" s="9" t="str">
        <f t="shared" si="23"/>
        <v>Yes</v>
      </c>
    </row>
    <row r="156" spans="1:12" ht="25.5" x14ac:dyDescent="0.2">
      <c r="A156" s="53" t="s">
        <v>1532</v>
      </c>
      <c r="B156" s="37" t="s">
        <v>213</v>
      </c>
      <c r="C156" s="49">
        <v>1840.0380292</v>
      </c>
      <c r="D156" s="46" t="str">
        <f t="shared" si="20"/>
        <v>N/A</v>
      </c>
      <c r="E156" s="49">
        <v>1728.8261892</v>
      </c>
      <c r="F156" s="46" t="str">
        <f t="shared" si="21"/>
        <v>N/A</v>
      </c>
      <c r="G156" s="49">
        <v>1668.6631159999999</v>
      </c>
      <c r="H156" s="46" t="str">
        <f t="shared" si="22"/>
        <v>N/A</v>
      </c>
      <c r="I156" s="12">
        <v>-6.04</v>
      </c>
      <c r="J156" s="12">
        <v>-3.48</v>
      </c>
      <c r="K156" s="47" t="s">
        <v>739</v>
      </c>
      <c r="L156" s="9" t="str">
        <f t="shared" si="23"/>
        <v>Yes</v>
      </c>
    </row>
    <row r="157" spans="1:12" x14ac:dyDescent="0.2">
      <c r="A157" s="53" t="s">
        <v>1533</v>
      </c>
      <c r="B157" s="37" t="s">
        <v>213</v>
      </c>
      <c r="C157" s="49">
        <v>279.97348631</v>
      </c>
      <c r="D157" s="46" t="str">
        <f t="shared" si="20"/>
        <v>N/A</v>
      </c>
      <c r="E157" s="49">
        <v>243.23322042000001</v>
      </c>
      <c r="F157" s="46" t="str">
        <f t="shared" si="21"/>
        <v>N/A</v>
      </c>
      <c r="G157" s="49">
        <v>224.91000689000001</v>
      </c>
      <c r="H157" s="46" t="str">
        <f t="shared" si="22"/>
        <v>N/A</v>
      </c>
      <c r="I157" s="12">
        <v>-13.1</v>
      </c>
      <c r="J157" s="12">
        <v>-7.53</v>
      </c>
      <c r="K157" s="47" t="s">
        <v>739</v>
      </c>
      <c r="L157" s="9" t="str">
        <f t="shared" si="23"/>
        <v>Yes</v>
      </c>
    </row>
    <row r="158" spans="1:12" x14ac:dyDescent="0.2">
      <c r="A158" s="53" t="s">
        <v>1534</v>
      </c>
      <c r="B158" s="37" t="s">
        <v>213</v>
      </c>
      <c r="C158" s="49">
        <v>792.27178874000003</v>
      </c>
      <c r="D158" s="46" t="str">
        <f t="shared" si="20"/>
        <v>N/A</v>
      </c>
      <c r="E158" s="49">
        <v>754.42605819000005</v>
      </c>
      <c r="F158" s="46" t="str">
        <f t="shared" si="21"/>
        <v>N/A</v>
      </c>
      <c r="G158" s="49">
        <v>712.36839728999996</v>
      </c>
      <c r="H158" s="46" t="str">
        <f t="shared" si="22"/>
        <v>N/A</v>
      </c>
      <c r="I158" s="12">
        <v>-4.78</v>
      </c>
      <c r="J158" s="12">
        <v>-5.57</v>
      </c>
      <c r="K158" s="47" t="s">
        <v>739</v>
      </c>
      <c r="L158" s="9" t="str">
        <f t="shared" si="23"/>
        <v>Yes</v>
      </c>
    </row>
    <row r="159" spans="1:12" x14ac:dyDescent="0.2">
      <c r="A159" s="48" t="s">
        <v>1535</v>
      </c>
      <c r="B159" s="37" t="s">
        <v>213</v>
      </c>
      <c r="C159" s="49">
        <v>1008.9353151</v>
      </c>
      <c r="D159" s="46" t="str">
        <f t="shared" si="20"/>
        <v>N/A</v>
      </c>
      <c r="E159" s="49">
        <v>989.77078318999997</v>
      </c>
      <c r="F159" s="46" t="str">
        <f t="shared" si="21"/>
        <v>N/A</v>
      </c>
      <c r="G159" s="49">
        <v>1002.073233</v>
      </c>
      <c r="H159" s="46" t="str">
        <f t="shared" si="22"/>
        <v>N/A</v>
      </c>
      <c r="I159" s="12">
        <v>-1.9</v>
      </c>
      <c r="J159" s="12">
        <v>1.2430000000000001</v>
      </c>
      <c r="K159" s="47" t="s">
        <v>739</v>
      </c>
      <c r="L159" s="9" t="str">
        <f t="shared" si="23"/>
        <v>Yes</v>
      </c>
    </row>
    <row r="160" spans="1:12" x14ac:dyDescent="0.2">
      <c r="A160" s="53" t="s">
        <v>1536</v>
      </c>
      <c r="B160" s="37" t="s">
        <v>213</v>
      </c>
      <c r="C160" s="49">
        <v>7209.7550873</v>
      </c>
      <c r="D160" s="46" t="str">
        <f t="shared" si="20"/>
        <v>N/A</v>
      </c>
      <c r="E160" s="49">
        <v>7206.0569358000002</v>
      </c>
      <c r="F160" s="46" t="str">
        <f t="shared" si="21"/>
        <v>N/A</v>
      </c>
      <c r="G160" s="49">
        <v>7179.2947426000001</v>
      </c>
      <c r="H160" s="46" t="str">
        <f t="shared" si="22"/>
        <v>N/A</v>
      </c>
      <c r="I160" s="12">
        <v>-5.0999999999999997E-2</v>
      </c>
      <c r="J160" s="12">
        <v>-0.371</v>
      </c>
      <c r="K160" s="47" t="s">
        <v>739</v>
      </c>
      <c r="L160" s="9" t="str">
        <f t="shared" si="23"/>
        <v>Yes</v>
      </c>
    </row>
    <row r="161" spans="1:12" ht="25.5" x14ac:dyDescent="0.2">
      <c r="A161" s="53" t="s">
        <v>1537</v>
      </c>
      <c r="B161" s="37" t="s">
        <v>213</v>
      </c>
      <c r="C161" s="49">
        <v>2242.4566264999999</v>
      </c>
      <c r="D161" s="46" t="str">
        <f t="shared" si="20"/>
        <v>N/A</v>
      </c>
      <c r="E161" s="49">
        <v>2243.1410074999999</v>
      </c>
      <c r="F161" s="46" t="str">
        <f t="shared" si="21"/>
        <v>N/A</v>
      </c>
      <c r="G161" s="49">
        <v>2277.0933245000001</v>
      </c>
      <c r="H161" s="46" t="str">
        <f t="shared" si="22"/>
        <v>N/A</v>
      </c>
      <c r="I161" s="12">
        <v>3.0499999999999999E-2</v>
      </c>
      <c r="J161" s="12">
        <v>1.514</v>
      </c>
      <c r="K161" s="47" t="s">
        <v>739</v>
      </c>
      <c r="L161" s="9" t="str">
        <f t="shared" si="23"/>
        <v>Yes</v>
      </c>
    </row>
    <row r="162" spans="1:12" x14ac:dyDescent="0.2">
      <c r="A162" s="53" t="s">
        <v>1538</v>
      </c>
      <c r="B162" s="37" t="s">
        <v>213</v>
      </c>
      <c r="C162" s="49">
        <v>47.358230390000003</v>
      </c>
      <c r="D162" s="46" t="str">
        <f t="shared" si="20"/>
        <v>N/A</v>
      </c>
      <c r="E162" s="49">
        <v>60.807052667000001</v>
      </c>
      <c r="F162" s="46" t="str">
        <f t="shared" si="21"/>
        <v>N/A</v>
      </c>
      <c r="G162" s="49">
        <v>79.981724643999996</v>
      </c>
      <c r="H162" s="46" t="str">
        <f t="shared" si="22"/>
        <v>N/A</v>
      </c>
      <c r="I162" s="12">
        <v>28.4</v>
      </c>
      <c r="J162" s="12">
        <v>31.53</v>
      </c>
      <c r="K162" s="47" t="s">
        <v>739</v>
      </c>
      <c r="L162" s="9" t="str">
        <f t="shared" si="23"/>
        <v>No</v>
      </c>
    </row>
    <row r="163" spans="1:12" x14ac:dyDescent="0.2">
      <c r="A163" s="53" t="s">
        <v>1539</v>
      </c>
      <c r="B163" s="37" t="s">
        <v>213</v>
      </c>
      <c r="C163" s="49">
        <v>1.7077891519999999</v>
      </c>
      <c r="D163" s="46" t="str">
        <f t="shared" si="20"/>
        <v>N/A</v>
      </c>
      <c r="E163" s="49">
        <v>1.5165169354000001</v>
      </c>
      <c r="F163" s="46" t="str">
        <f t="shared" si="21"/>
        <v>N/A</v>
      </c>
      <c r="G163" s="49">
        <v>1.5635484340000001</v>
      </c>
      <c r="H163" s="46" t="str">
        <f t="shared" si="22"/>
        <v>N/A</v>
      </c>
      <c r="I163" s="12">
        <v>-11.2</v>
      </c>
      <c r="J163" s="12">
        <v>3.101</v>
      </c>
      <c r="K163" s="47" t="s">
        <v>739</v>
      </c>
      <c r="L163" s="9" t="str">
        <f t="shared" si="23"/>
        <v>Yes</v>
      </c>
    </row>
    <row r="164" spans="1:12" x14ac:dyDescent="0.2">
      <c r="A164" s="48" t="s">
        <v>1540</v>
      </c>
      <c r="B164" s="37" t="s">
        <v>213</v>
      </c>
      <c r="C164" s="49">
        <v>644.48211120999997</v>
      </c>
      <c r="D164" s="46" t="str">
        <f t="shared" si="20"/>
        <v>N/A</v>
      </c>
      <c r="E164" s="49">
        <v>631.21661545999996</v>
      </c>
      <c r="F164" s="46" t="str">
        <f t="shared" si="21"/>
        <v>N/A</v>
      </c>
      <c r="G164" s="49">
        <v>650.70308363000004</v>
      </c>
      <c r="H164" s="46" t="str">
        <f t="shared" si="22"/>
        <v>N/A</v>
      </c>
      <c r="I164" s="12">
        <v>-2.06</v>
      </c>
      <c r="J164" s="12">
        <v>3.0870000000000002</v>
      </c>
      <c r="K164" s="47" t="s">
        <v>739</v>
      </c>
      <c r="L164" s="9" t="str">
        <f t="shared" si="23"/>
        <v>Yes</v>
      </c>
    </row>
    <row r="165" spans="1:12" x14ac:dyDescent="0.2">
      <c r="A165" s="53" t="s">
        <v>1541</v>
      </c>
      <c r="B165" s="37" t="s">
        <v>213</v>
      </c>
      <c r="C165" s="49">
        <v>86.274567337999997</v>
      </c>
      <c r="D165" s="46" t="str">
        <f t="shared" si="20"/>
        <v>N/A</v>
      </c>
      <c r="E165" s="49">
        <v>75.381359244999999</v>
      </c>
      <c r="F165" s="46" t="str">
        <f t="shared" si="21"/>
        <v>N/A</v>
      </c>
      <c r="G165" s="49">
        <v>67.932546157000004</v>
      </c>
      <c r="H165" s="46" t="str">
        <f t="shared" si="22"/>
        <v>N/A</v>
      </c>
      <c r="I165" s="12">
        <v>-12.6</v>
      </c>
      <c r="J165" s="12">
        <v>-9.8800000000000008</v>
      </c>
      <c r="K165" s="47" t="s">
        <v>739</v>
      </c>
      <c r="L165" s="9" t="str">
        <f t="shared" si="23"/>
        <v>Yes</v>
      </c>
    </row>
    <row r="166" spans="1:12" x14ac:dyDescent="0.2">
      <c r="A166" s="53" t="s">
        <v>1542</v>
      </c>
      <c r="B166" s="37" t="s">
        <v>213</v>
      </c>
      <c r="C166" s="49">
        <v>2049.4786749999998</v>
      </c>
      <c r="D166" s="46" t="str">
        <f t="shared" si="20"/>
        <v>N/A</v>
      </c>
      <c r="E166" s="49">
        <v>2038.7772419999999</v>
      </c>
      <c r="F166" s="46" t="str">
        <f t="shared" si="21"/>
        <v>N/A</v>
      </c>
      <c r="G166" s="49">
        <v>2089.6226621000001</v>
      </c>
      <c r="H166" s="46" t="str">
        <f t="shared" si="22"/>
        <v>N/A</v>
      </c>
      <c r="I166" s="12">
        <v>-0.52200000000000002</v>
      </c>
      <c r="J166" s="12">
        <v>2.4940000000000002</v>
      </c>
      <c r="K166" s="47" t="s">
        <v>739</v>
      </c>
      <c r="L166" s="9" t="str">
        <f t="shared" si="23"/>
        <v>Yes</v>
      </c>
    </row>
    <row r="167" spans="1:12" x14ac:dyDescent="0.2">
      <c r="A167" s="53" t="s">
        <v>1543</v>
      </c>
      <c r="B167" s="37" t="s">
        <v>213</v>
      </c>
      <c r="C167" s="49">
        <v>320.18801330000002</v>
      </c>
      <c r="D167" s="46" t="str">
        <f t="shared" si="20"/>
        <v>N/A</v>
      </c>
      <c r="E167" s="49">
        <v>304.24244544999999</v>
      </c>
      <c r="F167" s="46" t="str">
        <f t="shared" si="21"/>
        <v>N/A</v>
      </c>
      <c r="G167" s="49">
        <v>314.13304105999998</v>
      </c>
      <c r="H167" s="46" t="str">
        <f t="shared" si="22"/>
        <v>N/A</v>
      </c>
      <c r="I167" s="12">
        <v>-4.9800000000000004</v>
      </c>
      <c r="J167" s="12">
        <v>3.2509999999999999</v>
      </c>
      <c r="K167" s="47" t="s">
        <v>739</v>
      </c>
      <c r="L167" s="9" t="str">
        <f t="shared" si="23"/>
        <v>Yes</v>
      </c>
    </row>
    <row r="168" spans="1:12" x14ac:dyDescent="0.2">
      <c r="A168" s="53" t="s">
        <v>1544</v>
      </c>
      <c r="B168" s="37" t="s">
        <v>213</v>
      </c>
      <c r="C168" s="49">
        <v>616.97292201000005</v>
      </c>
      <c r="D168" s="46" t="str">
        <f t="shared" si="20"/>
        <v>N/A</v>
      </c>
      <c r="E168" s="49">
        <v>606.13645382000004</v>
      </c>
      <c r="F168" s="46" t="str">
        <f t="shared" si="21"/>
        <v>N/A</v>
      </c>
      <c r="G168" s="49">
        <v>619.29707347999999</v>
      </c>
      <c r="H168" s="46" t="str">
        <f t="shared" si="22"/>
        <v>N/A</v>
      </c>
      <c r="I168" s="12">
        <v>-1.76</v>
      </c>
      <c r="J168" s="12">
        <v>2.1709999999999998</v>
      </c>
      <c r="K168" s="47" t="s">
        <v>739</v>
      </c>
      <c r="L168" s="9" t="str">
        <f t="shared" si="23"/>
        <v>Yes</v>
      </c>
    </row>
    <row r="169" spans="1:12" x14ac:dyDescent="0.2">
      <c r="A169" s="48" t="s">
        <v>1545</v>
      </c>
      <c r="B169" s="37" t="s">
        <v>213</v>
      </c>
      <c r="C169" s="49">
        <v>3122.6865527999998</v>
      </c>
      <c r="D169" s="46" t="str">
        <f t="shared" si="20"/>
        <v>N/A</v>
      </c>
      <c r="E169" s="49">
        <v>2796.4249565</v>
      </c>
      <c r="F169" s="46" t="str">
        <f t="shared" si="21"/>
        <v>N/A</v>
      </c>
      <c r="G169" s="49">
        <v>2671.5934093999999</v>
      </c>
      <c r="H169" s="46" t="str">
        <f t="shared" si="22"/>
        <v>N/A</v>
      </c>
      <c r="I169" s="12">
        <v>-10.4</v>
      </c>
      <c r="J169" s="12">
        <v>-4.46</v>
      </c>
      <c r="K169" s="47" t="s">
        <v>739</v>
      </c>
      <c r="L169" s="9" t="str">
        <f t="shared" si="23"/>
        <v>Yes</v>
      </c>
    </row>
    <row r="170" spans="1:12" x14ac:dyDescent="0.2">
      <c r="A170" s="53" t="s">
        <v>1546</v>
      </c>
      <c r="B170" s="37" t="s">
        <v>213</v>
      </c>
      <c r="C170" s="49">
        <v>4598.3856875000001</v>
      </c>
      <c r="D170" s="46" t="str">
        <f t="shared" si="20"/>
        <v>N/A</v>
      </c>
      <c r="E170" s="49">
        <v>4431.3044345999997</v>
      </c>
      <c r="F170" s="46" t="str">
        <f t="shared" si="21"/>
        <v>N/A</v>
      </c>
      <c r="G170" s="49">
        <v>4202.5279319000001</v>
      </c>
      <c r="H170" s="46" t="str">
        <f t="shared" si="22"/>
        <v>N/A</v>
      </c>
      <c r="I170" s="12">
        <v>-3.63</v>
      </c>
      <c r="J170" s="12">
        <v>-5.16</v>
      </c>
      <c r="K170" s="47" t="s">
        <v>739</v>
      </c>
      <c r="L170" s="9" t="str">
        <f t="shared" si="23"/>
        <v>Yes</v>
      </c>
    </row>
    <row r="171" spans="1:12" x14ac:dyDescent="0.2">
      <c r="A171" s="53" t="s">
        <v>1547</v>
      </c>
      <c r="B171" s="37" t="s">
        <v>213</v>
      </c>
      <c r="C171" s="49">
        <v>8361.5423953000009</v>
      </c>
      <c r="D171" s="46" t="str">
        <f t="shared" si="20"/>
        <v>N/A</v>
      </c>
      <c r="E171" s="49">
        <v>7572.7584930000003</v>
      </c>
      <c r="F171" s="46" t="str">
        <f t="shared" si="21"/>
        <v>N/A</v>
      </c>
      <c r="G171" s="49">
        <v>7053.6337546000004</v>
      </c>
      <c r="H171" s="46" t="str">
        <f t="shared" si="22"/>
        <v>N/A</v>
      </c>
      <c r="I171" s="12">
        <v>-9.43</v>
      </c>
      <c r="J171" s="12">
        <v>-6.86</v>
      </c>
      <c r="K171" s="47" t="s">
        <v>739</v>
      </c>
      <c r="L171" s="9" t="str">
        <f t="shared" si="23"/>
        <v>Yes</v>
      </c>
    </row>
    <row r="172" spans="1:12" x14ac:dyDescent="0.2">
      <c r="A172" s="53" t="s">
        <v>1548</v>
      </c>
      <c r="B172" s="37" t="s">
        <v>213</v>
      </c>
      <c r="C172" s="49">
        <v>1545.1732715000001</v>
      </c>
      <c r="D172" s="46" t="str">
        <f t="shared" si="20"/>
        <v>N/A</v>
      </c>
      <c r="E172" s="49">
        <v>1330.7994252000001</v>
      </c>
      <c r="F172" s="46" t="str">
        <f t="shared" si="21"/>
        <v>N/A</v>
      </c>
      <c r="G172" s="49">
        <v>1327.4344989000001</v>
      </c>
      <c r="H172" s="46" t="str">
        <f t="shared" si="22"/>
        <v>N/A</v>
      </c>
      <c r="I172" s="12">
        <v>-13.9</v>
      </c>
      <c r="J172" s="12">
        <v>-0.253</v>
      </c>
      <c r="K172" s="47" t="s">
        <v>739</v>
      </c>
      <c r="L172" s="9" t="str">
        <f t="shared" si="23"/>
        <v>Yes</v>
      </c>
    </row>
    <row r="173" spans="1:12" x14ac:dyDescent="0.2">
      <c r="A173" s="53" t="s">
        <v>1549</v>
      </c>
      <c r="B173" s="37" t="s">
        <v>213</v>
      </c>
      <c r="C173" s="49">
        <v>2524.8906502</v>
      </c>
      <c r="D173" s="46" t="str">
        <f t="shared" si="20"/>
        <v>N/A</v>
      </c>
      <c r="E173" s="49">
        <v>2274.1617531000002</v>
      </c>
      <c r="F173" s="46" t="str">
        <f t="shared" si="21"/>
        <v>N/A</v>
      </c>
      <c r="G173" s="49">
        <v>2131.3107424999998</v>
      </c>
      <c r="H173" s="46" t="str">
        <f t="shared" si="22"/>
        <v>N/A</v>
      </c>
      <c r="I173" s="12">
        <v>-9.93</v>
      </c>
      <c r="J173" s="12">
        <v>-6.28</v>
      </c>
      <c r="K173" s="47" t="s">
        <v>739</v>
      </c>
      <c r="L173" s="9" t="str">
        <f t="shared" si="23"/>
        <v>Yes</v>
      </c>
    </row>
    <row r="174" spans="1:12" x14ac:dyDescent="0.2">
      <c r="A174" s="48" t="s">
        <v>373</v>
      </c>
      <c r="B174" s="37" t="s">
        <v>213</v>
      </c>
      <c r="C174" s="8">
        <v>11.675092268</v>
      </c>
      <c r="D174" s="46" t="str">
        <f t="shared" ref="D174:D203" si="24">IF($B174="N/A","N/A",IF(C174&gt;10,"No",IF(C174&lt;-10,"No","Yes")))</f>
        <v>N/A</v>
      </c>
      <c r="E174" s="8">
        <v>10.97541685</v>
      </c>
      <c r="F174" s="46" t="str">
        <f t="shared" ref="F174:F203" si="25">IF($B174="N/A","N/A",IF(E174&gt;10,"No",IF(E174&lt;-10,"No","Yes")))</f>
        <v>N/A</v>
      </c>
      <c r="G174" s="8">
        <v>10.555106702</v>
      </c>
      <c r="H174" s="46" t="str">
        <f t="shared" ref="H174:H203" si="26">IF($B174="N/A","N/A",IF(G174&gt;10,"No",IF(G174&lt;-10,"No","Yes")))</f>
        <v>N/A</v>
      </c>
      <c r="I174" s="12">
        <v>-5.99</v>
      </c>
      <c r="J174" s="12">
        <v>-3.83</v>
      </c>
      <c r="K174" s="47" t="s">
        <v>739</v>
      </c>
      <c r="L174" s="9" t="str">
        <f t="shared" ref="L174:L203" si="27">IF(J174="Div by 0", "N/A", IF(K174="N/A","N/A", IF(J174&gt;VALUE(MID(K174,1,2)), "No", IF(J174&lt;-1*VALUE(MID(K174,1,2)), "No", "Yes"))))</f>
        <v>Yes</v>
      </c>
    </row>
    <row r="175" spans="1:12" x14ac:dyDescent="0.2">
      <c r="A175" s="53" t="s">
        <v>483</v>
      </c>
      <c r="B175" s="37" t="s">
        <v>213</v>
      </c>
      <c r="C175" s="8">
        <v>6.0966663949999997</v>
      </c>
      <c r="D175" s="46" t="str">
        <f t="shared" si="24"/>
        <v>N/A</v>
      </c>
      <c r="E175" s="8">
        <v>5.1024816396999997</v>
      </c>
      <c r="F175" s="46" t="str">
        <f t="shared" si="25"/>
        <v>N/A</v>
      </c>
      <c r="G175" s="8">
        <v>4.6299317508</v>
      </c>
      <c r="H175" s="46" t="str">
        <f t="shared" si="26"/>
        <v>N/A</v>
      </c>
      <c r="I175" s="12">
        <v>-16.3</v>
      </c>
      <c r="J175" s="12">
        <v>-9.26</v>
      </c>
      <c r="K175" s="47" t="s">
        <v>739</v>
      </c>
      <c r="L175" s="9" t="str">
        <f t="shared" si="27"/>
        <v>Yes</v>
      </c>
    </row>
    <row r="176" spans="1:12" x14ac:dyDescent="0.2">
      <c r="A176" s="53" t="s">
        <v>484</v>
      </c>
      <c r="B176" s="37" t="s">
        <v>213</v>
      </c>
      <c r="C176" s="8">
        <v>13.53939349</v>
      </c>
      <c r="D176" s="46" t="str">
        <f t="shared" si="24"/>
        <v>N/A</v>
      </c>
      <c r="E176" s="8">
        <v>13.011001926</v>
      </c>
      <c r="F176" s="46" t="str">
        <f t="shared" si="25"/>
        <v>N/A</v>
      </c>
      <c r="G176" s="8">
        <v>12.965949452</v>
      </c>
      <c r="H176" s="46" t="str">
        <f t="shared" si="26"/>
        <v>N/A</v>
      </c>
      <c r="I176" s="12">
        <v>-3.9</v>
      </c>
      <c r="J176" s="12">
        <v>-0.34599999999999997</v>
      </c>
      <c r="K176" s="47" t="s">
        <v>739</v>
      </c>
      <c r="L176" s="9" t="str">
        <f t="shared" si="27"/>
        <v>Yes</v>
      </c>
    </row>
    <row r="177" spans="1:12" x14ac:dyDescent="0.2">
      <c r="A177" s="53" t="s">
        <v>485</v>
      </c>
      <c r="B177" s="37" t="s">
        <v>213</v>
      </c>
      <c r="C177" s="8">
        <v>9.2225637065000008</v>
      </c>
      <c r="D177" s="46" t="str">
        <f t="shared" si="24"/>
        <v>N/A</v>
      </c>
      <c r="E177" s="8">
        <v>8.4878087955999995</v>
      </c>
      <c r="F177" s="46" t="str">
        <f t="shared" si="25"/>
        <v>N/A</v>
      </c>
      <c r="G177" s="8">
        <v>8.0074297096000002</v>
      </c>
      <c r="H177" s="46" t="str">
        <f t="shared" si="26"/>
        <v>N/A</v>
      </c>
      <c r="I177" s="12">
        <v>-7.97</v>
      </c>
      <c r="J177" s="12">
        <v>-5.66</v>
      </c>
      <c r="K177" s="47" t="s">
        <v>739</v>
      </c>
      <c r="L177" s="9" t="str">
        <f t="shared" si="27"/>
        <v>Yes</v>
      </c>
    </row>
    <row r="178" spans="1:12" x14ac:dyDescent="0.2">
      <c r="A178" s="53" t="s">
        <v>486</v>
      </c>
      <c r="B178" s="37" t="s">
        <v>213</v>
      </c>
      <c r="C178" s="8">
        <v>20.483349019999999</v>
      </c>
      <c r="D178" s="46" t="str">
        <f t="shared" si="24"/>
        <v>N/A</v>
      </c>
      <c r="E178" s="8">
        <v>19.763592061000001</v>
      </c>
      <c r="F178" s="46" t="str">
        <f t="shared" si="25"/>
        <v>N/A</v>
      </c>
      <c r="G178" s="8">
        <v>19.103316202999999</v>
      </c>
      <c r="H178" s="46" t="str">
        <f t="shared" si="26"/>
        <v>N/A</v>
      </c>
      <c r="I178" s="12">
        <v>-3.51</v>
      </c>
      <c r="J178" s="12">
        <v>-3.34</v>
      </c>
      <c r="K178" s="47" t="s">
        <v>739</v>
      </c>
      <c r="L178" s="9" t="str">
        <f t="shared" si="27"/>
        <v>Yes</v>
      </c>
    </row>
    <row r="179" spans="1:12" x14ac:dyDescent="0.2">
      <c r="A179" s="48" t="s">
        <v>1550</v>
      </c>
      <c r="B179" s="37" t="s">
        <v>213</v>
      </c>
      <c r="C179" s="8">
        <v>2.6735815166000001</v>
      </c>
      <c r="D179" s="46" t="str">
        <f t="shared" si="24"/>
        <v>N/A</v>
      </c>
      <c r="E179" s="8">
        <v>2.5985923925000001</v>
      </c>
      <c r="F179" s="46" t="str">
        <f t="shared" si="25"/>
        <v>N/A</v>
      </c>
      <c r="G179" s="8">
        <v>2.5382154284</v>
      </c>
      <c r="H179" s="46" t="str">
        <f t="shared" si="26"/>
        <v>N/A</v>
      </c>
      <c r="I179" s="12">
        <v>-2.8</v>
      </c>
      <c r="J179" s="12">
        <v>-2.3199999999999998</v>
      </c>
      <c r="K179" s="47" t="s">
        <v>739</v>
      </c>
      <c r="L179" s="9" t="str">
        <f t="shared" si="27"/>
        <v>Yes</v>
      </c>
    </row>
    <row r="180" spans="1:12" x14ac:dyDescent="0.2">
      <c r="A180" s="53" t="s">
        <v>1551</v>
      </c>
      <c r="B180" s="37" t="s">
        <v>213</v>
      </c>
      <c r="C180" s="8">
        <v>23.051321759</v>
      </c>
      <c r="D180" s="46" t="str">
        <f t="shared" si="24"/>
        <v>N/A</v>
      </c>
      <c r="E180" s="8">
        <v>23.101398194000001</v>
      </c>
      <c r="F180" s="46" t="str">
        <f t="shared" si="25"/>
        <v>N/A</v>
      </c>
      <c r="G180" s="8">
        <v>22.635070832</v>
      </c>
      <c r="H180" s="46" t="str">
        <f t="shared" si="26"/>
        <v>N/A</v>
      </c>
      <c r="I180" s="12">
        <v>0.2172</v>
      </c>
      <c r="J180" s="12">
        <v>-2.02</v>
      </c>
      <c r="K180" s="47" t="s">
        <v>739</v>
      </c>
      <c r="L180" s="9" t="str">
        <f t="shared" si="27"/>
        <v>Yes</v>
      </c>
    </row>
    <row r="181" spans="1:12" x14ac:dyDescent="0.2">
      <c r="A181" s="53" t="s">
        <v>1552</v>
      </c>
      <c r="B181" s="37" t="s">
        <v>213</v>
      </c>
      <c r="C181" s="8">
        <v>3.8170822609999999</v>
      </c>
      <c r="D181" s="46" t="str">
        <f t="shared" si="24"/>
        <v>N/A</v>
      </c>
      <c r="E181" s="8">
        <v>3.7892984232</v>
      </c>
      <c r="F181" s="46" t="str">
        <f t="shared" si="25"/>
        <v>N/A</v>
      </c>
      <c r="G181" s="8">
        <v>3.6667627741</v>
      </c>
      <c r="H181" s="46" t="str">
        <f t="shared" si="26"/>
        <v>N/A</v>
      </c>
      <c r="I181" s="12">
        <v>-0.72799999999999998</v>
      </c>
      <c r="J181" s="12">
        <v>-3.23</v>
      </c>
      <c r="K181" s="47" t="s">
        <v>739</v>
      </c>
      <c r="L181" s="9" t="str">
        <f t="shared" si="27"/>
        <v>Yes</v>
      </c>
    </row>
    <row r="182" spans="1:12" x14ac:dyDescent="0.2">
      <c r="A182" s="53" t="s">
        <v>1553</v>
      </c>
      <c r="B182" s="37" t="s">
        <v>213</v>
      </c>
      <c r="C182" s="8">
        <v>0.1679001238</v>
      </c>
      <c r="D182" s="46" t="str">
        <f t="shared" si="24"/>
        <v>N/A</v>
      </c>
      <c r="E182" s="8">
        <v>0.1851889032</v>
      </c>
      <c r="F182" s="46" t="str">
        <f t="shared" si="25"/>
        <v>N/A</v>
      </c>
      <c r="G182" s="8">
        <v>0.20501261000000001</v>
      </c>
      <c r="H182" s="46" t="str">
        <f t="shared" si="26"/>
        <v>N/A</v>
      </c>
      <c r="I182" s="12">
        <v>10.3</v>
      </c>
      <c r="J182" s="12">
        <v>10.7</v>
      </c>
      <c r="K182" s="47" t="s">
        <v>739</v>
      </c>
      <c r="L182" s="9" t="str">
        <f t="shared" si="27"/>
        <v>Yes</v>
      </c>
    </row>
    <row r="183" spans="1:12" x14ac:dyDescent="0.2">
      <c r="A183" s="53" t="s">
        <v>1554</v>
      </c>
      <c r="B183" s="37" t="s">
        <v>213</v>
      </c>
      <c r="C183" s="8">
        <v>2.5463171900000001E-2</v>
      </c>
      <c r="D183" s="46" t="str">
        <f t="shared" si="24"/>
        <v>N/A</v>
      </c>
      <c r="E183" s="8">
        <v>2.44902008E-2</v>
      </c>
      <c r="F183" s="46" t="str">
        <f t="shared" si="25"/>
        <v>N/A</v>
      </c>
      <c r="G183" s="8">
        <v>2.1817124E-2</v>
      </c>
      <c r="H183" s="46" t="str">
        <f t="shared" si="26"/>
        <v>N/A</v>
      </c>
      <c r="I183" s="12">
        <v>-3.82</v>
      </c>
      <c r="J183" s="12">
        <v>-10.9</v>
      </c>
      <c r="K183" s="47" t="s">
        <v>739</v>
      </c>
      <c r="L183" s="9" t="str">
        <f t="shared" si="27"/>
        <v>Yes</v>
      </c>
    </row>
    <row r="184" spans="1:12" x14ac:dyDescent="0.2">
      <c r="A184" s="48" t="s">
        <v>97</v>
      </c>
      <c r="B184" s="37" t="s">
        <v>213</v>
      </c>
      <c r="C184" s="8">
        <v>66.124418399999996</v>
      </c>
      <c r="D184" s="46" t="str">
        <f t="shared" si="24"/>
        <v>N/A</v>
      </c>
      <c r="E184" s="8">
        <v>63.585104010999999</v>
      </c>
      <c r="F184" s="46" t="str">
        <f t="shared" si="25"/>
        <v>N/A</v>
      </c>
      <c r="G184" s="8">
        <v>63.654353704000002</v>
      </c>
      <c r="H184" s="46" t="str">
        <f t="shared" si="26"/>
        <v>N/A</v>
      </c>
      <c r="I184" s="12">
        <v>-3.84</v>
      </c>
      <c r="J184" s="12">
        <v>0.1089</v>
      </c>
      <c r="K184" s="47" t="s">
        <v>739</v>
      </c>
      <c r="L184" s="9" t="str">
        <f t="shared" si="27"/>
        <v>Yes</v>
      </c>
    </row>
    <row r="185" spans="1:12" x14ac:dyDescent="0.2">
      <c r="A185" s="53" t="s">
        <v>487</v>
      </c>
      <c r="B185" s="37" t="s">
        <v>213</v>
      </c>
      <c r="C185" s="8">
        <v>43.170456707</v>
      </c>
      <c r="D185" s="46" t="str">
        <f t="shared" si="24"/>
        <v>N/A</v>
      </c>
      <c r="E185" s="8">
        <v>39.192627082000001</v>
      </c>
      <c r="F185" s="46" t="str">
        <f t="shared" si="25"/>
        <v>N/A</v>
      </c>
      <c r="G185" s="8">
        <v>36.360361095000002</v>
      </c>
      <c r="H185" s="46" t="str">
        <f t="shared" si="26"/>
        <v>N/A</v>
      </c>
      <c r="I185" s="12">
        <v>-9.2100000000000009</v>
      </c>
      <c r="J185" s="12">
        <v>-7.23</v>
      </c>
      <c r="K185" s="47" t="s">
        <v>739</v>
      </c>
      <c r="L185" s="9" t="str">
        <f t="shared" si="27"/>
        <v>Yes</v>
      </c>
    </row>
    <row r="186" spans="1:12" x14ac:dyDescent="0.2">
      <c r="A186" s="53" t="s">
        <v>488</v>
      </c>
      <c r="B186" s="37" t="s">
        <v>213</v>
      </c>
      <c r="C186" s="8">
        <v>68.504096356000005</v>
      </c>
      <c r="D186" s="46" t="str">
        <f t="shared" si="24"/>
        <v>N/A</v>
      </c>
      <c r="E186" s="8">
        <v>66.640331689999996</v>
      </c>
      <c r="F186" s="46" t="str">
        <f t="shared" si="25"/>
        <v>N/A</v>
      </c>
      <c r="G186" s="8">
        <v>65.801171666000002</v>
      </c>
      <c r="H186" s="46" t="str">
        <f t="shared" si="26"/>
        <v>N/A</v>
      </c>
      <c r="I186" s="12">
        <v>-2.72</v>
      </c>
      <c r="J186" s="12">
        <v>-1.26</v>
      </c>
      <c r="K186" s="47" t="s">
        <v>739</v>
      </c>
      <c r="L186" s="9" t="str">
        <f t="shared" si="27"/>
        <v>Yes</v>
      </c>
    </row>
    <row r="187" spans="1:12" x14ac:dyDescent="0.2">
      <c r="A187" s="53" t="s">
        <v>489</v>
      </c>
      <c r="B187" s="37" t="s">
        <v>213</v>
      </c>
      <c r="C187" s="8">
        <v>66.908348626999995</v>
      </c>
      <c r="D187" s="46" t="str">
        <f t="shared" si="24"/>
        <v>N/A</v>
      </c>
      <c r="E187" s="8">
        <v>63.621231807000001</v>
      </c>
      <c r="F187" s="46" t="str">
        <f t="shared" si="25"/>
        <v>N/A</v>
      </c>
      <c r="G187" s="8">
        <v>64.386367460000002</v>
      </c>
      <c r="H187" s="46" t="str">
        <f t="shared" si="26"/>
        <v>N/A</v>
      </c>
      <c r="I187" s="12">
        <v>-4.91</v>
      </c>
      <c r="J187" s="12">
        <v>1.2030000000000001</v>
      </c>
      <c r="K187" s="47" t="s">
        <v>739</v>
      </c>
      <c r="L187" s="9" t="str">
        <f t="shared" si="27"/>
        <v>Yes</v>
      </c>
    </row>
    <row r="188" spans="1:12" x14ac:dyDescent="0.2">
      <c r="A188" s="53" t="s">
        <v>490</v>
      </c>
      <c r="B188" s="37" t="s">
        <v>213</v>
      </c>
      <c r="C188" s="8">
        <v>72.204208191999996</v>
      </c>
      <c r="D188" s="46" t="str">
        <f t="shared" si="24"/>
        <v>N/A</v>
      </c>
      <c r="E188" s="8">
        <v>71.594157072000002</v>
      </c>
      <c r="F188" s="46" t="str">
        <f t="shared" si="25"/>
        <v>N/A</v>
      </c>
      <c r="G188" s="8">
        <v>71.408052943000001</v>
      </c>
      <c r="H188" s="46" t="str">
        <f t="shared" si="26"/>
        <v>N/A</v>
      </c>
      <c r="I188" s="12">
        <v>-0.84499999999999997</v>
      </c>
      <c r="J188" s="12">
        <v>-0.26</v>
      </c>
      <c r="K188" s="47" t="s">
        <v>739</v>
      </c>
      <c r="L188" s="9" t="str">
        <f t="shared" si="27"/>
        <v>Yes</v>
      </c>
    </row>
    <row r="189" spans="1:12" x14ac:dyDescent="0.2">
      <c r="A189" s="48" t="s">
        <v>118</v>
      </c>
      <c r="B189" s="37" t="s">
        <v>213</v>
      </c>
      <c r="C189" s="8">
        <v>90.347848188</v>
      </c>
      <c r="D189" s="46" t="str">
        <f t="shared" si="24"/>
        <v>N/A</v>
      </c>
      <c r="E189" s="8">
        <v>88.730022551999994</v>
      </c>
      <c r="F189" s="46" t="str">
        <f t="shared" si="25"/>
        <v>N/A</v>
      </c>
      <c r="G189" s="8">
        <v>88.949035323000004</v>
      </c>
      <c r="H189" s="46" t="str">
        <f t="shared" si="26"/>
        <v>N/A</v>
      </c>
      <c r="I189" s="12">
        <v>-1.79</v>
      </c>
      <c r="J189" s="12">
        <v>0.24679999999999999</v>
      </c>
      <c r="K189" s="47" t="s">
        <v>739</v>
      </c>
      <c r="L189" s="9" t="str">
        <f t="shared" si="27"/>
        <v>Yes</v>
      </c>
    </row>
    <row r="190" spans="1:12" x14ac:dyDescent="0.2">
      <c r="A190" s="53" t="s">
        <v>491</v>
      </c>
      <c r="B190" s="37" t="s">
        <v>213</v>
      </c>
      <c r="C190" s="8">
        <v>91.380036406000002</v>
      </c>
      <c r="D190" s="46" t="str">
        <f t="shared" si="24"/>
        <v>N/A</v>
      </c>
      <c r="E190" s="8">
        <v>90.708422763000002</v>
      </c>
      <c r="F190" s="46" t="str">
        <f t="shared" si="25"/>
        <v>N/A</v>
      </c>
      <c r="G190" s="8">
        <v>90.309160617000003</v>
      </c>
      <c r="H190" s="46" t="str">
        <f t="shared" si="26"/>
        <v>N/A</v>
      </c>
      <c r="I190" s="12">
        <v>-0.73499999999999999</v>
      </c>
      <c r="J190" s="12">
        <v>-0.44</v>
      </c>
      <c r="K190" s="47" t="s">
        <v>739</v>
      </c>
      <c r="L190" s="9" t="str">
        <f t="shared" si="27"/>
        <v>Yes</v>
      </c>
    </row>
    <row r="191" spans="1:12" x14ac:dyDescent="0.2">
      <c r="A191" s="53" t="s">
        <v>492</v>
      </c>
      <c r="B191" s="37" t="s">
        <v>213</v>
      </c>
      <c r="C191" s="8">
        <v>92.285223772999998</v>
      </c>
      <c r="D191" s="46" t="str">
        <f t="shared" si="24"/>
        <v>N/A</v>
      </c>
      <c r="E191" s="8">
        <v>91.781202050000005</v>
      </c>
      <c r="F191" s="46" t="str">
        <f t="shared" si="25"/>
        <v>N/A</v>
      </c>
      <c r="G191" s="8">
        <v>91.623127885000002</v>
      </c>
      <c r="H191" s="46" t="str">
        <f t="shared" si="26"/>
        <v>N/A</v>
      </c>
      <c r="I191" s="12">
        <v>-0.54600000000000004</v>
      </c>
      <c r="J191" s="12">
        <v>-0.17199999999999999</v>
      </c>
      <c r="K191" s="47" t="s">
        <v>739</v>
      </c>
      <c r="L191" s="9" t="str">
        <f t="shared" si="27"/>
        <v>Yes</v>
      </c>
    </row>
    <row r="192" spans="1:12" x14ac:dyDescent="0.2">
      <c r="A192" s="53" t="s">
        <v>493</v>
      </c>
      <c r="B192" s="37" t="s">
        <v>213</v>
      </c>
      <c r="C192" s="8">
        <v>90.530910741</v>
      </c>
      <c r="D192" s="46" t="str">
        <f t="shared" si="24"/>
        <v>N/A</v>
      </c>
      <c r="E192" s="8">
        <v>88.221909272000005</v>
      </c>
      <c r="F192" s="46" t="str">
        <f t="shared" si="25"/>
        <v>N/A</v>
      </c>
      <c r="G192" s="8">
        <v>88.769144144999999</v>
      </c>
      <c r="H192" s="46" t="str">
        <f t="shared" si="26"/>
        <v>N/A</v>
      </c>
      <c r="I192" s="12">
        <v>-2.5499999999999998</v>
      </c>
      <c r="J192" s="12">
        <v>0.62029999999999996</v>
      </c>
      <c r="K192" s="47" t="s">
        <v>739</v>
      </c>
      <c r="L192" s="9" t="str">
        <f t="shared" si="27"/>
        <v>Yes</v>
      </c>
    </row>
    <row r="193" spans="1:12" x14ac:dyDescent="0.2">
      <c r="A193" s="53" t="s">
        <v>494</v>
      </c>
      <c r="B193" s="37" t="s">
        <v>213</v>
      </c>
      <c r="C193" s="8">
        <v>87.413779766000005</v>
      </c>
      <c r="D193" s="46" t="str">
        <f t="shared" si="24"/>
        <v>N/A</v>
      </c>
      <c r="E193" s="8">
        <v>86.585880004000003</v>
      </c>
      <c r="F193" s="46" t="str">
        <f t="shared" si="25"/>
        <v>N/A</v>
      </c>
      <c r="G193" s="8">
        <v>86.365206534999999</v>
      </c>
      <c r="H193" s="46" t="str">
        <f t="shared" si="26"/>
        <v>N/A</v>
      </c>
      <c r="I193" s="12">
        <v>-0.94699999999999995</v>
      </c>
      <c r="J193" s="12">
        <v>-0.255</v>
      </c>
      <c r="K193" s="47" t="s">
        <v>739</v>
      </c>
      <c r="L193" s="9" t="str">
        <f t="shared" si="27"/>
        <v>Yes</v>
      </c>
    </row>
    <row r="194" spans="1:12" x14ac:dyDescent="0.2">
      <c r="A194" s="48" t="s">
        <v>1555</v>
      </c>
      <c r="B194" s="37" t="s">
        <v>213</v>
      </c>
      <c r="C194" s="38">
        <v>5.2687780337000003</v>
      </c>
      <c r="D194" s="46" t="str">
        <f t="shared" si="24"/>
        <v>N/A</v>
      </c>
      <c r="E194" s="38">
        <v>5.3575192541999996</v>
      </c>
      <c r="F194" s="46" t="str">
        <f t="shared" si="25"/>
        <v>N/A</v>
      </c>
      <c r="G194" s="38">
        <v>5.4604110958999996</v>
      </c>
      <c r="H194" s="46" t="str">
        <f t="shared" si="26"/>
        <v>N/A</v>
      </c>
      <c r="I194" s="12">
        <v>1.6839999999999999</v>
      </c>
      <c r="J194" s="12">
        <v>1.921</v>
      </c>
      <c r="K194" s="47" t="s">
        <v>739</v>
      </c>
      <c r="L194" s="9" t="str">
        <f t="shared" si="27"/>
        <v>Yes</v>
      </c>
    </row>
    <row r="195" spans="1:12" x14ac:dyDescent="0.2">
      <c r="A195" s="53" t="s">
        <v>1556</v>
      </c>
      <c r="B195" s="37" t="s">
        <v>213</v>
      </c>
      <c r="C195" s="38">
        <v>0.72660427809999995</v>
      </c>
      <c r="D195" s="46" t="str">
        <f t="shared" si="24"/>
        <v>N/A</v>
      </c>
      <c r="E195" s="38">
        <v>0.97392823549999996</v>
      </c>
      <c r="F195" s="46" t="str">
        <f t="shared" si="25"/>
        <v>N/A</v>
      </c>
      <c r="G195" s="38">
        <v>1.2002642783999999</v>
      </c>
      <c r="H195" s="46" t="str">
        <f t="shared" si="26"/>
        <v>N/A</v>
      </c>
      <c r="I195" s="12">
        <v>34.04</v>
      </c>
      <c r="J195" s="12">
        <v>23.24</v>
      </c>
      <c r="K195" s="47" t="s">
        <v>739</v>
      </c>
      <c r="L195" s="9" t="str">
        <f t="shared" si="27"/>
        <v>Yes</v>
      </c>
    </row>
    <row r="196" spans="1:12" x14ac:dyDescent="0.2">
      <c r="A196" s="53" t="s">
        <v>1557</v>
      </c>
      <c r="B196" s="37" t="s">
        <v>213</v>
      </c>
      <c r="C196" s="38">
        <v>11.8343381</v>
      </c>
      <c r="D196" s="46" t="str">
        <f t="shared" si="24"/>
        <v>N/A</v>
      </c>
      <c r="E196" s="38">
        <v>12.076930796999999</v>
      </c>
      <c r="F196" s="46" t="str">
        <f t="shared" si="25"/>
        <v>N/A</v>
      </c>
      <c r="G196" s="38">
        <v>12.209344378000001</v>
      </c>
      <c r="H196" s="46" t="str">
        <f t="shared" si="26"/>
        <v>N/A</v>
      </c>
      <c r="I196" s="12">
        <v>2.0499999999999998</v>
      </c>
      <c r="J196" s="12">
        <v>1.0960000000000001</v>
      </c>
      <c r="K196" s="47" t="s">
        <v>739</v>
      </c>
      <c r="L196" s="9" t="str">
        <f t="shared" si="27"/>
        <v>Yes</v>
      </c>
    </row>
    <row r="197" spans="1:12" x14ac:dyDescent="0.2">
      <c r="A197" s="53" t="s">
        <v>1558</v>
      </c>
      <c r="B197" s="37" t="s">
        <v>213</v>
      </c>
      <c r="C197" s="38">
        <v>3.8342200398999999</v>
      </c>
      <c r="D197" s="46" t="str">
        <f t="shared" si="24"/>
        <v>N/A</v>
      </c>
      <c r="E197" s="38">
        <v>3.8157109226000001</v>
      </c>
      <c r="F197" s="46" t="str">
        <f t="shared" si="25"/>
        <v>N/A</v>
      </c>
      <c r="G197" s="38">
        <v>3.7965158593999999</v>
      </c>
      <c r="H197" s="46" t="str">
        <f t="shared" si="26"/>
        <v>N/A</v>
      </c>
      <c r="I197" s="12">
        <v>-0.48299999999999998</v>
      </c>
      <c r="J197" s="12">
        <v>-0.503</v>
      </c>
      <c r="K197" s="47" t="s">
        <v>739</v>
      </c>
      <c r="L197" s="9" t="str">
        <f t="shared" si="27"/>
        <v>Yes</v>
      </c>
    </row>
    <row r="198" spans="1:12" x14ac:dyDescent="0.2">
      <c r="A198" s="53" t="s">
        <v>1559</v>
      </c>
      <c r="B198" s="37" t="s">
        <v>213</v>
      </c>
      <c r="C198" s="38">
        <v>3.8549173879</v>
      </c>
      <c r="D198" s="46" t="str">
        <f t="shared" si="24"/>
        <v>N/A</v>
      </c>
      <c r="E198" s="38">
        <v>3.8156792622000002</v>
      </c>
      <c r="F198" s="46" t="str">
        <f t="shared" si="25"/>
        <v>N/A</v>
      </c>
      <c r="G198" s="38">
        <v>3.7880845124000002</v>
      </c>
      <c r="H198" s="46" t="str">
        <f t="shared" si="26"/>
        <v>N/A</v>
      </c>
      <c r="I198" s="12">
        <v>-1.02</v>
      </c>
      <c r="J198" s="12">
        <v>-0.72299999999999998</v>
      </c>
      <c r="K198" s="47" t="s">
        <v>739</v>
      </c>
      <c r="L198" s="9" t="str">
        <f t="shared" si="27"/>
        <v>Yes</v>
      </c>
    </row>
    <row r="199" spans="1:12" x14ac:dyDescent="0.2">
      <c r="A199" s="48" t="s">
        <v>1560</v>
      </c>
      <c r="B199" s="37" t="s">
        <v>213</v>
      </c>
      <c r="C199" s="38">
        <v>167.75493928</v>
      </c>
      <c r="D199" s="46" t="str">
        <f t="shared" si="24"/>
        <v>N/A</v>
      </c>
      <c r="E199" s="38">
        <v>227.47072624</v>
      </c>
      <c r="F199" s="46" t="str">
        <f t="shared" si="25"/>
        <v>N/A</v>
      </c>
      <c r="G199" s="38">
        <v>262.83242085000001</v>
      </c>
      <c r="H199" s="46" t="str">
        <f t="shared" si="26"/>
        <v>N/A</v>
      </c>
      <c r="I199" s="12">
        <v>35.6</v>
      </c>
      <c r="J199" s="12">
        <v>15.55</v>
      </c>
      <c r="K199" s="47" t="s">
        <v>739</v>
      </c>
      <c r="L199" s="9" t="str">
        <f t="shared" si="27"/>
        <v>Yes</v>
      </c>
    </row>
    <row r="200" spans="1:12" x14ac:dyDescent="0.2">
      <c r="A200" s="53" t="s">
        <v>1561</v>
      </c>
      <c r="B200" s="37" t="s">
        <v>213</v>
      </c>
      <c r="C200" s="38">
        <v>169.57065825999999</v>
      </c>
      <c r="D200" s="46" t="str">
        <f t="shared" si="24"/>
        <v>N/A</v>
      </c>
      <c r="E200" s="38">
        <v>229.23470569</v>
      </c>
      <c r="F200" s="46" t="str">
        <f t="shared" si="25"/>
        <v>N/A</v>
      </c>
      <c r="G200" s="38">
        <v>262.70538771000002</v>
      </c>
      <c r="H200" s="46" t="str">
        <f t="shared" si="26"/>
        <v>N/A</v>
      </c>
      <c r="I200" s="12">
        <v>35.19</v>
      </c>
      <c r="J200" s="12">
        <v>14.6</v>
      </c>
      <c r="K200" s="47" t="s">
        <v>739</v>
      </c>
      <c r="L200" s="9" t="str">
        <f t="shared" si="27"/>
        <v>Yes</v>
      </c>
    </row>
    <row r="201" spans="1:12" x14ac:dyDescent="0.2">
      <c r="A201" s="53" t="s">
        <v>1562</v>
      </c>
      <c r="B201" s="37" t="s">
        <v>213</v>
      </c>
      <c r="C201" s="38">
        <v>179.32764867</v>
      </c>
      <c r="D201" s="46" t="str">
        <f t="shared" si="24"/>
        <v>N/A</v>
      </c>
      <c r="E201" s="38">
        <v>249.21116567999999</v>
      </c>
      <c r="F201" s="46" t="str">
        <f t="shared" si="25"/>
        <v>N/A</v>
      </c>
      <c r="G201" s="38">
        <v>297.55715889999999</v>
      </c>
      <c r="H201" s="46" t="str">
        <f t="shared" si="26"/>
        <v>N/A</v>
      </c>
      <c r="I201" s="12">
        <v>38.97</v>
      </c>
      <c r="J201" s="12">
        <v>19.399999999999999</v>
      </c>
      <c r="K201" s="47" t="s">
        <v>739</v>
      </c>
      <c r="L201" s="9" t="str">
        <f t="shared" si="27"/>
        <v>Yes</v>
      </c>
    </row>
    <row r="202" spans="1:12" x14ac:dyDescent="0.2">
      <c r="A202" s="53" t="s">
        <v>1563</v>
      </c>
      <c r="B202" s="37" t="s">
        <v>213</v>
      </c>
      <c r="C202" s="38">
        <v>60.491997628999997</v>
      </c>
      <c r="D202" s="46" t="str">
        <f t="shared" si="24"/>
        <v>N/A</v>
      </c>
      <c r="E202" s="38">
        <v>74.972638099999998</v>
      </c>
      <c r="F202" s="46" t="str">
        <f t="shared" si="25"/>
        <v>N/A</v>
      </c>
      <c r="G202" s="38">
        <v>88.278771206000002</v>
      </c>
      <c r="H202" s="46" t="str">
        <f t="shared" si="26"/>
        <v>N/A</v>
      </c>
      <c r="I202" s="12">
        <v>23.94</v>
      </c>
      <c r="J202" s="12">
        <v>17.75</v>
      </c>
      <c r="K202" s="47" t="s">
        <v>739</v>
      </c>
      <c r="L202" s="9" t="str">
        <f t="shared" si="27"/>
        <v>Yes</v>
      </c>
    </row>
    <row r="203" spans="1:12" x14ac:dyDescent="0.2">
      <c r="A203" s="53" t="s">
        <v>1564</v>
      </c>
      <c r="B203" s="37" t="s">
        <v>213</v>
      </c>
      <c r="C203" s="38">
        <v>20.443037974999999</v>
      </c>
      <c r="D203" s="46" t="str">
        <f t="shared" si="24"/>
        <v>N/A</v>
      </c>
      <c r="E203" s="38">
        <v>20.139240506</v>
      </c>
      <c r="F203" s="46" t="str">
        <f t="shared" si="25"/>
        <v>N/A</v>
      </c>
      <c r="G203" s="38">
        <v>27.583333332999999</v>
      </c>
      <c r="H203" s="46" t="str">
        <f t="shared" si="26"/>
        <v>N/A</v>
      </c>
      <c r="I203" s="12">
        <v>-1.49</v>
      </c>
      <c r="J203" s="12">
        <v>36.96</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12</v>
      </c>
      <c r="H204" s="46" t="str">
        <f t="shared" ref="H204:H214" si="30">IF($B204="N/A","N/A",IF(G204&gt;10,"No",IF(G204&lt;-10,"No","Yes")))</f>
        <v>N/A</v>
      </c>
      <c r="I204" s="12">
        <v>-10</v>
      </c>
      <c r="J204" s="12">
        <v>33.33</v>
      </c>
      <c r="K204" s="14" t="s">
        <v>213</v>
      </c>
      <c r="L204" s="9" t="str">
        <f t="shared" ref="L204:L214" si="31">IF(J204="Div by 0", "N/A", IF(K204="N/A","N/A", IF(J204&gt;VALUE(MID(K204,1,2)), "No", IF(J204&lt;-1*VALUE(MID(K204,1,2)), "No", "Yes"))))</f>
        <v>N/A</v>
      </c>
    </row>
    <row r="205" spans="1:12" x14ac:dyDescent="0.2">
      <c r="A205" s="48" t="s">
        <v>128</v>
      </c>
      <c r="B205" s="37" t="s">
        <v>213</v>
      </c>
      <c r="C205" s="38">
        <v>62</v>
      </c>
      <c r="D205" s="46" t="str">
        <f t="shared" si="28"/>
        <v>N/A</v>
      </c>
      <c r="E205" s="38">
        <v>54</v>
      </c>
      <c r="F205" s="46" t="str">
        <f t="shared" si="29"/>
        <v>N/A</v>
      </c>
      <c r="G205" s="38">
        <v>45</v>
      </c>
      <c r="H205" s="46" t="str">
        <f t="shared" si="30"/>
        <v>N/A</v>
      </c>
      <c r="I205" s="12">
        <v>-12.9</v>
      </c>
      <c r="J205" s="12">
        <v>-16.7</v>
      </c>
      <c r="K205" s="14" t="s">
        <v>213</v>
      </c>
      <c r="L205" s="9" t="str">
        <f t="shared" si="31"/>
        <v>N/A</v>
      </c>
    </row>
    <row r="206" spans="1:12" ht="25.5" x14ac:dyDescent="0.2">
      <c r="A206" s="48" t="s">
        <v>1612</v>
      </c>
      <c r="B206" s="37" t="s">
        <v>213</v>
      </c>
      <c r="C206" s="38">
        <v>16</v>
      </c>
      <c r="D206" s="46" t="str">
        <f t="shared" si="28"/>
        <v>N/A</v>
      </c>
      <c r="E206" s="38">
        <v>15</v>
      </c>
      <c r="F206" s="46" t="str">
        <f t="shared" si="29"/>
        <v>N/A</v>
      </c>
      <c r="G206" s="38">
        <v>12</v>
      </c>
      <c r="H206" s="46" t="str">
        <f t="shared" si="30"/>
        <v>N/A</v>
      </c>
      <c r="I206" s="12">
        <v>-6.25</v>
      </c>
      <c r="J206" s="12">
        <v>-20</v>
      </c>
      <c r="K206" s="14" t="s">
        <v>213</v>
      </c>
      <c r="L206" s="9" t="str">
        <f t="shared" si="31"/>
        <v>N/A</v>
      </c>
    </row>
    <row r="207" spans="1:12" ht="25.5" x14ac:dyDescent="0.2">
      <c r="A207" s="48" t="s">
        <v>1565</v>
      </c>
      <c r="B207" s="37" t="s">
        <v>213</v>
      </c>
      <c r="C207" s="38">
        <v>29</v>
      </c>
      <c r="D207" s="46" t="str">
        <f t="shared" si="28"/>
        <v>N/A</v>
      </c>
      <c r="E207" s="38">
        <v>158</v>
      </c>
      <c r="F207" s="46" t="str">
        <f t="shared" si="29"/>
        <v>N/A</v>
      </c>
      <c r="G207" s="38">
        <v>321</v>
      </c>
      <c r="H207" s="46" t="str">
        <f t="shared" si="30"/>
        <v>N/A</v>
      </c>
      <c r="I207" s="12">
        <v>444.8</v>
      </c>
      <c r="J207" s="12">
        <v>103.2</v>
      </c>
      <c r="K207" s="14" t="s">
        <v>213</v>
      </c>
      <c r="L207" s="9" t="str">
        <f t="shared" si="31"/>
        <v>N/A</v>
      </c>
    </row>
    <row r="208" spans="1:12" x14ac:dyDescent="0.2">
      <c r="A208" s="48" t="s">
        <v>1613</v>
      </c>
      <c r="B208" s="37" t="s">
        <v>213</v>
      </c>
      <c r="C208" s="38">
        <v>85</v>
      </c>
      <c r="D208" s="46" t="str">
        <f t="shared" si="28"/>
        <v>N/A</v>
      </c>
      <c r="E208" s="38">
        <v>88</v>
      </c>
      <c r="F208" s="46" t="str">
        <f t="shared" si="29"/>
        <v>N/A</v>
      </c>
      <c r="G208" s="38">
        <v>90</v>
      </c>
      <c r="H208" s="46" t="str">
        <f t="shared" si="30"/>
        <v>N/A</v>
      </c>
      <c r="I208" s="12">
        <v>3.5289999999999999</v>
      </c>
      <c r="J208" s="12">
        <v>2.2730000000000001</v>
      </c>
      <c r="K208" s="14" t="s">
        <v>213</v>
      </c>
      <c r="L208" s="9" t="str">
        <f t="shared" si="31"/>
        <v>N/A</v>
      </c>
    </row>
    <row r="209" spans="1:12" x14ac:dyDescent="0.2">
      <c r="A209" s="48" t="s">
        <v>1614</v>
      </c>
      <c r="B209" s="37" t="s">
        <v>213</v>
      </c>
      <c r="C209" s="38">
        <v>312</v>
      </c>
      <c r="D209" s="46" t="str">
        <f t="shared" si="28"/>
        <v>N/A</v>
      </c>
      <c r="E209" s="38">
        <v>299</v>
      </c>
      <c r="F209" s="46" t="str">
        <f t="shared" si="29"/>
        <v>N/A</v>
      </c>
      <c r="G209" s="38">
        <v>273</v>
      </c>
      <c r="H209" s="46" t="str">
        <f t="shared" si="30"/>
        <v>N/A</v>
      </c>
      <c r="I209" s="12">
        <v>-4.17</v>
      </c>
      <c r="J209" s="12">
        <v>-8.6999999999999993</v>
      </c>
      <c r="K209" s="14" t="s">
        <v>213</v>
      </c>
      <c r="L209" s="9" t="str">
        <f t="shared" si="31"/>
        <v>N/A</v>
      </c>
    </row>
    <row r="210" spans="1:12" x14ac:dyDescent="0.2">
      <c r="A210" s="48" t="s">
        <v>125</v>
      </c>
      <c r="B210" s="37" t="s">
        <v>213</v>
      </c>
      <c r="C210" s="49">
        <v>3441833</v>
      </c>
      <c r="D210" s="46" t="str">
        <f t="shared" si="28"/>
        <v>N/A</v>
      </c>
      <c r="E210" s="49">
        <v>6761807</v>
      </c>
      <c r="F210" s="46" t="str">
        <f t="shared" si="29"/>
        <v>N/A</v>
      </c>
      <c r="G210" s="49">
        <v>3292593</v>
      </c>
      <c r="H210" s="46" t="str">
        <f t="shared" si="30"/>
        <v>N/A</v>
      </c>
      <c r="I210" s="12">
        <v>96.46</v>
      </c>
      <c r="J210" s="12">
        <v>-51.3</v>
      </c>
      <c r="K210" s="14" t="s">
        <v>213</v>
      </c>
      <c r="L210" s="9" t="str">
        <f t="shared" si="31"/>
        <v>N/A</v>
      </c>
    </row>
    <row r="211" spans="1:12" x14ac:dyDescent="0.2">
      <c r="A211" s="48" t="s">
        <v>1615</v>
      </c>
      <c r="B211" s="37" t="s">
        <v>213</v>
      </c>
      <c r="C211" s="49">
        <v>3212842</v>
      </c>
      <c r="D211" s="46" t="str">
        <f t="shared" si="28"/>
        <v>N/A</v>
      </c>
      <c r="E211" s="49">
        <v>3225693</v>
      </c>
      <c r="F211" s="46" t="str">
        <f t="shared" si="29"/>
        <v>N/A</v>
      </c>
      <c r="G211" s="49">
        <v>1209511</v>
      </c>
      <c r="H211" s="46" t="str">
        <f t="shared" si="30"/>
        <v>N/A</v>
      </c>
      <c r="I211" s="12">
        <v>0.4</v>
      </c>
      <c r="J211" s="12">
        <v>-62.5</v>
      </c>
      <c r="K211" s="14" t="s">
        <v>213</v>
      </c>
      <c r="L211" s="9" t="str">
        <f t="shared" si="31"/>
        <v>N/A</v>
      </c>
    </row>
    <row r="212" spans="1:12" x14ac:dyDescent="0.2">
      <c r="A212" s="48" t="s">
        <v>1566</v>
      </c>
      <c r="B212" s="37" t="s">
        <v>213</v>
      </c>
      <c r="C212" s="49">
        <v>615731</v>
      </c>
      <c r="D212" s="46" t="str">
        <f t="shared" si="28"/>
        <v>N/A</v>
      </c>
      <c r="E212" s="49">
        <v>461466</v>
      </c>
      <c r="F212" s="46" t="str">
        <f t="shared" si="29"/>
        <v>N/A</v>
      </c>
      <c r="G212" s="49">
        <v>483318</v>
      </c>
      <c r="H212" s="46" t="str">
        <f t="shared" si="30"/>
        <v>N/A</v>
      </c>
      <c r="I212" s="12">
        <v>-25.1</v>
      </c>
      <c r="J212" s="12">
        <v>4.7350000000000003</v>
      </c>
      <c r="K212" s="14" t="s">
        <v>213</v>
      </c>
      <c r="L212" s="9" t="str">
        <f t="shared" si="31"/>
        <v>N/A</v>
      </c>
    </row>
    <row r="213" spans="1:12" x14ac:dyDescent="0.2">
      <c r="A213" s="48" t="s">
        <v>1616</v>
      </c>
      <c r="B213" s="37" t="s">
        <v>213</v>
      </c>
      <c r="C213" s="49">
        <v>2383059</v>
      </c>
      <c r="D213" s="46" t="str">
        <f t="shared" si="28"/>
        <v>N/A</v>
      </c>
      <c r="E213" s="49">
        <v>6348280</v>
      </c>
      <c r="F213" s="46" t="str">
        <f t="shared" si="29"/>
        <v>N/A</v>
      </c>
      <c r="G213" s="49">
        <v>3187901</v>
      </c>
      <c r="H213" s="46" t="str">
        <f t="shared" si="30"/>
        <v>N/A</v>
      </c>
      <c r="I213" s="12">
        <v>166.4</v>
      </c>
      <c r="J213" s="12">
        <v>-49.8</v>
      </c>
      <c r="K213" s="14" t="s">
        <v>213</v>
      </c>
      <c r="L213" s="9" t="str">
        <f t="shared" si="31"/>
        <v>N/A</v>
      </c>
    </row>
    <row r="214" spans="1:12" x14ac:dyDescent="0.2">
      <c r="A214" s="53" t="s">
        <v>1617</v>
      </c>
      <c r="B214" s="37" t="s">
        <v>213</v>
      </c>
      <c r="C214" s="49">
        <v>673993</v>
      </c>
      <c r="D214" s="46" t="str">
        <f t="shared" si="28"/>
        <v>N/A</v>
      </c>
      <c r="E214" s="49">
        <v>550875</v>
      </c>
      <c r="F214" s="46" t="str">
        <f t="shared" si="29"/>
        <v>N/A</v>
      </c>
      <c r="G214" s="49">
        <v>538733</v>
      </c>
      <c r="H214" s="46" t="str">
        <f t="shared" si="30"/>
        <v>N/A</v>
      </c>
      <c r="I214" s="12">
        <v>-18.3</v>
      </c>
      <c r="J214" s="12">
        <v>-2.2000000000000002</v>
      </c>
      <c r="K214" s="14" t="s">
        <v>213</v>
      </c>
      <c r="L214" s="9" t="str">
        <f t="shared" si="31"/>
        <v>N/A</v>
      </c>
    </row>
    <row r="215" spans="1:12" ht="25.5" x14ac:dyDescent="0.2">
      <c r="A215" s="48" t="s">
        <v>1380</v>
      </c>
      <c r="B215" s="37" t="s">
        <v>213</v>
      </c>
      <c r="C215" s="49">
        <v>37899867</v>
      </c>
      <c r="D215" s="46" t="str">
        <f t="shared" ref="D215:D229" si="32">IF($B215="N/A","N/A",IF(C215&gt;10,"No",IF(C215&lt;-10,"No","Yes")))</f>
        <v>N/A</v>
      </c>
      <c r="E215" s="49">
        <v>42424727</v>
      </c>
      <c r="F215" s="46" t="str">
        <f t="shared" ref="F215:F229" si="33">IF($B215="N/A","N/A",IF(E215&gt;10,"No",IF(E215&lt;-10,"No","Yes")))</f>
        <v>N/A</v>
      </c>
      <c r="G215" s="49">
        <v>44621739</v>
      </c>
      <c r="H215" s="46" t="str">
        <f t="shared" ref="H215:H229" si="34">IF($B215="N/A","N/A",IF(G215&gt;10,"No",IF(G215&lt;-10,"No","Yes")))</f>
        <v>N/A</v>
      </c>
      <c r="I215" s="12">
        <v>11.94</v>
      </c>
      <c r="J215" s="12">
        <v>5.1790000000000003</v>
      </c>
      <c r="K215" s="47" t="s">
        <v>739</v>
      </c>
      <c r="L215" s="9" t="str">
        <f t="shared" ref="L215:L229" si="35">IF(J215="Div by 0", "N/A", IF(K215="N/A","N/A", IF(J215&gt;VALUE(MID(K215,1,2)), "No", IF(J215&lt;-1*VALUE(MID(K215,1,2)), "No", "Yes"))))</f>
        <v>Yes</v>
      </c>
    </row>
    <row r="216" spans="1:12" x14ac:dyDescent="0.2">
      <c r="A216" s="48" t="s">
        <v>649</v>
      </c>
      <c r="B216" s="37" t="s">
        <v>213</v>
      </c>
      <c r="C216" s="38">
        <v>122302</v>
      </c>
      <c r="D216" s="46" t="str">
        <f t="shared" si="32"/>
        <v>N/A</v>
      </c>
      <c r="E216" s="38">
        <v>126008</v>
      </c>
      <c r="F216" s="46" t="str">
        <f t="shared" si="33"/>
        <v>N/A</v>
      </c>
      <c r="G216" s="38">
        <v>127747</v>
      </c>
      <c r="H216" s="46" t="str">
        <f t="shared" si="34"/>
        <v>N/A</v>
      </c>
      <c r="I216" s="12">
        <v>3.03</v>
      </c>
      <c r="J216" s="12">
        <v>1.38</v>
      </c>
      <c r="K216" s="47" t="s">
        <v>739</v>
      </c>
      <c r="L216" s="9" t="str">
        <f t="shared" si="35"/>
        <v>Yes</v>
      </c>
    </row>
    <row r="217" spans="1:12" ht="25.5" x14ac:dyDescent="0.2">
      <c r="A217" s="48" t="s">
        <v>1381</v>
      </c>
      <c r="B217" s="37" t="s">
        <v>213</v>
      </c>
      <c r="C217" s="49">
        <v>309.88754884999997</v>
      </c>
      <c r="D217" s="46" t="str">
        <f t="shared" si="32"/>
        <v>N/A</v>
      </c>
      <c r="E217" s="49">
        <v>336.68280585000002</v>
      </c>
      <c r="F217" s="46" t="str">
        <f t="shared" si="33"/>
        <v>N/A</v>
      </c>
      <c r="G217" s="49">
        <v>349.29774476</v>
      </c>
      <c r="H217" s="46" t="str">
        <f t="shared" si="34"/>
        <v>N/A</v>
      </c>
      <c r="I217" s="12">
        <v>8.6470000000000002</v>
      </c>
      <c r="J217" s="12">
        <v>3.7469999999999999</v>
      </c>
      <c r="K217" s="47" t="s">
        <v>739</v>
      </c>
      <c r="L217" s="9" t="str">
        <f t="shared" si="35"/>
        <v>Yes</v>
      </c>
    </row>
    <row r="218" spans="1:12" ht="25.5" x14ac:dyDescent="0.2">
      <c r="A218" s="48" t="s">
        <v>1382</v>
      </c>
      <c r="B218" s="37" t="s">
        <v>213</v>
      </c>
      <c r="C218" s="49">
        <v>14833838</v>
      </c>
      <c r="D218" s="46" t="str">
        <f t="shared" si="32"/>
        <v>N/A</v>
      </c>
      <c r="E218" s="49">
        <v>14395521</v>
      </c>
      <c r="F218" s="46" t="str">
        <f t="shared" si="33"/>
        <v>N/A</v>
      </c>
      <c r="G218" s="49">
        <v>15353859</v>
      </c>
      <c r="H218" s="46" t="str">
        <f t="shared" si="34"/>
        <v>N/A</v>
      </c>
      <c r="I218" s="12">
        <v>-2.95</v>
      </c>
      <c r="J218" s="12">
        <v>6.657</v>
      </c>
      <c r="K218" s="47" t="s">
        <v>739</v>
      </c>
      <c r="L218" s="9" t="str">
        <f t="shared" si="35"/>
        <v>Yes</v>
      </c>
    </row>
    <row r="219" spans="1:12" x14ac:dyDescent="0.2">
      <c r="A219" s="48" t="s">
        <v>516</v>
      </c>
      <c r="B219" s="37" t="s">
        <v>213</v>
      </c>
      <c r="C219" s="38">
        <v>81957</v>
      </c>
      <c r="D219" s="46" t="str">
        <f t="shared" si="32"/>
        <v>N/A</v>
      </c>
      <c r="E219" s="38">
        <v>73704</v>
      </c>
      <c r="F219" s="46" t="str">
        <f t="shared" si="33"/>
        <v>N/A</v>
      </c>
      <c r="G219" s="38">
        <v>75729</v>
      </c>
      <c r="H219" s="46" t="str">
        <f t="shared" si="34"/>
        <v>N/A</v>
      </c>
      <c r="I219" s="12">
        <v>-10.1</v>
      </c>
      <c r="J219" s="12">
        <v>2.7469999999999999</v>
      </c>
      <c r="K219" s="47" t="s">
        <v>739</v>
      </c>
      <c r="L219" s="9" t="str">
        <f t="shared" si="35"/>
        <v>Yes</v>
      </c>
    </row>
    <row r="220" spans="1:12" ht="25.5" x14ac:dyDescent="0.2">
      <c r="A220" s="48" t="s">
        <v>1383</v>
      </c>
      <c r="B220" s="37" t="s">
        <v>213</v>
      </c>
      <c r="C220" s="49">
        <v>180.99537562</v>
      </c>
      <c r="D220" s="46" t="str">
        <f t="shared" si="32"/>
        <v>N/A</v>
      </c>
      <c r="E220" s="49">
        <v>195.31532888000001</v>
      </c>
      <c r="F220" s="46" t="str">
        <f t="shared" si="33"/>
        <v>N/A</v>
      </c>
      <c r="G220" s="49">
        <v>202.74741512</v>
      </c>
      <c r="H220" s="46" t="str">
        <f t="shared" si="34"/>
        <v>N/A</v>
      </c>
      <c r="I220" s="12">
        <v>7.9119999999999999</v>
      </c>
      <c r="J220" s="12">
        <v>3.8050000000000002</v>
      </c>
      <c r="K220" s="47" t="s">
        <v>739</v>
      </c>
      <c r="L220" s="9" t="str">
        <f t="shared" si="35"/>
        <v>Yes</v>
      </c>
    </row>
    <row r="221" spans="1:12" ht="25.5" x14ac:dyDescent="0.2">
      <c r="A221" s="48" t="s">
        <v>1384</v>
      </c>
      <c r="B221" s="37" t="s">
        <v>213</v>
      </c>
      <c r="C221" s="49">
        <v>31887398</v>
      </c>
      <c r="D221" s="46" t="str">
        <f t="shared" si="32"/>
        <v>N/A</v>
      </c>
      <c r="E221" s="49">
        <v>33211213</v>
      </c>
      <c r="F221" s="46" t="str">
        <f t="shared" si="33"/>
        <v>N/A</v>
      </c>
      <c r="G221" s="49">
        <v>35310941</v>
      </c>
      <c r="H221" s="46" t="str">
        <f t="shared" si="34"/>
        <v>N/A</v>
      </c>
      <c r="I221" s="12">
        <v>4.1520000000000001</v>
      </c>
      <c r="J221" s="12">
        <v>6.3220000000000001</v>
      </c>
      <c r="K221" s="47" t="s">
        <v>739</v>
      </c>
      <c r="L221" s="9" t="str">
        <f t="shared" si="35"/>
        <v>Yes</v>
      </c>
    </row>
    <row r="222" spans="1:12" x14ac:dyDescent="0.2">
      <c r="A222" s="48" t="s">
        <v>517</v>
      </c>
      <c r="B222" s="37" t="s">
        <v>213</v>
      </c>
      <c r="C222" s="38">
        <v>143583</v>
      </c>
      <c r="D222" s="46" t="str">
        <f t="shared" si="32"/>
        <v>N/A</v>
      </c>
      <c r="E222" s="38">
        <v>152761</v>
      </c>
      <c r="F222" s="46" t="str">
        <f t="shared" si="33"/>
        <v>N/A</v>
      </c>
      <c r="G222" s="38">
        <v>160804</v>
      </c>
      <c r="H222" s="46" t="str">
        <f t="shared" si="34"/>
        <v>N/A</v>
      </c>
      <c r="I222" s="12">
        <v>6.3920000000000003</v>
      </c>
      <c r="J222" s="12">
        <v>5.2649999999999997</v>
      </c>
      <c r="K222" s="47" t="s">
        <v>739</v>
      </c>
      <c r="L222" s="9" t="str">
        <f t="shared" si="35"/>
        <v>Yes</v>
      </c>
    </row>
    <row r="223" spans="1:12" ht="25.5" x14ac:dyDescent="0.2">
      <c r="A223" s="48" t="s">
        <v>1385</v>
      </c>
      <c r="B223" s="37" t="s">
        <v>213</v>
      </c>
      <c r="C223" s="49">
        <v>222.08338033999999</v>
      </c>
      <c r="D223" s="46" t="str">
        <f t="shared" si="32"/>
        <v>N/A</v>
      </c>
      <c r="E223" s="49">
        <v>217.40636026000001</v>
      </c>
      <c r="F223" s="46" t="str">
        <f t="shared" si="33"/>
        <v>N/A</v>
      </c>
      <c r="G223" s="49">
        <v>219.58994179000001</v>
      </c>
      <c r="H223" s="46" t="str">
        <f t="shared" si="34"/>
        <v>N/A</v>
      </c>
      <c r="I223" s="12">
        <v>-2.11</v>
      </c>
      <c r="J223" s="12">
        <v>1.004</v>
      </c>
      <c r="K223" s="47" t="s">
        <v>739</v>
      </c>
      <c r="L223" s="9" t="str">
        <f t="shared" si="35"/>
        <v>Yes</v>
      </c>
    </row>
    <row r="224" spans="1:12" ht="25.5" x14ac:dyDescent="0.2">
      <c r="A224" s="48" t="s">
        <v>1386</v>
      </c>
      <c r="B224" s="37" t="s">
        <v>213</v>
      </c>
      <c r="C224" s="49">
        <v>4883780</v>
      </c>
      <c r="D224" s="46" t="str">
        <f t="shared" si="32"/>
        <v>N/A</v>
      </c>
      <c r="E224" s="49">
        <v>5554666</v>
      </c>
      <c r="F224" s="46" t="str">
        <f t="shared" si="33"/>
        <v>N/A</v>
      </c>
      <c r="G224" s="49">
        <v>5484451</v>
      </c>
      <c r="H224" s="46" t="str">
        <f t="shared" si="34"/>
        <v>N/A</v>
      </c>
      <c r="I224" s="12">
        <v>13.74</v>
      </c>
      <c r="J224" s="12">
        <v>-1.26</v>
      </c>
      <c r="K224" s="47" t="s">
        <v>739</v>
      </c>
      <c r="L224" s="9" t="str">
        <f t="shared" si="35"/>
        <v>Yes</v>
      </c>
    </row>
    <row r="225" spans="1:12" x14ac:dyDescent="0.2">
      <c r="A225" s="48" t="s">
        <v>518</v>
      </c>
      <c r="B225" s="37" t="s">
        <v>213</v>
      </c>
      <c r="C225" s="38">
        <v>2281</v>
      </c>
      <c r="D225" s="46" t="str">
        <f t="shared" si="32"/>
        <v>N/A</v>
      </c>
      <c r="E225" s="38">
        <v>2193</v>
      </c>
      <c r="F225" s="46" t="str">
        <f t="shared" si="33"/>
        <v>N/A</v>
      </c>
      <c r="G225" s="38">
        <v>2392</v>
      </c>
      <c r="H225" s="46" t="str">
        <f t="shared" si="34"/>
        <v>N/A</v>
      </c>
      <c r="I225" s="12">
        <v>-3.86</v>
      </c>
      <c r="J225" s="12">
        <v>9.0739999999999998</v>
      </c>
      <c r="K225" s="47" t="s">
        <v>739</v>
      </c>
      <c r="L225" s="9" t="str">
        <f t="shared" si="35"/>
        <v>Yes</v>
      </c>
    </row>
    <row r="226" spans="1:12" ht="25.5" x14ac:dyDescent="0.2">
      <c r="A226" s="48" t="s">
        <v>1387</v>
      </c>
      <c r="B226" s="37" t="s">
        <v>213</v>
      </c>
      <c r="C226" s="49">
        <v>2141.0697062999998</v>
      </c>
      <c r="D226" s="46" t="str">
        <f t="shared" si="32"/>
        <v>N/A</v>
      </c>
      <c r="E226" s="49">
        <v>2532.9074326999998</v>
      </c>
      <c r="F226" s="46" t="str">
        <f t="shared" si="33"/>
        <v>N/A</v>
      </c>
      <c r="G226" s="49">
        <v>2292.8306855999999</v>
      </c>
      <c r="H226" s="46" t="str">
        <f t="shared" si="34"/>
        <v>N/A</v>
      </c>
      <c r="I226" s="12">
        <v>18.3</v>
      </c>
      <c r="J226" s="12">
        <v>-9.48</v>
      </c>
      <c r="K226" s="47" t="s">
        <v>739</v>
      </c>
      <c r="L226" s="9" t="str">
        <f t="shared" si="35"/>
        <v>Yes</v>
      </c>
    </row>
    <row r="227" spans="1:12" ht="25.5" x14ac:dyDescent="0.2">
      <c r="A227" s="48" t="s">
        <v>1388</v>
      </c>
      <c r="B227" s="37" t="s">
        <v>213</v>
      </c>
      <c r="C227" s="49">
        <v>806309517</v>
      </c>
      <c r="D227" s="46" t="str">
        <f t="shared" si="32"/>
        <v>N/A</v>
      </c>
      <c r="E227" s="49">
        <v>807091657</v>
      </c>
      <c r="F227" s="46" t="str">
        <f t="shared" si="33"/>
        <v>N/A</v>
      </c>
      <c r="G227" s="49">
        <v>812607494</v>
      </c>
      <c r="H227" s="46" t="str">
        <f t="shared" si="34"/>
        <v>N/A</v>
      </c>
      <c r="I227" s="12">
        <v>9.7000000000000003E-2</v>
      </c>
      <c r="J227" s="12">
        <v>0.68340000000000001</v>
      </c>
      <c r="K227" s="47" t="s">
        <v>739</v>
      </c>
      <c r="L227" s="9" t="str">
        <f t="shared" si="35"/>
        <v>Yes</v>
      </c>
    </row>
    <row r="228" spans="1:12" ht="25.5" x14ac:dyDescent="0.2">
      <c r="A228" s="48" t="s">
        <v>519</v>
      </c>
      <c r="B228" s="37" t="s">
        <v>213</v>
      </c>
      <c r="C228" s="38">
        <v>25336</v>
      </c>
      <c r="D228" s="46" t="str">
        <f t="shared" si="32"/>
        <v>N/A</v>
      </c>
      <c r="E228" s="38">
        <v>25338</v>
      </c>
      <c r="F228" s="46" t="str">
        <f t="shared" si="33"/>
        <v>N/A</v>
      </c>
      <c r="G228" s="38">
        <v>24980</v>
      </c>
      <c r="H228" s="46" t="str">
        <f t="shared" si="34"/>
        <v>N/A</v>
      </c>
      <c r="I228" s="12">
        <v>7.9000000000000008E-3</v>
      </c>
      <c r="J228" s="12">
        <v>-1.41</v>
      </c>
      <c r="K228" s="47" t="s">
        <v>739</v>
      </c>
      <c r="L228" s="9" t="str">
        <f t="shared" si="35"/>
        <v>Yes</v>
      </c>
    </row>
    <row r="229" spans="1:12" ht="25.5" x14ac:dyDescent="0.2">
      <c r="A229" s="48" t="s">
        <v>1389</v>
      </c>
      <c r="B229" s="37" t="s">
        <v>213</v>
      </c>
      <c r="C229" s="49">
        <v>31824.657286000001</v>
      </c>
      <c r="D229" s="46" t="str">
        <f t="shared" si="32"/>
        <v>N/A</v>
      </c>
      <c r="E229" s="49">
        <v>31853.013536999999</v>
      </c>
      <c r="F229" s="46" t="str">
        <f t="shared" si="33"/>
        <v>N/A</v>
      </c>
      <c r="G229" s="49">
        <v>32530.324019</v>
      </c>
      <c r="H229" s="46" t="str">
        <f t="shared" si="34"/>
        <v>N/A</v>
      </c>
      <c r="I229" s="12">
        <v>8.9099999999999999E-2</v>
      </c>
      <c r="J229" s="12">
        <v>2.1259999999999999</v>
      </c>
      <c r="K229" s="47" t="s">
        <v>739</v>
      </c>
      <c r="L229" s="9" t="str">
        <f t="shared" si="35"/>
        <v>Yes</v>
      </c>
    </row>
    <row r="230" spans="1:12" x14ac:dyDescent="0.2">
      <c r="A230" s="4" t="s">
        <v>1390</v>
      </c>
      <c r="B230" s="37" t="s">
        <v>213</v>
      </c>
      <c r="C230" s="54">
        <v>1479496096</v>
      </c>
      <c r="D230" s="46" t="str">
        <f t="shared" ref="D230:D253" si="36">IF($B230="N/A","N/A",IF(C230&gt;10,"No",IF(C230&lt;-10,"No","Yes")))</f>
        <v>N/A</v>
      </c>
      <c r="E230" s="54">
        <v>1414432510</v>
      </c>
      <c r="F230" s="46" t="str">
        <f t="shared" ref="F230:F253" si="37">IF($B230="N/A","N/A",IF(E230&gt;10,"No",IF(E230&lt;-10,"No","Yes")))</f>
        <v>N/A</v>
      </c>
      <c r="G230" s="54">
        <v>1347346630</v>
      </c>
      <c r="H230" s="46" t="str">
        <f t="shared" ref="H230:H253" si="38">IF($B230="N/A","N/A",IF(G230&gt;10,"No",IF(G230&lt;-10,"No","Yes")))</f>
        <v>N/A</v>
      </c>
      <c r="I230" s="12">
        <v>-4.4000000000000004</v>
      </c>
      <c r="J230" s="12">
        <v>-4.74</v>
      </c>
      <c r="K230" s="47" t="s">
        <v>739</v>
      </c>
      <c r="L230" s="9" t="str">
        <f t="shared" ref="L230:L253" si="39">IF(J230="Div by 0", "N/A", IF(K230="N/A","N/A", IF(J230&gt;VALUE(MID(K230,1,2)), "No", IF(J230&lt;-1*VALUE(MID(K230,1,2)), "No", "Yes"))))</f>
        <v>Yes</v>
      </c>
    </row>
    <row r="231" spans="1:12" x14ac:dyDescent="0.2">
      <c r="A231" s="4" t="s">
        <v>1567</v>
      </c>
      <c r="B231" s="37" t="s">
        <v>213</v>
      </c>
      <c r="C231" s="52">
        <v>116555</v>
      </c>
      <c r="D231" s="52" t="str">
        <f t="shared" si="36"/>
        <v>N/A</v>
      </c>
      <c r="E231" s="52">
        <v>110010</v>
      </c>
      <c r="F231" s="52" t="str">
        <f t="shared" si="37"/>
        <v>N/A</v>
      </c>
      <c r="G231" s="52">
        <v>100534</v>
      </c>
      <c r="H231" s="46" t="str">
        <f t="shared" si="38"/>
        <v>N/A</v>
      </c>
      <c r="I231" s="12">
        <v>-5.62</v>
      </c>
      <c r="J231" s="12">
        <v>-8.61</v>
      </c>
      <c r="K231" s="47" t="s">
        <v>739</v>
      </c>
      <c r="L231" s="9" t="str">
        <f t="shared" si="39"/>
        <v>Yes</v>
      </c>
    </row>
    <row r="232" spans="1:12" x14ac:dyDescent="0.2">
      <c r="A232" s="4" t="s">
        <v>1568</v>
      </c>
      <c r="B232" s="37" t="s">
        <v>213</v>
      </c>
      <c r="C232" s="54">
        <v>12693.544644</v>
      </c>
      <c r="D232" s="46" t="str">
        <f t="shared" si="36"/>
        <v>N/A</v>
      </c>
      <c r="E232" s="54">
        <v>12857.308516999999</v>
      </c>
      <c r="F232" s="46" t="str">
        <f t="shared" si="37"/>
        <v>N/A</v>
      </c>
      <c r="G232" s="54">
        <v>13401.900153000001</v>
      </c>
      <c r="H232" s="46" t="str">
        <f t="shared" si="38"/>
        <v>N/A</v>
      </c>
      <c r="I232" s="12">
        <v>1.29</v>
      </c>
      <c r="J232" s="12">
        <v>4.2359999999999998</v>
      </c>
      <c r="K232" s="47" t="s">
        <v>739</v>
      </c>
      <c r="L232" s="9" t="str">
        <f t="shared" si="39"/>
        <v>Yes</v>
      </c>
    </row>
    <row r="233" spans="1:12" x14ac:dyDescent="0.2">
      <c r="A233" s="55" t="s">
        <v>1569</v>
      </c>
      <c r="B233" s="37" t="s">
        <v>213</v>
      </c>
      <c r="C233" s="54">
        <v>10341.414724</v>
      </c>
      <c r="D233" s="46" t="str">
        <f t="shared" si="36"/>
        <v>N/A</v>
      </c>
      <c r="E233" s="54">
        <v>10275.442171999999</v>
      </c>
      <c r="F233" s="46" t="str">
        <f t="shared" si="37"/>
        <v>N/A</v>
      </c>
      <c r="G233" s="54">
        <v>10301.043138000001</v>
      </c>
      <c r="H233" s="46" t="str">
        <f t="shared" si="38"/>
        <v>N/A</v>
      </c>
      <c r="I233" s="12">
        <v>-0.63800000000000001</v>
      </c>
      <c r="J233" s="12">
        <v>0.24909999999999999</v>
      </c>
      <c r="K233" s="47" t="s">
        <v>739</v>
      </c>
      <c r="L233" s="9" t="str">
        <f t="shared" si="39"/>
        <v>Yes</v>
      </c>
    </row>
    <row r="234" spans="1:12" x14ac:dyDescent="0.2">
      <c r="A234" s="55" t="s">
        <v>1570</v>
      </c>
      <c r="B234" s="37" t="s">
        <v>213</v>
      </c>
      <c r="C234" s="54">
        <v>15364.457177</v>
      </c>
      <c r="D234" s="46" t="str">
        <f t="shared" si="36"/>
        <v>N/A</v>
      </c>
      <c r="E234" s="54">
        <v>15606.183988999999</v>
      </c>
      <c r="F234" s="46" t="str">
        <f t="shared" si="37"/>
        <v>N/A</v>
      </c>
      <c r="G234" s="54">
        <v>16561.453053000001</v>
      </c>
      <c r="H234" s="46" t="str">
        <f t="shared" si="38"/>
        <v>N/A</v>
      </c>
      <c r="I234" s="12">
        <v>1.573</v>
      </c>
      <c r="J234" s="12">
        <v>6.1210000000000004</v>
      </c>
      <c r="K234" s="47" t="s">
        <v>739</v>
      </c>
      <c r="L234" s="9" t="str">
        <f t="shared" si="39"/>
        <v>Yes</v>
      </c>
    </row>
    <row r="235" spans="1:12" x14ac:dyDescent="0.2">
      <c r="A235" s="55" t="s">
        <v>1571</v>
      </c>
      <c r="B235" s="37" t="s">
        <v>213</v>
      </c>
      <c r="C235" s="54">
        <v>4237.3999999999996</v>
      </c>
      <c r="D235" s="46" t="str">
        <f t="shared" si="36"/>
        <v>N/A</v>
      </c>
      <c r="E235" s="54">
        <v>3989.4191802</v>
      </c>
      <c r="F235" s="46" t="str">
        <f t="shared" si="37"/>
        <v>N/A</v>
      </c>
      <c r="G235" s="54">
        <v>3771.7866552999999</v>
      </c>
      <c r="H235" s="46" t="str">
        <f t="shared" si="38"/>
        <v>N/A</v>
      </c>
      <c r="I235" s="12">
        <v>-5.85</v>
      </c>
      <c r="J235" s="12">
        <v>-5.46</v>
      </c>
      <c r="K235" s="47" t="s">
        <v>739</v>
      </c>
      <c r="L235" s="9" t="str">
        <f t="shared" si="39"/>
        <v>Yes</v>
      </c>
    </row>
    <row r="236" spans="1:12" x14ac:dyDescent="0.2">
      <c r="A236" s="55" t="s">
        <v>1572</v>
      </c>
      <c r="B236" s="37" t="s">
        <v>213</v>
      </c>
      <c r="C236" s="54">
        <v>3333.6995191999999</v>
      </c>
      <c r="D236" s="46" t="str">
        <f t="shared" si="36"/>
        <v>N/A</v>
      </c>
      <c r="E236" s="54">
        <v>2728.6637108</v>
      </c>
      <c r="F236" s="46" t="str">
        <f t="shared" si="37"/>
        <v>N/A</v>
      </c>
      <c r="G236" s="54">
        <v>2166.920102</v>
      </c>
      <c r="H236" s="46" t="str">
        <f t="shared" si="38"/>
        <v>N/A</v>
      </c>
      <c r="I236" s="12">
        <v>-18.100000000000001</v>
      </c>
      <c r="J236" s="12">
        <v>-20.6</v>
      </c>
      <c r="K236" s="47" t="s">
        <v>739</v>
      </c>
      <c r="L236" s="9" t="str">
        <f t="shared" si="39"/>
        <v>Yes</v>
      </c>
    </row>
    <row r="237" spans="1:12" x14ac:dyDescent="0.2">
      <c r="A237" s="48" t="s">
        <v>1573</v>
      </c>
      <c r="B237" s="37" t="s">
        <v>213</v>
      </c>
      <c r="C237" s="46">
        <v>6.6272366319999998</v>
      </c>
      <c r="D237" s="46" t="str">
        <f t="shared" si="36"/>
        <v>N/A</v>
      </c>
      <c r="E237" s="46">
        <v>6.0422545886999997</v>
      </c>
      <c r="F237" s="46" t="str">
        <f t="shared" si="37"/>
        <v>N/A</v>
      </c>
      <c r="G237" s="46">
        <v>5.4150103955000004</v>
      </c>
      <c r="H237" s="46" t="str">
        <f t="shared" si="38"/>
        <v>N/A</v>
      </c>
      <c r="I237" s="12">
        <v>-8.83</v>
      </c>
      <c r="J237" s="12">
        <v>-10.4</v>
      </c>
      <c r="K237" s="47" t="s">
        <v>739</v>
      </c>
      <c r="L237" s="9" t="str">
        <f t="shared" si="39"/>
        <v>Yes</v>
      </c>
    </row>
    <row r="238" spans="1:12" x14ac:dyDescent="0.2">
      <c r="A238" s="53" t="s">
        <v>1574</v>
      </c>
      <c r="B238" s="37" t="s">
        <v>213</v>
      </c>
      <c r="C238" s="46">
        <v>32.317901485999997</v>
      </c>
      <c r="D238" s="46" t="str">
        <f t="shared" si="36"/>
        <v>N/A</v>
      </c>
      <c r="E238" s="46">
        <v>30.178768574999999</v>
      </c>
      <c r="F238" s="46" t="str">
        <f t="shared" si="37"/>
        <v>N/A</v>
      </c>
      <c r="G238" s="46">
        <v>27.545068928999999</v>
      </c>
      <c r="H238" s="46" t="str">
        <f t="shared" si="38"/>
        <v>N/A</v>
      </c>
      <c r="I238" s="12">
        <v>-6.62</v>
      </c>
      <c r="J238" s="12">
        <v>-8.73</v>
      </c>
      <c r="K238" s="47" t="s">
        <v>739</v>
      </c>
      <c r="L238" s="9" t="str">
        <f t="shared" si="39"/>
        <v>Yes</v>
      </c>
    </row>
    <row r="239" spans="1:12" x14ac:dyDescent="0.2">
      <c r="A239" s="53" t="s">
        <v>1575</v>
      </c>
      <c r="B239" s="37" t="s">
        <v>213</v>
      </c>
      <c r="C239" s="46">
        <v>21.163439388</v>
      </c>
      <c r="D239" s="46" t="str">
        <f t="shared" si="36"/>
        <v>N/A</v>
      </c>
      <c r="E239" s="46">
        <v>19.745356011999998</v>
      </c>
      <c r="F239" s="46" t="str">
        <f t="shared" si="37"/>
        <v>N/A</v>
      </c>
      <c r="G239" s="46">
        <v>17.523343017999998</v>
      </c>
      <c r="H239" s="46" t="str">
        <f t="shared" si="38"/>
        <v>N/A</v>
      </c>
      <c r="I239" s="12">
        <v>-6.7</v>
      </c>
      <c r="J239" s="12">
        <v>-11.3</v>
      </c>
      <c r="K239" s="47" t="s">
        <v>739</v>
      </c>
      <c r="L239" s="9" t="str">
        <f t="shared" si="39"/>
        <v>Yes</v>
      </c>
    </row>
    <row r="240" spans="1:12" x14ac:dyDescent="0.2">
      <c r="A240" s="53" t="s">
        <v>1576</v>
      </c>
      <c r="B240" s="37" t="s">
        <v>213</v>
      </c>
      <c r="C240" s="46">
        <v>0.28862499050000001</v>
      </c>
      <c r="D240" s="46" t="str">
        <f t="shared" si="36"/>
        <v>N/A</v>
      </c>
      <c r="E240" s="46">
        <v>0.24723722440000001</v>
      </c>
      <c r="F240" s="46" t="str">
        <f t="shared" si="37"/>
        <v>N/A</v>
      </c>
      <c r="G240" s="46">
        <v>0.22118050040000001</v>
      </c>
      <c r="H240" s="46" t="str">
        <f t="shared" si="38"/>
        <v>N/A</v>
      </c>
      <c r="I240" s="12">
        <v>-14.3</v>
      </c>
      <c r="J240" s="12">
        <v>-10.5</v>
      </c>
      <c r="K240" s="47" t="s">
        <v>739</v>
      </c>
      <c r="L240" s="9" t="str">
        <f t="shared" si="39"/>
        <v>Yes</v>
      </c>
    </row>
    <row r="241" spans="1:12" x14ac:dyDescent="0.2">
      <c r="A241" s="53" t="s">
        <v>1577</v>
      </c>
      <c r="B241" s="37" t="s">
        <v>213</v>
      </c>
      <c r="C241" s="46">
        <v>1.0726764049999999</v>
      </c>
      <c r="D241" s="46" t="str">
        <f t="shared" si="36"/>
        <v>N/A</v>
      </c>
      <c r="E241" s="46">
        <v>0.90892745320000001</v>
      </c>
      <c r="F241" s="46" t="str">
        <f t="shared" si="37"/>
        <v>N/A</v>
      </c>
      <c r="G241" s="46">
        <v>0.71299573350000001</v>
      </c>
      <c r="H241" s="46" t="str">
        <f t="shared" si="38"/>
        <v>N/A</v>
      </c>
      <c r="I241" s="12">
        <v>-15.3</v>
      </c>
      <c r="J241" s="12">
        <v>-21.6</v>
      </c>
      <c r="K241" s="47" t="s">
        <v>739</v>
      </c>
      <c r="L241" s="9" t="str">
        <f t="shared" si="39"/>
        <v>Yes</v>
      </c>
    </row>
    <row r="242" spans="1:12" ht="25.5" x14ac:dyDescent="0.2">
      <c r="A242" s="4" t="s">
        <v>1402</v>
      </c>
      <c r="B242" s="37" t="s">
        <v>213</v>
      </c>
      <c r="C242" s="54">
        <v>806309517</v>
      </c>
      <c r="D242" s="46" t="str">
        <f t="shared" si="36"/>
        <v>N/A</v>
      </c>
      <c r="E242" s="54">
        <v>807091657</v>
      </c>
      <c r="F242" s="46" t="str">
        <f t="shared" si="37"/>
        <v>N/A</v>
      </c>
      <c r="G242" s="54">
        <v>812607494</v>
      </c>
      <c r="H242" s="46" t="str">
        <f t="shared" si="38"/>
        <v>N/A</v>
      </c>
      <c r="I242" s="12">
        <v>9.7000000000000003E-2</v>
      </c>
      <c r="J242" s="12">
        <v>0.68340000000000001</v>
      </c>
      <c r="K242" s="47" t="s">
        <v>739</v>
      </c>
      <c r="L242" s="9" t="str">
        <f t="shared" si="39"/>
        <v>Yes</v>
      </c>
    </row>
    <row r="243" spans="1:12" x14ac:dyDescent="0.2">
      <c r="A243" s="4" t="s">
        <v>1578</v>
      </c>
      <c r="B243" s="37" t="s">
        <v>213</v>
      </c>
      <c r="C243" s="52">
        <v>25336</v>
      </c>
      <c r="D243" s="52" t="str">
        <f t="shared" si="36"/>
        <v>N/A</v>
      </c>
      <c r="E243" s="52">
        <v>25338</v>
      </c>
      <c r="F243" s="52" t="str">
        <f t="shared" si="37"/>
        <v>N/A</v>
      </c>
      <c r="G243" s="52">
        <v>24981</v>
      </c>
      <c r="H243" s="46" t="str">
        <f t="shared" si="38"/>
        <v>N/A</v>
      </c>
      <c r="I243" s="12">
        <v>7.9000000000000008E-3</v>
      </c>
      <c r="J243" s="12">
        <v>-1.41</v>
      </c>
      <c r="K243" s="47" t="s">
        <v>739</v>
      </c>
      <c r="L243" s="9" t="str">
        <f t="shared" si="39"/>
        <v>Yes</v>
      </c>
    </row>
    <row r="244" spans="1:12" ht="25.5" x14ac:dyDescent="0.2">
      <c r="A244" s="4" t="s">
        <v>1579</v>
      </c>
      <c r="B244" s="37" t="s">
        <v>213</v>
      </c>
      <c r="C244" s="54">
        <v>31824.657286000001</v>
      </c>
      <c r="D244" s="46" t="str">
        <f t="shared" si="36"/>
        <v>N/A</v>
      </c>
      <c r="E244" s="54">
        <v>31853.013536999999</v>
      </c>
      <c r="F244" s="46" t="str">
        <f t="shared" si="37"/>
        <v>N/A</v>
      </c>
      <c r="G244" s="54">
        <v>32529.021817000001</v>
      </c>
      <c r="H244" s="46" t="str">
        <f t="shared" si="38"/>
        <v>N/A</v>
      </c>
      <c r="I244" s="12">
        <v>8.9099999999999999E-2</v>
      </c>
      <c r="J244" s="12">
        <v>2.1219999999999999</v>
      </c>
      <c r="K244" s="47" t="s">
        <v>739</v>
      </c>
      <c r="L244" s="9" t="str">
        <f t="shared" si="39"/>
        <v>Yes</v>
      </c>
    </row>
    <row r="245" spans="1:12" ht="25.5" x14ac:dyDescent="0.2">
      <c r="A245" s="55" t="s">
        <v>1580</v>
      </c>
      <c r="B245" s="37" t="s">
        <v>213</v>
      </c>
      <c r="C245" s="54">
        <v>19926.501013000001</v>
      </c>
      <c r="D245" s="46" t="str">
        <f t="shared" si="36"/>
        <v>N/A</v>
      </c>
      <c r="E245" s="54">
        <v>20398.436398000002</v>
      </c>
      <c r="F245" s="46" t="str">
        <f t="shared" si="37"/>
        <v>N/A</v>
      </c>
      <c r="G245" s="54">
        <v>19901.949058999999</v>
      </c>
      <c r="H245" s="46" t="str">
        <f t="shared" si="38"/>
        <v>N/A</v>
      </c>
      <c r="I245" s="12">
        <v>2.3679999999999999</v>
      </c>
      <c r="J245" s="12">
        <v>-2.4300000000000002</v>
      </c>
      <c r="K245" s="47" t="s">
        <v>739</v>
      </c>
      <c r="L245" s="9" t="str">
        <f t="shared" si="39"/>
        <v>Yes</v>
      </c>
    </row>
    <row r="246" spans="1:12" ht="25.5" x14ac:dyDescent="0.2">
      <c r="A246" s="55" t="s">
        <v>1581</v>
      </c>
      <c r="B246" s="37" t="s">
        <v>213</v>
      </c>
      <c r="C246" s="54">
        <v>39371.796633999998</v>
      </c>
      <c r="D246" s="46" t="str">
        <f t="shared" si="36"/>
        <v>N/A</v>
      </c>
      <c r="E246" s="54">
        <v>38142.249323999997</v>
      </c>
      <c r="F246" s="46" t="str">
        <f t="shared" si="37"/>
        <v>N/A</v>
      </c>
      <c r="G246" s="54">
        <v>39232.400824999997</v>
      </c>
      <c r="H246" s="46" t="str">
        <f t="shared" si="38"/>
        <v>N/A</v>
      </c>
      <c r="I246" s="12">
        <v>-3.12</v>
      </c>
      <c r="J246" s="12">
        <v>2.8580000000000001</v>
      </c>
      <c r="K246" s="47" t="s">
        <v>739</v>
      </c>
      <c r="L246" s="9" t="str">
        <f t="shared" si="39"/>
        <v>Yes</v>
      </c>
    </row>
    <row r="247" spans="1:12" ht="25.5" x14ac:dyDescent="0.2">
      <c r="A247" s="55" t="s">
        <v>1582</v>
      </c>
      <c r="B247" s="37" t="s">
        <v>213</v>
      </c>
      <c r="C247" s="54">
        <v>48848.4</v>
      </c>
      <c r="D247" s="46" t="str">
        <f t="shared" si="36"/>
        <v>N/A</v>
      </c>
      <c r="E247" s="54">
        <v>34853.737373999997</v>
      </c>
      <c r="F247" s="46" t="str">
        <f t="shared" si="37"/>
        <v>N/A</v>
      </c>
      <c r="G247" s="54">
        <v>37898.400000000001</v>
      </c>
      <c r="H247" s="46" t="str">
        <f t="shared" si="38"/>
        <v>N/A</v>
      </c>
      <c r="I247" s="12">
        <v>-28.6</v>
      </c>
      <c r="J247" s="12">
        <v>8.7360000000000007</v>
      </c>
      <c r="K247" s="47" t="s">
        <v>739</v>
      </c>
      <c r="L247" s="9" t="str">
        <f t="shared" si="39"/>
        <v>Yes</v>
      </c>
    </row>
    <row r="248" spans="1:12" ht="25.5" x14ac:dyDescent="0.2">
      <c r="A248" s="55" t="s">
        <v>1583</v>
      </c>
      <c r="B248" s="37" t="s">
        <v>213</v>
      </c>
      <c r="C248" s="54" t="s">
        <v>1747</v>
      </c>
      <c r="D248" s="46" t="str">
        <f t="shared" si="36"/>
        <v>N/A</v>
      </c>
      <c r="E248" s="54">
        <v>27100</v>
      </c>
      <c r="F248" s="46" t="str">
        <f t="shared" si="37"/>
        <v>N/A</v>
      </c>
      <c r="G248" s="54" t="s">
        <v>1747</v>
      </c>
      <c r="H248" s="46" t="str">
        <f t="shared" si="38"/>
        <v>N/A</v>
      </c>
      <c r="I248" s="12" t="s">
        <v>1747</v>
      </c>
      <c r="J248" s="12" t="s">
        <v>1747</v>
      </c>
      <c r="K248" s="47" t="s">
        <v>739</v>
      </c>
      <c r="L248" s="9" t="str">
        <f t="shared" si="39"/>
        <v>N/A</v>
      </c>
    </row>
    <row r="249" spans="1:12" ht="25.5" x14ac:dyDescent="0.2">
      <c r="A249" s="48" t="s">
        <v>1584</v>
      </c>
      <c r="B249" s="37" t="s">
        <v>213</v>
      </c>
      <c r="C249" s="46">
        <v>1.4405874248999999</v>
      </c>
      <c r="D249" s="46" t="str">
        <f t="shared" si="36"/>
        <v>N/A</v>
      </c>
      <c r="E249" s="46">
        <v>1.3916793634</v>
      </c>
      <c r="F249" s="46" t="str">
        <f t="shared" si="37"/>
        <v>N/A</v>
      </c>
      <c r="G249" s="46">
        <v>1.3455385709000001</v>
      </c>
      <c r="H249" s="46" t="str">
        <f t="shared" si="38"/>
        <v>N/A</v>
      </c>
      <c r="I249" s="12">
        <v>-3.4</v>
      </c>
      <c r="J249" s="12">
        <v>-3.32</v>
      </c>
      <c r="K249" s="47" t="s">
        <v>739</v>
      </c>
      <c r="L249" s="9" t="str">
        <f t="shared" si="39"/>
        <v>Yes</v>
      </c>
    </row>
    <row r="250" spans="1:12" ht="25.5" x14ac:dyDescent="0.2">
      <c r="A250" s="53" t="s">
        <v>1585</v>
      </c>
      <c r="B250" s="37" t="s">
        <v>213</v>
      </c>
      <c r="C250" s="46">
        <v>6.7038878473999999</v>
      </c>
      <c r="D250" s="46" t="str">
        <f t="shared" si="36"/>
        <v>N/A</v>
      </c>
      <c r="E250" s="46">
        <v>6.1454697560999998</v>
      </c>
      <c r="F250" s="46" t="str">
        <f t="shared" si="37"/>
        <v>N/A</v>
      </c>
      <c r="G250" s="46">
        <v>5.8847921254999997</v>
      </c>
      <c r="H250" s="46" t="str">
        <f t="shared" si="38"/>
        <v>N/A</v>
      </c>
      <c r="I250" s="12">
        <v>-8.33</v>
      </c>
      <c r="J250" s="12">
        <v>-4.24</v>
      </c>
      <c r="K250" s="47" t="s">
        <v>739</v>
      </c>
      <c r="L250" s="9" t="str">
        <f t="shared" si="39"/>
        <v>Yes</v>
      </c>
    </row>
    <row r="251" spans="1:12" ht="25.5" x14ac:dyDescent="0.2">
      <c r="A251" s="53" t="s">
        <v>1586</v>
      </c>
      <c r="B251" s="37" t="s">
        <v>213</v>
      </c>
      <c r="C251" s="46">
        <v>5.1911914005000002</v>
      </c>
      <c r="D251" s="46" t="str">
        <f t="shared" si="36"/>
        <v>N/A</v>
      </c>
      <c r="E251" s="46">
        <v>5.3135712186999999</v>
      </c>
      <c r="F251" s="46" t="str">
        <f t="shared" si="37"/>
        <v>N/A</v>
      </c>
      <c r="G251" s="46">
        <v>5.1451275113000001</v>
      </c>
      <c r="H251" s="46" t="str">
        <f t="shared" si="38"/>
        <v>N/A</v>
      </c>
      <c r="I251" s="12">
        <v>2.3570000000000002</v>
      </c>
      <c r="J251" s="12">
        <v>-3.17</v>
      </c>
      <c r="K251" s="47" t="s">
        <v>739</v>
      </c>
      <c r="L251" s="9" t="str">
        <f t="shared" si="39"/>
        <v>Yes</v>
      </c>
    </row>
    <row r="252" spans="1:12" ht="25.5" x14ac:dyDescent="0.2">
      <c r="A252" s="53" t="s">
        <v>1587</v>
      </c>
      <c r="B252" s="37" t="s">
        <v>213</v>
      </c>
      <c r="C252" s="46">
        <v>7.4644393999999999E-3</v>
      </c>
      <c r="D252" s="46" t="str">
        <f t="shared" si="36"/>
        <v>N/A</v>
      </c>
      <c r="E252" s="46">
        <v>9.4649981999999997E-3</v>
      </c>
      <c r="F252" s="46" t="str">
        <f t="shared" si="37"/>
        <v>N/A</v>
      </c>
      <c r="G252" s="46">
        <v>7.9899458000000003E-3</v>
      </c>
      <c r="H252" s="46" t="str">
        <f t="shared" si="38"/>
        <v>N/A</v>
      </c>
      <c r="I252" s="12">
        <v>26.8</v>
      </c>
      <c r="J252" s="12">
        <v>-15.6</v>
      </c>
      <c r="K252" s="47" t="s">
        <v>739</v>
      </c>
      <c r="L252" s="9" t="str">
        <f t="shared" si="39"/>
        <v>Yes</v>
      </c>
    </row>
    <row r="253" spans="1:12" ht="25.5" x14ac:dyDescent="0.2">
      <c r="A253" s="53" t="s">
        <v>1588</v>
      </c>
      <c r="B253" s="37" t="s">
        <v>213</v>
      </c>
      <c r="C253" s="46">
        <v>0</v>
      </c>
      <c r="D253" s="46" t="str">
        <f t="shared" si="36"/>
        <v>N/A</v>
      </c>
      <c r="E253" s="46">
        <v>3.1000249999999999E-4</v>
      </c>
      <c r="F253" s="46" t="str">
        <f t="shared" si="37"/>
        <v>N/A</v>
      </c>
      <c r="G253" s="46">
        <v>0</v>
      </c>
      <c r="H253" s="46" t="str">
        <f t="shared" si="38"/>
        <v>N/A</v>
      </c>
      <c r="I253" s="12" t="s">
        <v>1747</v>
      </c>
      <c r="J253" s="12">
        <v>-100</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272402</v>
      </c>
      <c r="D7" s="34" t="str">
        <f>IF($B7="N/A","N/A",IF(C7&gt;15,"No",IF(C7&lt;-15,"No","Yes")))</f>
        <v>N/A</v>
      </c>
      <c r="E7" s="33">
        <v>265666</v>
      </c>
      <c r="F7" s="34" t="str">
        <f>IF($B7="N/A","N/A",IF(E7&gt;15,"No",IF(E7&lt;-15,"No","Yes")))</f>
        <v>N/A</v>
      </c>
      <c r="G7" s="33">
        <v>260011</v>
      </c>
      <c r="H7" s="34" t="str">
        <f>IF($B7="N/A","N/A",IF(G7&gt;15,"No",IF(G7&lt;-15,"No","Yes")))</f>
        <v>N/A</v>
      </c>
      <c r="I7" s="35">
        <v>-2.4700000000000002</v>
      </c>
      <c r="J7" s="35">
        <v>-2.13</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99.999265790999999</v>
      </c>
      <c r="D11" s="9" t="str">
        <f>IF(OR($B11="N/A",$C11="N/A"),"N/A",IF(C11&gt;100,"No",IF(C11&lt;95,"No","Yes")))</f>
        <v>Yes</v>
      </c>
      <c r="E11" s="9">
        <v>99.999247174999994</v>
      </c>
      <c r="F11" s="9" t="str">
        <f>IF(OR($B11="N/A",$E11="N/A"),"N/A",IF(E11&gt;100,"No",IF(E11&lt;95,"No","Yes")))</f>
        <v>Yes</v>
      </c>
      <c r="G11" s="9">
        <v>100</v>
      </c>
      <c r="H11" s="9" t="str">
        <f>IF($B11="N/A","N/A",IF(G11&gt;100,"No",IF(G11&lt;95,"No","Yes")))</f>
        <v>Yes</v>
      </c>
      <c r="I11" s="10">
        <v>0</v>
      </c>
      <c r="J11" s="10">
        <v>8.0000000000000004E-4</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97.429534290999996</v>
      </c>
      <c r="D13" s="9" t="str">
        <f t="shared" si="1"/>
        <v>Yes</v>
      </c>
      <c r="E13" s="9">
        <v>97.547672641999995</v>
      </c>
      <c r="F13" s="9" t="str">
        <f t="shared" si="2"/>
        <v>Yes</v>
      </c>
      <c r="G13" s="9">
        <v>98.098541984999997</v>
      </c>
      <c r="H13" s="9" t="str">
        <f t="shared" si="3"/>
        <v>Yes</v>
      </c>
      <c r="I13" s="10">
        <v>0.12130000000000001</v>
      </c>
      <c r="J13" s="10">
        <v>0.56469999999999998</v>
      </c>
      <c r="K13" s="9" t="str">
        <f t="shared" si="0"/>
        <v>Yes</v>
      </c>
    </row>
    <row r="14" spans="1:11" x14ac:dyDescent="0.2">
      <c r="A14" s="31" t="s">
        <v>305</v>
      </c>
      <c r="B14" s="37" t="s">
        <v>213</v>
      </c>
      <c r="C14" s="38">
        <v>272402</v>
      </c>
      <c r="D14" s="9" t="str">
        <f>IF($B14="N/A","N/A",IF(C14&gt;15,"No",IF(C14&lt;-15,"No","Yes")))</f>
        <v>N/A</v>
      </c>
      <c r="E14" s="38">
        <v>265666</v>
      </c>
      <c r="F14" s="9" t="str">
        <f>IF($B14="N/A","N/A",IF(E14&gt;15,"No",IF(E14&lt;-15,"No","Yes")))</f>
        <v>N/A</v>
      </c>
      <c r="G14" s="38">
        <v>260011</v>
      </c>
      <c r="H14" s="9" t="str">
        <f>IF($B14="N/A","N/A",IF(G14&gt;15,"No",IF(G14&lt;-15,"No","Yes")))</f>
        <v>N/A</v>
      </c>
      <c r="I14" s="10">
        <v>-2.4700000000000002</v>
      </c>
      <c r="J14" s="10">
        <v>-2.13</v>
      </c>
      <c r="K14" s="9" t="str">
        <f t="shared" si="0"/>
        <v>Yes</v>
      </c>
    </row>
    <row r="15" spans="1:11" x14ac:dyDescent="0.2">
      <c r="A15" s="28" t="s">
        <v>435</v>
      </c>
      <c r="B15" s="37" t="s">
        <v>215</v>
      </c>
      <c r="C15" s="9">
        <v>5.8387970720000002</v>
      </c>
      <c r="D15" s="9" t="str">
        <f>IF($B15="N/A","N/A",IF(C15&gt;20,"No",IF(C15&lt;5,"No","Yes")))</f>
        <v>Yes</v>
      </c>
      <c r="E15" s="9">
        <v>5.0040276135999999</v>
      </c>
      <c r="F15" s="9" t="str">
        <f>IF($B15="N/A","N/A",IF(E15&gt;20,"No",IF(E15&lt;5,"No","Yes")))</f>
        <v>Yes</v>
      </c>
      <c r="G15" s="9">
        <v>4.5574994903999997</v>
      </c>
      <c r="H15" s="9" t="str">
        <f>IF($B15="N/A","N/A",IF(G15&gt;20,"No",IF(G15&lt;5,"No","Yes")))</f>
        <v>No</v>
      </c>
      <c r="I15" s="10">
        <v>-14.3</v>
      </c>
      <c r="J15" s="10">
        <v>-8.92</v>
      </c>
      <c r="K15" s="9" t="str">
        <f t="shared" si="0"/>
        <v>Yes</v>
      </c>
    </row>
    <row r="16" spans="1:11" x14ac:dyDescent="0.2">
      <c r="A16" s="28" t="s">
        <v>436</v>
      </c>
      <c r="B16" s="37" t="s">
        <v>213</v>
      </c>
      <c r="C16" s="9" t="s">
        <v>213</v>
      </c>
      <c r="D16" s="9" t="str">
        <f>IF($B16="N/A","N/A",IF(C16&gt;15,"No",IF(C16&lt;-15,"No","Yes")))</f>
        <v>N/A</v>
      </c>
      <c r="E16" s="9">
        <v>94.995972386000005</v>
      </c>
      <c r="F16" s="9" t="str">
        <f>IF($B16="N/A","N/A",IF(E16&gt;15,"No",IF(E16&lt;-15,"No","Yes")))</f>
        <v>N/A</v>
      </c>
      <c r="G16" s="9">
        <v>95.442500510000002</v>
      </c>
      <c r="H16" s="9" t="str">
        <f>IF($B16="N/A","N/A",IF(G16&gt;15,"No",IF(G16&lt;-15,"No","Yes")))</f>
        <v>N/A</v>
      </c>
      <c r="I16" s="10" t="s">
        <v>213</v>
      </c>
      <c r="J16" s="10">
        <v>0.47</v>
      </c>
      <c r="K16" s="9" t="str">
        <f t="shared" si="0"/>
        <v>Yes</v>
      </c>
    </row>
    <row r="17" spans="1:11" x14ac:dyDescent="0.2">
      <c r="A17" s="28" t="s">
        <v>437</v>
      </c>
      <c r="B17" s="37" t="s">
        <v>213</v>
      </c>
      <c r="C17" s="9">
        <v>36.673372442000002</v>
      </c>
      <c r="D17" s="9" t="str">
        <f>IF($B17="N/A","N/A",IF(C17&gt;15,"No",IF(C17&lt;-15,"No","Yes")))</f>
        <v>N/A</v>
      </c>
      <c r="E17" s="9">
        <v>5.0627479617000004</v>
      </c>
      <c r="F17" s="9" t="str">
        <f>IF($B17="N/A","N/A",IF(E17&gt;15,"No",IF(E17&lt;-15,"No","Yes")))</f>
        <v>N/A</v>
      </c>
      <c r="G17" s="9">
        <v>2.5398925430000001</v>
      </c>
      <c r="H17" s="9" t="str">
        <f>IF($B17="N/A","N/A",IF(G17&gt;15,"No",IF(G17&lt;-15,"No","Yes")))</f>
        <v>N/A</v>
      </c>
      <c r="I17" s="10">
        <v>-86.2</v>
      </c>
      <c r="J17" s="10">
        <v>-49.8</v>
      </c>
      <c r="K17" s="9" t="str">
        <f t="shared" si="0"/>
        <v>No</v>
      </c>
    </row>
    <row r="18" spans="1:11" x14ac:dyDescent="0.2">
      <c r="A18" s="28" t="s">
        <v>819</v>
      </c>
      <c r="B18" s="37" t="s">
        <v>213</v>
      </c>
      <c r="C18" s="98">
        <v>3724.4550095999998</v>
      </c>
      <c r="D18" s="9" t="str">
        <f>IF($B18="N/A","N/A",IF(C18&gt;15,"No",IF(C18&lt;-15,"No","Yes")))</f>
        <v>N/A</v>
      </c>
      <c r="E18" s="98">
        <v>2950.2732341999999</v>
      </c>
      <c r="F18" s="9" t="str">
        <f>IF($B18="N/A","N/A",IF(E18&gt;15,"No",IF(E18&lt;-15,"No","Yes")))</f>
        <v>N/A</v>
      </c>
      <c r="G18" s="98">
        <v>1624.1941248000001</v>
      </c>
      <c r="H18" s="9" t="str">
        <f>IF($B18="N/A","N/A",IF(G18&gt;15,"No",IF(G18&lt;-15,"No","Yes")))</f>
        <v>N/A</v>
      </c>
      <c r="I18" s="10">
        <v>-20.8</v>
      </c>
      <c r="J18" s="10">
        <v>-44.9</v>
      </c>
      <c r="K18" s="9" t="str">
        <f t="shared" si="0"/>
        <v>No</v>
      </c>
    </row>
    <row r="19" spans="1:11" x14ac:dyDescent="0.2">
      <c r="A19" s="3" t="s">
        <v>306</v>
      </c>
      <c r="B19" s="37" t="s">
        <v>213</v>
      </c>
      <c r="C19" s="38">
        <v>250</v>
      </c>
      <c r="D19" s="37" t="s">
        <v>213</v>
      </c>
      <c r="E19" s="38">
        <v>194</v>
      </c>
      <c r="F19" s="37" t="s">
        <v>213</v>
      </c>
      <c r="G19" s="38">
        <v>182</v>
      </c>
      <c r="H19" s="9" t="str">
        <f>IF($B19="N/A","N/A",IF(G19&gt;15,"No",IF(G19&lt;-15,"No","Yes")))</f>
        <v>N/A</v>
      </c>
      <c r="I19" s="10">
        <v>-22.4</v>
      </c>
      <c r="J19" s="10">
        <v>-6.19</v>
      </c>
      <c r="K19" s="9" t="str">
        <f t="shared" si="0"/>
        <v>Yes</v>
      </c>
    </row>
    <row r="20" spans="1:11" x14ac:dyDescent="0.2">
      <c r="A20" s="3" t="s">
        <v>346</v>
      </c>
      <c r="B20" s="37" t="s">
        <v>213</v>
      </c>
      <c r="C20" s="8" t="s">
        <v>213</v>
      </c>
      <c r="D20" s="37" t="s">
        <v>213</v>
      </c>
      <c r="E20" s="8">
        <v>7.3024022600000002E-2</v>
      </c>
      <c r="F20" s="37" t="s">
        <v>213</v>
      </c>
      <c r="G20" s="8">
        <v>6.9997038600000006E-2</v>
      </c>
      <c r="H20" s="9" t="str">
        <f>IF($B20="N/A","N/A",IF(G20&gt;15,"No",IF(G20&lt;-15,"No","Yes")))</f>
        <v>N/A</v>
      </c>
      <c r="I20" s="10" t="s">
        <v>213</v>
      </c>
      <c r="J20" s="10">
        <v>-4.1500000000000004</v>
      </c>
      <c r="K20" s="9" t="str">
        <f t="shared" si="0"/>
        <v>Yes</v>
      </c>
    </row>
    <row r="21" spans="1:11" ht="25.5" x14ac:dyDescent="0.2">
      <c r="A21" s="3" t="s">
        <v>820</v>
      </c>
      <c r="B21" s="37" t="s">
        <v>213</v>
      </c>
      <c r="C21" s="39">
        <v>7711.5479999999998</v>
      </c>
      <c r="D21" s="9" t="str">
        <f>IF($B21="N/A","N/A",IF(C21&gt;60,"No",IF(C21&lt;15,"No","Yes")))</f>
        <v>N/A</v>
      </c>
      <c r="E21" s="39">
        <v>5868.0103092999998</v>
      </c>
      <c r="F21" s="9" t="str">
        <f>IF($B21="N/A","N/A",IF(E21&gt;60,"No",IF(E21&lt;15,"No","Yes")))</f>
        <v>N/A</v>
      </c>
      <c r="G21" s="39">
        <v>7429.6098900999996</v>
      </c>
      <c r="H21" s="9" t="str">
        <f>IF($B21="N/A","N/A",IF(G21&gt;60,"No",IF(G21&lt;15,"No","Yes")))</f>
        <v>N/A</v>
      </c>
      <c r="I21" s="10">
        <v>-23.9</v>
      </c>
      <c r="J21" s="10">
        <v>26.61</v>
      </c>
      <c r="K21" s="9" t="str">
        <f t="shared" si="0"/>
        <v>Yes</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0</v>
      </c>
      <c r="J22" s="10">
        <v>-66.7</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256497</v>
      </c>
      <c r="D6" s="9" t="str">
        <f>IF($B6="N/A","N/A",IF(C6&gt;15,"No",IF(C6&lt;-15,"No","Yes")))</f>
        <v>N/A</v>
      </c>
      <c r="E6" s="38">
        <v>252372</v>
      </c>
      <c r="F6" s="9" t="str">
        <f>IF($B6="N/A","N/A",IF(E6&gt;15,"No",IF(E6&lt;-15,"No","Yes")))</f>
        <v>N/A</v>
      </c>
      <c r="G6" s="38">
        <v>248161</v>
      </c>
      <c r="H6" s="9" t="str">
        <f>IF($B6="N/A","N/A",IF(G6&gt;15,"No",IF(G6&lt;-15,"No","Yes")))</f>
        <v>N/A</v>
      </c>
      <c r="I6" s="10">
        <v>-1.61</v>
      </c>
      <c r="J6" s="10">
        <v>-1.67</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4312.4230693</v>
      </c>
      <c r="D9" s="9" t="str">
        <f>IF($B9="N/A","N/A",IF(C9&gt;7000,"No",IF(C9&lt;2000,"No","Yes")))</f>
        <v>Yes</v>
      </c>
      <c r="E9" s="98">
        <v>4195.5872323000003</v>
      </c>
      <c r="F9" s="9" t="str">
        <f>IF($B9="N/A","N/A",IF(E9&gt;7000,"No",IF(E9&lt;2000,"No","Yes")))</f>
        <v>Yes</v>
      </c>
      <c r="G9" s="98">
        <v>4147.7629039000003</v>
      </c>
      <c r="H9" s="9" t="str">
        <f>IF($B9="N/A","N/A",IF(G9&gt;7000,"No",IF(G9&lt;2000,"No","Yes")))</f>
        <v>Yes</v>
      </c>
      <c r="I9" s="10">
        <v>-2.71</v>
      </c>
      <c r="J9" s="10">
        <v>-1.1399999999999999</v>
      </c>
      <c r="K9" s="9" t="str">
        <f t="shared" si="0"/>
        <v>Yes</v>
      </c>
    </row>
    <row r="10" spans="1:11" x14ac:dyDescent="0.2">
      <c r="A10" s="112" t="s">
        <v>825</v>
      </c>
      <c r="B10" s="37" t="s">
        <v>213</v>
      </c>
      <c r="C10" s="98">
        <v>989.33985771000005</v>
      </c>
      <c r="D10" s="9" t="str">
        <f>IF($B10="N/A","N/A",IF(C10&gt;15,"No",IF(C10&lt;-15,"No","Yes")))</f>
        <v>N/A</v>
      </c>
      <c r="E10" s="98">
        <v>958.49055363000002</v>
      </c>
      <c r="F10" s="9" t="str">
        <f>IF($B10="N/A","N/A",IF(E10&gt;15,"No",IF(E10&lt;-15,"No","Yes")))</f>
        <v>N/A</v>
      </c>
      <c r="G10" s="98">
        <v>935.28822032999994</v>
      </c>
      <c r="H10" s="9" t="str">
        <f>IF($B10="N/A","N/A",IF(G10&gt;15,"No",IF(G10&lt;-15,"No","Yes")))</f>
        <v>N/A</v>
      </c>
      <c r="I10" s="10">
        <v>-3.12</v>
      </c>
      <c r="J10" s="10">
        <v>-2.42</v>
      </c>
      <c r="K10" s="9" t="str">
        <f t="shared" si="0"/>
        <v>Yes</v>
      </c>
    </row>
    <row r="11" spans="1:11" x14ac:dyDescent="0.2">
      <c r="A11" s="112" t="s">
        <v>309</v>
      </c>
      <c r="B11" s="37" t="s">
        <v>219</v>
      </c>
      <c r="C11" s="9">
        <v>0.9037142735</v>
      </c>
      <c r="D11" s="9" t="str">
        <f>IF($B11="N/A","N/A",IF(C11&gt;10,"No",IF(C11&lt;=0,"No","Yes")))</f>
        <v>Yes</v>
      </c>
      <c r="E11" s="9">
        <v>0.7885185361</v>
      </c>
      <c r="F11" s="9" t="str">
        <f>IF($B11="N/A","N/A",IF(E11&gt;10,"No",IF(E11&lt;=0,"No","Yes")))</f>
        <v>Yes</v>
      </c>
      <c r="G11" s="9">
        <v>0.73540967359999998</v>
      </c>
      <c r="H11" s="9" t="str">
        <f>IF($B11="N/A","N/A",IF(G11&gt;10,"No",IF(G11&lt;=0,"No","Yes")))</f>
        <v>Yes</v>
      </c>
      <c r="I11" s="10">
        <v>-12.7</v>
      </c>
      <c r="J11" s="10">
        <v>-6.74</v>
      </c>
      <c r="K11" s="9" t="str">
        <f t="shared" si="0"/>
        <v>Yes</v>
      </c>
    </row>
    <row r="12" spans="1:11" x14ac:dyDescent="0.2">
      <c r="A12" s="112" t="s">
        <v>826</v>
      </c>
      <c r="B12" s="37" t="s">
        <v>213</v>
      </c>
      <c r="C12" s="98">
        <v>2493.4158757999999</v>
      </c>
      <c r="D12" s="9" t="str">
        <f>IF($B12="N/A","N/A",IF(C12&gt;15,"No",IF(C12&lt;-15,"No","Yes")))</f>
        <v>N/A</v>
      </c>
      <c r="E12" s="98">
        <v>2140.1457286</v>
      </c>
      <c r="F12" s="9" t="str">
        <f>IF($B12="N/A","N/A",IF(E12&gt;15,"No",IF(E12&lt;-15,"No","Yes")))</f>
        <v>N/A</v>
      </c>
      <c r="G12" s="98">
        <v>2198.4230137</v>
      </c>
      <c r="H12" s="9" t="str">
        <f>IF($B12="N/A","N/A",IF(G12&gt;15,"No",IF(G12&lt;-15,"No","Yes")))</f>
        <v>N/A</v>
      </c>
      <c r="I12" s="10">
        <v>-14.2</v>
      </c>
      <c r="J12" s="10">
        <v>2.7229999999999999</v>
      </c>
      <c r="K12" s="9" t="str">
        <f t="shared" si="0"/>
        <v>Yes</v>
      </c>
    </row>
    <row r="13" spans="1:11" x14ac:dyDescent="0.2">
      <c r="A13" s="112" t="s">
        <v>310</v>
      </c>
      <c r="B13" s="37" t="s">
        <v>214</v>
      </c>
      <c r="C13" s="8">
        <v>99.998050659</v>
      </c>
      <c r="D13" s="9" t="str">
        <f>IF($B13="N/A","N/A",IF(C13&gt;100,"No",IF(C13&lt;95,"No","Yes")))</f>
        <v>Yes</v>
      </c>
      <c r="E13" s="8">
        <v>99.998018798000004</v>
      </c>
      <c r="F13" s="9" t="str">
        <f>IF($B13="N/A","N/A",IF(E13&gt;100,"No",IF(E13&lt;95,"No","Yes")))</f>
        <v>Yes</v>
      </c>
      <c r="G13" s="8">
        <v>99.997985178999997</v>
      </c>
      <c r="H13" s="9" t="str">
        <f>IF($B13="N/A","N/A",IF(G13&gt;100,"No",IF(G13&lt;95,"No","Yes")))</f>
        <v>Yes</v>
      </c>
      <c r="I13" s="10">
        <v>0</v>
      </c>
      <c r="J13" s="10">
        <v>0</v>
      </c>
      <c r="K13" s="9" t="str">
        <f t="shared" si="0"/>
        <v>Yes</v>
      </c>
    </row>
    <row r="14" spans="1:11" x14ac:dyDescent="0.2">
      <c r="A14" s="112" t="s">
        <v>827</v>
      </c>
      <c r="B14" s="37" t="s">
        <v>220</v>
      </c>
      <c r="C14" s="8">
        <v>1.1526480358</v>
      </c>
      <c r="D14" s="9" t="str">
        <f>IF($B14="N/A","N/A",IF(C14&gt;1,"Yes","No"))</f>
        <v>Yes</v>
      </c>
      <c r="E14" s="8">
        <v>1.1561971256000001</v>
      </c>
      <c r="F14" s="9" t="str">
        <f>IF($B14="N/A","N/A",IF(E14&gt;1,"Yes","No"))</f>
        <v>Yes</v>
      </c>
      <c r="G14" s="8">
        <v>1.1602097067999999</v>
      </c>
      <c r="H14" s="9" t="str">
        <f>IF($B14="N/A","N/A",IF(G14&gt;1,"Yes","No"))</f>
        <v>Yes</v>
      </c>
      <c r="I14" s="10">
        <v>0.30790000000000001</v>
      </c>
      <c r="J14" s="10">
        <v>0.34699999999999998</v>
      </c>
      <c r="K14" s="9" t="str">
        <f t="shared" si="0"/>
        <v>Yes</v>
      </c>
    </row>
    <row r="15" spans="1:11" x14ac:dyDescent="0.2">
      <c r="A15" s="112" t="s">
        <v>311</v>
      </c>
      <c r="B15" s="37" t="s">
        <v>214</v>
      </c>
      <c r="C15" s="8">
        <v>99.889667325999994</v>
      </c>
      <c r="D15" s="9" t="str">
        <f>IF($B15="N/A","N/A",IF(C15&gt;100,"No",IF(C15&lt;95,"No","Yes")))</f>
        <v>Yes</v>
      </c>
      <c r="E15" s="8">
        <v>99.770180526999994</v>
      </c>
      <c r="F15" s="9" t="str">
        <f>IF($B15="N/A","N/A",IF(E15&gt;100,"No",IF(E15&lt;95,"No","Yes")))</f>
        <v>Yes</v>
      </c>
      <c r="G15" s="8">
        <v>99.717119127999993</v>
      </c>
      <c r="H15" s="9" t="str">
        <f>IF($B15="N/A","N/A",IF(G15&gt;100,"No",IF(G15&lt;95,"No","Yes")))</f>
        <v>Yes</v>
      </c>
      <c r="I15" s="10">
        <v>-0.12</v>
      </c>
      <c r="J15" s="10">
        <v>-5.2999999999999999E-2</v>
      </c>
      <c r="K15" s="9" t="str">
        <f t="shared" si="0"/>
        <v>Yes</v>
      </c>
    </row>
    <row r="16" spans="1:11" x14ac:dyDescent="0.2">
      <c r="A16" s="112" t="s">
        <v>828</v>
      </c>
      <c r="B16" s="37" t="s">
        <v>221</v>
      </c>
      <c r="C16" s="8">
        <v>9.2030373048000005</v>
      </c>
      <c r="D16" s="9" t="str">
        <f>IF($B16="N/A","N/A",IF(C16&gt;3,"Yes","No"))</f>
        <v>Yes</v>
      </c>
      <c r="E16" s="8">
        <v>9.2049072249999995</v>
      </c>
      <c r="F16" s="9" t="str">
        <f>IF($B16="N/A","N/A",IF(E16&gt;3,"Yes","No"))</f>
        <v>Yes</v>
      </c>
      <c r="G16" s="8">
        <v>9.4409902246000001</v>
      </c>
      <c r="H16" s="9" t="str">
        <f>IF($B16="N/A","N/A",IF(G16&gt;3,"Yes","No"))</f>
        <v>Yes</v>
      </c>
      <c r="I16" s="10">
        <v>2.0299999999999999E-2</v>
      </c>
      <c r="J16" s="10">
        <v>2.5649999999999999</v>
      </c>
      <c r="K16" s="9" t="str">
        <f t="shared" si="0"/>
        <v>Yes</v>
      </c>
    </row>
    <row r="17" spans="1:11" x14ac:dyDescent="0.2">
      <c r="A17" s="112" t="s">
        <v>829</v>
      </c>
      <c r="B17" s="37" t="s">
        <v>222</v>
      </c>
      <c r="C17" s="8">
        <v>4.2719781938999999</v>
      </c>
      <c r="D17" s="9" t="str">
        <f>IF($B17="N/A","N/A",IF(C17&gt;=8,"No",IF(C17&lt;2,"No","Yes")))</f>
        <v>Yes</v>
      </c>
      <c r="E17" s="8">
        <v>4.3400949641000004</v>
      </c>
      <c r="F17" s="9" t="str">
        <f>IF($B17="N/A","N/A",IF(E17&gt;=8,"No",IF(E17&lt;2,"No","Yes")))</f>
        <v>Yes</v>
      </c>
      <c r="G17" s="8">
        <v>4.4020631850000003</v>
      </c>
      <c r="H17" s="9" t="str">
        <f>IF($B17="N/A","N/A",IF(G17&gt;=8,"No",IF(G17&lt;2,"No","Yes")))</f>
        <v>Yes</v>
      </c>
      <c r="I17" s="10">
        <v>1.595</v>
      </c>
      <c r="J17" s="10">
        <v>1.4279999999999999</v>
      </c>
      <c r="K17" s="9" t="str">
        <f t="shared" si="0"/>
        <v>Yes</v>
      </c>
    </row>
    <row r="18" spans="1:11" x14ac:dyDescent="0.2">
      <c r="A18" s="112" t="s">
        <v>830</v>
      </c>
      <c r="B18" s="37" t="s">
        <v>222</v>
      </c>
      <c r="C18" s="8">
        <v>4.3588038830000002</v>
      </c>
      <c r="D18" s="9" t="str">
        <f>IF($B18="N/A","N/A",IF(C18&gt;=8,"No",IF(C18&lt;2,"No","Yes")))</f>
        <v>Yes</v>
      </c>
      <c r="E18" s="8">
        <v>4.3778933969000002</v>
      </c>
      <c r="F18" s="9" t="str">
        <f>IF($B18="N/A","N/A",IF(E18&gt;=8,"No",IF(E18&lt;2,"No","Yes")))</f>
        <v>Yes</v>
      </c>
      <c r="G18" s="8">
        <v>4.4353735461000001</v>
      </c>
      <c r="H18" s="9" t="str">
        <f>IF($B18="N/A","N/A",IF(G18&gt;=8,"No",IF(G18&lt;2,"No","Yes")))</f>
        <v>Yes</v>
      </c>
      <c r="I18" s="10">
        <v>0.438</v>
      </c>
      <c r="J18" s="10">
        <v>1.3129999999999999</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100</v>
      </c>
      <c r="D20" s="9" t="str">
        <f>IF($B20="N/A","N/A",IF(C20&gt;100,"No",IF(C20&lt;95,"No","Yes")))</f>
        <v>Yes</v>
      </c>
      <c r="E20" s="8">
        <v>99.999603759999999</v>
      </c>
      <c r="F20" s="9" t="str">
        <f>IF($B20="N/A","N/A",IF(E20&gt;100,"No",IF(E20&lt;95,"No","Yes")))</f>
        <v>Yes</v>
      </c>
      <c r="G20" s="8">
        <v>99.992746643999993</v>
      </c>
      <c r="H20" s="9" t="str">
        <f>IF($B20="N/A","N/A",IF(G20&gt;100,"No",IF(G20&lt;95,"No","Yes")))</f>
        <v>Yes</v>
      </c>
      <c r="I20" s="10">
        <v>0</v>
      </c>
      <c r="J20" s="10">
        <v>-7.0000000000000001E-3</v>
      </c>
      <c r="K20" s="9" t="str">
        <f t="shared" si="0"/>
        <v>Yes</v>
      </c>
    </row>
    <row r="21" spans="1:11" x14ac:dyDescent="0.2">
      <c r="A21" s="112" t="s">
        <v>313</v>
      </c>
      <c r="B21" s="37" t="s">
        <v>214</v>
      </c>
      <c r="C21" s="8">
        <v>99.699801557000001</v>
      </c>
      <c r="D21" s="9" t="str">
        <f>IF($B21="N/A","N/A",IF(C21&gt;100,"No",IF(C21&lt;95,"No","Yes")))</f>
        <v>Yes</v>
      </c>
      <c r="E21" s="8">
        <v>99.740462492000006</v>
      </c>
      <c r="F21" s="9" t="str">
        <f>IF($B21="N/A","N/A",IF(E21&gt;100,"No",IF(E21&lt;95,"No","Yes")))</f>
        <v>Yes</v>
      </c>
      <c r="G21" s="8">
        <v>99.774743009999995</v>
      </c>
      <c r="H21" s="9" t="str">
        <f>IF($B21="N/A","N/A",IF(G21&gt;100,"No",IF(G21&lt;95,"No","Yes")))</f>
        <v>Yes</v>
      </c>
      <c r="I21" s="10">
        <v>4.0800000000000003E-2</v>
      </c>
      <c r="J21" s="10">
        <v>3.44E-2</v>
      </c>
      <c r="K21" s="9" t="str">
        <f t="shared" si="0"/>
        <v>Yes</v>
      </c>
    </row>
    <row r="22" spans="1:11" x14ac:dyDescent="0.2">
      <c r="A22" s="112" t="s">
        <v>1709</v>
      </c>
      <c r="B22" s="37" t="s">
        <v>224</v>
      </c>
      <c r="C22" s="8">
        <v>0.30097817910000002</v>
      </c>
      <c r="D22" s="9" t="str">
        <f>IF($B22="N/A","N/A",IF(C22&gt;5,"No",IF(C22&lt;=0,"No","Yes")))</f>
        <v>Yes</v>
      </c>
      <c r="E22" s="8">
        <v>0.26072622950000002</v>
      </c>
      <c r="F22" s="9" t="str">
        <f>IF($B22="N/A","N/A",IF(E22&gt;5,"No",IF(E22&lt;=0,"No","Yes")))</f>
        <v>Yes</v>
      </c>
      <c r="G22" s="8">
        <v>0.2252569904</v>
      </c>
      <c r="H22" s="9" t="str">
        <f>IF($B22="N/A","N/A",IF(G22&gt;5,"No",IF(G22&lt;=0,"No","Yes")))</f>
        <v>Yes</v>
      </c>
      <c r="I22" s="10">
        <v>-13.4</v>
      </c>
      <c r="J22" s="10">
        <v>-13.6</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4.9765221426000004</v>
      </c>
      <c r="D24" s="9" t="str">
        <f>IF($B24="N/A","N/A",IF(C24&gt;=2,"Yes","No"))</f>
        <v>Yes</v>
      </c>
      <c r="E24" s="8">
        <v>5.1034781988000004</v>
      </c>
      <c r="F24" s="9" t="str">
        <f>IF($B24="N/A","N/A",IF(E24&gt;=2,"Yes","No"))</f>
        <v>Yes</v>
      </c>
      <c r="G24" s="8">
        <v>5.2633250187999998</v>
      </c>
      <c r="H24" s="9" t="str">
        <f>IF($B24="N/A","N/A",IF(G24&gt;=2,"Yes","No"))</f>
        <v>Yes</v>
      </c>
      <c r="I24" s="10">
        <v>2.5510000000000002</v>
      </c>
      <c r="J24" s="10">
        <v>3.1320000000000001</v>
      </c>
      <c r="K24" s="9" t="str">
        <f t="shared" si="0"/>
        <v>Yes</v>
      </c>
    </row>
    <row r="25" spans="1:11" x14ac:dyDescent="0.2">
      <c r="A25" s="112" t="s">
        <v>832</v>
      </c>
      <c r="B25" s="37" t="s">
        <v>226</v>
      </c>
      <c r="C25" s="8">
        <v>4.4569722062999997</v>
      </c>
      <c r="D25" s="9" t="str">
        <f>IF($B25="N/A","N/A",IF(C25&gt;30,"No",IF(C25&lt;5,"No","Yes")))</f>
        <v>No</v>
      </c>
      <c r="E25" s="8">
        <v>4.1569587750999997</v>
      </c>
      <c r="F25" s="9" t="str">
        <f>IF($B25="N/A","N/A",IF(E25&gt;30,"No",IF(E25&lt;5,"No","Yes")))</f>
        <v>No</v>
      </c>
      <c r="G25" s="8">
        <v>4.0231946195999999</v>
      </c>
      <c r="H25" s="9" t="str">
        <f>IF($B25="N/A","N/A",IF(G25&gt;30,"No",IF(G25&lt;5,"No","Yes")))</f>
        <v>No</v>
      </c>
      <c r="I25" s="10">
        <v>-6.73</v>
      </c>
      <c r="J25" s="10">
        <v>-3.22</v>
      </c>
      <c r="K25" s="9" t="str">
        <f t="shared" si="0"/>
        <v>Yes</v>
      </c>
    </row>
    <row r="26" spans="1:11" x14ac:dyDescent="0.2">
      <c r="A26" s="112" t="s">
        <v>833</v>
      </c>
      <c r="B26" s="37" t="s">
        <v>227</v>
      </c>
      <c r="C26" s="8">
        <v>15.9541827</v>
      </c>
      <c r="D26" s="9" t="str">
        <f>IF($B26="N/A","N/A",IF(C26&gt;75,"No",IF(C26&lt;15,"No","Yes")))</f>
        <v>Yes</v>
      </c>
      <c r="E26" s="8">
        <v>16.143233004999999</v>
      </c>
      <c r="F26" s="9" t="str">
        <f>IF($B26="N/A","N/A",IF(E26&gt;75,"No",IF(E26&lt;15,"No","Yes")))</f>
        <v>Yes</v>
      </c>
      <c r="G26" s="8">
        <v>16.546919137</v>
      </c>
      <c r="H26" s="9" t="str">
        <f>IF($B26="N/A","N/A",IF(G26&gt;75,"No",IF(G26&lt;15,"No","Yes")))</f>
        <v>Yes</v>
      </c>
      <c r="I26" s="10">
        <v>1.1850000000000001</v>
      </c>
      <c r="J26" s="10">
        <v>2.5009999999999999</v>
      </c>
      <c r="K26" s="9" t="str">
        <f t="shared" si="0"/>
        <v>Yes</v>
      </c>
    </row>
    <row r="27" spans="1:11" x14ac:dyDescent="0.2">
      <c r="A27" s="112" t="s">
        <v>834</v>
      </c>
      <c r="B27" s="37" t="s">
        <v>228</v>
      </c>
      <c r="C27" s="8">
        <v>79.588845094000007</v>
      </c>
      <c r="D27" s="9" t="str">
        <f>IF($B27="N/A","N/A",IF(C27&gt;70,"No",IF(C27&lt;25,"No","Yes")))</f>
        <v>No</v>
      </c>
      <c r="E27" s="8">
        <v>79.699808219999994</v>
      </c>
      <c r="F27" s="9" t="str">
        <f>IF($B27="N/A","N/A",IF(E27&gt;70,"No",IF(E27&lt;25,"No","Yes")))</f>
        <v>No</v>
      </c>
      <c r="G27" s="8">
        <v>79.429886242999999</v>
      </c>
      <c r="H27" s="9" t="str">
        <f>IF($B27="N/A","N/A",IF(G27&gt;70,"No",IF(G27&lt;25,"No","Yes")))</f>
        <v>No</v>
      </c>
      <c r="I27" s="10">
        <v>0.1394</v>
      </c>
      <c r="J27" s="10">
        <v>-0.33900000000000002</v>
      </c>
      <c r="K27" s="9" t="str">
        <f t="shared" si="0"/>
        <v>Yes</v>
      </c>
    </row>
    <row r="28" spans="1:11" x14ac:dyDescent="0.2">
      <c r="A28" s="112" t="s">
        <v>318</v>
      </c>
      <c r="B28" s="37" t="s">
        <v>229</v>
      </c>
      <c r="C28" s="8">
        <v>64.63662343</v>
      </c>
      <c r="D28" s="9" t="str">
        <f>IF($B28="N/A","N/A",IF(C28&gt;70,"No",IF(C28&lt;35,"No","Yes")))</f>
        <v>Yes</v>
      </c>
      <c r="E28" s="8">
        <v>65.056345394999994</v>
      </c>
      <c r="F28" s="9" t="str">
        <f>IF($B28="N/A","N/A",IF(E28&gt;70,"No",IF(E28&lt;35,"No","Yes")))</f>
        <v>Yes</v>
      </c>
      <c r="G28" s="8">
        <v>64.934054907999993</v>
      </c>
      <c r="H28" s="9" t="str">
        <f>IF($B28="N/A","N/A",IF(G28&gt;70,"No",IF(G28&lt;35,"No","Yes")))</f>
        <v>Yes</v>
      </c>
      <c r="I28" s="10">
        <v>0.64939999999999998</v>
      </c>
      <c r="J28" s="10">
        <v>-0.188</v>
      </c>
      <c r="K28" s="9" t="str">
        <f t="shared" si="0"/>
        <v>Yes</v>
      </c>
    </row>
    <row r="29" spans="1:11" x14ac:dyDescent="0.2">
      <c r="A29" s="112" t="s">
        <v>835</v>
      </c>
      <c r="B29" s="37" t="s">
        <v>220</v>
      </c>
      <c r="C29" s="8">
        <v>2.0861868256</v>
      </c>
      <c r="D29" s="9" t="str">
        <f>IF($B29="N/A","N/A",IF(C29&gt;1,"Yes","No"))</f>
        <v>Yes</v>
      </c>
      <c r="E29" s="8">
        <v>2.0937667494999999</v>
      </c>
      <c r="F29" s="9" t="str">
        <f>IF($B29="N/A","N/A",IF(E29&gt;1,"Yes","No"))</f>
        <v>Yes</v>
      </c>
      <c r="G29" s="8">
        <v>2.0842926381</v>
      </c>
      <c r="H29" s="9" t="str">
        <f>IF($B29="N/A","N/A",IF(G29&gt;1,"Yes","No"))</f>
        <v>Yes</v>
      </c>
      <c r="I29" s="10">
        <v>0.36330000000000001</v>
      </c>
      <c r="J29" s="10">
        <v>-0.45200000000000001</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99.876350345000006</v>
      </c>
      <c r="D31" s="9" t="str">
        <f>IF($B31="N/A","N/A",IF(C31&gt;15,"No",IF(C31&lt;-15,"No","Yes")))</f>
        <v>N/A</v>
      </c>
      <c r="E31" s="8">
        <v>99.956146762000003</v>
      </c>
      <c r="F31" s="9" t="str">
        <f>IF($B31="N/A","N/A",IF(E31&gt;15,"No",IF(E31&lt;-15,"No","Yes")))</f>
        <v>N/A</v>
      </c>
      <c r="G31" s="8">
        <v>99.957180358000002</v>
      </c>
      <c r="H31" s="9" t="str">
        <f>IF($B31="N/A","N/A",IF(G31&gt;15,"No",IF(G31&lt;-15,"No","Yes")))</f>
        <v>N/A</v>
      </c>
      <c r="I31" s="10">
        <v>7.9899999999999999E-2</v>
      </c>
      <c r="J31" s="10">
        <v>1E-3</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99.998792167999994</v>
      </c>
      <c r="D33" s="9" t="str">
        <f>IF($B33="N/A","N/A",IF(C33&gt;15,"No",IF(C33&lt;-15,"No","Yes")))</f>
        <v>N/A</v>
      </c>
      <c r="E33" s="8">
        <v>100</v>
      </c>
      <c r="F33" s="9" t="str">
        <f>IF($B33="N/A","N/A",IF(E33&gt;15,"No",IF(E33&lt;-15,"No","Yes")))</f>
        <v>N/A</v>
      </c>
      <c r="G33" s="8">
        <v>100</v>
      </c>
      <c r="H33" s="9" t="str">
        <f>IF($B33="N/A","N/A",IF(G33&gt;15,"No",IF(G33&lt;-15,"No","Yes")))</f>
        <v>N/A</v>
      </c>
      <c r="I33" s="10">
        <v>1.1999999999999999E-3</v>
      </c>
      <c r="J33" s="10">
        <v>0</v>
      </c>
      <c r="K33" s="9" t="str">
        <f t="shared" si="0"/>
        <v>Yes</v>
      </c>
    </row>
    <row r="34" spans="1:11" x14ac:dyDescent="0.2">
      <c r="A34" s="112" t="s">
        <v>322</v>
      </c>
      <c r="B34" s="37" t="s">
        <v>230</v>
      </c>
      <c r="C34" s="8">
        <v>100</v>
      </c>
      <c r="D34" s="9" t="str">
        <f>IF($B34="N/A","N/A",IF(C34&gt;=90,"Yes","No"))</f>
        <v>Yes</v>
      </c>
      <c r="E34" s="8">
        <v>100</v>
      </c>
      <c r="F34" s="9" t="str">
        <f>IF($B34="N/A","N/A",IF(E34&gt;=90,"Yes","No"))</f>
        <v>Yes</v>
      </c>
      <c r="G34" s="8">
        <v>100</v>
      </c>
      <c r="H34" s="9" t="str">
        <f>IF($B34="N/A","N/A",IF(G34&gt;=90,"Yes","No"))</f>
        <v>Yes</v>
      </c>
      <c r="I34" s="10">
        <v>0</v>
      </c>
      <c r="J34" s="10">
        <v>0</v>
      </c>
      <c r="K34" s="9" t="str">
        <f t="shared" si="0"/>
        <v>Yes</v>
      </c>
    </row>
    <row r="35" spans="1:11" x14ac:dyDescent="0.2">
      <c r="A35" s="112" t="s">
        <v>323</v>
      </c>
      <c r="B35" s="37" t="s">
        <v>213</v>
      </c>
      <c r="C35" s="8">
        <v>24.834208586999999</v>
      </c>
      <c r="D35" s="9" t="str">
        <f>IF($B35="N/A","N/A",IF(C35&gt;15,"No",IF(C35&lt;-15,"No","Yes")))</f>
        <v>N/A</v>
      </c>
      <c r="E35" s="8">
        <v>24.357297957</v>
      </c>
      <c r="F35" s="9" t="str">
        <f>IF($B35="N/A","N/A",IF(E35&gt;15,"No",IF(E35&lt;-15,"No","Yes")))</f>
        <v>N/A</v>
      </c>
      <c r="G35" s="8">
        <v>23.699936735000001</v>
      </c>
      <c r="H35" s="9" t="str">
        <f>IF($B35="N/A","N/A",IF(G35&gt;15,"No",IF(G35&lt;-15,"No","Yes")))</f>
        <v>N/A</v>
      </c>
      <c r="I35" s="10">
        <v>-1.92</v>
      </c>
      <c r="J35" s="10">
        <v>-2.7</v>
      </c>
      <c r="K35" s="9" t="str">
        <f t="shared" si="0"/>
        <v>Yes</v>
      </c>
    </row>
    <row r="36" spans="1:11" ht="25.5" x14ac:dyDescent="0.2">
      <c r="A36" s="112" t="s">
        <v>369</v>
      </c>
      <c r="B36" s="37" t="s">
        <v>213</v>
      </c>
      <c r="C36" s="8">
        <v>26.897780481000002</v>
      </c>
      <c r="D36" s="9" t="str">
        <f>IF($B36="N/A","N/A",IF(C36&gt;15,"No",IF(C36&lt;-15,"No","Yes")))</f>
        <v>N/A</v>
      </c>
      <c r="E36" s="8">
        <v>26.319084526000001</v>
      </c>
      <c r="F36" s="9" t="str">
        <f>IF($B36="N/A","N/A",IF(E36&gt;15,"No",IF(E36&lt;-15,"No","Yes")))</f>
        <v>N/A</v>
      </c>
      <c r="G36" s="8">
        <v>25.887226437999999</v>
      </c>
      <c r="H36" s="9" t="str">
        <f>IF($B36="N/A","N/A",IF(G36&gt;15,"No",IF(G36&lt;-15,"No","Yes")))</f>
        <v>N/A</v>
      </c>
      <c r="I36" s="10">
        <v>-2.15</v>
      </c>
      <c r="J36" s="10">
        <v>-1.64</v>
      </c>
      <c r="K36" s="9" t="str">
        <f t="shared" si="0"/>
        <v>Yes</v>
      </c>
    </row>
    <row r="37" spans="1:11" x14ac:dyDescent="0.2">
      <c r="A37" s="112" t="s">
        <v>374</v>
      </c>
      <c r="B37" s="37" t="s">
        <v>231</v>
      </c>
      <c r="C37" s="8">
        <v>89.329309894000005</v>
      </c>
      <c r="D37" s="9" t="str">
        <f>IF($B37="N/A","N/A",IF(C37&gt;90,"No",IF(C37&lt;75,"No","Yes")))</f>
        <v>Yes</v>
      </c>
      <c r="E37" s="8">
        <v>88.984118682000002</v>
      </c>
      <c r="F37" s="9" t="str">
        <f>IF($B37="N/A","N/A",IF(E37&gt;90,"No",IF(E37&lt;75,"No","Yes")))</f>
        <v>Yes</v>
      </c>
      <c r="G37" s="8">
        <v>88.974093431</v>
      </c>
      <c r="H37" s="9" t="str">
        <f>IF($B37="N/A","N/A",IF(G37&gt;90,"No",IF(G37&lt;75,"No","Yes")))</f>
        <v>Yes</v>
      </c>
      <c r="I37" s="10">
        <v>-0.38600000000000001</v>
      </c>
      <c r="J37" s="10">
        <v>-1.0999999999999999E-2</v>
      </c>
      <c r="K37" s="9" t="str">
        <f>IF(J37="Div by 0", "N/A", IF(J37="N/A","N/A", IF(J37&gt;30, "No", IF(J37&lt;-30, "No", "Yes"))))</f>
        <v>Yes</v>
      </c>
    </row>
    <row r="38" spans="1:11" x14ac:dyDescent="0.2">
      <c r="A38" s="112" t="s">
        <v>375</v>
      </c>
      <c r="B38" s="37" t="s">
        <v>232</v>
      </c>
      <c r="C38" s="8">
        <v>9.0492286458999995</v>
      </c>
      <c r="D38" s="9" t="str">
        <f>IF($B38="N/A","N/A",IF(C38&gt;10,"No",IF(C38&lt;1,"No","Yes")))</f>
        <v>Yes</v>
      </c>
      <c r="E38" s="8">
        <v>9.1309654002999991</v>
      </c>
      <c r="F38" s="9" t="str">
        <f>IF($B38="N/A","N/A",IF(E38&gt;10,"No",IF(E38&lt;1,"No","Yes")))</f>
        <v>Yes</v>
      </c>
      <c r="G38" s="8">
        <v>9.0336515406999993</v>
      </c>
      <c r="H38" s="9" t="str">
        <f>IF($B38="N/A","N/A",IF(G38&gt;10,"No",IF(G38&lt;1,"No","Yes")))</f>
        <v>Yes</v>
      </c>
      <c r="I38" s="10">
        <v>0.9032</v>
      </c>
      <c r="J38" s="10">
        <v>-1.07</v>
      </c>
      <c r="K38" s="9" t="str">
        <f>IF(J38="Div by 0", "N/A", IF(J38="N/A","N/A", IF(J38&gt;30, "No", IF(J38&lt;-30, "No", "Yes"))))</f>
        <v>Yes</v>
      </c>
    </row>
    <row r="39" spans="1:11" x14ac:dyDescent="0.2">
      <c r="A39" s="112" t="s">
        <v>376</v>
      </c>
      <c r="B39" s="37" t="s">
        <v>233</v>
      </c>
      <c r="C39" s="8">
        <v>1.5594724E-3</v>
      </c>
      <c r="D39" s="9" t="str">
        <f>IF($B39="N/A","N/A",IF(C39&gt;2,"No",IF(C39&lt;=0,"No","Yes")))</f>
        <v>Yes</v>
      </c>
      <c r="E39" s="8">
        <v>1.9812024000000002E-3</v>
      </c>
      <c r="F39" s="9" t="str">
        <f>IF($B39="N/A","N/A",IF(E39&gt;2,"No",IF(E39&lt;=0,"No","Yes")))</f>
        <v>Yes</v>
      </c>
      <c r="G39" s="8">
        <v>2.4177852000000001E-3</v>
      </c>
      <c r="H39" s="9" t="str">
        <f>IF($B39="N/A","N/A",IF(G39&gt;2,"No",IF(G39&lt;=0,"No","Yes")))</f>
        <v>Yes</v>
      </c>
      <c r="I39" s="10">
        <v>27.04</v>
      </c>
      <c r="J39" s="10">
        <v>22.04</v>
      </c>
      <c r="K39" s="9" t="str">
        <f>IF(J39="Div by 0", "N/A", IF(J39="N/A","N/A", IF(J39&gt;30, "No", IF(J39&lt;-30, "No", "Yes"))))</f>
        <v>Yes</v>
      </c>
    </row>
    <row r="40" spans="1:11" x14ac:dyDescent="0.2">
      <c r="A40" s="112" t="s">
        <v>377</v>
      </c>
      <c r="B40" s="37" t="s">
        <v>234</v>
      </c>
      <c r="C40" s="8">
        <v>0.82652038819999996</v>
      </c>
      <c r="D40" s="9" t="str">
        <f>IF($B40="N/A","N/A",IF(C40&gt;3,"No",IF(C40&lt;=0,"No","Yes")))</f>
        <v>Yes</v>
      </c>
      <c r="E40" s="8">
        <v>0.81902905240000001</v>
      </c>
      <c r="F40" s="9" t="str">
        <f>IF($B40="N/A","N/A",IF(E40&gt;3,"No",IF(E40&lt;=0,"No","Yes")))</f>
        <v>Yes</v>
      </c>
      <c r="G40" s="8">
        <v>0.86032857699999998</v>
      </c>
      <c r="H40" s="9" t="str">
        <f>IF($B40="N/A","N/A",IF(G40&gt;3,"No",IF(G40&lt;=0,"No","Yes")))</f>
        <v>Yes</v>
      </c>
      <c r="I40" s="10">
        <v>-0.90600000000000003</v>
      </c>
      <c r="J40" s="10">
        <v>5.0419999999999998</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15905</v>
      </c>
      <c r="D6" s="9" t="str">
        <f>IF($B6="N/A","N/A",IF(C6&gt;15,"No",IF(C6&lt;-15,"No","Yes")))</f>
        <v>N/A</v>
      </c>
      <c r="E6" s="38">
        <v>13294</v>
      </c>
      <c r="F6" s="9" t="str">
        <f>IF($B6="N/A","N/A",IF(E6&gt;15,"No",IF(E6&lt;-15,"No","Yes")))</f>
        <v>N/A</v>
      </c>
      <c r="G6" s="38">
        <v>11850</v>
      </c>
      <c r="H6" s="9" t="str">
        <f>IF($B6="N/A","N/A",IF(G6&gt;15,"No",IF(G6&lt;-15,"No","Yes")))</f>
        <v>N/A</v>
      </c>
      <c r="I6" s="10">
        <v>-16.399999999999999</v>
      </c>
      <c r="J6" s="10">
        <v>-10.9</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858.24363407999999</v>
      </c>
      <c r="D9" s="9" t="str">
        <f>IF($B9="N/A","N/A",IF(C9&gt;15,"No",IF(C9&lt;-15,"No","Yes")))</f>
        <v>N/A</v>
      </c>
      <c r="E9" s="98">
        <v>854.66812096000001</v>
      </c>
      <c r="F9" s="9" t="str">
        <f>IF($B9="N/A","N/A",IF(E9&gt;15,"No",IF(E9&lt;-15,"No","Yes")))</f>
        <v>N/A</v>
      </c>
      <c r="G9" s="98">
        <v>846.78810126999997</v>
      </c>
      <c r="H9" s="9" t="str">
        <f>IF($B9="N/A","N/A",IF(G9&gt;15,"No",IF(G9&lt;-15,"No","Yes")))</f>
        <v>N/A</v>
      </c>
      <c r="I9" s="10">
        <v>-0.41699999999999998</v>
      </c>
      <c r="J9" s="10">
        <v>-0.92200000000000004</v>
      </c>
      <c r="K9" s="9" t="str">
        <f t="shared" si="0"/>
        <v>Yes</v>
      </c>
    </row>
    <row r="10" spans="1:11" x14ac:dyDescent="0.2">
      <c r="A10" s="112" t="s">
        <v>309</v>
      </c>
      <c r="B10" s="37" t="s">
        <v>213</v>
      </c>
      <c r="C10" s="8">
        <v>0.14460861359999999</v>
      </c>
      <c r="D10" s="9" t="str">
        <f>IF($B10="N/A","N/A",IF(C10&gt;15,"No",IF(C10&lt;-15,"No","Yes")))</f>
        <v>N/A</v>
      </c>
      <c r="E10" s="8">
        <v>0</v>
      </c>
      <c r="F10" s="9" t="str">
        <f>IF($B10="N/A","N/A",IF(E10&gt;15,"No",IF(E10&lt;-15,"No","Yes")))</f>
        <v>N/A</v>
      </c>
      <c r="G10" s="8">
        <v>1.6877637099999999E-2</v>
      </c>
      <c r="H10" s="9" t="str">
        <f>IF($B10="N/A","N/A",IF(G10&gt;15,"No",IF(G10&lt;-15,"No","Yes")))</f>
        <v>N/A</v>
      </c>
      <c r="I10" s="10">
        <v>-100</v>
      </c>
      <c r="J10" s="10" t="s">
        <v>1747</v>
      </c>
      <c r="K10" s="9" t="str">
        <f t="shared" si="0"/>
        <v>N/A</v>
      </c>
    </row>
    <row r="11" spans="1:11" x14ac:dyDescent="0.2">
      <c r="A11" s="112" t="s">
        <v>826</v>
      </c>
      <c r="B11" s="37" t="s">
        <v>213</v>
      </c>
      <c r="C11" s="98">
        <v>1799.5652173999999</v>
      </c>
      <c r="D11" s="9" t="str">
        <f>IF($B11="N/A","N/A",IF(C11&gt;15,"No",IF(C11&lt;-15,"No","Yes")))</f>
        <v>N/A</v>
      </c>
      <c r="E11" s="98" t="s">
        <v>1747</v>
      </c>
      <c r="F11" s="9" t="str">
        <f>IF($B11="N/A","N/A",IF(E11&gt;15,"No",IF(E11&lt;-15,"No","Yes")))</f>
        <v>N/A</v>
      </c>
      <c r="G11" s="98">
        <v>923</v>
      </c>
      <c r="H11" s="9" t="str">
        <f>IF($B11="N/A","N/A",IF(G11&gt;15,"No",IF(G11&lt;-15,"No","Yes")))</f>
        <v>N/A</v>
      </c>
      <c r="I11" s="10" t="s">
        <v>1747</v>
      </c>
      <c r="J11" s="10" t="s">
        <v>1747</v>
      </c>
      <c r="K11" s="9" t="str">
        <f t="shared" si="0"/>
        <v>N/A</v>
      </c>
    </row>
    <row r="12" spans="1:11" x14ac:dyDescent="0.2">
      <c r="A12" s="112" t="s">
        <v>310</v>
      </c>
      <c r="B12" s="37" t="s">
        <v>214</v>
      </c>
      <c r="C12" s="8">
        <v>48.286702294999998</v>
      </c>
      <c r="D12" s="9" t="str">
        <f>IF($B12="N/A","N/A",IF(C12&gt;100,"No",IF(C12&lt;95,"No","Yes")))</f>
        <v>No</v>
      </c>
      <c r="E12" s="8">
        <v>40.604784113000001</v>
      </c>
      <c r="F12" s="9" t="str">
        <f>IF($B12="N/A","N/A",IF(E12&gt;100,"No",IF(E12&lt;95,"No","Yes")))</f>
        <v>No</v>
      </c>
      <c r="G12" s="8">
        <v>47.679324895000001</v>
      </c>
      <c r="H12" s="9" t="str">
        <f>IF($B12="N/A","N/A",IF(G12&gt;100,"No",IF(G12&lt;95,"No","Yes")))</f>
        <v>No</v>
      </c>
      <c r="I12" s="10">
        <v>-15.9</v>
      </c>
      <c r="J12" s="10">
        <v>17.420000000000002</v>
      </c>
      <c r="K12" s="9" t="str">
        <f t="shared" si="0"/>
        <v>Yes</v>
      </c>
    </row>
    <row r="13" spans="1:11" x14ac:dyDescent="0.2">
      <c r="A13" s="112" t="s">
        <v>827</v>
      </c>
      <c r="B13" s="37" t="s">
        <v>220</v>
      </c>
      <c r="C13" s="8">
        <v>1.1111979166999999</v>
      </c>
      <c r="D13" s="9" t="str">
        <f>IF($B13="N/A","N/A",IF(C13&gt;1,"Yes","No"))</f>
        <v>Yes</v>
      </c>
      <c r="E13" s="8">
        <v>1.1159688774000001</v>
      </c>
      <c r="F13" s="9" t="str">
        <f>IF($B13="N/A","N/A",IF(E13&gt;1,"Yes","No"))</f>
        <v>Yes</v>
      </c>
      <c r="G13" s="8">
        <v>1.1516814158999999</v>
      </c>
      <c r="H13" s="9" t="str">
        <f>IF($B13="N/A","N/A",IF(G13&gt;1,"Yes","No"))</f>
        <v>Yes</v>
      </c>
      <c r="I13" s="10">
        <v>0.4294</v>
      </c>
      <c r="J13" s="10">
        <v>3.2</v>
      </c>
      <c r="K13" s="9" t="str">
        <f t="shared" si="0"/>
        <v>Yes</v>
      </c>
    </row>
    <row r="14" spans="1:11" x14ac:dyDescent="0.2">
      <c r="A14" s="112" t="s">
        <v>311</v>
      </c>
      <c r="B14" s="37" t="s">
        <v>214</v>
      </c>
      <c r="C14" s="8">
        <v>48.795976107999998</v>
      </c>
      <c r="D14" s="9" t="str">
        <f>IF($B14="N/A","N/A",IF(C14&gt;100,"No",IF(C14&lt;95,"No","Yes")))</f>
        <v>No</v>
      </c>
      <c r="E14" s="8">
        <v>41.665412967999998</v>
      </c>
      <c r="F14" s="9" t="str">
        <f>IF($B14="N/A","N/A",IF(E14&gt;100,"No",IF(E14&lt;95,"No","Yes")))</f>
        <v>No</v>
      </c>
      <c r="G14" s="8">
        <v>49.063291139</v>
      </c>
      <c r="H14" s="9" t="str">
        <f>IF($B14="N/A","N/A",IF(G14&gt;100,"No",IF(G14&lt;95,"No","Yes")))</f>
        <v>No</v>
      </c>
      <c r="I14" s="10">
        <v>-14.6</v>
      </c>
      <c r="J14" s="10">
        <v>17.760000000000002</v>
      </c>
      <c r="K14" s="9" t="str">
        <f t="shared" si="0"/>
        <v>Yes</v>
      </c>
    </row>
    <row r="15" spans="1:11" x14ac:dyDescent="0.2">
      <c r="A15" s="112" t="s">
        <v>828</v>
      </c>
      <c r="B15" s="37" t="s">
        <v>221</v>
      </c>
      <c r="C15" s="8">
        <v>11.188764334</v>
      </c>
      <c r="D15" s="9" t="str">
        <f>IF($B15="N/A","N/A",IF(C15&gt;3,"Yes","No"))</f>
        <v>Yes</v>
      </c>
      <c r="E15" s="8">
        <v>10.668712764</v>
      </c>
      <c r="F15" s="9" t="str">
        <f>IF($B15="N/A","N/A",IF(E15&gt;3,"Yes","No"))</f>
        <v>Yes</v>
      </c>
      <c r="G15" s="8">
        <v>11.423288614000001</v>
      </c>
      <c r="H15" s="9" t="str">
        <f>IF($B15="N/A","N/A",IF(G15&gt;3,"Yes","No"))</f>
        <v>Yes</v>
      </c>
      <c r="I15" s="10">
        <v>-4.6500000000000004</v>
      </c>
      <c r="J15" s="10">
        <v>7.0730000000000004</v>
      </c>
      <c r="K15" s="9" t="str">
        <f t="shared" si="0"/>
        <v>Yes</v>
      </c>
    </row>
    <row r="16" spans="1:11" x14ac:dyDescent="0.2">
      <c r="A16" s="112" t="s">
        <v>829</v>
      </c>
      <c r="B16" s="37" t="s">
        <v>222</v>
      </c>
      <c r="C16" s="8">
        <v>5.1151183283000003</v>
      </c>
      <c r="D16" s="9" t="str">
        <f>IF($B16="N/A","N/A",IF(C16&gt;=8,"No",IF(C16&lt;2,"No","Yes")))</f>
        <v>Yes</v>
      </c>
      <c r="E16" s="8">
        <v>5.1518253669999998</v>
      </c>
      <c r="F16" s="9" t="str">
        <f>IF($B16="N/A","N/A",IF(E16&gt;=8,"No",IF(E16&lt;2,"No","Yes")))</f>
        <v>Yes</v>
      </c>
      <c r="G16" s="8">
        <v>5.3585781829999997</v>
      </c>
      <c r="H16" s="9" t="str">
        <f>IF($B16="N/A","N/A",IF(G16&gt;=8,"No",IF(G16&lt;2,"No","Yes")))</f>
        <v>Yes</v>
      </c>
      <c r="I16" s="10">
        <v>0.71760000000000002</v>
      </c>
      <c r="J16" s="10">
        <v>4.0129999999999999</v>
      </c>
      <c r="K16" s="9" t="str">
        <f t="shared" si="0"/>
        <v>Yes</v>
      </c>
    </row>
    <row r="17" spans="1:11" x14ac:dyDescent="0.2">
      <c r="A17" s="112" t="s">
        <v>312</v>
      </c>
      <c r="B17" s="37" t="s">
        <v>223</v>
      </c>
      <c r="C17" s="8">
        <v>99.955988683000001</v>
      </c>
      <c r="D17" s="9" t="str">
        <f>IF(OR($B17="N/A",$C17="N/A"),"N/A",IF(C17&gt;100,"No",IF(C17&lt;98,"No","Yes")))</f>
        <v>Yes</v>
      </c>
      <c r="E17" s="8">
        <v>99.932300286</v>
      </c>
      <c r="F17" s="9" t="str">
        <f>IF(OR($B17="N/A",$E17="N/A"),"N/A",IF(E17&gt;100,"No",IF(E17&lt;98,"No","Yes")))</f>
        <v>Yes</v>
      </c>
      <c r="G17" s="8">
        <v>99.932489450999995</v>
      </c>
      <c r="H17" s="9" t="str">
        <f>IF($B17="N/A","N/A",IF(G17&gt;100,"No",IF(G17&lt;98,"No","Yes")))</f>
        <v>Yes</v>
      </c>
      <c r="I17" s="10">
        <v>-2.4E-2</v>
      </c>
      <c r="J17" s="10">
        <v>2.0000000000000001E-4</v>
      </c>
      <c r="K17" s="9" t="str">
        <f t="shared" si="0"/>
        <v>Yes</v>
      </c>
    </row>
    <row r="18" spans="1:11" x14ac:dyDescent="0.2">
      <c r="A18" s="112" t="s">
        <v>31</v>
      </c>
      <c r="B18" s="37" t="s">
        <v>214</v>
      </c>
      <c r="C18" s="8">
        <v>99.811380068999995</v>
      </c>
      <c r="D18" s="9" t="str">
        <f>IF($B18="N/A","N/A",IF(C18&gt;100,"No",IF(C18&lt;95,"No","Yes")))</f>
        <v>Yes</v>
      </c>
      <c r="E18" s="8">
        <v>99.586279524999995</v>
      </c>
      <c r="F18" s="9" t="str">
        <f>IF($B18="N/A","N/A",IF(E18&gt;100,"No",IF(E18&lt;95,"No","Yes")))</f>
        <v>Yes</v>
      </c>
      <c r="G18" s="8">
        <v>99.755274262</v>
      </c>
      <c r="H18" s="9" t="str">
        <f>IF($B18="N/A","N/A",IF(G18&gt;100,"No",IF(G18&lt;95,"No","Yes")))</f>
        <v>Yes</v>
      </c>
      <c r="I18" s="10">
        <v>-0.22600000000000001</v>
      </c>
      <c r="J18" s="10">
        <v>0.16969999999999999</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4.4132033952</v>
      </c>
      <c r="D21" s="9" t="str">
        <f>IF($B21="N/A","N/A",IF(C21&gt;=2,"Yes","No"))</f>
        <v>Yes</v>
      </c>
      <c r="E21" s="8">
        <v>3.9769820972000001</v>
      </c>
      <c r="F21" s="9" t="str">
        <f>IF($B21="N/A","N/A",IF(E21&gt;=2,"Yes","No"))</f>
        <v>Yes</v>
      </c>
      <c r="G21" s="8">
        <v>4.6766244726000004</v>
      </c>
      <c r="H21" s="9" t="str">
        <f>IF($B21="N/A","N/A",IF(G21&gt;=2,"Yes","No"))</f>
        <v>Yes</v>
      </c>
      <c r="I21" s="10">
        <v>-9.8800000000000008</v>
      </c>
      <c r="J21" s="10">
        <v>17.59</v>
      </c>
      <c r="K21" s="9" t="str">
        <f t="shared" si="0"/>
        <v>Yes</v>
      </c>
    </row>
    <row r="22" spans="1:11" x14ac:dyDescent="0.2">
      <c r="A22" s="112" t="s">
        <v>832</v>
      </c>
      <c r="B22" s="37" t="s">
        <v>226</v>
      </c>
      <c r="C22" s="8">
        <v>2.257151839</v>
      </c>
      <c r="D22" s="9" t="str">
        <f>IF($B22="N/A","N/A",IF(C22&gt;30,"No",IF(C22&lt;5,"No","Yes")))</f>
        <v>No</v>
      </c>
      <c r="E22" s="8">
        <v>1.9407251392</v>
      </c>
      <c r="F22" s="9" t="str">
        <f>IF($B22="N/A","N/A",IF(E22&gt;30,"No",IF(E22&lt;5,"No","Yes")))</f>
        <v>No</v>
      </c>
      <c r="G22" s="8">
        <v>2.4641350211000002</v>
      </c>
      <c r="H22" s="9" t="str">
        <f>IF($B22="N/A","N/A",IF(G22&gt;30,"No",IF(G22&lt;5,"No","Yes")))</f>
        <v>No</v>
      </c>
      <c r="I22" s="10">
        <v>-14</v>
      </c>
      <c r="J22" s="10">
        <v>26.97</v>
      </c>
      <c r="K22" s="9" t="str">
        <f t="shared" si="0"/>
        <v>Yes</v>
      </c>
    </row>
    <row r="23" spans="1:11" x14ac:dyDescent="0.2">
      <c r="A23" s="112" t="s">
        <v>833</v>
      </c>
      <c r="B23" s="37" t="s">
        <v>227</v>
      </c>
      <c r="C23" s="8">
        <v>65.149324112000002</v>
      </c>
      <c r="D23" s="9" t="str">
        <f>IF($B23="N/A","N/A",IF(C23&gt;75,"No",IF(C23&lt;15,"No","Yes")))</f>
        <v>Yes</v>
      </c>
      <c r="E23" s="8">
        <v>69.271851963000003</v>
      </c>
      <c r="F23" s="9" t="str">
        <f>IF($B23="N/A","N/A",IF(E23&gt;75,"No",IF(E23&lt;15,"No","Yes")))</f>
        <v>Yes</v>
      </c>
      <c r="G23" s="8">
        <v>63.915611814000002</v>
      </c>
      <c r="H23" s="9" t="str">
        <f>IF($B23="N/A","N/A",IF(G23&gt;75,"No",IF(G23&lt;15,"No","Yes")))</f>
        <v>Yes</v>
      </c>
      <c r="I23" s="10">
        <v>6.3280000000000003</v>
      </c>
      <c r="J23" s="10">
        <v>-7.73</v>
      </c>
      <c r="K23" s="9" t="str">
        <f t="shared" si="0"/>
        <v>Yes</v>
      </c>
    </row>
    <row r="24" spans="1:11" x14ac:dyDescent="0.2">
      <c r="A24" s="112" t="s">
        <v>834</v>
      </c>
      <c r="B24" s="37" t="s">
        <v>228</v>
      </c>
      <c r="C24" s="8">
        <v>32.593524049000003</v>
      </c>
      <c r="D24" s="9" t="str">
        <f>IF($B24="N/A","N/A",IF(C24&gt;70,"No",IF(C24&lt;25,"No","Yes")))</f>
        <v>Yes</v>
      </c>
      <c r="E24" s="8">
        <v>28.787422897999999</v>
      </c>
      <c r="F24" s="9" t="str">
        <f>IF($B24="N/A","N/A",IF(E24&gt;70,"No",IF(E24&lt;25,"No","Yes")))</f>
        <v>Yes</v>
      </c>
      <c r="G24" s="8">
        <v>33.620253165000001</v>
      </c>
      <c r="H24" s="9" t="str">
        <f>IF($B24="N/A","N/A",IF(G24&gt;70,"No",IF(G24&lt;25,"No","Yes")))</f>
        <v>Yes</v>
      </c>
      <c r="I24" s="10">
        <v>-11.7</v>
      </c>
      <c r="J24" s="10">
        <v>16.79</v>
      </c>
      <c r="K24" s="9" t="str">
        <f t="shared" si="0"/>
        <v>Yes</v>
      </c>
    </row>
    <row r="25" spans="1:11" x14ac:dyDescent="0.2">
      <c r="A25" s="112" t="s">
        <v>318</v>
      </c>
      <c r="B25" s="37" t="s">
        <v>229</v>
      </c>
      <c r="C25" s="8">
        <v>0.1194592895</v>
      </c>
      <c r="D25" s="9" t="str">
        <f>IF($B25="N/A","N/A",IF(C25&gt;70,"No",IF(C25&lt;35,"No","Yes")))</f>
        <v>No</v>
      </c>
      <c r="E25" s="8">
        <v>0</v>
      </c>
      <c r="F25" s="9" t="str">
        <f>IF($B25="N/A","N/A",IF(E25&gt;70,"No",IF(E25&lt;35,"No","Yes")))</f>
        <v>No</v>
      </c>
      <c r="G25" s="8">
        <v>8.4388186E-3</v>
      </c>
      <c r="H25" s="9" t="str">
        <f>IF($B25="N/A","N/A",IF(G25&gt;70,"No",IF(G25&lt;35,"No","Yes")))</f>
        <v>No</v>
      </c>
      <c r="I25" s="10">
        <v>-100</v>
      </c>
      <c r="J25" s="10" t="s">
        <v>1747</v>
      </c>
      <c r="K25" s="9" t="str">
        <f t="shared" si="0"/>
        <v>N/A</v>
      </c>
    </row>
    <row r="26" spans="1:11" x14ac:dyDescent="0.2">
      <c r="A26" s="112" t="s">
        <v>835</v>
      </c>
      <c r="B26" s="37" t="s">
        <v>220</v>
      </c>
      <c r="C26" s="8">
        <v>1.9473684211</v>
      </c>
      <c r="D26" s="9" t="str">
        <f>IF($B26="N/A","N/A",IF(C26&gt;1,"Yes","No"))</f>
        <v>Yes</v>
      </c>
      <c r="E26" s="8" t="s">
        <v>1747</v>
      </c>
      <c r="F26" s="9" t="str">
        <f>IF($B26="N/A","N/A",IF(E26&gt;1,"Yes","No"))</f>
        <v>Yes</v>
      </c>
      <c r="G26" s="8">
        <v>1</v>
      </c>
      <c r="H26" s="9" t="str">
        <f>IF($B26="N/A","N/A",IF(G26&gt;1,"Yes","No"))</f>
        <v>No</v>
      </c>
      <c r="I26" s="10" t="s">
        <v>1747</v>
      </c>
      <c r="J26" s="10" t="s">
        <v>1747</v>
      </c>
      <c r="K26" s="9" t="str">
        <f t="shared" si="0"/>
        <v>N/A</v>
      </c>
    </row>
    <row r="27" spans="1:11" x14ac:dyDescent="0.2">
      <c r="A27" s="112" t="s">
        <v>319</v>
      </c>
      <c r="B27" s="37" t="s">
        <v>213</v>
      </c>
      <c r="C27" s="8">
        <v>0</v>
      </c>
      <c r="D27" s="9" t="str">
        <f>IF($B27="N/A","N/A",IF(C27&gt;15,"No",IF(C27&lt;-15,"No","Yes")))</f>
        <v>N/A</v>
      </c>
      <c r="E27" s="8" t="s">
        <v>1747</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t="s">
        <v>1747</v>
      </c>
      <c r="F28" s="9" t="str">
        <f>IF($B28="N/A","N/A",IF(E28&gt;15,"No",IF(E28&lt;-15,"No","Yes")))</f>
        <v>N/A</v>
      </c>
      <c r="G28" s="8">
        <v>100</v>
      </c>
      <c r="H28" s="9" t="str">
        <f>IF($B28="N/A","N/A",IF(G28&gt;15,"No",IF(G28&lt;-15,"No","Yes")))</f>
        <v>N/A</v>
      </c>
      <c r="I28" s="10" t="s">
        <v>1747</v>
      </c>
      <c r="J28" s="10" t="s">
        <v>1747</v>
      </c>
      <c r="K28" s="9" t="str">
        <f t="shared" si="0"/>
        <v>N/A</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t="s">
        <v>1747</v>
      </c>
      <c r="F30" s="9" t="str">
        <f>IF($B30="N/A","N/A",IF(E30&gt;15,"No",IF(E30&lt;-15,"No","Yes")))</f>
        <v>N/A</v>
      </c>
      <c r="G30" s="8">
        <v>100</v>
      </c>
      <c r="H30" s="9" t="str">
        <f>IF($B30="N/A","N/A",IF(G30&gt;15,"No",IF(G30&lt;-15,"No","Yes")))</f>
        <v>N/A</v>
      </c>
      <c r="I30" s="10" t="s">
        <v>1747</v>
      </c>
      <c r="J30" s="10" t="s">
        <v>1747</v>
      </c>
      <c r="K30" s="9" t="str">
        <f t="shared" si="0"/>
        <v>N/A</v>
      </c>
    </row>
    <row r="31" spans="1:11" x14ac:dyDescent="0.2">
      <c r="A31" s="112" t="s">
        <v>322</v>
      </c>
      <c r="B31" s="37" t="s">
        <v>230</v>
      </c>
      <c r="C31" s="8">
        <v>99.735932097000003</v>
      </c>
      <c r="D31" s="9" t="str">
        <f>IF($B31="N/A","N/A",IF(C31&gt;=90,"Yes","No"))</f>
        <v>Yes</v>
      </c>
      <c r="E31" s="8">
        <v>99.744245523999993</v>
      </c>
      <c r="F31" s="9" t="str">
        <f>IF($B31="N/A","N/A",IF(E31&gt;=90,"Yes","No"))</f>
        <v>Yes</v>
      </c>
      <c r="G31" s="8">
        <v>99.890295359000007</v>
      </c>
      <c r="H31" s="9" t="str">
        <f>IF($B31="N/A","N/A",IF(G31&gt;=90,"Yes","No"))</f>
        <v>Yes</v>
      </c>
      <c r="I31" s="10">
        <v>8.3000000000000001E-3</v>
      </c>
      <c r="J31" s="10">
        <v>0.1464</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948056</v>
      </c>
      <c r="D7" s="34" t="str">
        <f>IF($B7="N/A","N/A",IF(C7&gt;15,"No",IF(C7&lt;-15,"No","Yes")))</f>
        <v>N/A</v>
      </c>
      <c r="E7" s="33">
        <v>973690</v>
      </c>
      <c r="F7" s="34" t="str">
        <f>IF($B7="N/A","N/A",IF(E7&gt;15,"No",IF(E7&lt;-15,"No","Yes")))</f>
        <v>N/A</v>
      </c>
      <c r="G7" s="33">
        <v>1172083</v>
      </c>
      <c r="H7" s="34" t="str">
        <f>IF($B7="N/A","N/A",IF(G7&gt;15,"No",IF(G7&lt;-15,"No","Yes")))</f>
        <v>N/A</v>
      </c>
      <c r="I7" s="35">
        <v>2.7040000000000002</v>
      </c>
      <c r="J7" s="35">
        <v>20.38</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99.998151362000002</v>
      </c>
      <c r="F11" s="9" t="str">
        <f>IF(OR($B11="N/A",$E11="N/A"),"N/A",IF(E11&gt;100,"No",IF(E11&lt;95,"No","Yes")))</f>
        <v>Yes</v>
      </c>
      <c r="G11" s="8">
        <v>100</v>
      </c>
      <c r="H11" s="9" t="str">
        <f>IF($B11="N/A","N/A",IF(G11&gt;100,"No",IF(G11&lt;95,"No","Yes")))</f>
        <v>Yes</v>
      </c>
      <c r="I11" s="10">
        <v>-2E-3</v>
      </c>
      <c r="J11" s="10">
        <v>1.8E-3</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99.097943580999996</v>
      </c>
      <c r="D13" s="9" t="str">
        <f t="shared" si="1"/>
        <v>Yes</v>
      </c>
      <c r="E13" s="8">
        <v>99.229837012000004</v>
      </c>
      <c r="F13" s="9" t="str">
        <f t="shared" si="2"/>
        <v>Yes</v>
      </c>
      <c r="G13" s="8">
        <v>99.564962550000004</v>
      </c>
      <c r="H13" s="9" t="str">
        <f t="shared" si="3"/>
        <v>Yes</v>
      </c>
      <c r="I13" s="10">
        <v>0.1331</v>
      </c>
      <c r="J13" s="10">
        <v>0.3377</v>
      </c>
      <c r="K13" s="9" t="str">
        <f t="shared" si="0"/>
        <v>Yes</v>
      </c>
    </row>
    <row r="14" spans="1:11" x14ac:dyDescent="0.2">
      <c r="A14" s="109" t="s">
        <v>13</v>
      </c>
      <c r="B14" s="37" t="s">
        <v>213</v>
      </c>
      <c r="C14" s="38">
        <v>948056</v>
      </c>
      <c r="D14" s="9" t="str">
        <f>IF($B14="N/A","N/A",IF(C14&gt;15,"No",IF(C14&lt;-15,"No","Yes")))</f>
        <v>N/A</v>
      </c>
      <c r="E14" s="38">
        <v>973690</v>
      </c>
      <c r="F14" s="9" t="str">
        <f>IF($B14="N/A","N/A",IF(E14&gt;15,"No",IF(E14&lt;-15,"No","Yes")))</f>
        <v>N/A</v>
      </c>
      <c r="G14" s="38">
        <v>1172083</v>
      </c>
      <c r="H14" s="9" t="str">
        <f>IF($B14="N/A","N/A",IF(G14&gt;15,"No",IF(G14&lt;-15,"No","Yes")))</f>
        <v>N/A</v>
      </c>
      <c r="I14" s="10">
        <v>2.7040000000000002</v>
      </c>
      <c r="J14" s="10">
        <v>20.38</v>
      </c>
      <c r="K14" s="9" t="str">
        <f t="shared" si="0"/>
        <v>Yes</v>
      </c>
    </row>
    <row r="15" spans="1:11" x14ac:dyDescent="0.2">
      <c r="A15" s="109" t="s">
        <v>442</v>
      </c>
      <c r="B15" s="37" t="s">
        <v>215</v>
      </c>
      <c r="C15" s="8">
        <v>5.6857400828999998</v>
      </c>
      <c r="D15" s="9" t="str">
        <f>IF($B15="N/A","N/A",IF(C15&gt;20,"No",IF(C15&lt;5,"No","Yes")))</f>
        <v>Yes</v>
      </c>
      <c r="E15" s="8">
        <v>5.5964423994999999</v>
      </c>
      <c r="F15" s="9" t="str">
        <f>IF($B15="N/A","N/A",IF(E15&gt;20,"No",IF(E15&lt;5,"No","Yes")))</f>
        <v>Yes</v>
      </c>
      <c r="G15" s="8">
        <v>4.3939720992</v>
      </c>
      <c r="H15" s="9" t="str">
        <f>IF($B15="N/A","N/A",IF(G15&gt;20,"No",IF(G15&lt;5,"No","Yes")))</f>
        <v>No</v>
      </c>
      <c r="I15" s="10">
        <v>-1.57</v>
      </c>
      <c r="J15" s="10">
        <v>-21.5</v>
      </c>
      <c r="K15" s="9" t="str">
        <f t="shared" si="0"/>
        <v>Yes</v>
      </c>
    </row>
    <row r="16" spans="1:11" x14ac:dyDescent="0.2">
      <c r="A16" s="109" t="s">
        <v>443</v>
      </c>
      <c r="B16" s="32" t="s">
        <v>213</v>
      </c>
      <c r="C16" s="8" t="s">
        <v>213</v>
      </c>
      <c r="D16" s="9" t="str">
        <f>IF($B16="N/A","N/A",IF(C16&gt;15,"No",IF(C16&lt;-15,"No","Yes")))</f>
        <v>N/A</v>
      </c>
      <c r="E16" s="8">
        <v>94.403557599999999</v>
      </c>
      <c r="F16" s="9" t="str">
        <f>IF($B16="N/A","N/A",IF(E16&gt;15,"No",IF(E16&lt;-15,"No","Yes")))</f>
        <v>N/A</v>
      </c>
      <c r="G16" s="8">
        <v>95.606027901000004</v>
      </c>
      <c r="H16" s="9" t="str">
        <f>IF($B16="N/A","N/A",IF(G16&gt;15,"No",IF(G16&lt;-15,"No","Yes")))</f>
        <v>N/A</v>
      </c>
      <c r="I16" s="10" t="s">
        <v>213</v>
      </c>
      <c r="J16" s="10">
        <v>1.274</v>
      </c>
      <c r="K16" s="9" t="str">
        <f t="shared" si="0"/>
        <v>Yes</v>
      </c>
    </row>
    <row r="17" spans="1:11" x14ac:dyDescent="0.2">
      <c r="A17" s="109" t="s">
        <v>444</v>
      </c>
      <c r="B17" s="37" t="s">
        <v>235</v>
      </c>
      <c r="C17" s="8">
        <v>1.0797885357000001</v>
      </c>
      <c r="D17" s="9" t="str">
        <f>IF($B17="N/A","N/A",IF(C17&gt;1,"Yes","No"))</f>
        <v>Yes</v>
      </c>
      <c r="E17" s="8">
        <v>4.7403177603</v>
      </c>
      <c r="F17" s="9" t="str">
        <f>IF($B17="N/A","N/A",IF(E17&gt;1,"Yes","No"))</f>
        <v>Yes</v>
      </c>
      <c r="G17" s="8">
        <v>17.644569539999999</v>
      </c>
      <c r="H17" s="9" t="str">
        <f>IF($B17="N/A","N/A",IF(G17&gt;1,"Yes","No"))</f>
        <v>Yes</v>
      </c>
      <c r="I17" s="10">
        <v>339</v>
      </c>
      <c r="J17" s="10">
        <v>272.2</v>
      </c>
      <c r="K17" s="9" t="str">
        <f t="shared" si="0"/>
        <v>No</v>
      </c>
    </row>
    <row r="18" spans="1:11" x14ac:dyDescent="0.2">
      <c r="A18" s="109" t="s">
        <v>862</v>
      </c>
      <c r="B18" s="37" t="s">
        <v>213</v>
      </c>
      <c r="C18" s="110">
        <v>755.37540294999997</v>
      </c>
      <c r="D18" s="9" t="str">
        <f>IF($B18="N/A","N/A",IF(C18&gt;15,"No",IF(C18&lt;-15,"No","Yes")))</f>
        <v>N/A</v>
      </c>
      <c r="E18" s="110">
        <v>536.66955542000005</v>
      </c>
      <c r="F18" s="9" t="str">
        <f>IF($B18="N/A","N/A",IF(E18&gt;15,"No",IF(E18&lt;-15,"No","Yes")))</f>
        <v>N/A</v>
      </c>
      <c r="G18" s="110">
        <v>137.90454961</v>
      </c>
      <c r="H18" s="9" t="str">
        <f>IF($B18="N/A","N/A",IF(G18&gt;15,"No",IF(G18&lt;-15,"No","Yes")))</f>
        <v>N/A</v>
      </c>
      <c r="I18" s="10">
        <v>-29</v>
      </c>
      <c r="J18" s="10">
        <v>-74.3</v>
      </c>
      <c r="K18" s="9" t="str">
        <f t="shared" si="0"/>
        <v>No</v>
      </c>
    </row>
    <row r="19" spans="1:11" x14ac:dyDescent="0.2">
      <c r="A19" s="3" t="s">
        <v>131</v>
      </c>
      <c r="B19" s="37" t="s">
        <v>213</v>
      </c>
      <c r="C19" s="38">
        <v>11</v>
      </c>
      <c r="D19" s="37" t="s">
        <v>213</v>
      </c>
      <c r="E19" s="38">
        <v>11</v>
      </c>
      <c r="F19" s="37" t="s">
        <v>213</v>
      </c>
      <c r="G19" s="38">
        <v>11</v>
      </c>
      <c r="H19" s="9" t="str">
        <f>IF($B19="N/A","N/A",IF(G19&gt;15,"No",IF(G19&lt;-15,"No","Yes")))</f>
        <v>N/A</v>
      </c>
      <c r="I19" s="10">
        <v>-25</v>
      </c>
      <c r="J19" s="10">
        <v>66.67</v>
      </c>
      <c r="K19" s="9" t="str">
        <f t="shared" si="0"/>
        <v>No</v>
      </c>
    </row>
    <row r="20" spans="1:11" x14ac:dyDescent="0.2">
      <c r="A20" s="3" t="s">
        <v>346</v>
      </c>
      <c r="B20" s="32" t="s">
        <v>213</v>
      </c>
      <c r="C20" s="8" t="s">
        <v>213</v>
      </c>
      <c r="D20" s="37" t="s">
        <v>213</v>
      </c>
      <c r="E20" s="8">
        <v>3.0810629999999999E-4</v>
      </c>
      <c r="F20" s="37" t="s">
        <v>213</v>
      </c>
      <c r="G20" s="8">
        <v>4.265909E-4</v>
      </c>
      <c r="H20" s="9" t="str">
        <f>IF($B20="N/A","N/A",IF(G20&gt;15,"No",IF(G20&lt;-15,"No","Yes")))</f>
        <v>N/A</v>
      </c>
      <c r="I20" s="10" t="s">
        <v>213</v>
      </c>
      <c r="J20" s="10">
        <v>38.46</v>
      </c>
      <c r="K20" s="9" t="str">
        <f t="shared" si="0"/>
        <v>No</v>
      </c>
    </row>
    <row r="21" spans="1:11" ht="25.5" x14ac:dyDescent="0.2">
      <c r="A21" s="3" t="s">
        <v>841</v>
      </c>
      <c r="B21" s="37" t="s">
        <v>213</v>
      </c>
      <c r="C21" s="110">
        <v>5378.25</v>
      </c>
      <c r="D21" s="9" t="str">
        <f>IF($B21="N/A","N/A",IF(C21&gt;60,"No",IF(C21&lt;15,"No","Yes")))</f>
        <v>N/A</v>
      </c>
      <c r="E21" s="110">
        <v>3714.6666667</v>
      </c>
      <c r="F21" s="9" t="str">
        <f>IF($B21="N/A","N/A",IF(E21&gt;60,"No",IF(E21&lt;15,"No","Yes")))</f>
        <v>N/A</v>
      </c>
      <c r="G21" s="110">
        <v>3749.8</v>
      </c>
      <c r="H21" s="9" t="str">
        <f>IF($B21="N/A","N/A",IF(G21&gt;60,"No",IF(G21&lt;15,"No","Yes")))</f>
        <v>N/A</v>
      </c>
      <c r="I21" s="10">
        <v>-30.9</v>
      </c>
      <c r="J21" s="10">
        <v>0.94579999999999997</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894152</v>
      </c>
      <c r="D6" s="9" t="str">
        <f>IF($B6="N/A","N/A",IF(C6&gt;15,"No",IF(C6&lt;-15,"No","Yes")))</f>
        <v>N/A</v>
      </c>
      <c r="E6" s="38">
        <v>919198</v>
      </c>
      <c r="F6" s="9" t="str">
        <f>IF($B6="N/A","N/A",IF(E6&gt;15,"No",IF(E6&lt;-15,"No","Yes")))</f>
        <v>N/A</v>
      </c>
      <c r="G6" s="38">
        <v>1120582</v>
      </c>
      <c r="H6" s="9" t="str">
        <f>IF($B6="N/A","N/A",IF(G6&gt;15,"No",IF(G6&lt;-15,"No","Yes")))</f>
        <v>N/A</v>
      </c>
      <c r="I6" s="10">
        <v>2.8010000000000002</v>
      </c>
      <c r="J6" s="10">
        <v>21.91</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132.89456430000001</v>
      </c>
      <c r="D9" s="9" t="str">
        <f>IF($B9="N/A","N/A",IF(C9&gt;100,"No",IF(C9&lt;50,"No","Yes")))</f>
        <v>No</v>
      </c>
      <c r="E9" s="39">
        <v>133.36635387999999</v>
      </c>
      <c r="F9" s="9" t="str">
        <f>IF($B9="N/A","N/A",IF(E9&gt;100,"No",IF(E9&lt;50,"No","Yes")))</f>
        <v>No</v>
      </c>
      <c r="G9" s="39">
        <v>118.37924664000001</v>
      </c>
      <c r="H9" s="9" t="str">
        <f>IF($B9="N/A","N/A",IF(G9&gt;100,"No",IF(G9&lt;50,"No","Yes")))</f>
        <v>No</v>
      </c>
      <c r="I9" s="10">
        <v>0.35499999999999998</v>
      </c>
      <c r="J9" s="10">
        <v>-11.2</v>
      </c>
      <c r="K9" s="9" t="str">
        <f t="shared" si="0"/>
        <v>Yes</v>
      </c>
    </row>
    <row r="10" spans="1:11" ht="25.5" x14ac:dyDescent="0.2">
      <c r="A10" s="91" t="s">
        <v>844</v>
      </c>
      <c r="B10" s="37" t="s">
        <v>213</v>
      </c>
      <c r="C10" s="39">
        <v>330.38640784</v>
      </c>
      <c r="D10" s="9" t="str">
        <f>IF($B10="N/A","N/A",IF(C10&gt;15,"No",IF(C10&lt;-15,"No","Yes")))</f>
        <v>N/A</v>
      </c>
      <c r="E10" s="39">
        <v>312.73621928</v>
      </c>
      <c r="F10" s="9" t="str">
        <f>IF($B10="N/A","N/A",IF(E10&gt;15,"No",IF(E10&lt;-15,"No","Yes")))</f>
        <v>N/A</v>
      </c>
      <c r="G10" s="39">
        <v>267.48805678999997</v>
      </c>
      <c r="H10" s="9" t="str">
        <f>IF($B10="N/A","N/A",IF(G10&gt;15,"No",IF(G10&lt;-15,"No","Yes")))</f>
        <v>N/A</v>
      </c>
      <c r="I10" s="10">
        <v>-5.34</v>
      </c>
      <c r="J10" s="10">
        <v>-14.5</v>
      </c>
      <c r="K10" s="9" t="str">
        <f t="shared" si="0"/>
        <v>Yes</v>
      </c>
    </row>
    <row r="11" spans="1:11" ht="25.5" x14ac:dyDescent="0.2">
      <c r="A11" s="91" t="s">
        <v>845</v>
      </c>
      <c r="B11" s="37" t="s">
        <v>213</v>
      </c>
      <c r="C11" s="39">
        <v>790.78885285000001</v>
      </c>
      <c r="D11" s="9" t="str">
        <f>IF($B11="N/A","N/A",IF(C11&gt;15,"No",IF(C11&lt;-15,"No","Yes")))</f>
        <v>N/A</v>
      </c>
      <c r="E11" s="39">
        <v>953.74165941000001</v>
      </c>
      <c r="F11" s="9" t="str">
        <f>IF($B11="N/A","N/A",IF(E11&gt;15,"No",IF(E11&lt;-15,"No","Yes")))</f>
        <v>N/A</v>
      </c>
      <c r="G11" s="39">
        <v>941.87635462000003</v>
      </c>
      <c r="H11" s="9" t="str">
        <f>IF($B11="N/A","N/A",IF(G11&gt;15,"No",IF(G11&lt;-15,"No","Yes")))</f>
        <v>N/A</v>
      </c>
      <c r="I11" s="10">
        <v>20.61</v>
      </c>
      <c r="J11" s="10">
        <v>-1.24</v>
      </c>
      <c r="K11" s="9" t="str">
        <f t="shared" si="0"/>
        <v>Yes</v>
      </c>
    </row>
    <row r="12" spans="1:11" ht="25.5" x14ac:dyDescent="0.2">
      <c r="A12" s="91" t="s">
        <v>846</v>
      </c>
      <c r="B12" s="37" t="s">
        <v>213</v>
      </c>
      <c r="C12" s="39">
        <v>474.86477615000001</v>
      </c>
      <c r="D12" s="9" t="str">
        <f>IF($B12="N/A","N/A",IF(C12&gt;15,"No",IF(C12&lt;-15,"No","Yes")))</f>
        <v>N/A</v>
      </c>
      <c r="E12" s="39">
        <v>456.06728566999999</v>
      </c>
      <c r="F12" s="9" t="str">
        <f>IF($B12="N/A","N/A",IF(E12&gt;15,"No",IF(E12&lt;-15,"No","Yes")))</f>
        <v>N/A</v>
      </c>
      <c r="G12" s="39">
        <v>453.13433803999999</v>
      </c>
      <c r="H12" s="9" t="str">
        <f>IF($B12="N/A","N/A",IF(G12&gt;15,"No",IF(G12&lt;-15,"No","Yes")))</f>
        <v>N/A</v>
      </c>
      <c r="I12" s="10">
        <v>-3.96</v>
      </c>
      <c r="J12" s="10">
        <v>-0.64300000000000002</v>
      </c>
      <c r="K12" s="9" t="str">
        <f t="shared" si="0"/>
        <v>Yes</v>
      </c>
    </row>
    <row r="13" spans="1:11" x14ac:dyDescent="0.2">
      <c r="A13" s="91" t="s">
        <v>655</v>
      </c>
      <c r="B13" s="37" t="s">
        <v>237</v>
      </c>
      <c r="C13" s="8">
        <v>79.223107481</v>
      </c>
      <c r="D13" s="9" t="str">
        <f>IF($B13="N/A","N/A",IF(C13&gt;99,"No",IF(C13&lt;75,"No","Yes")))</f>
        <v>Yes</v>
      </c>
      <c r="E13" s="8">
        <v>76.876799122999998</v>
      </c>
      <c r="F13" s="9" t="str">
        <f>IF($B13="N/A","N/A",IF(E13&gt;99,"No",IF(E13&lt;75,"No","Yes")))</f>
        <v>Yes</v>
      </c>
      <c r="G13" s="8">
        <v>74.905272439000001</v>
      </c>
      <c r="H13" s="9" t="str">
        <f>IF($B13="N/A","N/A",IF(G13&gt;99,"No",IF(G13&lt;75,"No","Yes")))</f>
        <v>No</v>
      </c>
      <c r="I13" s="10">
        <v>-2.96</v>
      </c>
      <c r="J13" s="10">
        <v>-2.56</v>
      </c>
      <c r="K13" s="9" t="str">
        <f t="shared" ref="K13:K24" si="1">IF(J13="Div by 0", "N/A", IF(J13="N/A","N/A", IF(J13&gt;30, "No", IF(J13&lt;-30, "No", "Yes"))))</f>
        <v>Yes</v>
      </c>
    </row>
    <row r="14" spans="1:11" x14ac:dyDescent="0.2">
      <c r="A14" s="91" t="s">
        <v>495</v>
      </c>
      <c r="B14" s="37" t="s">
        <v>213</v>
      </c>
      <c r="C14" s="9">
        <v>73.647714840000006</v>
      </c>
      <c r="D14" s="9" t="str">
        <f>IF($B14="N/A","N/A",IF(C14&gt;15,"No",IF(C14&lt;-15,"No","Yes")))</f>
        <v>N/A</v>
      </c>
      <c r="E14" s="9">
        <v>100</v>
      </c>
      <c r="F14" s="9" t="str">
        <f>IF($B14="N/A","N/A",IF(E14&gt;15,"No",IF(E14&lt;-15,"No","Yes")))</f>
        <v>N/A</v>
      </c>
      <c r="G14" s="9">
        <v>100</v>
      </c>
      <c r="H14" s="9" t="str">
        <f>IF($B14="N/A","N/A",IF(G14&gt;15,"No",IF(G14&lt;-15,"No","Yes")))</f>
        <v>N/A</v>
      </c>
      <c r="I14" s="10">
        <v>35.78</v>
      </c>
      <c r="J14" s="10">
        <v>0</v>
      </c>
      <c r="K14" s="9" t="str">
        <f t="shared" si="1"/>
        <v>Yes</v>
      </c>
    </row>
    <row r="15" spans="1:11" x14ac:dyDescent="0.2">
      <c r="A15" s="91" t="s">
        <v>847</v>
      </c>
      <c r="B15" s="37" t="s">
        <v>213</v>
      </c>
      <c r="C15" s="38">
        <v>12.725789818999999</v>
      </c>
      <c r="D15" s="9" t="str">
        <f>IF($B15="N/A","N/A",IF(C15&gt;15,"No",IF(C15&lt;-15,"No","Yes")))</f>
        <v>N/A</v>
      </c>
      <c r="E15" s="10">
        <v>12.708511993</v>
      </c>
      <c r="F15" s="9" t="str">
        <f>IF($B15="N/A","N/A",IF(E15&gt;15,"No",IF(E15&lt;-15,"No","Yes")))</f>
        <v>N/A</v>
      </c>
      <c r="G15" s="10">
        <v>12.145462993000001</v>
      </c>
      <c r="H15" s="9" t="str">
        <f>IF($B15="N/A","N/A",IF(G15&gt;15,"No",IF(G15&lt;-15,"No","Yes")))</f>
        <v>N/A</v>
      </c>
      <c r="I15" s="10">
        <v>-0.13600000000000001</v>
      </c>
      <c r="J15" s="10">
        <v>-4.43</v>
      </c>
      <c r="K15" s="9" t="str">
        <f t="shared" si="1"/>
        <v>Yes</v>
      </c>
    </row>
    <row r="16" spans="1:11" x14ac:dyDescent="0.2">
      <c r="A16" s="88" t="s">
        <v>656</v>
      </c>
      <c r="B16" s="62" t="s">
        <v>238</v>
      </c>
      <c r="C16" s="9">
        <v>18.395753742</v>
      </c>
      <c r="D16" s="9" t="str">
        <f>IF($B16="N/A","N/A",IF(C16&gt;20,"No",IF(C16&lt;=0,"No","Yes")))</f>
        <v>Yes</v>
      </c>
      <c r="E16" s="9">
        <v>19.959464663999999</v>
      </c>
      <c r="F16" s="9" t="str">
        <f>IF($B16="N/A","N/A",IF(E16&gt;20,"No",IF(E16&lt;=0,"No","Yes")))</f>
        <v>Yes</v>
      </c>
      <c r="G16" s="9">
        <v>21.55263961</v>
      </c>
      <c r="H16" s="9" t="str">
        <f>IF($B16="N/A","N/A",IF(G16&gt;20,"No",IF(G16&lt;=0,"No","Yes")))</f>
        <v>No</v>
      </c>
      <c r="I16" s="10">
        <v>8.5</v>
      </c>
      <c r="J16" s="10">
        <v>7.9820000000000002</v>
      </c>
      <c r="K16" s="9" t="str">
        <f t="shared" si="1"/>
        <v>Yes</v>
      </c>
    </row>
    <row r="17" spans="1:11" x14ac:dyDescent="0.2">
      <c r="A17" s="88" t="s">
        <v>371</v>
      </c>
      <c r="B17" s="37" t="s">
        <v>213</v>
      </c>
      <c r="C17" s="9">
        <v>71.277190763999997</v>
      </c>
      <c r="D17" s="9" t="str">
        <f>IF($B17="N/A","N/A",IF(C17&gt;15,"No",IF(C17&lt;-15,"No","Yes")))</f>
        <v>N/A</v>
      </c>
      <c r="E17" s="9">
        <v>100</v>
      </c>
      <c r="F17" s="9" t="str">
        <f>IF($B17="N/A","N/A",IF(E17&gt;15,"No",IF(E17&lt;-15,"No","Yes")))</f>
        <v>N/A</v>
      </c>
      <c r="G17" s="9">
        <v>100</v>
      </c>
      <c r="H17" s="9" t="str">
        <f>IF($B17="N/A","N/A",IF(G17&gt;15,"No",IF(G17&lt;-15,"No","Yes")))</f>
        <v>N/A</v>
      </c>
      <c r="I17" s="10">
        <v>40.299999999999997</v>
      </c>
      <c r="J17" s="10">
        <v>0</v>
      </c>
      <c r="K17" s="9" t="str">
        <f t="shared" si="1"/>
        <v>Yes</v>
      </c>
    </row>
    <row r="18" spans="1:11" x14ac:dyDescent="0.2">
      <c r="A18" s="88" t="s">
        <v>848</v>
      </c>
      <c r="B18" s="37" t="s">
        <v>213</v>
      </c>
      <c r="C18" s="10">
        <v>9.1956482800000003</v>
      </c>
      <c r="D18" s="9" t="str">
        <f>IF($B18="N/A","N/A",IF(C18&gt;15,"No",IF(C18&lt;-15,"No","Yes")))</f>
        <v>N/A</v>
      </c>
      <c r="E18" s="10">
        <v>8.4105697482000004</v>
      </c>
      <c r="F18" s="9" t="str">
        <f>IF($B18="N/A","N/A",IF(E18&gt;15,"No",IF(E18&lt;-15,"No","Yes")))</f>
        <v>N/A</v>
      </c>
      <c r="G18" s="10">
        <v>7.8430490859999997</v>
      </c>
      <c r="H18" s="9" t="str">
        <f>IF($B18="N/A","N/A",IF(G18&gt;15,"No",IF(G18&lt;-15,"No","Yes")))</f>
        <v>N/A</v>
      </c>
      <c r="I18" s="10">
        <v>-8.5399999999999991</v>
      </c>
      <c r="J18" s="10">
        <v>-6.75</v>
      </c>
      <c r="K18" s="9" t="str">
        <f t="shared" si="1"/>
        <v>Yes</v>
      </c>
    </row>
    <row r="19" spans="1:11" x14ac:dyDescent="0.2">
      <c r="A19" s="91" t="s">
        <v>657</v>
      </c>
      <c r="B19" s="62" t="s">
        <v>239</v>
      </c>
      <c r="C19" s="9">
        <v>3.2209288799999999E-2</v>
      </c>
      <c r="D19" s="9" t="str">
        <f>IF($B19="N/A","N/A",IF(C19&gt;10,"No",IF(C19&lt;=0,"No","Yes")))</f>
        <v>Yes</v>
      </c>
      <c r="E19" s="9">
        <v>2.8503108100000001E-2</v>
      </c>
      <c r="F19" s="9" t="str">
        <f>IF($B19="N/A","N/A",IF(E19&gt;10,"No",IF(E19&lt;=0,"No","Yes")))</f>
        <v>Yes</v>
      </c>
      <c r="G19" s="9">
        <v>2.4808536999999999E-2</v>
      </c>
      <c r="H19" s="9" t="str">
        <f>IF($B19="N/A","N/A",IF(G19&gt;10,"No",IF(G19&lt;=0,"No","Yes")))</f>
        <v>Yes</v>
      </c>
      <c r="I19" s="10">
        <v>-11.5</v>
      </c>
      <c r="J19" s="10">
        <v>-13</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23.548611111</v>
      </c>
      <c r="D21" s="9" t="str">
        <f>IF($B21="N/A","N/A",IF(C21&gt;15,"No",IF(C21&lt;-15,"No","Yes")))</f>
        <v>N/A</v>
      </c>
      <c r="E21" s="10">
        <v>26.312977099000001</v>
      </c>
      <c r="F21" s="9" t="str">
        <f>IF($B21="N/A","N/A",IF(E21&gt;15,"No",IF(E21&lt;-15,"No","Yes")))</f>
        <v>N/A</v>
      </c>
      <c r="G21" s="10">
        <v>27.550359711999999</v>
      </c>
      <c r="H21" s="9" t="str">
        <f>IF($B21="N/A","N/A",IF(G21&gt;15,"No",IF(G21&lt;-15,"No","Yes")))</f>
        <v>N/A</v>
      </c>
      <c r="I21" s="10">
        <v>11.74</v>
      </c>
      <c r="J21" s="10">
        <v>4.7030000000000003</v>
      </c>
      <c r="K21" s="9" t="str">
        <f t="shared" si="1"/>
        <v>Yes</v>
      </c>
    </row>
    <row r="22" spans="1:11" x14ac:dyDescent="0.2">
      <c r="A22" s="91" t="s">
        <v>1710</v>
      </c>
      <c r="B22" s="62" t="s">
        <v>224</v>
      </c>
      <c r="C22" s="9">
        <v>2.3489294885000001</v>
      </c>
      <c r="D22" s="9" t="str">
        <f>IF($B22="N/A","N/A",IF(C22&gt;5,"No",IF(C22&lt;=0,"No","Yes")))</f>
        <v>Yes</v>
      </c>
      <c r="E22" s="9">
        <v>3.1352331054000002</v>
      </c>
      <c r="F22" s="9" t="str">
        <f>IF($B22="N/A","N/A",IF(E22&gt;5,"No",IF(E22&lt;=0,"No","Yes")))</f>
        <v>Yes</v>
      </c>
      <c r="G22" s="9">
        <v>3.5172794136999999</v>
      </c>
      <c r="H22" s="9" t="str">
        <f>IF($B22="N/A","N/A",IF(G22&gt;5,"No",IF(G22&lt;=0,"No","Yes")))</f>
        <v>Yes</v>
      </c>
      <c r="I22" s="10">
        <v>33.47</v>
      </c>
      <c r="J22" s="10">
        <v>12.19</v>
      </c>
      <c r="K22" s="9" t="str">
        <f t="shared" si="1"/>
        <v>Yes</v>
      </c>
    </row>
    <row r="23" spans="1:11" x14ac:dyDescent="0.2">
      <c r="A23" s="91" t="s">
        <v>130</v>
      </c>
      <c r="B23" s="37" t="s">
        <v>213</v>
      </c>
      <c r="C23" s="9">
        <v>99.995238775000004</v>
      </c>
      <c r="D23" s="9" t="str">
        <f>IF($B23="N/A","N/A",IF(C23&gt;15,"No",IF(C23&lt;-15,"No","Yes")))</f>
        <v>N/A</v>
      </c>
      <c r="E23" s="9">
        <v>100</v>
      </c>
      <c r="F23" s="9" t="str">
        <f>IF($B23="N/A","N/A",IF(E23&gt;15,"No",IF(E23&lt;-15,"No","Yes")))</f>
        <v>N/A</v>
      </c>
      <c r="G23" s="9">
        <v>100</v>
      </c>
      <c r="H23" s="9" t="str">
        <f>IF($B23="N/A","N/A",IF(G23&gt;15,"No",IF(G23&lt;-15,"No","Yes")))</f>
        <v>N/A</v>
      </c>
      <c r="I23" s="10">
        <v>4.7999999999999996E-3</v>
      </c>
      <c r="J23" s="10">
        <v>0</v>
      </c>
      <c r="K23" s="9" t="str">
        <f t="shared" si="1"/>
        <v>Yes</v>
      </c>
    </row>
    <row r="24" spans="1:11" x14ac:dyDescent="0.2">
      <c r="A24" s="91" t="s">
        <v>850</v>
      </c>
      <c r="B24" s="37" t="s">
        <v>213</v>
      </c>
      <c r="C24" s="10">
        <v>7.8328254452000001</v>
      </c>
      <c r="D24" s="9" t="str">
        <f>IF($B24="N/A","N/A",IF(C24&gt;15,"No",IF(C24&lt;-15,"No","Yes")))</f>
        <v>N/A</v>
      </c>
      <c r="E24" s="10">
        <v>8.0459766127000005</v>
      </c>
      <c r="F24" s="9" t="str">
        <f>IF($B24="N/A","N/A",IF(E24&gt;15,"No",IF(E24&lt;-15,"No","Yes")))</f>
        <v>N/A</v>
      </c>
      <c r="G24" s="10">
        <v>7.3889480895000004</v>
      </c>
      <c r="H24" s="9" t="str">
        <f>IF($B24="N/A","N/A",IF(G24&gt;15,"No",IF(G24&lt;-15,"No","Yes")))</f>
        <v>N/A</v>
      </c>
      <c r="I24" s="10">
        <v>2.7210000000000001</v>
      </c>
      <c r="J24" s="10">
        <v>-8.17</v>
      </c>
      <c r="K24" s="9" t="str">
        <f t="shared" si="1"/>
        <v>Yes</v>
      </c>
    </row>
    <row r="25" spans="1:11" x14ac:dyDescent="0.2">
      <c r="A25" s="91" t="s">
        <v>15</v>
      </c>
      <c r="B25" s="37" t="s">
        <v>240</v>
      </c>
      <c r="C25" s="9">
        <v>1.0549660460000001</v>
      </c>
      <c r="D25" s="9" t="str">
        <f>IF($B25="N/A","N/A",IF(C25&gt;20,"No",IF(C25&lt;1,"No","Yes")))</f>
        <v>Yes</v>
      </c>
      <c r="E25" s="9">
        <v>0</v>
      </c>
      <c r="F25" s="9" t="str">
        <f>IF($B25="N/A","N/A",IF(E25&gt;20,"No",IF(E25&lt;1,"No","Yes")))</f>
        <v>No</v>
      </c>
      <c r="G25" s="9">
        <v>0</v>
      </c>
      <c r="H25" s="9" t="str">
        <f>IF($B25="N/A","N/A",IF(G25&gt;20,"No",IF(G25&lt;1,"No","Yes")))</f>
        <v>No</v>
      </c>
      <c r="I25" s="10">
        <v>-100</v>
      </c>
      <c r="J25" s="10" t="s">
        <v>1747</v>
      </c>
      <c r="K25" s="9" t="str">
        <f t="shared" ref="K25:K34" si="2">IF(J25="Div by 0", "N/A", IF(J25="N/A","N/A", IF(J25&gt;30, "No", IF(J25&lt;-30, "No", "Yes"))))</f>
        <v>N/A</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11.481157566</v>
      </c>
      <c r="D28" s="9" t="str">
        <f>IF($B28="N/A","N/A",IF(C28&gt;30,"No",IF(C28&lt;5,"No","Yes")))</f>
        <v>Yes</v>
      </c>
      <c r="E28" s="9">
        <v>10.073564128999999</v>
      </c>
      <c r="F28" s="9" t="str">
        <f>IF($B28="N/A","N/A",IF(E28&gt;30,"No",IF(E28&lt;5,"No","Yes")))</f>
        <v>Yes</v>
      </c>
      <c r="G28" s="9">
        <v>9.8012461381999998</v>
      </c>
      <c r="H28" s="9" t="str">
        <f>IF($B28="N/A","N/A",IF(G28&gt;30,"No",IF(G28&lt;5,"No","Yes")))</f>
        <v>Yes</v>
      </c>
      <c r="I28" s="10">
        <v>-12.3</v>
      </c>
      <c r="J28" s="10">
        <v>-2.7</v>
      </c>
      <c r="K28" s="9" t="str">
        <f t="shared" si="2"/>
        <v>Yes</v>
      </c>
    </row>
    <row r="29" spans="1:11" x14ac:dyDescent="0.2">
      <c r="A29" s="91" t="s">
        <v>852</v>
      </c>
      <c r="B29" s="37" t="s">
        <v>227</v>
      </c>
      <c r="C29" s="9">
        <v>54.161373009999998</v>
      </c>
      <c r="D29" s="9" t="str">
        <f>IF($B29="N/A","N/A",IF(C29&gt;75,"No",IF(C29&lt;15,"No","Yes")))</f>
        <v>Yes</v>
      </c>
      <c r="E29" s="9">
        <v>54.795049597999999</v>
      </c>
      <c r="F29" s="9" t="str">
        <f>IF($B29="N/A","N/A",IF(E29&gt;75,"No",IF(E29&lt;15,"No","Yes")))</f>
        <v>Yes</v>
      </c>
      <c r="G29" s="9">
        <v>53.522723014</v>
      </c>
      <c r="H29" s="9" t="str">
        <f>IF($B29="N/A","N/A",IF(G29&gt;75,"No",IF(G29&lt;15,"No","Yes")))</f>
        <v>Yes</v>
      </c>
      <c r="I29" s="10">
        <v>1.17</v>
      </c>
      <c r="J29" s="10">
        <v>-2.3199999999999998</v>
      </c>
      <c r="K29" s="9" t="str">
        <f t="shared" si="2"/>
        <v>Yes</v>
      </c>
    </row>
    <row r="30" spans="1:11" x14ac:dyDescent="0.2">
      <c r="A30" s="91" t="s">
        <v>853</v>
      </c>
      <c r="B30" s="37" t="s">
        <v>228</v>
      </c>
      <c r="C30" s="9">
        <v>34.357469424000001</v>
      </c>
      <c r="D30" s="9" t="str">
        <f>IF($B30="N/A","N/A",IF(C30&gt;70,"No",IF(C30&lt;25,"No","Yes")))</f>
        <v>Yes</v>
      </c>
      <c r="E30" s="9">
        <v>35.130733530999997</v>
      </c>
      <c r="F30" s="9" t="str">
        <f>IF($B30="N/A","N/A",IF(E30&gt;70,"No",IF(E30&lt;25,"No","Yes")))</f>
        <v>Yes</v>
      </c>
      <c r="G30" s="9">
        <v>36.590718037999999</v>
      </c>
      <c r="H30" s="9" t="str">
        <f>IF($B30="N/A","N/A",IF(G30&gt;70,"No",IF(G30&lt;25,"No","Yes")))</f>
        <v>Yes</v>
      </c>
      <c r="I30" s="10">
        <v>2.2509999999999999</v>
      </c>
      <c r="J30" s="10">
        <v>4.1559999999999997</v>
      </c>
      <c r="K30" s="9" t="str">
        <f t="shared" si="2"/>
        <v>Yes</v>
      </c>
    </row>
    <row r="31" spans="1:11" x14ac:dyDescent="0.2">
      <c r="A31" s="91" t="s">
        <v>160</v>
      </c>
      <c r="B31" s="37" t="s">
        <v>214</v>
      </c>
      <c r="C31" s="9">
        <v>99.995973839000001</v>
      </c>
      <c r="D31" s="9" t="str">
        <f>IF($B31="N/A","N/A",IF(C31&gt;100,"No",IF(C31&lt;95,"No","Yes")))</f>
        <v>Yes</v>
      </c>
      <c r="E31" s="9">
        <v>99.987053931999995</v>
      </c>
      <c r="F31" s="9" t="str">
        <f>IF($B31="N/A","N/A",IF(E31&gt;100,"No",IF(E31&lt;95,"No","Yes")))</f>
        <v>Yes</v>
      </c>
      <c r="G31" s="9">
        <v>99.994199442999999</v>
      </c>
      <c r="H31" s="9" t="str">
        <f>IF($B31="N/A","N/A",IF(G31&gt;100,"No",IF(G31&lt;95,"No","Yes")))</f>
        <v>Yes</v>
      </c>
      <c r="I31" s="10">
        <v>-8.9999999999999993E-3</v>
      </c>
      <c r="J31" s="10">
        <v>7.1000000000000004E-3</v>
      </c>
      <c r="K31" s="9" t="str">
        <f t="shared" si="2"/>
        <v>Yes</v>
      </c>
    </row>
    <row r="32" spans="1:11" x14ac:dyDescent="0.2">
      <c r="A32" s="31" t="s">
        <v>374</v>
      </c>
      <c r="B32" s="37" t="s">
        <v>241</v>
      </c>
      <c r="C32" s="9">
        <v>0.43907523549999999</v>
      </c>
      <c r="D32" s="9" t="str">
        <f>IF($B32="N/A","N/A",IF(C32&gt;5,"No",IF(C32&lt;1,"No","Yes")))</f>
        <v>No</v>
      </c>
      <c r="E32" s="9">
        <v>0.47846057110000001</v>
      </c>
      <c r="F32" s="9" t="str">
        <f>IF($B32="N/A","N/A",IF(E32&gt;5,"No",IF(E32&lt;1,"No","Yes")))</f>
        <v>No</v>
      </c>
      <c r="G32" s="9">
        <v>0.4245115485</v>
      </c>
      <c r="H32" s="9" t="str">
        <f>IF($B32="N/A","N/A",IF(G32&gt;5,"No",IF(G32&lt;1,"No","Yes")))</f>
        <v>No</v>
      </c>
      <c r="I32" s="10">
        <v>8.9700000000000006</v>
      </c>
      <c r="J32" s="10">
        <v>-11.3</v>
      </c>
      <c r="K32" s="9" t="str">
        <f t="shared" si="2"/>
        <v>Yes</v>
      </c>
    </row>
    <row r="33" spans="1:11" x14ac:dyDescent="0.2">
      <c r="A33" s="31" t="s">
        <v>376</v>
      </c>
      <c r="B33" s="37" t="s">
        <v>242</v>
      </c>
      <c r="C33" s="9">
        <v>97.926191520000003</v>
      </c>
      <c r="D33" s="9" t="str">
        <f>IF($B33="N/A","N/A",IF(C33&gt;98,"No",IF(C33&lt;8,"No","Yes")))</f>
        <v>Yes</v>
      </c>
      <c r="E33" s="9">
        <v>97.919599477000006</v>
      </c>
      <c r="F33" s="9" t="str">
        <f>IF($B33="N/A","N/A",IF(E33&gt;98,"No",IF(E33&lt;8,"No","Yes")))</f>
        <v>Yes</v>
      </c>
      <c r="G33" s="9">
        <v>98.059668993000003</v>
      </c>
      <c r="H33" s="9" t="str">
        <f>IF($B33="N/A","N/A",IF(G33&gt;98,"No",IF(G33&lt;8,"No","Yes")))</f>
        <v>No</v>
      </c>
      <c r="I33" s="10">
        <v>-7.0000000000000001E-3</v>
      </c>
      <c r="J33" s="10">
        <v>0.14299999999999999</v>
      </c>
      <c r="K33" s="9" t="str">
        <f t="shared" si="2"/>
        <v>Yes</v>
      </c>
    </row>
    <row r="34" spans="1:11" x14ac:dyDescent="0.2">
      <c r="A34" s="31" t="s">
        <v>377</v>
      </c>
      <c r="B34" s="62" t="s">
        <v>224</v>
      </c>
      <c r="C34" s="9">
        <v>0.22837280460000001</v>
      </c>
      <c r="D34" s="9" t="str">
        <f>IF($B34="N/A","N/A",IF(C34&gt;5,"No",IF(C34&lt;=0,"No","Yes")))</f>
        <v>Yes</v>
      </c>
      <c r="E34" s="9">
        <v>0.21072717739999999</v>
      </c>
      <c r="F34" s="9" t="str">
        <f>IF($B34="N/A","N/A",IF(E34&gt;5,"No",IF(E34&lt;=0,"No","Yes")))</f>
        <v>Yes</v>
      </c>
      <c r="G34" s="9">
        <v>0.2017701516</v>
      </c>
      <c r="H34" s="9" t="str">
        <f>IF($B34="N/A","N/A",IF(G34&gt;5,"No",IF(G34&lt;=0,"No","Yes")))</f>
        <v>Yes</v>
      </c>
      <c r="I34" s="10">
        <v>-7.73</v>
      </c>
      <c r="J34" s="10">
        <v>-4.25</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53904</v>
      </c>
      <c r="D6" s="9" t="str">
        <f>IF($B6="N/A","N/A",IF(C6&gt;15,"No",IF(C6&lt;-15,"No","Yes")))</f>
        <v>N/A</v>
      </c>
      <c r="E6" s="38">
        <v>54492</v>
      </c>
      <c r="F6" s="9" t="str">
        <f>IF($B6="N/A","N/A",IF(E6&gt;15,"No",IF(E6&lt;-15,"No","Yes")))</f>
        <v>N/A</v>
      </c>
      <c r="G6" s="38">
        <v>51501</v>
      </c>
      <c r="H6" s="9" t="str">
        <f>IF($B6="N/A","N/A",IF(G6&gt;15,"No",IF(G6&lt;-15,"No","Yes")))</f>
        <v>N/A</v>
      </c>
      <c r="I6" s="10">
        <v>1.091</v>
      </c>
      <c r="J6" s="10">
        <v>-5.49</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174.09991837000001</v>
      </c>
      <c r="D9" s="9" t="str">
        <f>IF($B9="N/A","N/A",IF(C9&gt;15,"No",IF(C9&lt;-15,"No","Yes")))</f>
        <v>N/A</v>
      </c>
      <c r="E9" s="39">
        <v>174.59924393</v>
      </c>
      <c r="F9" s="9" t="str">
        <f>IF($B9="N/A","N/A",IF(E9&gt;15,"No",IF(E9&lt;-15,"No","Yes")))</f>
        <v>N/A</v>
      </c>
      <c r="G9" s="39">
        <v>155.61616279</v>
      </c>
      <c r="H9" s="9" t="str">
        <f>IF($B9="N/A","N/A",IF(G9&gt;15,"No",IF(G9&lt;-15,"No","Yes")))</f>
        <v>N/A</v>
      </c>
      <c r="I9" s="10">
        <v>0.2868</v>
      </c>
      <c r="J9" s="10">
        <v>-10.9</v>
      </c>
      <c r="K9" s="9" t="str">
        <f t="shared" si="0"/>
        <v>Yes</v>
      </c>
    </row>
    <row r="10" spans="1:11" x14ac:dyDescent="0.2">
      <c r="A10" s="91" t="s">
        <v>655</v>
      </c>
      <c r="B10" s="37" t="s">
        <v>237</v>
      </c>
      <c r="C10" s="8">
        <v>99.933214604</v>
      </c>
      <c r="D10" s="9" t="str">
        <f>IF($B10="N/A","N/A",IF(C10&gt;99,"No",IF(C10&lt;75,"No","Yes")))</f>
        <v>No</v>
      </c>
      <c r="E10" s="8">
        <v>99.908243412000004</v>
      </c>
      <c r="F10" s="9" t="str">
        <f>IF($B10="N/A","N/A",IF(E10&gt;99,"No",IF(E10&lt;75,"No","Yes")))</f>
        <v>No</v>
      </c>
      <c r="G10" s="8">
        <v>99.926215025000005</v>
      </c>
      <c r="H10" s="9" t="str">
        <f>IF($B10="N/A","N/A",IF(G10&gt;99,"No",IF(G10&lt;75,"No","Yes")))</f>
        <v>No</v>
      </c>
      <c r="I10" s="10">
        <v>-2.5000000000000001E-2</v>
      </c>
      <c r="J10" s="10">
        <v>1.7999999999999999E-2</v>
      </c>
      <c r="K10" s="9" t="str">
        <f t="shared" si="0"/>
        <v>Yes</v>
      </c>
    </row>
    <row r="11" spans="1:11" x14ac:dyDescent="0.2">
      <c r="A11" s="88" t="s">
        <v>656</v>
      </c>
      <c r="B11" s="62" t="s">
        <v>238</v>
      </c>
      <c r="C11" s="9">
        <v>1.8551499E-3</v>
      </c>
      <c r="D11" s="9" t="str">
        <f>IF($B11="N/A","N/A",IF(C11&gt;20,"No",IF(C11&lt;=0,"No","Yes")))</f>
        <v>Yes</v>
      </c>
      <c r="E11" s="9">
        <v>1.8351318000000001E-3</v>
      </c>
      <c r="F11" s="9" t="str">
        <f>IF($B11="N/A","N/A",IF(E11&gt;20,"No",IF(E11&lt;=0,"No","Yes")))</f>
        <v>Yes</v>
      </c>
      <c r="G11" s="9">
        <v>0</v>
      </c>
      <c r="H11" s="9" t="str">
        <f>IF($B11="N/A","N/A",IF(G11&gt;20,"No",IF(G11&lt;=0,"No","Yes")))</f>
        <v>No</v>
      </c>
      <c r="I11" s="10">
        <v>-1.08</v>
      </c>
      <c r="J11" s="10">
        <v>-100</v>
      </c>
      <c r="K11" s="9" t="str">
        <f t="shared" si="0"/>
        <v>No</v>
      </c>
    </row>
    <row r="12" spans="1:11" x14ac:dyDescent="0.2">
      <c r="A12" s="91" t="s">
        <v>657</v>
      </c>
      <c r="B12" s="62" t="s">
        <v>239</v>
      </c>
      <c r="C12" s="9">
        <v>6.3075096499999997E-2</v>
      </c>
      <c r="D12" s="9" t="str">
        <f>IF($B12="N/A","N/A",IF(C12&gt;10,"No",IF(C12&lt;=0,"No","Yes")))</f>
        <v>Yes</v>
      </c>
      <c r="E12" s="9">
        <v>7.5240402299999995E-2</v>
      </c>
      <c r="F12" s="9" t="str">
        <f>IF($B12="N/A","N/A",IF(E12&gt;10,"No",IF(E12&lt;=0,"No","Yes")))</f>
        <v>Yes</v>
      </c>
      <c r="G12" s="9">
        <v>6.60181356E-2</v>
      </c>
      <c r="H12" s="9" t="str">
        <f>IF($B12="N/A","N/A",IF(G12&gt;10,"No",IF(G12&lt;=0,"No","Yes")))</f>
        <v>Yes</v>
      </c>
      <c r="I12" s="10">
        <v>19.29</v>
      </c>
      <c r="J12" s="10">
        <v>-12.3</v>
      </c>
      <c r="K12" s="9" t="str">
        <f t="shared" si="0"/>
        <v>Yes</v>
      </c>
    </row>
    <row r="13" spans="1:11" x14ac:dyDescent="0.2">
      <c r="A13" s="91" t="s">
        <v>658</v>
      </c>
      <c r="B13" s="62" t="s">
        <v>224</v>
      </c>
      <c r="C13" s="9">
        <v>1.8551499E-3</v>
      </c>
      <c r="D13" s="9" t="str">
        <f>IF($B13="N/A","N/A",IF(C13&gt;5,"No",IF(C13&lt;=0,"No","Yes")))</f>
        <v>Yes</v>
      </c>
      <c r="E13" s="9">
        <v>1.46810541E-2</v>
      </c>
      <c r="F13" s="9" t="str">
        <f>IF($B13="N/A","N/A",IF(E13&gt;5,"No",IF(E13&lt;=0,"No","Yes")))</f>
        <v>Yes</v>
      </c>
      <c r="G13" s="9">
        <v>7.7668394999999999E-3</v>
      </c>
      <c r="H13" s="9" t="str">
        <f>IF($B13="N/A","N/A",IF(G13&gt;5,"No",IF(G13&lt;=0,"No","Yes")))</f>
        <v>Yes</v>
      </c>
      <c r="I13" s="10">
        <v>691.4</v>
      </c>
      <c r="J13" s="10">
        <v>-47.1</v>
      </c>
      <c r="K13" s="9" t="str">
        <f t="shared" si="0"/>
        <v>No</v>
      </c>
    </row>
    <row r="14" spans="1:11" x14ac:dyDescent="0.2">
      <c r="A14" s="91" t="s">
        <v>159</v>
      </c>
      <c r="B14" s="37" t="s">
        <v>214</v>
      </c>
      <c r="C14" s="9">
        <v>99.985158800999997</v>
      </c>
      <c r="D14" s="9" t="str">
        <f>IF($B14="N/A","N/A",IF(C14&gt;100,"No",IF(C14&lt;95,"No","Yes")))</f>
        <v>Yes</v>
      </c>
      <c r="E14" s="9">
        <v>99.979813551000007</v>
      </c>
      <c r="F14" s="9" t="str">
        <f>IF($B14="N/A","N/A",IF(E14&gt;100,"No",IF(E14&lt;95,"No","Yes")))</f>
        <v>Yes</v>
      </c>
      <c r="G14" s="9">
        <v>99.945632123999999</v>
      </c>
      <c r="H14" s="9" t="str">
        <f>IF($B14="N/A","N/A",IF(G14&gt;100,"No",IF(G14&lt;95,"No","Yes")))</f>
        <v>Yes</v>
      </c>
      <c r="I14" s="10">
        <v>-5.0000000000000001E-3</v>
      </c>
      <c r="J14" s="10">
        <v>-3.4000000000000002E-2</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4.0163995250999998</v>
      </c>
      <c r="D16" s="9" t="str">
        <f>IF($B16="N/A","N/A",IF(C16&gt;30,"No",IF(C16&lt;5,"No","Yes")))</f>
        <v>No</v>
      </c>
      <c r="E16" s="9">
        <v>3.6519122073000001</v>
      </c>
      <c r="F16" s="9" t="str">
        <f>IF($B16="N/A","N/A",IF(E16&gt;30,"No",IF(E16&lt;5,"No","Yes")))</f>
        <v>No</v>
      </c>
      <c r="G16" s="9">
        <v>2.7785868236</v>
      </c>
      <c r="H16" s="9" t="str">
        <f>IF($B16="N/A","N/A",IF(G16&gt;30,"No",IF(G16&lt;5,"No","Yes")))</f>
        <v>No</v>
      </c>
      <c r="I16" s="10">
        <v>-9.07</v>
      </c>
      <c r="J16" s="10">
        <v>-23.9</v>
      </c>
      <c r="K16" s="9" t="str">
        <f t="shared" si="0"/>
        <v>Yes</v>
      </c>
    </row>
    <row r="17" spans="1:11" x14ac:dyDescent="0.2">
      <c r="A17" s="91" t="s">
        <v>852</v>
      </c>
      <c r="B17" s="37" t="s">
        <v>227</v>
      </c>
      <c r="C17" s="9">
        <v>53.216829920000002</v>
      </c>
      <c r="D17" s="9" t="str">
        <f>IF($B17="N/A","N/A",IF(C17&gt;75,"No",IF(C17&lt;15,"No","Yes")))</f>
        <v>Yes</v>
      </c>
      <c r="E17" s="9">
        <v>49.730235630999999</v>
      </c>
      <c r="F17" s="9" t="str">
        <f>IF($B17="N/A","N/A",IF(E17&gt;75,"No",IF(E17&lt;15,"No","Yes")))</f>
        <v>Yes</v>
      </c>
      <c r="G17" s="9">
        <v>64.858934778000005</v>
      </c>
      <c r="H17" s="9" t="str">
        <f>IF($B17="N/A","N/A",IF(G17&gt;75,"No",IF(G17&lt;15,"No","Yes")))</f>
        <v>Yes</v>
      </c>
      <c r="I17" s="10">
        <v>-6.55</v>
      </c>
      <c r="J17" s="10">
        <v>30.42</v>
      </c>
      <c r="K17" s="9" t="str">
        <f t="shared" si="0"/>
        <v>No</v>
      </c>
    </row>
    <row r="18" spans="1:11" x14ac:dyDescent="0.2">
      <c r="A18" s="91" t="s">
        <v>853</v>
      </c>
      <c r="B18" s="37" t="s">
        <v>228</v>
      </c>
      <c r="C18" s="9">
        <v>42.766770555000001</v>
      </c>
      <c r="D18" s="9" t="str">
        <f>IF($B18="N/A","N/A",IF(C18&gt;70,"No",IF(C18&lt;25,"No","Yes")))</f>
        <v>Yes</v>
      </c>
      <c r="E18" s="9">
        <v>46.616017030000002</v>
      </c>
      <c r="F18" s="9" t="str">
        <f>IF($B18="N/A","N/A",IF(E18&gt;70,"No",IF(E18&lt;25,"No","Yes")))</f>
        <v>Yes</v>
      </c>
      <c r="G18" s="9">
        <v>32.308110522</v>
      </c>
      <c r="H18" s="9" t="str">
        <f>IF($B18="N/A","N/A",IF(G18&gt;70,"No",IF(G18&lt;25,"No","Yes")))</f>
        <v>Yes</v>
      </c>
      <c r="I18" s="10">
        <v>9.0009999999999994</v>
      </c>
      <c r="J18" s="10">
        <v>-30.7</v>
      </c>
      <c r="K18" s="9" t="str">
        <f t="shared" si="0"/>
        <v>No</v>
      </c>
    </row>
    <row r="19" spans="1:11" x14ac:dyDescent="0.2">
      <c r="A19" s="91" t="s">
        <v>160</v>
      </c>
      <c r="B19" s="37" t="s">
        <v>214</v>
      </c>
      <c r="C19" s="9">
        <v>94.156277826999997</v>
      </c>
      <c r="D19" s="9" t="str">
        <f>IF($B19="N/A","N/A",IF(C19&gt;100,"No",IF(C19&lt;95,"No","Yes")))</f>
        <v>No</v>
      </c>
      <c r="E19" s="9">
        <v>94.927695808999999</v>
      </c>
      <c r="F19" s="9" t="str">
        <f>IF($B19="N/A","N/A",IF(E19&gt;100,"No",IF(E19&lt;95,"No","Yes")))</f>
        <v>No</v>
      </c>
      <c r="G19" s="9">
        <v>96.541814721999998</v>
      </c>
      <c r="H19" s="9" t="str">
        <f>IF($B19="N/A","N/A",IF(G19&gt;100,"No",IF(G19&lt;95,"No","Yes")))</f>
        <v>Yes</v>
      </c>
      <c r="I19" s="10">
        <v>0.81930000000000003</v>
      </c>
      <c r="J19" s="10">
        <v>1.7</v>
      </c>
      <c r="K19" s="9" t="str">
        <f t="shared" si="0"/>
        <v>Yes</v>
      </c>
    </row>
    <row r="20" spans="1:11" x14ac:dyDescent="0.2">
      <c r="A20" s="31" t="s">
        <v>374</v>
      </c>
      <c r="B20" s="37" t="s">
        <v>241</v>
      </c>
      <c r="C20" s="9">
        <v>1.6640694568000001</v>
      </c>
      <c r="D20" s="9" t="str">
        <f>IF($B20="N/A","N/A",IF(C20&gt;5,"No",IF(C20&lt;1,"No","Yes")))</f>
        <v>Yes</v>
      </c>
      <c r="E20" s="9">
        <v>2.3801658958999998</v>
      </c>
      <c r="F20" s="9" t="str">
        <f>IF($B20="N/A","N/A",IF(E20&gt;5,"No",IF(E20&lt;1,"No","Yes")))</f>
        <v>Yes</v>
      </c>
      <c r="G20" s="9">
        <v>2.0951049494</v>
      </c>
      <c r="H20" s="9" t="str">
        <f>IF($B20="N/A","N/A",IF(G20&gt;5,"No",IF(G20&lt;1,"No","Yes")))</f>
        <v>Yes</v>
      </c>
      <c r="I20" s="10">
        <v>43.03</v>
      </c>
      <c r="J20" s="10">
        <v>-12</v>
      </c>
      <c r="K20" s="9" t="str">
        <f t="shared" si="0"/>
        <v>Yes</v>
      </c>
    </row>
    <row r="21" spans="1:11" x14ac:dyDescent="0.2">
      <c r="A21" s="31" t="s">
        <v>376</v>
      </c>
      <c r="B21" s="37" t="s">
        <v>242</v>
      </c>
      <c r="C21" s="9">
        <v>87.429504304000005</v>
      </c>
      <c r="D21" s="9" t="str">
        <f>IF($B21="N/A","N/A",IF(C21&gt;98,"No",IF(C21&lt;8,"No","Yes")))</f>
        <v>Yes</v>
      </c>
      <c r="E21" s="9">
        <v>87.168758717000003</v>
      </c>
      <c r="F21" s="9" t="str">
        <f>IF($B21="N/A","N/A",IF(E21&gt;98,"No",IF(E21&lt;8,"No","Yes")))</f>
        <v>Yes</v>
      </c>
      <c r="G21" s="9">
        <v>88.056542590999996</v>
      </c>
      <c r="H21" s="9" t="str">
        <f>IF($B21="N/A","N/A",IF(G21&gt;98,"No",IF(G21&lt;8,"No","Yes")))</f>
        <v>Yes</v>
      </c>
      <c r="I21" s="10">
        <v>-0.29799999999999999</v>
      </c>
      <c r="J21" s="10">
        <v>1.018</v>
      </c>
      <c r="K21" s="9" t="str">
        <f t="shared" si="0"/>
        <v>Yes</v>
      </c>
    </row>
    <row r="22" spans="1:11" x14ac:dyDescent="0.2">
      <c r="A22" s="31" t="s">
        <v>377</v>
      </c>
      <c r="B22" s="62" t="s">
        <v>224</v>
      </c>
      <c r="C22" s="9">
        <v>0.57509646780000001</v>
      </c>
      <c r="D22" s="9" t="str">
        <f>IF($B22="N/A","N/A",IF(C22&gt;5,"No",IF(C22&lt;=0,"No","Yes")))</f>
        <v>Yes</v>
      </c>
      <c r="E22" s="9">
        <v>0.55971518760000005</v>
      </c>
      <c r="F22" s="9" t="str">
        <f>IF($B22="N/A","N/A",IF(E22&gt;5,"No",IF(E22&lt;=0,"No","Yes")))</f>
        <v>Yes</v>
      </c>
      <c r="G22" s="9">
        <v>0.62717228790000001</v>
      </c>
      <c r="H22" s="9" t="str">
        <f>IF($B22="N/A","N/A",IF(G22&gt;5,"No",IF(G22&lt;=0,"No","Yes")))</f>
        <v>Yes</v>
      </c>
      <c r="I22" s="10">
        <v>-2.67</v>
      </c>
      <c r="J22" s="10">
        <v>12.05</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2017-05-15T19:35:55Z</dcterms:modified>
  <dc:language>English</dc:language>
</cp:coreProperties>
</file>