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codeName="ThisWorkbook" defaultThemeVersion="124226"/>
  <bookViews>
    <workbookView xWindow="6300" yWindow="0" windowWidth="12105" windowHeight="9825" tabRatio="669" firstSheet="16" activeTab="23"/>
  </bookViews>
  <sheets>
    <sheet name="CoverPage" sheetId="37" r:id="rId1"/>
    <sheet name="Abbreviations and Acronyms" sheetId="36" r:id="rId2"/>
    <sheet name="IP All Stays" sheetId="25" r:id="rId3"/>
    <sheet name="IP FFS Non-Crossover" sheetId="3" r:id="rId4"/>
    <sheet name="IP FFS Crossover" sheetId="26" r:id="rId5"/>
    <sheet name="IP Encounter" sheetId="27" r:id="rId6"/>
    <sheet name="LT All Claims" sheetId="8" r:id="rId7"/>
    <sheet name="LT FFS Non-Crossover" sheetId="28" r:id="rId8"/>
    <sheet name="LT FFS Crossover" sheetId="30" r:id="rId9"/>
    <sheet name="LT Encounter" sheetId="29" r:id="rId10"/>
    <sheet name="OT All Claims" sheetId="6" r:id="rId11"/>
    <sheet name="OT FFS Non-Crossover" sheetId="31" r:id="rId12"/>
    <sheet name="OT FFS Crossover" sheetId="33" r:id="rId13"/>
    <sheet name="OT Encounter" sheetId="32" r:id="rId14"/>
    <sheet name="RX All Claims" sheetId="11" r:id="rId15"/>
    <sheet name="RX FFS Claims" sheetId="34" r:id="rId16"/>
    <sheet name="RX Encounter Claims" sheetId="35" r:id="rId17"/>
    <sheet name="PS All Recs" sheetId="17" r:id="rId18"/>
    <sheet name="PS Enrolled" sheetId="18" r:id="rId19"/>
    <sheet name="PS Enrolled $" sheetId="19" r:id="rId20"/>
    <sheet name="PS Full Benefits" sheetId="20" r:id="rId21"/>
    <sheet name="PS FFS Non-Duals" sheetId="21" r:id="rId22"/>
    <sheet name="PS FFS Duals" sheetId="22" r:id="rId23"/>
    <sheet name="PS FFS All" sheetId="23" r:id="rId24"/>
  </sheets>
  <definedNames>
    <definedName name="ColumnTitleregion1.A3.A7.2">'Abbreviations and Acronyms'!$A$3</definedName>
    <definedName name="ColumnTitleregion2.A9.A79.2">'Abbreviations and Acronyms'!$A$9</definedName>
    <definedName name="_xlnm.Print_Area" localSheetId="2">'IP All Stays'!$A$1:$K$26</definedName>
    <definedName name="_xlnm.Print_Area" localSheetId="5">'IP Encounter'!$A$1:$K$41</definedName>
    <definedName name="_xlnm.Print_Area" localSheetId="4">'IP FFS Crossover'!$A$1:$K$33</definedName>
    <definedName name="_xlnm.Print_Area" localSheetId="3">'IP FFS Non-Crossover'!$A$1:$K$42</definedName>
    <definedName name="_xlnm.Print_Area" localSheetId="6">'LT All Claims'!$A$1:$K$26</definedName>
    <definedName name="_xlnm.Print_Area" localSheetId="9">'LT Encounter'!$A$1:$K$32</definedName>
    <definedName name="_xlnm.Print_Area" localSheetId="8">'LT FFS Crossover'!$A$1:$K$24</definedName>
    <definedName name="_xlnm.Print_Area" localSheetId="7">'LT FFS Non-Crossover'!$A$1:$K$36</definedName>
    <definedName name="_xlnm.Print_Area" localSheetId="10">'OT All Claims'!$A$1:$K$56</definedName>
    <definedName name="_xlnm.Print_Area" localSheetId="13">'OT Encounter'!$A$1:$K$53</definedName>
    <definedName name="_xlnm.Print_Area" localSheetId="12">'OT FFS Crossover'!$A$1:$K$49</definedName>
    <definedName name="_xlnm.Print_Area" localSheetId="11">'OT FFS Non-Crossover'!$A$1:$K$132</definedName>
    <definedName name="_xlnm.Print_Area" localSheetId="17">'PS All Recs'!$A$1:$L$33</definedName>
    <definedName name="_xlnm.Print_Area" localSheetId="18">'PS Enrolled'!$A$1:$L$340</definedName>
    <definedName name="_xlnm.Print_Area" localSheetId="19">'PS Enrolled $'!$A$1:$L$168</definedName>
    <definedName name="_xlnm.Print_Area" localSheetId="23">'PS FFS All'!$A$1:$L$255</definedName>
    <definedName name="_xlnm.Print_Area" localSheetId="22">'PS FFS Duals'!$A$1:$L$205</definedName>
    <definedName name="_xlnm.Print_Area" localSheetId="21">'PS FFS Non-Duals'!$A$1:$L$254</definedName>
    <definedName name="_xlnm.Print_Area" localSheetId="20">'PS Full Benefits'!$A$1:$L$215</definedName>
    <definedName name="_xlnm.Print_Area" localSheetId="14">'RX All Claims'!$A$1:$K$24</definedName>
    <definedName name="_xlnm.Print_Area" localSheetId="16">'RX Encounter Claims'!$A$1:$K$33</definedName>
    <definedName name="_xlnm.Print_Area" localSheetId="15">'RX FFS Claims'!$A$1:$K$33</definedName>
    <definedName name="_xlnm.Print_Titles" localSheetId="2">'IP All Stays'!$1:$5</definedName>
    <definedName name="_xlnm.Print_Titles" localSheetId="5">'IP Encounter'!$1:$5</definedName>
    <definedName name="_xlnm.Print_Titles" localSheetId="4">'IP FFS Crossover'!$1:$5</definedName>
    <definedName name="_xlnm.Print_Titles" localSheetId="3">'IP FFS Non-Crossover'!$A:$B,'IP FFS Non-Crossover'!$1:$5</definedName>
    <definedName name="_xlnm.Print_Titles" localSheetId="6">'LT All Claims'!$1:$5</definedName>
    <definedName name="_xlnm.Print_Titles" localSheetId="9">'LT Encounter'!$1:$5</definedName>
    <definedName name="_xlnm.Print_Titles" localSheetId="8">'LT FFS Crossover'!$1:$5</definedName>
    <definedName name="_xlnm.Print_Titles" localSheetId="7">'LT FFS Non-Crossover'!$1:$5</definedName>
    <definedName name="_xlnm.Print_Titles" localSheetId="10">'OT All Claims'!$A:$B,'OT All Claims'!$5:$5</definedName>
    <definedName name="_xlnm.Print_Titles" localSheetId="13">'OT Encounter'!$1:$5</definedName>
    <definedName name="_xlnm.Print_Titles" localSheetId="12">'OT FFS Crossover'!$1:$5</definedName>
    <definedName name="_xlnm.Print_Titles" localSheetId="11">'OT FFS Non-Crossover'!$1:$5</definedName>
    <definedName name="_xlnm.Print_Titles" localSheetId="17">'PS All Recs'!$1:$5</definedName>
    <definedName name="_xlnm.Print_Titles" localSheetId="18">'PS Enrolled'!$1:$5</definedName>
    <definedName name="_xlnm.Print_Titles" localSheetId="19">'PS Enrolled $'!$1:$5</definedName>
    <definedName name="_xlnm.Print_Titles" localSheetId="23">'PS FFS All'!$1:$5</definedName>
    <definedName name="_xlnm.Print_Titles" localSheetId="22">'PS FFS Duals'!$1:$5</definedName>
    <definedName name="_xlnm.Print_Titles" localSheetId="21">'PS FFS Non-Duals'!$1:$5</definedName>
    <definedName name="_xlnm.Print_Titles" localSheetId="20">'PS Full Benefits'!$1:$5</definedName>
    <definedName name="_xlnm.Print_Titles" localSheetId="14">'RX All Claims'!$1:$5</definedName>
    <definedName name="_xlnm.Print_Titles" localSheetId="16">'RX Encounter Claims'!$1:$5</definedName>
    <definedName name="_xlnm.Print_Titles" localSheetId="15">'RX FFS Claims'!$1:$5</definedName>
    <definedName name="TitleRegion1.A5.K130.12">'OT FFS Non-Crossover'!$A$5</definedName>
    <definedName name="TitleRegion1.A5.K22.15">'RX All Claims'!$A$5</definedName>
    <definedName name="TitleRegion1.A5.K22.9">'LT FFS Crossover'!$A$5</definedName>
    <definedName name="TitleRegion1.A5.K24.3">'IP All Stays'!$A$5</definedName>
    <definedName name="TitleRegion1.A5.K24.7">'LT All Claims'!$A$5</definedName>
    <definedName name="TitleRegion1.A5.K30.10">'LT Encounter'!$A$5</definedName>
    <definedName name="TitleRegion1.A5.K31.16">'RX FFS Claims'!$A$5</definedName>
    <definedName name="TitleRegion1.A5.K31.17">'RX Encounter Claims'!$A$5</definedName>
    <definedName name="TitleRegion1.A5.K31.5">'IP FFS Crossover'!$A$5</definedName>
    <definedName name="TitleRegion1.A5.K34.8">'LT FFS Non-Crossover'!$A$5</definedName>
    <definedName name="TitleRegion1.A5.K39.6">'IP Encounter'!$A$5</definedName>
    <definedName name="TitleRegion1.A5.K40.4">'IP FFS Non-Crossover'!$A$5</definedName>
    <definedName name="TitleRegion1.A5.K47.13">'OT FFS Crossover'!$A$5</definedName>
    <definedName name="TitleRegion1.A5.K51.14">'OT Encounter'!$A$5</definedName>
    <definedName name="TitleRegion1.A5.K54.11">'OT All Claims'!$A$5</definedName>
    <definedName name="TitleRegion1.A5.L166.20">'PS Enrolled $'!$A$5</definedName>
    <definedName name="TitleRegion1.A5.L203.23">'PS FFS Duals'!$A$5</definedName>
    <definedName name="TitleRegion1.A5.L213.21">'PS Full Benefits'!$A$5</definedName>
    <definedName name="TitleRegion1.A5.L252.22">'PS FFS Non-Duals'!$A$5</definedName>
    <definedName name="TitleRegion1.A5.L253.24">'PS FFS All'!$A$5</definedName>
    <definedName name="TitleRegion1.A5.L31.18">'PS All Recs'!$A$5</definedName>
    <definedName name="TitleRegion1.A5.L338.19">'PS Enrolled'!$A$5</definedName>
  </definedNames>
  <calcPr calcId="145621"/>
</workbook>
</file>

<file path=xl/calcChain.xml><?xml version="1.0" encoding="utf-8"?>
<calcChain xmlns="http://schemas.openxmlformats.org/spreadsheetml/2006/main">
  <c r="L213" i="20" l="1"/>
  <c r="H213" i="20"/>
  <c r="F213" i="20"/>
  <c r="D213" i="20"/>
  <c r="L212" i="20"/>
  <c r="H212" i="20"/>
  <c r="F212" i="20"/>
  <c r="D212" i="20"/>
  <c r="L211" i="20"/>
  <c r="H211" i="20"/>
  <c r="F211" i="20"/>
  <c r="D211" i="20"/>
  <c r="L210" i="20"/>
  <c r="H210" i="20"/>
  <c r="F210" i="20"/>
  <c r="D210" i="20"/>
  <c r="L209" i="20"/>
  <c r="H209" i="20"/>
  <c r="F209" i="20"/>
  <c r="D209" i="20"/>
  <c r="L208" i="20"/>
  <c r="H208" i="20"/>
  <c r="F208" i="20"/>
  <c r="D208" i="20"/>
  <c r="L207" i="20"/>
  <c r="H207" i="20"/>
  <c r="F207" i="20"/>
  <c r="D207" i="20"/>
  <c r="L206" i="20"/>
  <c r="H206" i="20"/>
  <c r="F206" i="20"/>
  <c r="D206" i="20"/>
  <c r="L205" i="20"/>
  <c r="H205" i="20"/>
  <c r="F205" i="20"/>
  <c r="D205" i="20"/>
  <c r="L204" i="20"/>
  <c r="H204" i="20"/>
  <c r="F204" i="20"/>
  <c r="D204" i="20"/>
  <c r="L203" i="20"/>
  <c r="H203" i="20"/>
  <c r="F203" i="20"/>
  <c r="D203" i="20"/>
  <c r="L202" i="20"/>
  <c r="H202" i="20"/>
  <c r="F202" i="20"/>
  <c r="D202" i="20"/>
  <c r="L201" i="20"/>
  <c r="H201" i="20"/>
  <c r="F201" i="20"/>
  <c r="D201" i="20"/>
  <c r="L200" i="20"/>
  <c r="H200" i="20"/>
  <c r="F200" i="20"/>
  <c r="D200" i="20"/>
  <c r="L199" i="20"/>
  <c r="H199" i="20"/>
  <c r="F199" i="20"/>
  <c r="D199" i="20"/>
  <c r="L198" i="20"/>
  <c r="H198" i="20"/>
  <c r="F198" i="20"/>
  <c r="D198" i="20"/>
  <c r="L197" i="20"/>
  <c r="H197" i="20"/>
  <c r="F197" i="20"/>
  <c r="D197" i="20"/>
  <c r="L196" i="20"/>
  <c r="H196" i="20"/>
  <c r="F196" i="20"/>
  <c r="D196" i="20"/>
  <c r="L195" i="20"/>
  <c r="H195" i="20"/>
  <c r="F195" i="20"/>
  <c r="D195" i="20"/>
  <c r="L194" i="20"/>
  <c r="H194" i="20"/>
  <c r="F194" i="20"/>
  <c r="D194" i="20"/>
  <c r="L193" i="20"/>
  <c r="H193" i="20"/>
  <c r="F193" i="20"/>
  <c r="D193" i="20"/>
  <c r="L192" i="20"/>
  <c r="H192" i="20"/>
  <c r="F192" i="20"/>
  <c r="D192" i="20"/>
  <c r="L191" i="20"/>
  <c r="H191" i="20"/>
  <c r="F191" i="20"/>
  <c r="D191" i="20"/>
  <c r="L190" i="20"/>
  <c r="H190" i="20"/>
  <c r="F190" i="20"/>
  <c r="D190" i="20"/>
  <c r="L189" i="20"/>
  <c r="H189" i="20"/>
  <c r="F189" i="20"/>
  <c r="D189" i="20"/>
  <c r="L188" i="20"/>
  <c r="H188" i="20"/>
  <c r="F188" i="20"/>
  <c r="D188" i="20"/>
  <c r="L187" i="20"/>
  <c r="H187" i="20"/>
  <c r="F187" i="20"/>
  <c r="D187" i="20"/>
  <c r="L186" i="20"/>
  <c r="H186" i="20"/>
  <c r="F186" i="20"/>
  <c r="D186" i="20"/>
  <c r="L185" i="20"/>
  <c r="H185" i="20"/>
  <c r="F185" i="20"/>
  <c r="D185" i="20"/>
  <c r="L184" i="20"/>
  <c r="H184" i="20"/>
  <c r="F184" i="20"/>
  <c r="D184" i="20"/>
  <c r="L183" i="20"/>
  <c r="H183" i="20"/>
  <c r="F183" i="20"/>
  <c r="D183" i="20"/>
  <c r="L182" i="20"/>
  <c r="H182" i="20"/>
  <c r="F182" i="20"/>
  <c r="D182" i="20"/>
  <c r="L181" i="20"/>
  <c r="H181" i="20"/>
  <c r="F181" i="20"/>
  <c r="D181" i="20"/>
  <c r="L180" i="20"/>
  <c r="H180" i="20"/>
  <c r="F180" i="20"/>
  <c r="D180" i="20"/>
  <c r="L179" i="20"/>
  <c r="H179" i="20"/>
  <c r="F179" i="20"/>
  <c r="D179" i="20"/>
  <c r="L178" i="20"/>
  <c r="H178" i="20"/>
  <c r="F178" i="20"/>
  <c r="D178" i="20"/>
  <c r="L177" i="20"/>
  <c r="H177" i="20"/>
  <c r="F177" i="20"/>
  <c r="D177" i="20"/>
  <c r="L176" i="20"/>
  <c r="H176" i="20"/>
  <c r="F176" i="20"/>
  <c r="D176" i="20"/>
  <c r="L175" i="20"/>
  <c r="H175" i="20"/>
  <c r="F175" i="20"/>
  <c r="D175" i="20"/>
  <c r="L174" i="20"/>
  <c r="H174" i="20"/>
  <c r="F174" i="20"/>
  <c r="D174" i="20"/>
  <c r="L173" i="20"/>
  <c r="H173" i="20"/>
  <c r="F173" i="20"/>
  <c r="D173" i="20"/>
  <c r="L172" i="20"/>
  <c r="H172" i="20"/>
  <c r="F172" i="20"/>
  <c r="D172" i="20"/>
  <c r="L171" i="20"/>
  <c r="H171" i="20"/>
  <c r="F171" i="20"/>
  <c r="D171" i="20"/>
  <c r="L170" i="20"/>
  <c r="H170" i="20"/>
  <c r="F170" i="20"/>
  <c r="D170" i="20"/>
  <c r="L169" i="20"/>
  <c r="H169" i="20"/>
  <c r="F169" i="20"/>
  <c r="D169" i="20"/>
  <c r="L168" i="20"/>
  <c r="H168" i="20"/>
  <c r="F168" i="20"/>
  <c r="D168" i="20"/>
  <c r="L167" i="20"/>
  <c r="H167" i="20"/>
  <c r="F167" i="20"/>
  <c r="D167" i="20"/>
  <c r="L166" i="20"/>
  <c r="H166" i="20"/>
  <c r="F166" i="20"/>
  <c r="D166" i="20"/>
  <c r="L165" i="20"/>
  <c r="H165" i="20"/>
  <c r="F165" i="20"/>
  <c r="D165" i="20"/>
  <c r="L164" i="20"/>
  <c r="H164" i="20"/>
  <c r="F164" i="20"/>
  <c r="D164" i="20"/>
  <c r="L163" i="20"/>
  <c r="H163" i="20"/>
  <c r="F163" i="20"/>
  <c r="D163" i="20"/>
  <c r="L162" i="20"/>
  <c r="H162" i="20"/>
  <c r="F162" i="20"/>
  <c r="D162" i="20"/>
  <c r="L161" i="20"/>
  <c r="H161" i="20"/>
  <c r="F161" i="20"/>
  <c r="D161" i="20"/>
  <c r="L160" i="20"/>
  <c r="H160" i="20"/>
  <c r="F160" i="20"/>
  <c r="D160" i="20"/>
  <c r="L159" i="20"/>
  <c r="H159" i="20"/>
  <c r="F159" i="20"/>
  <c r="D159" i="20"/>
  <c r="L158" i="20"/>
  <c r="H158" i="20"/>
  <c r="F158" i="20"/>
  <c r="D158" i="20"/>
  <c r="L157" i="20"/>
  <c r="H157" i="20"/>
  <c r="F157" i="20"/>
  <c r="D157" i="20"/>
  <c r="L156" i="20"/>
  <c r="H156" i="20"/>
  <c r="F156" i="20"/>
  <c r="D156" i="20"/>
  <c r="L155" i="20"/>
  <c r="H155" i="20"/>
  <c r="F155" i="20"/>
  <c r="D155" i="20"/>
  <c r="L154" i="20"/>
  <c r="H154" i="20"/>
  <c r="F154" i="20"/>
  <c r="D154" i="20"/>
  <c r="L153" i="20"/>
  <c r="H153" i="20"/>
  <c r="F153" i="20"/>
  <c r="D153" i="20"/>
  <c r="L152" i="20"/>
  <c r="H152" i="20"/>
  <c r="F152" i="20"/>
  <c r="D152" i="20"/>
  <c r="L151" i="20"/>
  <c r="H151" i="20"/>
  <c r="F151" i="20"/>
  <c r="D151" i="20"/>
  <c r="L150" i="20"/>
  <c r="H150" i="20"/>
  <c r="F150" i="20"/>
  <c r="D150" i="20"/>
  <c r="L149" i="20"/>
  <c r="H149" i="20"/>
  <c r="F149" i="20"/>
  <c r="D149" i="20"/>
  <c r="L148" i="20"/>
  <c r="H148" i="20"/>
  <c r="F148" i="20"/>
  <c r="D148" i="20"/>
  <c r="L147" i="20"/>
  <c r="H147" i="20"/>
  <c r="F147" i="20"/>
  <c r="D147" i="20"/>
  <c r="L146" i="20"/>
  <c r="H146" i="20"/>
  <c r="F146" i="20"/>
  <c r="D146" i="20"/>
  <c r="L145" i="20"/>
  <c r="H145" i="20"/>
  <c r="F145" i="20"/>
  <c r="D145" i="20"/>
  <c r="L144" i="20"/>
  <c r="H144" i="20"/>
  <c r="F144" i="20"/>
  <c r="D144" i="20"/>
  <c r="L143" i="20"/>
  <c r="H143" i="20"/>
  <c r="F143" i="20"/>
  <c r="D143" i="20"/>
  <c r="L142" i="20"/>
  <c r="H142" i="20"/>
  <c r="F142" i="20"/>
  <c r="D142" i="20"/>
  <c r="L141" i="20"/>
  <c r="H141" i="20"/>
  <c r="F141" i="20"/>
  <c r="D141" i="20"/>
  <c r="L140" i="20"/>
  <c r="H140" i="20"/>
  <c r="F140" i="20"/>
  <c r="D140" i="20"/>
  <c r="L139" i="20"/>
  <c r="H139" i="20"/>
  <c r="F139" i="20"/>
  <c r="D139" i="20"/>
  <c r="L138" i="20"/>
  <c r="H138" i="20"/>
  <c r="F138" i="20"/>
  <c r="D138" i="20"/>
  <c r="L137" i="20"/>
  <c r="H137" i="20"/>
  <c r="F137" i="20"/>
  <c r="D137" i="20"/>
  <c r="L136" i="20"/>
  <c r="H136" i="20"/>
  <c r="F136" i="20"/>
  <c r="D136" i="20"/>
  <c r="L135" i="20"/>
  <c r="H135" i="20"/>
  <c r="F135" i="20"/>
  <c r="D135" i="20"/>
  <c r="L134" i="20"/>
  <c r="H134" i="20"/>
  <c r="F134" i="20"/>
  <c r="D134" i="20"/>
  <c r="L133" i="20"/>
  <c r="H133" i="20"/>
  <c r="F133" i="20"/>
  <c r="D133" i="20"/>
  <c r="L132" i="20"/>
  <c r="H132" i="20"/>
  <c r="F132" i="20"/>
  <c r="D132" i="20"/>
  <c r="L131" i="20"/>
  <c r="H131" i="20"/>
  <c r="F131" i="20"/>
  <c r="D131" i="20"/>
  <c r="L130" i="20"/>
  <c r="H130" i="20"/>
  <c r="F130" i="20"/>
  <c r="D130" i="20"/>
  <c r="L129" i="20"/>
  <c r="H129" i="20"/>
  <c r="F129" i="20"/>
  <c r="D129" i="20"/>
  <c r="L128" i="20"/>
  <c r="H128" i="20"/>
  <c r="F128" i="20"/>
  <c r="D128" i="20"/>
  <c r="L127" i="20"/>
  <c r="H127" i="20"/>
  <c r="F127" i="20"/>
  <c r="D127" i="20"/>
  <c r="L126" i="20"/>
  <c r="H126" i="20"/>
  <c r="F126" i="20"/>
  <c r="D126" i="20"/>
  <c r="L125" i="20"/>
  <c r="H125" i="20"/>
  <c r="F125" i="20"/>
  <c r="D125" i="20"/>
  <c r="L124" i="20"/>
  <c r="H124" i="20"/>
  <c r="F124" i="20"/>
  <c r="D124" i="20"/>
  <c r="L123" i="20"/>
  <c r="H123" i="20"/>
  <c r="F123" i="20"/>
  <c r="D123" i="20"/>
  <c r="L122" i="20"/>
  <c r="H122" i="20"/>
  <c r="F122" i="20"/>
  <c r="D122" i="20"/>
  <c r="L121" i="20"/>
  <c r="H121" i="20"/>
  <c r="F121" i="20"/>
  <c r="D121" i="20"/>
  <c r="L120" i="20"/>
  <c r="H120" i="20"/>
  <c r="F120" i="20"/>
  <c r="D120" i="20"/>
  <c r="L119" i="20"/>
  <c r="H119" i="20"/>
  <c r="F119" i="20"/>
  <c r="D119" i="20"/>
  <c r="L118" i="20"/>
  <c r="H118" i="20"/>
  <c r="F118" i="20"/>
  <c r="D118" i="20"/>
  <c r="L117" i="20"/>
  <c r="H117" i="20"/>
  <c r="F117" i="20"/>
  <c r="D117" i="20"/>
  <c r="L116" i="20"/>
  <c r="H116" i="20"/>
  <c r="F116" i="20"/>
  <c r="D116" i="20"/>
  <c r="L115" i="20"/>
  <c r="H115" i="20"/>
  <c r="F115" i="20"/>
  <c r="D115" i="20"/>
  <c r="L114" i="20"/>
  <c r="H114" i="20"/>
  <c r="F114" i="20"/>
  <c r="D114" i="20"/>
  <c r="L113" i="20"/>
  <c r="H113" i="20"/>
  <c r="F113" i="20"/>
  <c r="D113" i="20"/>
  <c r="L112" i="20"/>
  <c r="H112" i="20"/>
  <c r="F112" i="20"/>
  <c r="D112" i="20"/>
  <c r="L111" i="20"/>
  <c r="H111" i="20"/>
  <c r="F111" i="20"/>
  <c r="D111" i="20"/>
  <c r="L110" i="20"/>
  <c r="H110" i="20"/>
  <c r="F110" i="20"/>
  <c r="D110" i="20"/>
  <c r="L109" i="20"/>
  <c r="H109" i="20"/>
  <c r="F109" i="20"/>
  <c r="D109" i="20"/>
  <c r="L108" i="20"/>
  <c r="H108" i="20"/>
  <c r="F108" i="20"/>
  <c r="D108" i="20"/>
  <c r="L107" i="20"/>
  <c r="H107" i="20"/>
  <c r="F107" i="20"/>
  <c r="D107" i="20"/>
  <c r="L106" i="20"/>
  <c r="H106" i="20"/>
  <c r="F106" i="20"/>
  <c r="D106" i="20"/>
  <c r="L105" i="20"/>
  <c r="H105" i="20"/>
  <c r="F105" i="20"/>
  <c r="D105" i="20"/>
  <c r="L104" i="20"/>
  <c r="H104" i="20"/>
  <c r="F104" i="20"/>
  <c r="D104" i="20"/>
  <c r="L103" i="20"/>
  <c r="H103" i="20"/>
  <c r="F103" i="20"/>
  <c r="D103" i="20"/>
  <c r="L102" i="20"/>
  <c r="H102" i="20"/>
  <c r="F102" i="20"/>
  <c r="D102" i="20"/>
  <c r="L101" i="20"/>
  <c r="H101" i="20"/>
  <c r="F101" i="20"/>
  <c r="D101" i="20"/>
  <c r="L100" i="20"/>
  <c r="H100" i="20"/>
  <c r="F100" i="20"/>
  <c r="D100" i="20"/>
  <c r="L99" i="20"/>
  <c r="H99" i="20"/>
  <c r="F99" i="20"/>
  <c r="D99" i="20"/>
  <c r="L98" i="20"/>
  <c r="H98" i="20"/>
  <c r="F98" i="20"/>
  <c r="D98" i="20"/>
  <c r="L97" i="20"/>
  <c r="H97" i="20"/>
  <c r="F97" i="20"/>
  <c r="D97" i="20"/>
  <c r="L96" i="20"/>
  <c r="H96" i="20"/>
  <c r="F96" i="20"/>
  <c r="D96" i="20"/>
  <c r="L95" i="20"/>
  <c r="H95" i="20"/>
  <c r="F95" i="20"/>
  <c r="D95" i="20"/>
  <c r="L94" i="20"/>
  <c r="H94" i="20"/>
  <c r="F94" i="20"/>
  <c r="D94" i="20"/>
  <c r="L93" i="20"/>
  <c r="H93" i="20"/>
  <c r="F93" i="20"/>
  <c r="D93" i="20"/>
  <c r="L92" i="20"/>
  <c r="H92" i="20"/>
  <c r="F92" i="20"/>
  <c r="D92" i="20"/>
  <c r="L91" i="20"/>
  <c r="H91" i="20"/>
  <c r="F91" i="20"/>
  <c r="D91" i="20"/>
  <c r="L90" i="20"/>
  <c r="H90" i="20"/>
  <c r="F90" i="20"/>
  <c r="D90" i="20"/>
  <c r="L89" i="20"/>
  <c r="H89" i="20"/>
  <c r="F89" i="20"/>
  <c r="D89" i="20"/>
  <c r="L88" i="20"/>
  <c r="H88" i="20"/>
  <c r="F88" i="20"/>
  <c r="D88" i="20"/>
  <c r="L87" i="20"/>
  <c r="H87" i="20"/>
  <c r="F87" i="20"/>
  <c r="D87" i="20"/>
  <c r="L86" i="20"/>
  <c r="H86" i="20"/>
  <c r="F86" i="20"/>
  <c r="D86" i="20"/>
  <c r="L85" i="20"/>
  <c r="H85" i="20"/>
  <c r="F85" i="20"/>
  <c r="D85" i="20"/>
  <c r="L84" i="20"/>
  <c r="H84" i="20"/>
  <c r="F84" i="20"/>
  <c r="D84" i="20"/>
  <c r="L83" i="20"/>
  <c r="H83" i="20"/>
  <c r="F83" i="20"/>
  <c r="D83" i="20"/>
  <c r="L82" i="20"/>
  <c r="H82" i="20"/>
  <c r="F82" i="20"/>
  <c r="D82" i="20"/>
  <c r="L81" i="20"/>
  <c r="H81" i="20"/>
  <c r="F81" i="20"/>
  <c r="D81" i="20"/>
  <c r="L80" i="20"/>
  <c r="H80" i="20"/>
  <c r="F80" i="20"/>
  <c r="D80" i="20"/>
  <c r="L79" i="20"/>
  <c r="H79" i="20"/>
  <c r="F79" i="20"/>
  <c r="D79" i="20"/>
  <c r="L78" i="20"/>
  <c r="H78" i="20"/>
  <c r="F78" i="20"/>
  <c r="D78" i="20"/>
  <c r="L77" i="20"/>
  <c r="H77" i="20"/>
  <c r="F77" i="20"/>
  <c r="D77" i="20"/>
  <c r="L76" i="20"/>
  <c r="H76" i="20"/>
  <c r="F76" i="20"/>
  <c r="D76" i="20"/>
  <c r="L75" i="20"/>
  <c r="H75" i="20"/>
  <c r="F75" i="20"/>
  <c r="D75" i="20"/>
  <c r="L74" i="20"/>
  <c r="H74" i="20"/>
  <c r="F74" i="20"/>
  <c r="D74" i="20"/>
  <c r="L73" i="20"/>
  <c r="H73" i="20"/>
  <c r="F73" i="20"/>
  <c r="D73" i="20"/>
  <c r="L72" i="20"/>
  <c r="H72" i="20"/>
  <c r="F72" i="20"/>
  <c r="D72" i="20"/>
  <c r="L71" i="20"/>
  <c r="H71" i="20"/>
  <c r="F71" i="20"/>
  <c r="D71" i="20"/>
  <c r="L70" i="20"/>
  <c r="H70" i="20"/>
  <c r="F70" i="20"/>
  <c r="D70" i="20"/>
  <c r="L69" i="20"/>
  <c r="H69" i="20"/>
  <c r="F69" i="20"/>
  <c r="D69" i="20"/>
  <c r="L68" i="20"/>
  <c r="H68" i="20"/>
  <c r="F68" i="20"/>
  <c r="D68" i="20"/>
  <c r="L67" i="20"/>
  <c r="H67" i="20"/>
  <c r="F67" i="20"/>
  <c r="D67" i="20"/>
  <c r="L66" i="20"/>
  <c r="H66" i="20"/>
  <c r="F66" i="20"/>
  <c r="D66" i="20"/>
  <c r="L65" i="20"/>
  <c r="H65" i="20"/>
  <c r="F65" i="20"/>
  <c r="D65" i="20"/>
  <c r="L64" i="20"/>
  <c r="H64" i="20"/>
  <c r="F64" i="20"/>
  <c r="D64" i="20"/>
  <c r="L63" i="20"/>
  <c r="H63" i="20"/>
  <c r="F63" i="20"/>
  <c r="D63" i="20"/>
  <c r="L62" i="20"/>
  <c r="H62" i="20"/>
  <c r="F62" i="20"/>
  <c r="D62" i="20"/>
  <c r="L61" i="20"/>
  <c r="H61" i="20"/>
  <c r="F61" i="20"/>
  <c r="D61" i="20"/>
  <c r="L60" i="20"/>
  <c r="H60" i="20"/>
  <c r="F60" i="20"/>
  <c r="D60" i="20"/>
  <c r="L59" i="20"/>
  <c r="H59" i="20"/>
  <c r="F59" i="20"/>
  <c r="D59" i="20"/>
  <c r="L58" i="20"/>
  <c r="H58" i="20"/>
  <c r="F58" i="20"/>
  <c r="D58" i="20"/>
  <c r="L57" i="20"/>
  <c r="H57" i="20"/>
  <c r="F57" i="20"/>
  <c r="D57" i="20"/>
  <c r="L56" i="20"/>
  <c r="H56" i="20"/>
  <c r="F56" i="20"/>
  <c r="D56" i="20"/>
  <c r="L55" i="20"/>
  <c r="H55" i="20"/>
  <c r="F55" i="20"/>
  <c r="D55" i="20"/>
  <c r="L54" i="20"/>
  <c r="H54" i="20"/>
  <c r="F54" i="20"/>
  <c r="D54" i="20"/>
  <c r="L53" i="20"/>
  <c r="H53" i="20"/>
  <c r="F53" i="20"/>
  <c r="D53" i="20"/>
  <c r="L52" i="20"/>
  <c r="H52" i="20"/>
  <c r="F52" i="20"/>
  <c r="D52" i="20"/>
  <c r="L51" i="20"/>
  <c r="H51" i="20"/>
  <c r="F51" i="20"/>
  <c r="D51" i="20"/>
  <c r="L50" i="20"/>
  <c r="H50" i="20"/>
  <c r="F50" i="20"/>
  <c r="D50" i="20"/>
  <c r="L49" i="20"/>
  <c r="H49" i="20"/>
  <c r="F49" i="20"/>
  <c r="D49" i="20"/>
  <c r="L48" i="20"/>
  <c r="H48" i="20"/>
  <c r="F48" i="20"/>
  <c r="D48" i="20"/>
  <c r="L47" i="20"/>
  <c r="H47" i="20"/>
  <c r="F47" i="20"/>
  <c r="D47" i="20"/>
  <c r="L46" i="20"/>
  <c r="H46" i="20"/>
  <c r="F46" i="20"/>
  <c r="D46" i="20"/>
  <c r="L45" i="20"/>
  <c r="H45" i="20"/>
  <c r="F45" i="20"/>
  <c r="D45" i="20"/>
  <c r="L44" i="20"/>
  <c r="H44" i="20"/>
  <c r="F44" i="20"/>
  <c r="D44" i="20"/>
  <c r="L43" i="20"/>
  <c r="H43" i="20"/>
  <c r="F43" i="20"/>
  <c r="D43" i="20"/>
  <c r="L42" i="20"/>
  <c r="H42" i="20"/>
  <c r="F42" i="20"/>
  <c r="D42" i="20"/>
  <c r="L41" i="20"/>
  <c r="H41" i="20"/>
  <c r="F41" i="20"/>
  <c r="D41" i="20"/>
  <c r="L40" i="20"/>
  <c r="H40" i="20"/>
  <c r="F40" i="20"/>
  <c r="D40" i="20"/>
  <c r="L39" i="20"/>
  <c r="H39" i="20"/>
  <c r="F39" i="20"/>
  <c r="D39" i="20"/>
  <c r="L38" i="20"/>
  <c r="H38" i="20"/>
  <c r="F38" i="20"/>
  <c r="D38" i="20"/>
  <c r="L37" i="20"/>
  <c r="H37" i="20"/>
  <c r="F37" i="20"/>
  <c r="D37" i="20"/>
  <c r="L36" i="20"/>
  <c r="H36" i="20"/>
  <c r="F36" i="20"/>
  <c r="D36" i="20"/>
  <c r="L35" i="20"/>
  <c r="H35" i="20"/>
  <c r="F35" i="20"/>
  <c r="D35" i="20"/>
  <c r="L34" i="20"/>
  <c r="H34" i="20"/>
  <c r="F34" i="20"/>
  <c r="D34" i="20"/>
  <c r="L33" i="20"/>
  <c r="H33" i="20"/>
  <c r="F33" i="20"/>
  <c r="D33" i="20"/>
  <c r="L32" i="20"/>
  <c r="H32" i="20"/>
  <c r="F32" i="20"/>
  <c r="D32" i="20"/>
  <c r="L31" i="20"/>
  <c r="H31" i="20"/>
  <c r="F31" i="20"/>
  <c r="D31" i="20"/>
  <c r="L30" i="20"/>
  <c r="H30" i="20"/>
  <c r="F30" i="20"/>
  <c r="D30" i="20"/>
  <c r="L29" i="20"/>
  <c r="H29" i="20"/>
  <c r="F29" i="20"/>
  <c r="D29" i="20"/>
  <c r="L28" i="20"/>
  <c r="H28" i="20"/>
  <c r="F28" i="20"/>
  <c r="D28" i="20"/>
  <c r="L27" i="20"/>
  <c r="H27" i="20"/>
  <c r="F27" i="20"/>
  <c r="D27" i="20"/>
  <c r="L26" i="20"/>
  <c r="H26" i="20"/>
  <c r="F26" i="20"/>
  <c r="D26" i="20"/>
  <c r="L25" i="20"/>
  <c r="H25" i="20"/>
  <c r="F25" i="20"/>
  <c r="D25" i="20"/>
  <c r="L24" i="20"/>
  <c r="H24" i="20"/>
  <c r="F24" i="20"/>
  <c r="D24" i="20"/>
  <c r="L23" i="20"/>
  <c r="H23" i="20"/>
  <c r="F23" i="20"/>
  <c r="D23" i="20"/>
  <c r="L22" i="20"/>
  <c r="H22" i="20"/>
  <c r="F22" i="20"/>
  <c r="D22" i="20"/>
  <c r="L21" i="20"/>
  <c r="H21" i="20"/>
  <c r="F21" i="20"/>
  <c r="D21" i="20"/>
  <c r="L20" i="20"/>
  <c r="H20" i="20"/>
  <c r="F20" i="20"/>
  <c r="D20" i="20"/>
  <c r="L19" i="20"/>
  <c r="H19" i="20"/>
  <c r="F19" i="20"/>
  <c r="D19" i="20"/>
  <c r="L18" i="20"/>
  <c r="H18" i="20"/>
  <c r="F18" i="20"/>
  <c r="D18" i="20"/>
  <c r="L17" i="20"/>
  <c r="H17" i="20"/>
  <c r="F17" i="20"/>
  <c r="D17" i="20"/>
  <c r="L16" i="20"/>
  <c r="H16" i="20"/>
  <c r="F16" i="20"/>
  <c r="D16" i="20"/>
  <c r="L15" i="20"/>
  <c r="H15" i="20"/>
  <c r="F15" i="20"/>
  <c r="D15" i="20"/>
  <c r="L14" i="20"/>
  <c r="L13" i="20"/>
  <c r="L12" i="20"/>
  <c r="L11" i="20"/>
  <c r="H11" i="20"/>
  <c r="F11" i="20"/>
  <c r="D11" i="20"/>
  <c r="L10" i="20"/>
  <c r="H10" i="20"/>
  <c r="F10" i="20"/>
  <c r="D10" i="20"/>
  <c r="L9" i="20"/>
  <c r="H9" i="20"/>
  <c r="F9" i="20"/>
  <c r="D9" i="20"/>
  <c r="L8" i="20"/>
  <c r="H8" i="20"/>
  <c r="F8" i="20"/>
  <c r="D8" i="20"/>
  <c r="L7" i="20"/>
  <c r="H7" i="20"/>
  <c r="F7" i="20"/>
  <c r="D7" i="20"/>
  <c r="L6" i="20"/>
  <c r="H6" i="20"/>
  <c r="F6" i="20"/>
  <c r="D6" i="20"/>
  <c r="K24" i="25"/>
  <c r="H24" i="25"/>
  <c r="F24" i="25"/>
  <c r="D24" i="25"/>
  <c r="K23" i="25"/>
  <c r="H23" i="25"/>
  <c r="F23" i="25"/>
  <c r="D23" i="25"/>
  <c r="K22" i="25"/>
  <c r="H22" i="25"/>
  <c r="F22" i="25"/>
  <c r="D22" i="25"/>
  <c r="K21" i="25"/>
  <c r="H21" i="25"/>
  <c r="F21" i="25"/>
  <c r="D21" i="25"/>
  <c r="K20" i="25"/>
  <c r="H20" i="25"/>
  <c r="K19" i="25"/>
  <c r="H19" i="25"/>
  <c r="K18" i="25"/>
  <c r="H18" i="25"/>
  <c r="F18" i="25"/>
  <c r="D18" i="25"/>
  <c r="K17" i="25"/>
  <c r="H17" i="25"/>
  <c r="F17" i="25"/>
  <c r="D17" i="25"/>
  <c r="K16" i="25"/>
  <c r="H16" i="25"/>
  <c r="F16" i="25"/>
  <c r="D16" i="25"/>
  <c r="K15" i="25"/>
  <c r="H15" i="25"/>
  <c r="F15" i="25"/>
  <c r="D15" i="25"/>
  <c r="K14" i="25"/>
  <c r="H14" i="25"/>
  <c r="F14" i="25"/>
  <c r="D14" i="25"/>
  <c r="K13" i="25"/>
  <c r="H13" i="25"/>
  <c r="F13" i="25"/>
  <c r="D13" i="25"/>
  <c r="K12" i="25"/>
  <c r="H12" i="25"/>
  <c r="F12" i="25"/>
  <c r="D12" i="25"/>
  <c r="K11" i="25"/>
  <c r="H11" i="25"/>
  <c r="F11" i="25"/>
  <c r="D11" i="25"/>
  <c r="K10" i="25"/>
  <c r="H10" i="25"/>
  <c r="F10" i="25"/>
  <c r="D10" i="25"/>
  <c r="K9" i="25"/>
  <c r="H9" i="25"/>
  <c r="F9" i="25"/>
  <c r="D9" i="25"/>
  <c r="K8" i="25"/>
  <c r="H8" i="25"/>
  <c r="F8" i="25"/>
  <c r="D8" i="25"/>
  <c r="K7" i="25"/>
  <c r="H7" i="25"/>
  <c r="F7" i="25"/>
  <c r="D7" i="25"/>
  <c r="L166" i="19"/>
  <c r="H166" i="19"/>
  <c r="F166" i="19"/>
  <c r="D166" i="19"/>
  <c r="L165" i="19"/>
  <c r="H165" i="19"/>
  <c r="F165" i="19"/>
  <c r="D165" i="19"/>
  <c r="L164" i="19"/>
  <c r="H164" i="19"/>
  <c r="F164" i="19"/>
  <c r="D164" i="19"/>
  <c r="L25" i="18"/>
  <c r="H25" i="18"/>
  <c r="F25" i="18"/>
  <c r="D25" i="18"/>
  <c r="L24" i="18"/>
  <c r="H24" i="18"/>
  <c r="F24" i="18"/>
  <c r="D24" i="18"/>
  <c r="L23" i="18"/>
  <c r="H23" i="18"/>
  <c r="F23" i="18"/>
  <c r="D23" i="18"/>
  <c r="L22" i="18"/>
  <c r="H22" i="18"/>
  <c r="F22" i="18"/>
  <c r="D22" i="18"/>
  <c r="L21" i="18"/>
  <c r="H21" i="18"/>
  <c r="F21" i="18"/>
  <c r="D21" i="18"/>
  <c r="L20" i="18"/>
  <c r="H20" i="18"/>
  <c r="F20" i="18"/>
  <c r="D20" i="18"/>
  <c r="L19" i="18"/>
  <c r="H19" i="18"/>
  <c r="F19" i="18"/>
  <c r="D19" i="18"/>
  <c r="L18" i="18"/>
  <c r="H18" i="18"/>
  <c r="F18" i="18"/>
  <c r="D18" i="18"/>
  <c r="L17" i="18"/>
  <c r="H17" i="18"/>
  <c r="F17" i="18"/>
  <c r="D17" i="18"/>
  <c r="L16" i="18"/>
  <c r="H16" i="18"/>
  <c r="F16" i="18"/>
  <c r="D16" i="18"/>
  <c r="L15" i="18"/>
  <c r="H15" i="18"/>
  <c r="F15" i="18"/>
  <c r="D15" i="18"/>
  <c r="L14" i="18"/>
  <c r="H14" i="18"/>
  <c r="F14" i="18"/>
  <c r="D14" i="18"/>
  <c r="L13" i="18"/>
  <c r="H13" i="18"/>
  <c r="F13" i="18"/>
  <c r="D13" i="18"/>
  <c r="K36" i="3"/>
  <c r="H36" i="3"/>
  <c r="F36" i="3"/>
  <c r="D36" i="3"/>
  <c r="K35" i="3"/>
  <c r="H35" i="3"/>
  <c r="F35" i="3"/>
  <c r="D35" i="3"/>
  <c r="K34" i="3"/>
  <c r="H34" i="3"/>
  <c r="F34" i="3"/>
  <c r="D34" i="3"/>
  <c r="K33" i="3"/>
  <c r="H33" i="3"/>
  <c r="F33" i="3"/>
  <c r="D33" i="3"/>
  <c r="K32" i="3"/>
  <c r="H32" i="3"/>
  <c r="F32" i="3"/>
  <c r="D32" i="3"/>
  <c r="K31" i="3"/>
  <c r="H31" i="3"/>
  <c r="F31" i="3"/>
  <c r="D31" i="3"/>
  <c r="K30" i="3"/>
  <c r="H30" i="3"/>
  <c r="F30" i="3"/>
  <c r="D30" i="3"/>
  <c r="K29" i="3"/>
  <c r="H29" i="3"/>
  <c r="F29" i="3"/>
  <c r="D29" i="3"/>
  <c r="K28" i="3"/>
  <c r="H28" i="3"/>
  <c r="F28" i="3"/>
  <c r="D28" i="3"/>
  <c r="K27" i="3"/>
  <c r="H27" i="3"/>
  <c r="F27" i="3"/>
  <c r="D27" i="3"/>
  <c r="K26" i="3"/>
  <c r="H26" i="3"/>
  <c r="F26" i="3"/>
  <c r="D26" i="3"/>
  <c r="K25" i="3"/>
  <c r="H25" i="3"/>
  <c r="F25" i="3"/>
  <c r="D25" i="3"/>
  <c r="K24" i="3"/>
  <c r="H24" i="3"/>
  <c r="F24" i="3"/>
  <c r="D24" i="3"/>
  <c r="K23" i="3"/>
  <c r="H23" i="3"/>
  <c r="F23" i="3"/>
  <c r="D23" i="3"/>
  <c r="K22" i="3"/>
  <c r="H22" i="3"/>
  <c r="F22" i="3"/>
  <c r="D22" i="3"/>
  <c r="K21" i="3"/>
  <c r="H21" i="3"/>
  <c r="F21" i="3"/>
  <c r="D21" i="3"/>
  <c r="K20" i="3"/>
  <c r="H20" i="3"/>
  <c r="F20" i="3"/>
  <c r="D20" i="3"/>
  <c r="K19" i="3"/>
  <c r="H19" i="3"/>
  <c r="F19" i="3"/>
  <c r="D19" i="3"/>
  <c r="K18" i="3"/>
  <c r="H18" i="3"/>
  <c r="F18" i="3"/>
  <c r="D18" i="3"/>
  <c r="K17" i="3"/>
  <c r="H17" i="3"/>
  <c r="F17" i="3"/>
  <c r="D17" i="3"/>
  <c r="K16" i="3"/>
  <c r="H16" i="3"/>
  <c r="F16" i="3"/>
  <c r="D16" i="3"/>
  <c r="K15" i="3"/>
  <c r="H15" i="3"/>
  <c r="F15" i="3"/>
  <c r="D15" i="3"/>
  <c r="K14" i="3"/>
  <c r="H14" i="3"/>
  <c r="F14" i="3"/>
  <c r="D14" i="3"/>
  <c r="K13" i="3"/>
  <c r="H13" i="3"/>
  <c r="F13" i="3"/>
  <c r="D13" i="3"/>
  <c r="K12" i="3"/>
  <c r="H12" i="3"/>
  <c r="F12" i="3"/>
  <c r="D12" i="3"/>
  <c r="K11" i="3"/>
  <c r="H11" i="3"/>
  <c r="F11" i="3"/>
  <c r="D11" i="3"/>
  <c r="K10" i="3"/>
  <c r="H10" i="3"/>
  <c r="F10" i="3"/>
  <c r="D10" i="3"/>
  <c r="K9" i="3"/>
  <c r="H9" i="3"/>
  <c r="F9" i="3"/>
  <c r="D9" i="3"/>
  <c r="K8" i="3"/>
  <c r="H8" i="3"/>
  <c r="F8" i="3"/>
  <c r="D8" i="3"/>
  <c r="K7" i="3"/>
  <c r="H7" i="3"/>
  <c r="F7" i="3"/>
  <c r="D7" i="3"/>
  <c r="K6" i="3"/>
  <c r="H6" i="3"/>
  <c r="F6" i="3"/>
  <c r="D6" i="3"/>
  <c r="L253" i="23"/>
  <c r="H253" i="23"/>
  <c r="F253" i="23"/>
  <c r="D253" i="23"/>
  <c r="L252" i="23"/>
  <c r="H252" i="23"/>
  <c r="F252" i="23"/>
  <c r="D252" i="23"/>
  <c r="L251" i="23"/>
  <c r="H251" i="23"/>
  <c r="F251" i="23"/>
  <c r="D251" i="23"/>
  <c r="L250" i="23"/>
  <c r="H250" i="23"/>
  <c r="F250" i="23"/>
  <c r="D250" i="23"/>
  <c r="L249" i="23"/>
  <c r="H249" i="23"/>
  <c r="F249" i="23"/>
  <c r="D249" i="23"/>
  <c r="L248" i="23"/>
  <c r="H248" i="23"/>
  <c r="F248" i="23"/>
  <c r="D248" i="23"/>
  <c r="L247" i="23"/>
  <c r="H247" i="23"/>
  <c r="F247" i="23"/>
  <c r="D247" i="23"/>
  <c r="L246" i="23"/>
  <c r="H246" i="23"/>
  <c r="F246" i="23"/>
  <c r="D246" i="23"/>
  <c r="L245" i="23"/>
  <c r="H245" i="23"/>
  <c r="F245" i="23"/>
  <c r="D245" i="23"/>
  <c r="L244" i="23"/>
  <c r="H244" i="23"/>
  <c r="F244" i="23"/>
  <c r="D244" i="23"/>
  <c r="L243" i="23"/>
  <c r="H243" i="23"/>
  <c r="F243" i="23"/>
  <c r="D243" i="23"/>
  <c r="L242" i="23"/>
  <c r="H242" i="23"/>
  <c r="F242" i="23"/>
  <c r="D242" i="23"/>
  <c r="L241" i="23"/>
  <c r="H241" i="23"/>
  <c r="F241" i="23"/>
  <c r="D241" i="23"/>
  <c r="L240" i="23"/>
  <c r="H240" i="23"/>
  <c r="F240" i="23"/>
  <c r="D240" i="23"/>
  <c r="L239" i="23"/>
  <c r="H239" i="23"/>
  <c r="F239" i="23"/>
  <c r="D239" i="23"/>
  <c r="L238" i="23"/>
  <c r="H238" i="23"/>
  <c r="F238" i="23"/>
  <c r="D238" i="23"/>
  <c r="L237" i="23"/>
  <c r="H237" i="23"/>
  <c r="F237" i="23"/>
  <c r="D237" i="23"/>
  <c r="L236" i="23"/>
  <c r="H236" i="23"/>
  <c r="F236" i="23"/>
  <c r="D236" i="23"/>
  <c r="L235" i="23"/>
  <c r="H235" i="23"/>
  <c r="F235" i="23"/>
  <c r="D235" i="23"/>
  <c r="L234" i="23"/>
  <c r="H234" i="23"/>
  <c r="F234" i="23"/>
  <c r="D234" i="23"/>
  <c r="L233" i="23"/>
  <c r="H233" i="23"/>
  <c r="F233" i="23"/>
  <c r="D233" i="23"/>
  <c r="L232" i="23"/>
  <c r="H232" i="23"/>
  <c r="F232" i="23"/>
  <c r="D232" i="23"/>
  <c r="L231" i="23"/>
  <c r="H231" i="23"/>
  <c r="F231" i="23"/>
  <c r="D231" i="23"/>
  <c r="L230" i="23"/>
  <c r="H230" i="23"/>
  <c r="F230" i="23"/>
  <c r="D230" i="23"/>
  <c r="L229" i="23"/>
  <c r="H229" i="23"/>
  <c r="F229" i="23"/>
  <c r="D229" i="23"/>
  <c r="L228" i="23"/>
  <c r="H228" i="23"/>
  <c r="F228" i="23"/>
  <c r="D228" i="23"/>
  <c r="L227" i="23"/>
  <c r="H227" i="23"/>
  <c r="F227" i="23"/>
  <c r="D227" i="23"/>
  <c r="L226" i="23"/>
  <c r="H226" i="23"/>
  <c r="F226" i="23"/>
  <c r="D226" i="23"/>
  <c r="L225" i="23"/>
  <c r="H225" i="23"/>
  <c r="F225" i="23"/>
  <c r="D225" i="23"/>
  <c r="L224" i="23"/>
  <c r="H224" i="23"/>
  <c r="F224" i="23"/>
  <c r="D224" i="23"/>
  <c r="L223" i="23"/>
  <c r="H223" i="23"/>
  <c r="F223" i="23"/>
  <c r="D223" i="23"/>
  <c r="L222" i="23"/>
  <c r="H222" i="23"/>
  <c r="F222" i="23"/>
  <c r="D222" i="23"/>
  <c r="L221" i="23"/>
  <c r="H221" i="23"/>
  <c r="F221" i="23"/>
  <c r="D221" i="23"/>
  <c r="L220" i="23"/>
  <c r="H220" i="23"/>
  <c r="F220" i="23"/>
  <c r="D220" i="23"/>
  <c r="L219" i="23"/>
  <c r="H219" i="23"/>
  <c r="F219" i="23"/>
  <c r="D219" i="23"/>
  <c r="L218" i="23"/>
  <c r="H218" i="23"/>
  <c r="F218" i="23"/>
  <c r="D218" i="23"/>
  <c r="L217" i="23"/>
  <c r="H217" i="23"/>
  <c r="F217" i="23"/>
  <c r="D217" i="23"/>
  <c r="L216" i="23"/>
  <c r="H216" i="23"/>
  <c r="F216" i="23"/>
  <c r="D216" i="23"/>
  <c r="L215" i="23"/>
  <c r="H215" i="23"/>
  <c r="F215" i="23"/>
  <c r="D215" i="23"/>
  <c r="L214" i="23"/>
  <c r="H214" i="23"/>
  <c r="F214" i="23"/>
  <c r="D214" i="23"/>
  <c r="L213" i="23"/>
  <c r="H213" i="23"/>
  <c r="F213" i="23"/>
  <c r="D213" i="23"/>
  <c r="L212" i="23"/>
  <c r="H212" i="23"/>
  <c r="F212" i="23"/>
  <c r="D212" i="23"/>
  <c r="L211" i="23"/>
  <c r="H211" i="23"/>
  <c r="F211" i="23"/>
  <c r="D211" i="23"/>
  <c r="L210" i="23"/>
  <c r="H210" i="23"/>
  <c r="F210" i="23"/>
  <c r="D210" i="23"/>
  <c r="L209" i="23"/>
  <c r="H209" i="23"/>
  <c r="F209" i="23"/>
  <c r="D209" i="23"/>
  <c r="L208" i="23"/>
  <c r="H208" i="23"/>
  <c r="F208" i="23"/>
  <c r="D208" i="23"/>
  <c r="L207" i="23"/>
  <c r="H207" i="23"/>
  <c r="F207" i="23"/>
  <c r="D207" i="23"/>
  <c r="L206" i="23"/>
  <c r="H206" i="23"/>
  <c r="F206" i="23"/>
  <c r="D206" i="23"/>
  <c r="L205" i="23"/>
  <c r="H205" i="23"/>
  <c r="F205" i="23"/>
  <c r="D205" i="23"/>
  <c r="L204" i="23"/>
  <c r="H204" i="23"/>
  <c r="F204" i="23"/>
  <c r="D204" i="23"/>
  <c r="L203" i="23"/>
  <c r="H203" i="23"/>
  <c r="F203" i="23"/>
  <c r="D203" i="23"/>
  <c r="L202" i="23"/>
  <c r="H202" i="23"/>
  <c r="F202" i="23"/>
  <c r="D202" i="23"/>
  <c r="L201" i="23"/>
  <c r="H201" i="23"/>
  <c r="F201" i="23"/>
  <c r="D201" i="23"/>
  <c r="L200" i="23"/>
  <c r="H200" i="23"/>
  <c r="F200" i="23"/>
  <c r="D200" i="23"/>
  <c r="L199" i="23"/>
  <c r="H199" i="23"/>
  <c r="F199" i="23"/>
  <c r="D199" i="23"/>
  <c r="L198" i="23"/>
  <c r="H198" i="23"/>
  <c r="F198" i="23"/>
  <c r="D198" i="23"/>
  <c r="L197" i="23"/>
  <c r="H197" i="23"/>
  <c r="F197" i="23"/>
  <c r="D197" i="23"/>
  <c r="L196" i="23"/>
  <c r="H196" i="23"/>
  <c r="F196" i="23"/>
  <c r="D196" i="23"/>
  <c r="L195" i="23"/>
  <c r="H195" i="23"/>
  <c r="F195" i="23"/>
  <c r="D195" i="23"/>
  <c r="L194" i="23"/>
  <c r="H194" i="23"/>
  <c r="F194" i="23"/>
  <c r="D194" i="23"/>
  <c r="L193" i="23"/>
  <c r="H193" i="23"/>
  <c r="F193" i="23"/>
  <c r="D193" i="23"/>
  <c r="L192" i="23"/>
  <c r="H192" i="23"/>
  <c r="F192" i="23"/>
  <c r="D192" i="23"/>
  <c r="L191" i="23"/>
  <c r="H191" i="23"/>
  <c r="F191" i="23"/>
  <c r="D191" i="23"/>
  <c r="L190" i="23"/>
  <c r="H190" i="23"/>
  <c r="F190" i="23"/>
  <c r="D190" i="23"/>
  <c r="L189" i="23"/>
  <c r="H189" i="23"/>
  <c r="F189" i="23"/>
  <c r="D189" i="23"/>
  <c r="L188" i="23"/>
  <c r="H188" i="23"/>
  <c r="F188" i="23"/>
  <c r="D188" i="23"/>
  <c r="L187" i="23"/>
  <c r="H187" i="23"/>
  <c r="F187" i="23"/>
  <c r="D187" i="23"/>
  <c r="L186" i="23"/>
  <c r="H186" i="23"/>
  <c r="F186" i="23"/>
  <c r="D186" i="23"/>
  <c r="L185" i="23"/>
  <c r="H185" i="23"/>
  <c r="F185" i="23"/>
  <c r="D185" i="23"/>
  <c r="L184" i="23"/>
  <c r="H184" i="23"/>
  <c r="F184" i="23"/>
  <c r="D184" i="23"/>
  <c r="L183" i="23"/>
  <c r="H183" i="23"/>
  <c r="F183" i="23"/>
  <c r="D183" i="23"/>
  <c r="L182" i="23"/>
  <c r="H182" i="23"/>
  <c r="F182" i="23"/>
  <c r="D182" i="23"/>
  <c r="L181" i="23"/>
  <c r="H181" i="23"/>
  <c r="F181" i="23"/>
  <c r="D181" i="23"/>
  <c r="L180" i="23"/>
  <c r="H180" i="23"/>
  <c r="F180" i="23"/>
  <c r="D180" i="23"/>
  <c r="L179" i="23"/>
  <c r="H179" i="23"/>
  <c r="F179" i="23"/>
  <c r="D179" i="23"/>
  <c r="L178" i="23"/>
  <c r="H178" i="23"/>
  <c r="F178" i="23"/>
  <c r="D178" i="23"/>
  <c r="L177" i="23"/>
  <c r="H177" i="23"/>
  <c r="F177" i="23"/>
  <c r="D177" i="23"/>
  <c r="L176" i="23"/>
  <c r="H176" i="23"/>
  <c r="F176" i="23"/>
  <c r="D176" i="23"/>
  <c r="L175" i="23"/>
  <c r="H175" i="23"/>
  <c r="F175" i="23"/>
  <c r="D175" i="23"/>
  <c r="L174" i="23"/>
  <c r="H174" i="23"/>
  <c r="F174" i="23"/>
  <c r="D174" i="23"/>
  <c r="L173" i="23"/>
  <c r="H173" i="23"/>
  <c r="F173" i="23"/>
  <c r="D173" i="23"/>
  <c r="L172" i="23"/>
  <c r="H172" i="23"/>
  <c r="F172" i="23"/>
  <c r="D172" i="23"/>
  <c r="L171" i="23"/>
  <c r="H171" i="23"/>
  <c r="F171" i="23"/>
  <c r="D171" i="23"/>
  <c r="L170" i="23"/>
  <c r="H170" i="23"/>
  <c r="F170" i="23"/>
  <c r="D170" i="23"/>
  <c r="L169" i="23"/>
  <c r="H169" i="23"/>
  <c r="F169" i="23"/>
  <c r="D169" i="23"/>
  <c r="L168" i="23"/>
  <c r="H168" i="23"/>
  <c r="F168" i="23"/>
  <c r="D168" i="23"/>
  <c r="L167" i="23"/>
  <c r="H167" i="23"/>
  <c r="F167" i="23"/>
  <c r="D167" i="23"/>
  <c r="L166" i="23"/>
  <c r="H166" i="23"/>
  <c r="F166" i="23"/>
  <c r="D166" i="23"/>
  <c r="L165" i="23"/>
  <c r="H165" i="23"/>
  <c r="F165" i="23"/>
  <c r="D165" i="23"/>
  <c r="L164" i="23"/>
  <c r="H164" i="23"/>
  <c r="F164" i="23"/>
  <c r="D164" i="23"/>
  <c r="L163" i="23"/>
  <c r="H163" i="23"/>
  <c r="F163" i="23"/>
  <c r="D163" i="23"/>
  <c r="L162" i="23"/>
  <c r="H162" i="23"/>
  <c r="F162" i="23"/>
  <c r="D162" i="23"/>
  <c r="L161" i="23"/>
  <c r="H161" i="23"/>
  <c r="F161" i="23"/>
  <c r="D161" i="23"/>
  <c r="L160" i="23"/>
  <c r="H160" i="23"/>
  <c r="F160" i="23"/>
  <c r="D160" i="23"/>
  <c r="L159" i="23"/>
  <c r="H159" i="23"/>
  <c r="F159" i="23"/>
  <c r="D159" i="23"/>
  <c r="L158" i="23"/>
  <c r="H158" i="23"/>
  <c r="F158" i="23"/>
  <c r="D158" i="23"/>
  <c r="L157" i="23"/>
  <c r="H157" i="23"/>
  <c r="F157" i="23"/>
  <c r="D157" i="23"/>
  <c r="L156" i="23"/>
  <c r="H156" i="23"/>
  <c r="F156" i="23"/>
  <c r="D156" i="23"/>
  <c r="L155" i="23"/>
  <c r="H155" i="23"/>
  <c r="F155" i="23"/>
  <c r="D155" i="23"/>
  <c r="L154" i="23"/>
  <c r="H154" i="23"/>
  <c r="F154" i="23"/>
  <c r="D154" i="23"/>
  <c r="L153" i="23"/>
  <c r="H153" i="23"/>
  <c r="F153" i="23"/>
  <c r="D153" i="23"/>
  <c r="L152" i="23"/>
  <c r="H152" i="23"/>
  <c r="F152" i="23"/>
  <c r="D152" i="23"/>
  <c r="L151" i="23"/>
  <c r="H151" i="23"/>
  <c r="F151" i="23"/>
  <c r="D151" i="23"/>
  <c r="L150" i="23"/>
  <c r="H150" i="23"/>
  <c r="F150" i="23"/>
  <c r="D150" i="23"/>
  <c r="L149" i="23"/>
  <c r="H149" i="23"/>
  <c r="F149" i="23"/>
  <c r="D149" i="23"/>
  <c r="L148" i="23"/>
  <c r="H148" i="23"/>
  <c r="F148" i="23"/>
  <c r="D148" i="23"/>
  <c r="L147" i="23"/>
  <c r="H147" i="23"/>
  <c r="F147" i="23"/>
  <c r="D147" i="23"/>
  <c r="L146" i="23"/>
  <c r="H146" i="23"/>
  <c r="F146" i="23"/>
  <c r="D146" i="23"/>
  <c r="L145" i="23"/>
  <c r="H145" i="23"/>
  <c r="F145" i="23"/>
  <c r="D145" i="23"/>
  <c r="L144" i="23"/>
  <c r="H144" i="23"/>
  <c r="F144" i="23"/>
  <c r="D144" i="23"/>
  <c r="L143" i="23"/>
  <c r="H143" i="23"/>
  <c r="F143" i="23"/>
  <c r="D143" i="23"/>
  <c r="L142" i="23"/>
  <c r="H142" i="23"/>
  <c r="F142" i="23"/>
  <c r="D142" i="23"/>
  <c r="L141" i="23"/>
  <c r="H141" i="23"/>
  <c r="F141" i="23"/>
  <c r="D141" i="23"/>
  <c r="L140" i="23"/>
  <c r="H140" i="23"/>
  <c r="F140" i="23"/>
  <c r="D140" i="23"/>
  <c r="L139" i="23"/>
  <c r="H139" i="23"/>
  <c r="F139" i="23"/>
  <c r="D139" i="23"/>
  <c r="L138" i="23"/>
  <c r="H138" i="23"/>
  <c r="F138" i="23"/>
  <c r="D138" i="23"/>
  <c r="L137" i="23"/>
  <c r="H137" i="23"/>
  <c r="F137" i="23"/>
  <c r="D137" i="23"/>
  <c r="L136" i="23"/>
  <c r="H136" i="23"/>
  <c r="F136" i="23"/>
  <c r="D136" i="23"/>
  <c r="L135" i="23"/>
  <c r="H135" i="23"/>
  <c r="F135" i="23"/>
  <c r="D135" i="23"/>
  <c r="L134" i="23"/>
  <c r="H134" i="23"/>
  <c r="F134" i="23"/>
  <c r="D134" i="23"/>
  <c r="L133" i="23"/>
  <c r="H133" i="23"/>
  <c r="F133" i="23"/>
  <c r="D133" i="23"/>
  <c r="L132" i="23"/>
  <c r="H132" i="23"/>
  <c r="F132" i="23"/>
  <c r="D132" i="23"/>
  <c r="L131" i="23"/>
  <c r="H131" i="23"/>
  <c r="F131" i="23"/>
  <c r="D131" i="23"/>
  <c r="L130" i="23"/>
  <c r="H130" i="23"/>
  <c r="F130" i="23"/>
  <c r="D130" i="23"/>
  <c r="L129" i="23"/>
  <c r="H129" i="23"/>
  <c r="F129" i="23"/>
  <c r="D129" i="23"/>
  <c r="L128" i="23"/>
  <c r="H128" i="23"/>
  <c r="F128" i="23"/>
  <c r="D128" i="23"/>
  <c r="L127" i="23"/>
  <c r="H127" i="23"/>
  <c r="F127" i="23"/>
  <c r="D127" i="23"/>
  <c r="L126" i="23"/>
  <c r="H126" i="23"/>
  <c r="F126" i="23"/>
  <c r="D126" i="23"/>
  <c r="L125" i="23"/>
  <c r="H125" i="23"/>
  <c r="F125" i="23"/>
  <c r="D125" i="23"/>
  <c r="L124" i="23"/>
  <c r="H124" i="23"/>
  <c r="F124" i="23"/>
  <c r="D124" i="23"/>
  <c r="L123" i="23"/>
  <c r="H123" i="23"/>
  <c r="F123" i="23"/>
  <c r="D123" i="23"/>
  <c r="L122" i="23"/>
  <c r="H122" i="23"/>
  <c r="F122" i="23"/>
  <c r="D122" i="23"/>
  <c r="L121" i="23"/>
  <c r="H121" i="23"/>
  <c r="F121" i="23"/>
  <c r="D121" i="23"/>
  <c r="L120" i="23"/>
  <c r="H120" i="23"/>
  <c r="F120" i="23"/>
  <c r="D120" i="23"/>
  <c r="L119" i="23"/>
  <c r="H119" i="23"/>
  <c r="F119" i="23"/>
  <c r="D119" i="23"/>
  <c r="L118" i="23"/>
  <c r="H118" i="23"/>
  <c r="F118" i="23"/>
  <c r="D118" i="23"/>
  <c r="L117" i="23"/>
  <c r="H117" i="23"/>
  <c r="F117" i="23"/>
  <c r="D117" i="23"/>
  <c r="L116" i="23"/>
  <c r="H116" i="23"/>
  <c r="F116" i="23"/>
  <c r="D116" i="23"/>
  <c r="L115" i="23"/>
  <c r="H115" i="23"/>
  <c r="F115" i="23"/>
  <c r="D115" i="23"/>
  <c r="L114" i="23"/>
  <c r="H114" i="23"/>
  <c r="F114" i="23"/>
  <c r="D114" i="23"/>
  <c r="L113" i="23"/>
  <c r="H113" i="23"/>
  <c r="F113" i="23"/>
  <c r="D113" i="23"/>
  <c r="L112" i="23"/>
  <c r="H112" i="23"/>
  <c r="F112" i="23"/>
  <c r="D112" i="23"/>
  <c r="L111" i="23"/>
  <c r="H111" i="23"/>
  <c r="F111" i="23"/>
  <c r="D111" i="23"/>
  <c r="L110" i="23"/>
  <c r="H110" i="23"/>
  <c r="F110" i="23"/>
  <c r="D110" i="23"/>
  <c r="L109" i="23"/>
  <c r="H109" i="23"/>
  <c r="F109" i="23"/>
  <c r="D109" i="23"/>
  <c r="L108" i="23"/>
  <c r="H108" i="23"/>
  <c r="F108" i="23"/>
  <c r="D108" i="23"/>
  <c r="L107" i="23"/>
  <c r="H107" i="23"/>
  <c r="F107" i="23"/>
  <c r="D107" i="23"/>
  <c r="L106" i="23"/>
  <c r="H106" i="23"/>
  <c r="F106" i="23"/>
  <c r="D106" i="23"/>
  <c r="L105" i="23"/>
  <c r="H105" i="23"/>
  <c r="F105" i="23"/>
  <c r="D105" i="23"/>
  <c r="L104" i="23"/>
  <c r="H104" i="23"/>
  <c r="F104" i="23"/>
  <c r="D104" i="23"/>
  <c r="L103" i="23"/>
  <c r="H103" i="23"/>
  <c r="F103" i="23"/>
  <c r="D103" i="23"/>
  <c r="L102" i="23"/>
  <c r="H102" i="23"/>
  <c r="F102" i="23"/>
  <c r="D102" i="23"/>
  <c r="L101" i="23"/>
  <c r="H101" i="23"/>
  <c r="F101" i="23"/>
  <c r="D101" i="23"/>
  <c r="L100" i="23"/>
  <c r="H100" i="23"/>
  <c r="F100" i="23"/>
  <c r="D100" i="23"/>
  <c r="L99" i="23"/>
  <c r="H99" i="23"/>
  <c r="F99" i="23"/>
  <c r="D99" i="23"/>
  <c r="L98" i="23"/>
  <c r="H98" i="23"/>
  <c r="F98" i="23"/>
  <c r="D98" i="23"/>
  <c r="L97" i="23"/>
  <c r="H97" i="23"/>
  <c r="F97" i="23"/>
  <c r="D97" i="23"/>
  <c r="L96" i="23"/>
  <c r="H96" i="23"/>
  <c r="F96" i="23"/>
  <c r="D96" i="23"/>
  <c r="L95" i="23"/>
  <c r="H95" i="23"/>
  <c r="F95" i="23"/>
  <c r="D95" i="23"/>
  <c r="L94" i="23"/>
  <c r="H94" i="23"/>
  <c r="F94" i="23"/>
  <c r="D94" i="23"/>
  <c r="L93" i="23"/>
  <c r="H93" i="23"/>
  <c r="F93" i="23"/>
  <c r="D93" i="23"/>
  <c r="L92" i="23"/>
  <c r="H92" i="23"/>
  <c r="F92" i="23"/>
  <c r="D92" i="23"/>
  <c r="L91" i="23"/>
  <c r="H91" i="23"/>
  <c r="F91" i="23"/>
  <c r="D91" i="23"/>
  <c r="L90" i="23"/>
  <c r="H90" i="23"/>
  <c r="F90" i="23"/>
  <c r="D90" i="23"/>
  <c r="L89" i="23"/>
  <c r="H89" i="23"/>
  <c r="F89" i="23"/>
  <c r="D89" i="23"/>
  <c r="L88" i="23"/>
  <c r="H88" i="23"/>
  <c r="F88" i="23"/>
  <c r="D88" i="23"/>
  <c r="L87" i="23"/>
  <c r="H87" i="23"/>
  <c r="F87" i="23"/>
  <c r="D87" i="23"/>
  <c r="L86" i="23"/>
  <c r="H86" i="23"/>
  <c r="F86" i="23"/>
  <c r="D86" i="23"/>
  <c r="L85" i="23"/>
  <c r="H85" i="23"/>
  <c r="F85" i="23"/>
  <c r="D85" i="23"/>
  <c r="L84" i="23"/>
  <c r="H84" i="23"/>
  <c r="F84" i="23"/>
  <c r="D84" i="23"/>
  <c r="L83" i="23"/>
  <c r="H83" i="23"/>
  <c r="F83" i="23"/>
  <c r="D83" i="23"/>
  <c r="L82" i="23"/>
  <c r="H82" i="23"/>
  <c r="F82" i="23"/>
  <c r="D82" i="23"/>
  <c r="L81" i="23"/>
  <c r="H81" i="23"/>
  <c r="F81" i="23"/>
  <c r="D81" i="23"/>
  <c r="L80" i="23"/>
  <c r="H80" i="23"/>
  <c r="F80" i="23"/>
  <c r="D80" i="23"/>
  <c r="L79" i="23"/>
  <c r="H79" i="23"/>
  <c r="F79" i="23"/>
  <c r="D79" i="23"/>
  <c r="L78" i="23"/>
  <c r="H78" i="23"/>
  <c r="F78" i="23"/>
  <c r="D78" i="23"/>
  <c r="L77" i="23"/>
  <c r="H77" i="23"/>
  <c r="F77" i="23"/>
  <c r="D77" i="23"/>
  <c r="L76" i="23"/>
  <c r="H76" i="23"/>
  <c r="F76" i="23"/>
  <c r="D76" i="23"/>
  <c r="L75" i="23"/>
  <c r="H75" i="23"/>
  <c r="F75" i="23"/>
  <c r="D75" i="23"/>
  <c r="L74" i="23"/>
  <c r="H74" i="23"/>
  <c r="F74" i="23"/>
  <c r="D74" i="23"/>
  <c r="L73" i="23"/>
  <c r="H73" i="23"/>
  <c r="F73" i="23"/>
  <c r="D73" i="23"/>
  <c r="L72" i="23"/>
  <c r="H72" i="23"/>
  <c r="F72" i="23"/>
  <c r="D72" i="23"/>
  <c r="L71" i="23"/>
  <c r="H71" i="23"/>
  <c r="F71" i="23"/>
  <c r="D71" i="23"/>
  <c r="L70" i="23"/>
  <c r="H70" i="23"/>
  <c r="F70" i="23"/>
  <c r="D70" i="23"/>
  <c r="L69" i="23"/>
  <c r="H69" i="23"/>
  <c r="F69" i="23"/>
  <c r="D69" i="23"/>
  <c r="L68" i="23"/>
  <c r="H68" i="23"/>
  <c r="F68" i="23"/>
  <c r="D68" i="23"/>
  <c r="L67" i="23"/>
  <c r="H67" i="23"/>
  <c r="F67" i="23"/>
  <c r="D67" i="23"/>
  <c r="L66" i="23"/>
  <c r="H66" i="23"/>
  <c r="F66" i="23"/>
  <c r="D66" i="23"/>
  <c r="L65" i="23"/>
  <c r="H65" i="23"/>
  <c r="F65" i="23"/>
  <c r="D65" i="23"/>
  <c r="L64" i="23"/>
  <c r="H64" i="23"/>
  <c r="F64" i="23"/>
  <c r="D64" i="23"/>
  <c r="L63" i="23"/>
  <c r="H63" i="23"/>
  <c r="F63" i="23"/>
  <c r="D63" i="23"/>
  <c r="L62" i="23"/>
  <c r="H62" i="23"/>
  <c r="F62" i="23"/>
  <c r="D62" i="23"/>
  <c r="L61" i="23"/>
  <c r="H61" i="23"/>
  <c r="F61" i="23"/>
  <c r="D61" i="23"/>
  <c r="L60" i="23"/>
  <c r="H60" i="23"/>
  <c r="F60" i="23"/>
  <c r="D60" i="23"/>
  <c r="L59" i="23"/>
  <c r="H59" i="23"/>
  <c r="F59" i="23"/>
  <c r="D59" i="23"/>
  <c r="L58" i="23"/>
  <c r="H58" i="23"/>
  <c r="F58" i="23"/>
  <c r="D58" i="23"/>
  <c r="L57" i="23"/>
  <c r="H57" i="23"/>
  <c r="F57" i="23"/>
  <c r="D57" i="23"/>
  <c r="L56" i="23"/>
  <c r="H56" i="23"/>
  <c r="F56" i="23"/>
  <c r="D56" i="23"/>
  <c r="L55" i="23"/>
  <c r="H55" i="23"/>
  <c r="F55" i="23"/>
  <c r="D55" i="23"/>
  <c r="L54" i="23"/>
  <c r="H54" i="23"/>
  <c r="F54" i="23"/>
  <c r="D54" i="23"/>
  <c r="L53" i="23"/>
  <c r="H53" i="23"/>
  <c r="F53" i="23"/>
  <c r="D53" i="23"/>
  <c r="L52" i="23"/>
  <c r="H52" i="23"/>
  <c r="F52" i="23"/>
  <c r="D52" i="23"/>
  <c r="L51" i="23"/>
  <c r="H51" i="23"/>
  <c r="F51" i="23"/>
  <c r="D51" i="23"/>
  <c r="L50" i="23"/>
  <c r="H50" i="23"/>
  <c r="F50" i="23"/>
  <c r="D50" i="23"/>
  <c r="L49" i="23"/>
  <c r="H49" i="23"/>
  <c r="F49" i="23"/>
  <c r="D49" i="23"/>
  <c r="L48" i="23"/>
  <c r="H48" i="23"/>
  <c r="F48" i="23"/>
  <c r="D48" i="23"/>
  <c r="L47" i="23"/>
  <c r="H47" i="23"/>
  <c r="F47" i="23"/>
  <c r="D47" i="23"/>
  <c r="L46" i="23"/>
  <c r="H46" i="23"/>
  <c r="F46" i="23"/>
  <c r="D46" i="23"/>
  <c r="L45" i="23"/>
  <c r="H45" i="23"/>
  <c r="F45" i="23"/>
  <c r="D45" i="23"/>
  <c r="L44" i="23"/>
  <c r="H44" i="23"/>
  <c r="F44" i="23"/>
  <c r="D44" i="23"/>
  <c r="L43" i="23"/>
  <c r="H43" i="23"/>
  <c r="F43" i="23"/>
  <c r="D43" i="23"/>
  <c r="L42" i="23"/>
  <c r="H42" i="23"/>
  <c r="F42" i="23"/>
  <c r="D42" i="23"/>
  <c r="L41" i="23"/>
  <c r="H41" i="23"/>
  <c r="F41" i="23"/>
  <c r="D41" i="23"/>
  <c r="L40" i="23"/>
  <c r="H40" i="23"/>
  <c r="F40" i="23"/>
  <c r="D40" i="23"/>
  <c r="L39" i="23"/>
  <c r="H39" i="23"/>
  <c r="F39" i="23"/>
  <c r="D39" i="23"/>
  <c r="L38" i="23"/>
  <c r="H38" i="23"/>
  <c r="F38" i="23"/>
  <c r="D38" i="23"/>
  <c r="L37" i="23"/>
  <c r="H37" i="23"/>
  <c r="F37" i="23"/>
  <c r="D37" i="23"/>
  <c r="L36" i="23"/>
  <c r="H36" i="23"/>
  <c r="F36" i="23"/>
  <c r="D36" i="23"/>
  <c r="L35" i="23"/>
  <c r="H35" i="23"/>
  <c r="F35" i="23"/>
  <c r="D35" i="23"/>
  <c r="L34" i="23"/>
  <c r="H34" i="23"/>
  <c r="F34" i="23"/>
  <c r="D34" i="23"/>
  <c r="L33" i="23"/>
  <c r="H33" i="23"/>
  <c r="F33" i="23"/>
  <c r="D33" i="23"/>
  <c r="L32" i="23"/>
  <c r="H32" i="23"/>
  <c r="F32" i="23"/>
  <c r="D32" i="23"/>
  <c r="L31" i="23"/>
  <c r="H31" i="23"/>
  <c r="F31" i="23"/>
  <c r="D31" i="23"/>
  <c r="L30" i="23"/>
  <c r="H30" i="23"/>
  <c r="F30" i="23"/>
  <c r="D30" i="23"/>
  <c r="L29" i="23"/>
  <c r="H29" i="23"/>
  <c r="F29" i="23"/>
  <c r="D29" i="23"/>
  <c r="L28" i="23"/>
  <c r="H28" i="23"/>
  <c r="F28" i="23"/>
  <c r="D28" i="23"/>
  <c r="L27" i="23"/>
  <c r="H27" i="23"/>
  <c r="F27" i="23"/>
  <c r="D27" i="23"/>
  <c r="L26" i="23"/>
  <c r="H26" i="23"/>
  <c r="F26" i="23"/>
  <c r="D26" i="23"/>
  <c r="L25" i="23"/>
  <c r="H25" i="23"/>
  <c r="F25" i="23"/>
  <c r="D25" i="23"/>
  <c r="L24" i="23"/>
  <c r="H24" i="23"/>
  <c r="F24" i="23"/>
  <c r="D24" i="23"/>
  <c r="L23" i="23"/>
  <c r="H23" i="23"/>
  <c r="F23" i="23"/>
  <c r="D23" i="23"/>
  <c r="L22" i="23"/>
  <c r="H22" i="23"/>
  <c r="F22" i="23"/>
  <c r="D22" i="23"/>
  <c r="L21" i="23"/>
  <c r="H21" i="23"/>
  <c r="F21" i="23"/>
  <c r="D21" i="23"/>
  <c r="L20" i="23"/>
  <c r="H20" i="23"/>
  <c r="F20" i="23"/>
  <c r="D20" i="23"/>
  <c r="L19" i="23"/>
  <c r="H19" i="23"/>
  <c r="F19" i="23"/>
  <c r="D19" i="23"/>
  <c r="L18" i="23"/>
  <c r="H18" i="23"/>
  <c r="F18" i="23"/>
  <c r="D18" i="23"/>
  <c r="L17" i="23"/>
  <c r="H17" i="23"/>
  <c r="F17" i="23"/>
  <c r="D17" i="23"/>
  <c r="L16" i="23"/>
  <c r="H16" i="23"/>
  <c r="F16" i="23"/>
  <c r="D16" i="23"/>
  <c r="L15" i="23"/>
  <c r="H15" i="23"/>
  <c r="F15" i="23"/>
  <c r="D15" i="23"/>
  <c r="L14" i="23"/>
  <c r="H14" i="23"/>
  <c r="F14" i="23"/>
  <c r="D14" i="23"/>
  <c r="L13" i="23"/>
  <c r="H13" i="23"/>
  <c r="F13" i="23"/>
  <c r="D13" i="23"/>
  <c r="L12" i="23"/>
  <c r="H12" i="23"/>
  <c r="F12" i="23"/>
  <c r="D12" i="23"/>
  <c r="L11" i="23"/>
  <c r="H11" i="23"/>
  <c r="F11" i="23"/>
  <c r="D11" i="23"/>
  <c r="L10" i="23"/>
  <c r="H10" i="23"/>
  <c r="F10" i="23"/>
  <c r="D10" i="23"/>
  <c r="L9" i="23"/>
  <c r="H9" i="23"/>
  <c r="F9" i="23"/>
  <c r="D9" i="23"/>
  <c r="L8" i="23"/>
  <c r="H8" i="23"/>
  <c r="F8" i="23"/>
  <c r="D8" i="23"/>
  <c r="L7" i="23"/>
  <c r="H7" i="23"/>
  <c r="F7" i="23"/>
  <c r="D7" i="23"/>
  <c r="L6" i="23"/>
  <c r="H6" i="23"/>
  <c r="F6" i="23"/>
  <c r="D6" i="23"/>
  <c r="L203" i="22"/>
  <c r="H203" i="22"/>
  <c r="F203" i="22"/>
  <c r="D203" i="22"/>
  <c r="L202" i="22"/>
  <c r="H202" i="22"/>
  <c r="F202" i="22"/>
  <c r="D202" i="22"/>
  <c r="L201" i="22"/>
  <c r="H201" i="22"/>
  <c r="F201" i="22"/>
  <c r="D201" i="22"/>
  <c r="L200" i="22"/>
  <c r="H200" i="22"/>
  <c r="F200" i="22"/>
  <c r="D200" i="22"/>
  <c r="L199" i="22"/>
  <c r="H199" i="22"/>
  <c r="F199" i="22"/>
  <c r="D199" i="22"/>
  <c r="L198" i="22"/>
  <c r="H198" i="22"/>
  <c r="F198" i="22"/>
  <c r="D198" i="22"/>
  <c r="L197" i="22"/>
  <c r="H197" i="22"/>
  <c r="F197" i="22"/>
  <c r="D197" i="22"/>
  <c r="L196" i="22"/>
  <c r="H196" i="22"/>
  <c r="F196" i="22"/>
  <c r="D196" i="22"/>
  <c r="L195" i="22"/>
  <c r="H195" i="22"/>
  <c r="F195" i="22"/>
  <c r="D195" i="22"/>
  <c r="L194" i="22"/>
  <c r="H194" i="22"/>
  <c r="F194" i="22"/>
  <c r="D194" i="22"/>
  <c r="L193" i="22"/>
  <c r="H193" i="22"/>
  <c r="F193" i="22"/>
  <c r="D193" i="22"/>
  <c r="L192" i="22"/>
  <c r="H192" i="22"/>
  <c r="F192" i="22"/>
  <c r="D192" i="22"/>
  <c r="L191" i="22"/>
  <c r="H191" i="22"/>
  <c r="F191" i="22"/>
  <c r="D191" i="22"/>
  <c r="L190" i="22"/>
  <c r="H190" i="22"/>
  <c r="F190" i="22"/>
  <c r="D190" i="22"/>
  <c r="L189" i="22"/>
  <c r="H189" i="22"/>
  <c r="F189" i="22"/>
  <c r="D189" i="22"/>
  <c r="L188" i="22"/>
  <c r="H188" i="22"/>
  <c r="F188" i="22"/>
  <c r="D188" i="22"/>
  <c r="L187" i="22"/>
  <c r="H187" i="22"/>
  <c r="F187" i="22"/>
  <c r="D187" i="22"/>
  <c r="L186" i="22"/>
  <c r="H186" i="22"/>
  <c r="F186" i="22"/>
  <c r="D186" i="22"/>
  <c r="L185" i="22"/>
  <c r="H185" i="22"/>
  <c r="F185" i="22"/>
  <c r="D185" i="22"/>
  <c r="L184" i="22"/>
  <c r="H184" i="22"/>
  <c r="F184" i="22"/>
  <c r="D184" i="22"/>
  <c r="L183" i="22"/>
  <c r="H183" i="22"/>
  <c r="F183" i="22"/>
  <c r="D183" i="22"/>
  <c r="L182" i="22"/>
  <c r="H182" i="22"/>
  <c r="F182" i="22"/>
  <c r="D182" i="22"/>
  <c r="L181" i="22"/>
  <c r="H181" i="22"/>
  <c r="F181" i="22"/>
  <c r="D181" i="22"/>
  <c r="L180" i="22"/>
  <c r="H180" i="22"/>
  <c r="F180" i="22"/>
  <c r="D180" i="22"/>
  <c r="L179" i="22"/>
  <c r="H179" i="22"/>
  <c r="F179" i="22"/>
  <c r="D179" i="22"/>
  <c r="L178" i="22"/>
  <c r="H178" i="22"/>
  <c r="F178" i="22"/>
  <c r="D178" i="22"/>
  <c r="L177" i="22"/>
  <c r="H177" i="22"/>
  <c r="F177" i="22"/>
  <c r="D177" i="22"/>
  <c r="L176" i="22"/>
  <c r="H176" i="22"/>
  <c r="F176" i="22"/>
  <c r="D176" i="22"/>
  <c r="L175" i="22"/>
  <c r="H175" i="22"/>
  <c r="F175" i="22"/>
  <c r="D175" i="22"/>
  <c r="L174" i="22"/>
  <c r="H174" i="22"/>
  <c r="F174" i="22"/>
  <c r="D174" i="22"/>
  <c r="L173" i="22"/>
  <c r="H173" i="22"/>
  <c r="F173" i="22"/>
  <c r="D173" i="22"/>
  <c r="L172" i="22"/>
  <c r="H172" i="22"/>
  <c r="F172" i="22"/>
  <c r="D172" i="22"/>
  <c r="L171" i="22"/>
  <c r="H171" i="22"/>
  <c r="F171" i="22"/>
  <c r="D171" i="22"/>
  <c r="L170" i="22"/>
  <c r="H170" i="22"/>
  <c r="F170" i="22"/>
  <c r="D170" i="22"/>
  <c r="L169" i="22"/>
  <c r="H169" i="22"/>
  <c r="F169" i="22"/>
  <c r="D169" i="22"/>
  <c r="L168" i="22"/>
  <c r="H168" i="22"/>
  <c r="F168" i="22"/>
  <c r="D168" i="22"/>
  <c r="L167" i="22"/>
  <c r="H167" i="22"/>
  <c r="F167" i="22"/>
  <c r="D167" i="22"/>
  <c r="L166" i="22"/>
  <c r="H166" i="22"/>
  <c r="F166" i="22"/>
  <c r="D166" i="22"/>
  <c r="L165" i="22"/>
  <c r="H165" i="22"/>
  <c r="F165" i="22"/>
  <c r="D165" i="22"/>
  <c r="L164" i="22"/>
  <c r="H164" i="22"/>
  <c r="F164" i="22"/>
  <c r="D164" i="22"/>
  <c r="L163" i="22"/>
  <c r="H163" i="22"/>
  <c r="F163" i="22"/>
  <c r="D163" i="22"/>
  <c r="L162" i="22"/>
  <c r="H162" i="22"/>
  <c r="F162" i="22"/>
  <c r="D162" i="22"/>
  <c r="L161" i="22"/>
  <c r="H161" i="22"/>
  <c r="F161" i="22"/>
  <c r="D161" i="22"/>
  <c r="L160" i="22"/>
  <c r="H160" i="22"/>
  <c r="F160" i="22"/>
  <c r="D160" i="22"/>
  <c r="L159" i="22"/>
  <c r="H159" i="22"/>
  <c r="F159" i="22"/>
  <c r="D159" i="22"/>
  <c r="L158" i="22"/>
  <c r="H158" i="22"/>
  <c r="F158" i="22"/>
  <c r="D158" i="22"/>
  <c r="L157" i="22"/>
  <c r="H157" i="22"/>
  <c r="F157" i="22"/>
  <c r="D157" i="22"/>
  <c r="L156" i="22"/>
  <c r="H156" i="22"/>
  <c r="F156" i="22"/>
  <c r="D156" i="22"/>
  <c r="L155" i="22"/>
  <c r="H155" i="22"/>
  <c r="F155" i="22"/>
  <c r="D155" i="22"/>
  <c r="L154" i="22"/>
  <c r="H154" i="22"/>
  <c r="F154" i="22"/>
  <c r="D154" i="22"/>
  <c r="L153" i="22"/>
  <c r="H153" i="22"/>
  <c r="F153" i="22"/>
  <c r="D153" i="22"/>
  <c r="L152" i="22"/>
  <c r="H152" i="22"/>
  <c r="F152" i="22"/>
  <c r="D152" i="22"/>
  <c r="L151" i="22"/>
  <c r="H151" i="22"/>
  <c r="F151" i="22"/>
  <c r="D151" i="22"/>
  <c r="L150" i="22"/>
  <c r="H150" i="22"/>
  <c r="F150" i="22"/>
  <c r="D150" i="22"/>
  <c r="L149" i="22"/>
  <c r="H149" i="22"/>
  <c r="F149" i="22"/>
  <c r="D149" i="22"/>
  <c r="L148" i="22"/>
  <c r="H148" i="22"/>
  <c r="F148" i="22"/>
  <c r="D148" i="22"/>
  <c r="L147" i="22"/>
  <c r="H147" i="22"/>
  <c r="F147" i="22"/>
  <c r="D147" i="22"/>
  <c r="L146" i="22"/>
  <c r="H146" i="22"/>
  <c r="F146" i="22"/>
  <c r="D146" i="22"/>
  <c r="L145" i="22"/>
  <c r="H145" i="22"/>
  <c r="F145" i="22"/>
  <c r="D145" i="22"/>
  <c r="L144" i="22"/>
  <c r="H144" i="22"/>
  <c r="F144" i="22"/>
  <c r="D144" i="22"/>
  <c r="L143" i="22"/>
  <c r="H143" i="22"/>
  <c r="F143" i="22"/>
  <c r="D143" i="22"/>
  <c r="L142" i="22"/>
  <c r="H142" i="22"/>
  <c r="F142" i="22"/>
  <c r="D142" i="22"/>
  <c r="L141" i="22"/>
  <c r="H141" i="22"/>
  <c r="F141" i="22"/>
  <c r="D141" i="22"/>
  <c r="L140" i="22"/>
  <c r="H140" i="22"/>
  <c r="F140" i="22"/>
  <c r="D140" i="22"/>
  <c r="L139" i="22"/>
  <c r="H139" i="22"/>
  <c r="F139" i="22"/>
  <c r="D139" i="22"/>
  <c r="L138" i="22"/>
  <c r="H138" i="22"/>
  <c r="F138" i="22"/>
  <c r="D138" i="22"/>
  <c r="L137" i="22"/>
  <c r="H137" i="22"/>
  <c r="F137" i="22"/>
  <c r="D137" i="22"/>
  <c r="L136" i="22"/>
  <c r="H136" i="22"/>
  <c r="F136" i="22"/>
  <c r="D136" i="22"/>
  <c r="L135" i="22"/>
  <c r="H135" i="22"/>
  <c r="F135" i="22"/>
  <c r="D135" i="22"/>
  <c r="L134" i="22"/>
  <c r="H134" i="22"/>
  <c r="F134" i="22"/>
  <c r="D134" i="22"/>
  <c r="L133" i="22"/>
  <c r="H133" i="22"/>
  <c r="F133" i="22"/>
  <c r="D133" i="22"/>
  <c r="L132" i="22"/>
  <c r="H132" i="22"/>
  <c r="F132" i="22"/>
  <c r="D132" i="22"/>
  <c r="L131" i="22"/>
  <c r="H131" i="22"/>
  <c r="F131" i="22"/>
  <c r="D131" i="22"/>
  <c r="L130" i="22"/>
  <c r="H130" i="22"/>
  <c r="F130" i="22"/>
  <c r="D130" i="22"/>
  <c r="L129" i="22"/>
  <c r="H129" i="22"/>
  <c r="F129" i="22"/>
  <c r="D129" i="22"/>
  <c r="L128" i="22"/>
  <c r="H128" i="22"/>
  <c r="F128" i="22"/>
  <c r="D128" i="22"/>
  <c r="L127" i="22"/>
  <c r="H127" i="22"/>
  <c r="F127" i="22"/>
  <c r="D127" i="22"/>
  <c r="L126" i="22"/>
  <c r="H126" i="22"/>
  <c r="F126" i="22"/>
  <c r="D126" i="22"/>
  <c r="L125" i="22"/>
  <c r="H125" i="22"/>
  <c r="F125" i="22"/>
  <c r="D125" i="22"/>
  <c r="L124" i="22"/>
  <c r="H124" i="22"/>
  <c r="F124" i="22"/>
  <c r="D124" i="22"/>
  <c r="L123" i="22"/>
  <c r="H123" i="22"/>
  <c r="F123" i="22"/>
  <c r="D123" i="22"/>
  <c r="L122" i="22"/>
  <c r="H122" i="22"/>
  <c r="F122" i="22"/>
  <c r="D122" i="22"/>
  <c r="L121" i="22"/>
  <c r="H121" i="22"/>
  <c r="F121" i="22"/>
  <c r="D121" i="22"/>
  <c r="L120" i="22"/>
  <c r="H120" i="22"/>
  <c r="F120" i="22"/>
  <c r="D120" i="22"/>
  <c r="L119" i="22"/>
  <c r="H119" i="22"/>
  <c r="F119" i="22"/>
  <c r="D119" i="22"/>
  <c r="L118" i="22"/>
  <c r="H118" i="22"/>
  <c r="F118" i="22"/>
  <c r="D118" i="22"/>
  <c r="L117" i="22"/>
  <c r="H117" i="22"/>
  <c r="F117" i="22"/>
  <c r="D117" i="22"/>
  <c r="L116" i="22"/>
  <c r="H116" i="22"/>
  <c r="F116" i="22"/>
  <c r="D116" i="22"/>
  <c r="L115" i="22"/>
  <c r="H115" i="22"/>
  <c r="F115" i="22"/>
  <c r="D115" i="22"/>
  <c r="L114" i="22"/>
  <c r="H114" i="22"/>
  <c r="F114" i="22"/>
  <c r="D114" i="22"/>
  <c r="L113" i="22"/>
  <c r="H113" i="22"/>
  <c r="F113" i="22"/>
  <c r="D113" i="22"/>
  <c r="L112" i="22"/>
  <c r="H112" i="22"/>
  <c r="F112" i="22"/>
  <c r="D112" i="22"/>
  <c r="L111" i="22"/>
  <c r="H111" i="22"/>
  <c r="F111" i="22"/>
  <c r="D111" i="22"/>
  <c r="L110" i="22"/>
  <c r="H110" i="22"/>
  <c r="F110" i="22"/>
  <c r="D110" i="22"/>
  <c r="L109" i="22"/>
  <c r="H109" i="22"/>
  <c r="F109" i="22"/>
  <c r="D109" i="22"/>
  <c r="L108" i="22"/>
  <c r="H108" i="22"/>
  <c r="F108" i="22"/>
  <c r="D108" i="22"/>
  <c r="L107" i="22"/>
  <c r="H107" i="22"/>
  <c r="F107" i="22"/>
  <c r="D107" i="22"/>
  <c r="L106" i="22"/>
  <c r="H106" i="22"/>
  <c r="F106" i="22"/>
  <c r="D106" i="22"/>
  <c r="L105" i="22"/>
  <c r="H105" i="22"/>
  <c r="F105" i="22"/>
  <c r="D105" i="22"/>
  <c r="L104" i="22"/>
  <c r="H104" i="22"/>
  <c r="F104" i="22"/>
  <c r="D104" i="22"/>
  <c r="L103" i="22"/>
  <c r="H103" i="22"/>
  <c r="F103" i="22"/>
  <c r="D103" i="22"/>
  <c r="L102" i="22"/>
  <c r="H102" i="22"/>
  <c r="F102" i="22"/>
  <c r="D102" i="22"/>
  <c r="L101" i="22"/>
  <c r="H101" i="22"/>
  <c r="F101" i="22"/>
  <c r="D101" i="22"/>
  <c r="L100" i="22"/>
  <c r="H100" i="22"/>
  <c r="F100" i="22"/>
  <c r="D100" i="22"/>
  <c r="L99" i="22"/>
  <c r="H99" i="22"/>
  <c r="F99" i="22"/>
  <c r="D99" i="22"/>
  <c r="L98" i="22"/>
  <c r="H98" i="22"/>
  <c r="F98" i="22"/>
  <c r="D98" i="22"/>
  <c r="L97" i="22"/>
  <c r="H97" i="22"/>
  <c r="F97" i="22"/>
  <c r="D97" i="22"/>
  <c r="L96" i="22"/>
  <c r="H96" i="22"/>
  <c r="F96" i="22"/>
  <c r="D96" i="22"/>
  <c r="L95" i="22"/>
  <c r="H95" i="22"/>
  <c r="F95" i="22"/>
  <c r="D95" i="22"/>
  <c r="L94" i="22"/>
  <c r="H94" i="22"/>
  <c r="F94" i="22"/>
  <c r="D94" i="22"/>
  <c r="L93" i="22"/>
  <c r="H93" i="22"/>
  <c r="F93" i="22"/>
  <c r="D93" i="22"/>
  <c r="L92" i="22"/>
  <c r="H92" i="22"/>
  <c r="F92" i="22"/>
  <c r="D92" i="22"/>
  <c r="L91" i="22"/>
  <c r="H91" i="22"/>
  <c r="F91" i="22"/>
  <c r="D91" i="22"/>
  <c r="L90" i="22"/>
  <c r="H90" i="22"/>
  <c r="F90" i="22"/>
  <c r="D90" i="22"/>
  <c r="L89" i="22"/>
  <c r="H89" i="22"/>
  <c r="F89" i="22"/>
  <c r="D89" i="22"/>
  <c r="L88" i="22"/>
  <c r="H88" i="22"/>
  <c r="F88" i="22"/>
  <c r="D88" i="22"/>
  <c r="L87" i="22"/>
  <c r="H87" i="22"/>
  <c r="F87" i="22"/>
  <c r="D87" i="22"/>
  <c r="L86" i="22"/>
  <c r="H86" i="22"/>
  <c r="F86" i="22"/>
  <c r="D86" i="22"/>
  <c r="L85" i="22"/>
  <c r="H85" i="22"/>
  <c r="F85" i="22"/>
  <c r="D85" i="22"/>
  <c r="L84" i="22"/>
  <c r="H84" i="22"/>
  <c r="F84" i="22"/>
  <c r="D84" i="22"/>
  <c r="L83" i="22"/>
  <c r="H83" i="22"/>
  <c r="F83" i="22"/>
  <c r="D83" i="22"/>
  <c r="L82" i="22"/>
  <c r="H82" i="22"/>
  <c r="F82" i="22"/>
  <c r="D82" i="22"/>
  <c r="L81" i="22"/>
  <c r="H81" i="22"/>
  <c r="F81" i="22"/>
  <c r="D81" i="22"/>
  <c r="L80" i="22"/>
  <c r="H80" i="22"/>
  <c r="F80" i="22"/>
  <c r="D80" i="22"/>
  <c r="L79" i="22"/>
  <c r="H79" i="22"/>
  <c r="F79" i="22"/>
  <c r="D79" i="22"/>
  <c r="L78" i="22"/>
  <c r="H78" i="22"/>
  <c r="F78" i="22"/>
  <c r="D78" i="22"/>
  <c r="L77" i="22"/>
  <c r="H77" i="22"/>
  <c r="F77" i="22"/>
  <c r="D77" i="22"/>
  <c r="L76" i="22"/>
  <c r="H76" i="22"/>
  <c r="F76" i="22"/>
  <c r="D76" i="22"/>
  <c r="L75" i="22"/>
  <c r="H75" i="22"/>
  <c r="F75" i="22"/>
  <c r="D75" i="22"/>
  <c r="L74" i="22"/>
  <c r="H74" i="22"/>
  <c r="F74" i="22"/>
  <c r="D74" i="22"/>
  <c r="L73" i="22"/>
  <c r="H73" i="22"/>
  <c r="F73" i="22"/>
  <c r="D73" i="22"/>
  <c r="L72" i="22"/>
  <c r="H72" i="22"/>
  <c r="F72" i="22"/>
  <c r="D72" i="22"/>
  <c r="L71" i="22"/>
  <c r="H71" i="22"/>
  <c r="F71" i="22"/>
  <c r="D71" i="22"/>
  <c r="L70" i="22"/>
  <c r="H70" i="22"/>
  <c r="F70" i="22"/>
  <c r="D70" i="22"/>
  <c r="L69" i="22"/>
  <c r="H69" i="22"/>
  <c r="F69" i="22"/>
  <c r="D69" i="22"/>
  <c r="L68" i="22"/>
  <c r="H68" i="22"/>
  <c r="F68" i="22"/>
  <c r="D68" i="22"/>
  <c r="L67" i="22"/>
  <c r="H67" i="22"/>
  <c r="F67" i="22"/>
  <c r="D67" i="22"/>
  <c r="L66" i="22"/>
  <c r="H66" i="22"/>
  <c r="F66" i="22"/>
  <c r="D66" i="22"/>
  <c r="L65" i="22"/>
  <c r="H65" i="22"/>
  <c r="F65" i="22"/>
  <c r="D65" i="22"/>
  <c r="L64" i="22"/>
  <c r="H64" i="22"/>
  <c r="F64" i="22"/>
  <c r="D64" i="22"/>
  <c r="L63" i="22"/>
  <c r="H63" i="22"/>
  <c r="F63" i="22"/>
  <c r="D63" i="22"/>
  <c r="L62" i="22"/>
  <c r="H62" i="22"/>
  <c r="F62" i="22"/>
  <c r="D62" i="22"/>
  <c r="L61" i="22"/>
  <c r="H61" i="22"/>
  <c r="F61" i="22"/>
  <c r="D61" i="22"/>
  <c r="L60" i="22"/>
  <c r="H60" i="22"/>
  <c r="F60" i="22"/>
  <c r="D60" i="22"/>
  <c r="L59" i="22"/>
  <c r="H59" i="22"/>
  <c r="F59" i="22"/>
  <c r="D59" i="22"/>
  <c r="L58" i="22"/>
  <c r="H58" i="22"/>
  <c r="F58" i="22"/>
  <c r="D58" i="22"/>
  <c r="L57" i="22"/>
  <c r="H57" i="22"/>
  <c r="F57" i="22"/>
  <c r="D57" i="22"/>
  <c r="L56" i="22"/>
  <c r="H56" i="22"/>
  <c r="F56" i="22"/>
  <c r="D56" i="22"/>
  <c r="L55" i="22"/>
  <c r="H55" i="22"/>
  <c r="F55" i="22"/>
  <c r="D55" i="22"/>
  <c r="L54" i="22"/>
  <c r="H54" i="22"/>
  <c r="F54" i="22"/>
  <c r="D54" i="22"/>
  <c r="L53" i="22"/>
  <c r="H53" i="22"/>
  <c r="F53" i="22"/>
  <c r="D53" i="22"/>
  <c r="L52" i="22"/>
  <c r="H52" i="22"/>
  <c r="F52" i="22"/>
  <c r="D52" i="22"/>
  <c r="L51" i="22"/>
  <c r="H51" i="22"/>
  <c r="F51" i="22"/>
  <c r="D51" i="22"/>
  <c r="L50" i="22"/>
  <c r="H50" i="22"/>
  <c r="F50" i="22"/>
  <c r="D50" i="22"/>
  <c r="L49" i="22"/>
  <c r="H49" i="22"/>
  <c r="F49" i="22"/>
  <c r="D49" i="22"/>
  <c r="L48" i="22"/>
  <c r="H48" i="22"/>
  <c r="F48" i="22"/>
  <c r="D48" i="22"/>
  <c r="L47" i="22"/>
  <c r="H47" i="22"/>
  <c r="F47" i="22"/>
  <c r="D47" i="22"/>
  <c r="L46" i="22"/>
  <c r="H46" i="22"/>
  <c r="F46" i="22"/>
  <c r="D46" i="22"/>
  <c r="L45" i="22"/>
  <c r="H45" i="22"/>
  <c r="F45" i="22"/>
  <c r="D45" i="22"/>
  <c r="L44" i="22"/>
  <c r="H44" i="22"/>
  <c r="F44" i="22"/>
  <c r="D44" i="22"/>
  <c r="L43" i="22"/>
  <c r="H43" i="22"/>
  <c r="F43" i="22"/>
  <c r="D43" i="22"/>
  <c r="L42" i="22"/>
  <c r="H42" i="22"/>
  <c r="F42" i="22"/>
  <c r="D42" i="22"/>
  <c r="L41" i="22"/>
  <c r="H41" i="22"/>
  <c r="F41" i="22"/>
  <c r="D41" i="22"/>
  <c r="L40" i="22"/>
  <c r="H40" i="22"/>
  <c r="F40" i="22"/>
  <c r="D40" i="22"/>
  <c r="L39" i="22"/>
  <c r="H39" i="22"/>
  <c r="F39" i="22"/>
  <c r="D39" i="22"/>
  <c r="L38" i="22"/>
  <c r="H38" i="22"/>
  <c r="F38" i="22"/>
  <c r="D38" i="22"/>
  <c r="L37" i="22"/>
  <c r="H37" i="22"/>
  <c r="F37" i="22"/>
  <c r="D37" i="22"/>
  <c r="L36" i="22"/>
  <c r="H36" i="22"/>
  <c r="F36" i="22"/>
  <c r="D36" i="22"/>
  <c r="L35" i="22"/>
  <c r="H35" i="22"/>
  <c r="F35" i="22"/>
  <c r="D35" i="22"/>
  <c r="L34" i="22"/>
  <c r="H34" i="22"/>
  <c r="F34" i="22"/>
  <c r="D34" i="22"/>
  <c r="L33" i="22"/>
  <c r="H33" i="22"/>
  <c r="F33" i="22"/>
  <c r="D33" i="22"/>
  <c r="L32" i="22"/>
  <c r="H32" i="22"/>
  <c r="F32" i="22"/>
  <c r="D32" i="22"/>
  <c r="L31" i="22"/>
  <c r="H31" i="22"/>
  <c r="F31" i="22"/>
  <c r="D31" i="22"/>
  <c r="L30" i="22"/>
  <c r="H30" i="22"/>
  <c r="F30" i="22"/>
  <c r="D30" i="22"/>
  <c r="L29" i="22"/>
  <c r="H29" i="22"/>
  <c r="F29" i="22"/>
  <c r="D29" i="22"/>
  <c r="L28" i="22"/>
  <c r="H28" i="22"/>
  <c r="F28" i="22"/>
  <c r="D28" i="22"/>
  <c r="L27" i="22"/>
  <c r="H27" i="22"/>
  <c r="F27" i="22"/>
  <c r="D27" i="22"/>
  <c r="L26" i="22"/>
  <c r="H26" i="22"/>
  <c r="F26" i="22"/>
  <c r="D26" i="22"/>
  <c r="L25" i="22"/>
  <c r="H25" i="22"/>
  <c r="F25" i="22"/>
  <c r="D25" i="22"/>
  <c r="L24" i="22"/>
  <c r="H24" i="22"/>
  <c r="F24" i="22"/>
  <c r="D24" i="22"/>
  <c r="L23" i="22"/>
  <c r="H23" i="22"/>
  <c r="F23" i="22"/>
  <c r="D23" i="22"/>
  <c r="L22" i="22"/>
  <c r="H22" i="22"/>
  <c r="F22" i="22"/>
  <c r="D22" i="22"/>
  <c r="L21" i="22"/>
  <c r="H21" i="22"/>
  <c r="F21" i="22"/>
  <c r="D21" i="22"/>
  <c r="L20" i="22"/>
  <c r="H20" i="22"/>
  <c r="F20" i="22"/>
  <c r="D20" i="22"/>
  <c r="L19" i="22"/>
  <c r="H19" i="22"/>
  <c r="F19" i="22"/>
  <c r="D19" i="22"/>
  <c r="L18" i="22"/>
  <c r="H18" i="22"/>
  <c r="F18" i="22"/>
  <c r="D18" i="22"/>
  <c r="L17" i="22"/>
  <c r="H17" i="22"/>
  <c r="F17" i="22"/>
  <c r="D17" i="22"/>
  <c r="L16" i="22"/>
  <c r="H16" i="22"/>
  <c r="F16" i="22"/>
  <c r="D16" i="22"/>
  <c r="L15" i="22"/>
  <c r="H15" i="22"/>
  <c r="F15" i="22"/>
  <c r="D15" i="22"/>
  <c r="L14" i="22"/>
  <c r="H14" i="22"/>
  <c r="F14" i="22"/>
  <c r="D14" i="22"/>
  <c r="L13" i="22"/>
  <c r="H13" i="22"/>
  <c r="F13" i="22"/>
  <c r="D13" i="22"/>
  <c r="L12" i="22"/>
  <c r="H12" i="22"/>
  <c r="F12" i="22"/>
  <c r="D12" i="22"/>
  <c r="L11" i="22"/>
  <c r="H11" i="22"/>
  <c r="F11" i="22"/>
  <c r="D11" i="22"/>
  <c r="L10" i="22"/>
  <c r="H10" i="22"/>
  <c r="F10" i="22"/>
  <c r="D10" i="22"/>
  <c r="L9" i="22"/>
  <c r="H9" i="22"/>
  <c r="F9" i="22"/>
  <c r="D9" i="22"/>
  <c r="L8" i="22"/>
  <c r="H8" i="22"/>
  <c r="F8" i="22"/>
  <c r="D8" i="22"/>
  <c r="L7" i="22"/>
  <c r="H7" i="22"/>
  <c r="F7" i="22"/>
  <c r="D7" i="22"/>
  <c r="L6" i="22"/>
  <c r="H6" i="22"/>
  <c r="F6" i="22"/>
  <c r="D6" i="22"/>
  <c r="L252" i="21"/>
  <c r="H252" i="21"/>
  <c r="F252" i="21"/>
  <c r="D252" i="21"/>
  <c r="L251" i="21"/>
  <c r="H251" i="21"/>
  <c r="F251" i="21"/>
  <c r="D251" i="21"/>
  <c r="L250" i="21"/>
  <c r="H250" i="21"/>
  <c r="F250" i="21"/>
  <c r="D250" i="21"/>
  <c r="L249" i="21"/>
  <c r="H249" i="21"/>
  <c r="F249" i="21"/>
  <c r="D249" i="21"/>
  <c r="L248" i="21"/>
  <c r="H248" i="21"/>
  <c r="F248" i="21"/>
  <c r="D248" i="21"/>
  <c r="L247" i="21"/>
  <c r="H247" i="21"/>
  <c r="F247" i="21"/>
  <c r="D247" i="21"/>
  <c r="L246" i="21"/>
  <c r="H246" i="21"/>
  <c r="F246" i="21"/>
  <c r="D246" i="21"/>
  <c r="L245" i="21"/>
  <c r="H245" i="21"/>
  <c r="F245" i="21"/>
  <c r="D245" i="21"/>
  <c r="L244" i="21"/>
  <c r="H244" i="21"/>
  <c r="F244" i="21"/>
  <c r="D244" i="21"/>
  <c r="L243" i="21"/>
  <c r="H243" i="21"/>
  <c r="F243" i="21"/>
  <c r="D243" i="21"/>
  <c r="L242" i="21"/>
  <c r="H242" i="21"/>
  <c r="F242" i="21"/>
  <c r="D242" i="21"/>
  <c r="L241" i="21"/>
  <c r="H241" i="21"/>
  <c r="F241" i="21"/>
  <c r="D241" i="21"/>
  <c r="L240" i="21"/>
  <c r="H240" i="21"/>
  <c r="F240" i="21"/>
  <c r="D240" i="21"/>
  <c r="L239" i="21"/>
  <c r="H239" i="21"/>
  <c r="F239" i="21"/>
  <c r="D239" i="21"/>
  <c r="L238" i="21"/>
  <c r="H238" i="21"/>
  <c r="F238" i="21"/>
  <c r="D238" i="21"/>
  <c r="L237" i="21"/>
  <c r="H237" i="21"/>
  <c r="F237" i="21"/>
  <c r="D237" i="21"/>
  <c r="L236" i="21"/>
  <c r="H236" i="21"/>
  <c r="F236" i="21"/>
  <c r="D236" i="21"/>
  <c r="L235" i="21"/>
  <c r="H235" i="21"/>
  <c r="F235" i="21"/>
  <c r="D235" i="21"/>
  <c r="L234" i="21"/>
  <c r="H234" i="21"/>
  <c r="F234" i="21"/>
  <c r="D234" i="21"/>
  <c r="L233" i="21"/>
  <c r="H233" i="21"/>
  <c r="F233" i="21"/>
  <c r="D233" i="21"/>
  <c r="L232" i="21"/>
  <c r="H232" i="21"/>
  <c r="F232" i="21"/>
  <c r="D232" i="21"/>
  <c r="L231" i="21"/>
  <c r="H231" i="21"/>
  <c r="F231" i="21"/>
  <c r="D231" i="21"/>
  <c r="L230" i="21"/>
  <c r="H230" i="21"/>
  <c r="F230" i="21"/>
  <c r="D230" i="21"/>
  <c r="L229" i="21"/>
  <c r="H229" i="21"/>
  <c r="F229" i="21"/>
  <c r="D229" i="21"/>
  <c r="L228" i="21"/>
  <c r="H228" i="21"/>
  <c r="F228" i="21"/>
  <c r="D228" i="21"/>
  <c r="L227" i="21"/>
  <c r="H227" i="21"/>
  <c r="F227" i="21"/>
  <c r="D227" i="21"/>
  <c r="L226" i="21"/>
  <c r="H226" i="21"/>
  <c r="F226" i="21"/>
  <c r="D226" i="21"/>
  <c r="L225" i="21"/>
  <c r="H225" i="21"/>
  <c r="F225" i="21"/>
  <c r="D225" i="21"/>
  <c r="L224" i="21"/>
  <c r="H224" i="21"/>
  <c r="F224" i="21"/>
  <c r="D224" i="21"/>
  <c r="L223" i="21"/>
  <c r="H223" i="21"/>
  <c r="F223" i="21"/>
  <c r="D223" i="21"/>
  <c r="L222" i="21"/>
  <c r="H222" i="21"/>
  <c r="F222" i="21"/>
  <c r="D222" i="21"/>
  <c r="L221" i="21"/>
  <c r="H221" i="21"/>
  <c r="F221" i="21"/>
  <c r="D221" i="21"/>
  <c r="L220" i="21"/>
  <c r="H220" i="21"/>
  <c r="F220" i="21"/>
  <c r="D220" i="21"/>
  <c r="L219" i="21"/>
  <c r="H219" i="21"/>
  <c r="F219" i="21"/>
  <c r="D219" i="21"/>
  <c r="L218" i="21"/>
  <c r="H218" i="21"/>
  <c r="F218" i="21"/>
  <c r="D218" i="21"/>
  <c r="L217" i="21"/>
  <c r="H217" i="21"/>
  <c r="F217" i="21"/>
  <c r="D217" i="21"/>
  <c r="L216" i="21"/>
  <c r="H216" i="21"/>
  <c r="F216" i="21"/>
  <c r="D216" i="21"/>
  <c r="L215" i="21"/>
  <c r="H215" i="21"/>
  <c r="F215" i="21"/>
  <c r="D215" i="21"/>
  <c r="L214" i="21"/>
  <c r="H214" i="21"/>
  <c r="F214" i="21"/>
  <c r="D214" i="21"/>
  <c r="L213" i="21"/>
  <c r="H213" i="21"/>
  <c r="F213" i="21"/>
  <c r="D213" i="21"/>
  <c r="L212" i="21"/>
  <c r="H212" i="21"/>
  <c r="F212" i="21"/>
  <c r="D212" i="21"/>
  <c r="L211" i="21"/>
  <c r="H211" i="21"/>
  <c r="F211" i="21"/>
  <c r="D211" i="21"/>
  <c r="L210" i="21"/>
  <c r="H210" i="21"/>
  <c r="F210" i="21"/>
  <c r="D210" i="21"/>
  <c r="L209" i="21"/>
  <c r="H209" i="21"/>
  <c r="F209" i="21"/>
  <c r="D209" i="21"/>
  <c r="L208" i="21"/>
  <c r="H208" i="21"/>
  <c r="F208" i="21"/>
  <c r="D208" i="21"/>
  <c r="L207" i="21"/>
  <c r="H207" i="21"/>
  <c r="F207" i="21"/>
  <c r="D207" i="21"/>
  <c r="L206" i="21"/>
  <c r="H206" i="21"/>
  <c r="F206" i="21"/>
  <c r="D206" i="21"/>
  <c r="L205" i="21"/>
  <c r="H205" i="21"/>
  <c r="F205" i="21"/>
  <c r="D205" i="21"/>
  <c r="L204" i="21"/>
  <c r="H204" i="21"/>
  <c r="F204" i="21"/>
  <c r="D204" i="21"/>
  <c r="L203" i="21"/>
  <c r="H203" i="21"/>
  <c r="F203" i="21"/>
  <c r="D203" i="21"/>
  <c r="L202" i="21"/>
  <c r="H202" i="21"/>
  <c r="F202" i="21"/>
  <c r="D202" i="21"/>
  <c r="L201" i="21"/>
  <c r="H201" i="21"/>
  <c r="F201" i="21"/>
  <c r="D201" i="21"/>
  <c r="L200" i="21"/>
  <c r="H200" i="21"/>
  <c r="F200" i="21"/>
  <c r="D200" i="21"/>
  <c r="L199" i="21"/>
  <c r="H199" i="21"/>
  <c r="F199" i="21"/>
  <c r="D199" i="21"/>
  <c r="L198" i="21"/>
  <c r="H198" i="21"/>
  <c r="F198" i="21"/>
  <c r="D198" i="21"/>
  <c r="L197" i="21"/>
  <c r="H197" i="21"/>
  <c r="F197" i="21"/>
  <c r="D197" i="21"/>
  <c r="L196" i="21"/>
  <c r="H196" i="21"/>
  <c r="F196" i="21"/>
  <c r="D196" i="21"/>
  <c r="L195" i="21"/>
  <c r="H195" i="21"/>
  <c r="F195" i="21"/>
  <c r="D195" i="21"/>
  <c r="L194" i="21"/>
  <c r="H194" i="21"/>
  <c r="F194" i="21"/>
  <c r="D194" i="21"/>
  <c r="L193" i="21"/>
  <c r="H193" i="21"/>
  <c r="F193" i="21"/>
  <c r="D193" i="21"/>
  <c r="L192" i="21"/>
  <c r="H192" i="21"/>
  <c r="F192" i="21"/>
  <c r="D192" i="21"/>
  <c r="L191" i="21"/>
  <c r="H191" i="21"/>
  <c r="F191" i="21"/>
  <c r="D191" i="21"/>
  <c r="L190" i="21"/>
  <c r="H190" i="21"/>
  <c r="F190" i="21"/>
  <c r="D190" i="21"/>
  <c r="L189" i="21"/>
  <c r="H189" i="21"/>
  <c r="F189" i="21"/>
  <c r="D189" i="21"/>
  <c r="L188" i="21"/>
  <c r="H188" i="21"/>
  <c r="F188" i="21"/>
  <c r="D188" i="21"/>
  <c r="L187" i="21"/>
  <c r="H187" i="21"/>
  <c r="F187" i="21"/>
  <c r="D187" i="21"/>
  <c r="L186" i="21"/>
  <c r="H186" i="21"/>
  <c r="F186" i="21"/>
  <c r="D186" i="21"/>
  <c r="L185" i="21"/>
  <c r="H185" i="21"/>
  <c r="F185" i="21"/>
  <c r="D185" i="21"/>
  <c r="L184" i="21"/>
  <c r="H184" i="21"/>
  <c r="F184" i="21"/>
  <c r="D184" i="21"/>
  <c r="L183" i="21"/>
  <c r="H183" i="21"/>
  <c r="F183" i="21"/>
  <c r="D183" i="21"/>
  <c r="L182" i="21"/>
  <c r="H182" i="21"/>
  <c r="F182" i="21"/>
  <c r="D182" i="21"/>
  <c r="L181" i="21"/>
  <c r="H181" i="21"/>
  <c r="F181" i="21"/>
  <c r="D181" i="21"/>
  <c r="L180" i="21"/>
  <c r="H180" i="21"/>
  <c r="F180" i="21"/>
  <c r="D180" i="21"/>
  <c r="L179" i="21"/>
  <c r="H179" i="21"/>
  <c r="F179" i="21"/>
  <c r="D179" i="21"/>
  <c r="L178" i="21"/>
  <c r="H178" i="21"/>
  <c r="F178" i="21"/>
  <c r="D178" i="21"/>
  <c r="L177" i="21"/>
  <c r="H177" i="21"/>
  <c r="F177" i="21"/>
  <c r="D177" i="21"/>
  <c r="L176" i="21"/>
  <c r="H176" i="21"/>
  <c r="F176" i="21"/>
  <c r="D176" i="21"/>
  <c r="L175" i="21"/>
  <c r="H175" i="21"/>
  <c r="F175" i="21"/>
  <c r="D175" i="21"/>
  <c r="L174" i="21"/>
  <c r="H174" i="21"/>
  <c r="F174" i="21"/>
  <c r="D174" i="21"/>
  <c r="L173" i="21"/>
  <c r="H173" i="21"/>
  <c r="F173" i="21"/>
  <c r="D173" i="21"/>
  <c r="L172" i="21"/>
  <c r="H172" i="21"/>
  <c r="F172" i="21"/>
  <c r="D172" i="21"/>
  <c r="L171" i="21"/>
  <c r="H171" i="21"/>
  <c r="F171" i="21"/>
  <c r="D171" i="21"/>
  <c r="L170" i="21"/>
  <c r="H170" i="21"/>
  <c r="F170" i="21"/>
  <c r="D170" i="21"/>
  <c r="L169" i="21"/>
  <c r="H169" i="21"/>
  <c r="F169" i="21"/>
  <c r="D169" i="21"/>
  <c r="L168" i="21"/>
  <c r="H168" i="21"/>
  <c r="F168" i="21"/>
  <c r="D168" i="21"/>
  <c r="L167" i="21"/>
  <c r="H167" i="21"/>
  <c r="F167" i="21"/>
  <c r="D167" i="21"/>
  <c r="L166" i="21"/>
  <c r="H166" i="21"/>
  <c r="F166" i="21"/>
  <c r="D166" i="21"/>
  <c r="L165" i="21"/>
  <c r="H165" i="21"/>
  <c r="F165" i="21"/>
  <c r="D165" i="21"/>
  <c r="L164" i="21"/>
  <c r="H164" i="21"/>
  <c r="F164" i="21"/>
  <c r="D164" i="21"/>
  <c r="L163" i="21"/>
  <c r="H163" i="21"/>
  <c r="F163" i="21"/>
  <c r="D163" i="21"/>
  <c r="L162" i="21"/>
  <c r="H162" i="21"/>
  <c r="F162" i="21"/>
  <c r="D162" i="21"/>
  <c r="L161" i="21"/>
  <c r="H161" i="21"/>
  <c r="F161" i="21"/>
  <c r="D161" i="21"/>
  <c r="L160" i="21"/>
  <c r="H160" i="21"/>
  <c r="F160" i="21"/>
  <c r="D160" i="21"/>
  <c r="L159" i="21"/>
  <c r="H159" i="21"/>
  <c r="F159" i="21"/>
  <c r="D159" i="21"/>
  <c r="L158" i="21"/>
  <c r="H158" i="21"/>
  <c r="F158" i="21"/>
  <c r="D158" i="21"/>
  <c r="L157" i="21"/>
  <c r="H157" i="21"/>
  <c r="F157" i="21"/>
  <c r="D157" i="21"/>
  <c r="L156" i="21"/>
  <c r="H156" i="21"/>
  <c r="F156" i="21"/>
  <c r="D156" i="21"/>
  <c r="L155" i="21"/>
  <c r="H155" i="21"/>
  <c r="F155" i="21"/>
  <c r="D155" i="21"/>
  <c r="L154" i="21"/>
  <c r="H154" i="21"/>
  <c r="F154" i="21"/>
  <c r="D154" i="21"/>
  <c r="L153" i="21"/>
  <c r="H153" i="21"/>
  <c r="F153" i="21"/>
  <c r="D153" i="21"/>
  <c r="L152" i="21"/>
  <c r="H152" i="21"/>
  <c r="F152" i="21"/>
  <c r="D152" i="21"/>
  <c r="L151" i="21"/>
  <c r="H151" i="21"/>
  <c r="F151" i="21"/>
  <c r="D151" i="21"/>
  <c r="L150" i="21"/>
  <c r="H150" i="21"/>
  <c r="F150" i="21"/>
  <c r="D150" i="21"/>
  <c r="L149" i="21"/>
  <c r="H149" i="21"/>
  <c r="F149" i="21"/>
  <c r="D149" i="21"/>
  <c r="L148" i="21"/>
  <c r="H148" i="21"/>
  <c r="F148" i="21"/>
  <c r="D148" i="21"/>
  <c r="L147" i="21"/>
  <c r="H147" i="21"/>
  <c r="F147" i="21"/>
  <c r="D147" i="21"/>
  <c r="L146" i="21"/>
  <c r="H146" i="21"/>
  <c r="F146" i="21"/>
  <c r="D146" i="21"/>
  <c r="L145" i="21"/>
  <c r="H145" i="21"/>
  <c r="F145" i="21"/>
  <c r="D145" i="21"/>
  <c r="L144" i="21"/>
  <c r="H144" i="21"/>
  <c r="F144" i="21"/>
  <c r="D144" i="21"/>
  <c r="L143" i="21"/>
  <c r="H143" i="21"/>
  <c r="F143" i="21"/>
  <c r="D143" i="21"/>
  <c r="L142" i="21"/>
  <c r="H142" i="21"/>
  <c r="F142" i="21"/>
  <c r="D142" i="21"/>
  <c r="L141" i="21"/>
  <c r="H141" i="21"/>
  <c r="F141" i="21"/>
  <c r="D141" i="21"/>
  <c r="L140" i="21"/>
  <c r="H140" i="21"/>
  <c r="F140" i="21"/>
  <c r="D140" i="21"/>
  <c r="L139" i="21"/>
  <c r="H139" i="21"/>
  <c r="F139" i="21"/>
  <c r="D139" i="21"/>
  <c r="L138" i="21"/>
  <c r="H138" i="21"/>
  <c r="F138" i="21"/>
  <c r="D138" i="21"/>
  <c r="L137" i="21"/>
  <c r="H137" i="21"/>
  <c r="F137" i="21"/>
  <c r="D137" i="21"/>
  <c r="L136" i="21"/>
  <c r="H136" i="21"/>
  <c r="F136" i="21"/>
  <c r="D136" i="21"/>
  <c r="L135" i="21"/>
  <c r="H135" i="21"/>
  <c r="F135" i="21"/>
  <c r="D135" i="21"/>
  <c r="L134" i="21"/>
  <c r="H134" i="21"/>
  <c r="F134" i="21"/>
  <c r="D134" i="21"/>
  <c r="L133" i="21"/>
  <c r="H133" i="21"/>
  <c r="F133" i="21"/>
  <c r="D133" i="21"/>
  <c r="L132" i="21"/>
  <c r="H132" i="21"/>
  <c r="F132" i="21"/>
  <c r="D132" i="21"/>
  <c r="L131" i="21"/>
  <c r="H131" i="21"/>
  <c r="F131" i="21"/>
  <c r="D131" i="21"/>
  <c r="L130" i="21"/>
  <c r="H130" i="21"/>
  <c r="F130" i="21"/>
  <c r="D130" i="21"/>
  <c r="L129" i="21"/>
  <c r="H129" i="21"/>
  <c r="F129" i="21"/>
  <c r="D129" i="21"/>
  <c r="L128" i="21"/>
  <c r="H128" i="21"/>
  <c r="F128" i="21"/>
  <c r="D128" i="21"/>
  <c r="L127" i="21"/>
  <c r="H127" i="21"/>
  <c r="F127" i="21"/>
  <c r="D127" i="21"/>
  <c r="L126" i="21"/>
  <c r="H126" i="21"/>
  <c r="F126" i="21"/>
  <c r="D126" i="21"/>
  <c r="L125" i="21"/>
  <c r="H125" i="21"/>
  <c r="F125" i="21"/>
  <c r="D125" i="21"/>
  <c r="L124" i="21"/>
  <c r="H124" i="21"/>
  <c r="F124" i="21"/>
  <c r="D124" i="21"/>
  <c r="L123" i="21"/>
  <c r="H123" i="21"/>
  <c r="F123" i="21"/>
  <c r="D123" i="21"/>
  <c r="L122" i="21"/>
  <c r="H122" i="21"/>
  <c r="F122" i="21"/>
  <c r="D122" i="21"/>
  <c r="L121" i="21"/>
  <c r="H121" i="21"/>
  <c r="F121" i="21"/>
  <c r="D121" i="21"/>
  <c r="L120" i="21"/>
  <c r="H120" i="21"/>
  <c r="F120" i="21"/>
  <c r="D120" i="21"/>
  <c r="L119" i="21"/>
  <c r="H119" i="21"/>
  <c r="F119" i="21"/>
  <c r="D119" i="21"/>
  <c r="L118" i="21"/>
  <c r="H118" i="21"/>
  <c r="F118" i="21"/>
  <c r="D118" i="21"/>
  <c r="L117" i="21"/>
  <c r="H117" i="21"/>
  <c r="F117" i="21"/>
  <c r="D117" i="21"/>
  <c r="L116" i="21"/>
  <c r="H116" i="21"/>
  <c r="F116" i="21"/>
  <c r="D116" i="21"/>
  <c r="L115" i="21"/>
  <c r="H115" i="21"/>
  <c r="F115" i="21"/>
  <c r="D115" i="21"/>
  <c r="L114" i="21"/>
  <c r="H114" i="21"/>
  <c r="F114" i="21"/>
  <c r="D114" i="21"/>
  <c r="L113" i="21"/>
  <c r="H113" i="21"/>
  <c r="F113" i="21"/>
  <c r="D113" i="21"/>
  <c r="L112" i="21"/>
  <c r="H112" i="21"/>
  <c r="F112" i="21"/>
  <c r="D112" i="21"/>
  <c r="L111" i="21"/>
  <c r="H111" i="21"/>
  <c r="F111" i="21"/>
  <c r="D111" i="21"/>
  <c r="L110" i="21"/>
  <c r="H110" i="21"/>
  <c r="F110" i="21"/>
  <c r="D110" i="21"/>
  <c r="L109" i="21"/>
  <c r="H109" i="21"/>
  <c r="F109" i="21"/>
  <c r="D109" i="21"/>
  <c r="L108" i="21"/>
  <c r="H108" i="21"/>
  <c r="F108" i="21"/>
  <c r="D108" i="21"/>
  <c r="L107" i="21"/>
  <c r="H107" i="21"/>
  <c r="F107" i="21"/>
  <c r="D107" i="21"/>
  <c r="L106" i="21"/>
  <c r="H106" i="21"/>
  <c r="F106" i="21"/>
  <c r="D106" i="21"/>
  <c r="L105" i="21"/>
  <c r="H105" i="21"/>
  <c r="F105" i="21"/>
  <c r="D105" i="21"/>
  <c r="L104" i="21"/>
  <c r="H104" i="21"/>
  <c r="F104" i="21"/>
  <c r="D104" i="21"/>
  <c r="L103" i="21"/>
  <c r="H103" i="21"/>
  <c r="F103" i="21"/>
  <c r="D103" i="21"/>
  <c r="L102" i="21"/>
  <c r="H102" i="21"/>
  <c r="F102" i="21"/>
  <c r="D102" i="21"/>
  <c r="L101" i="21"/>
  <c r="H101" i="21"/>
  <c r="F101" i="21"/>
  <c r="D101" i="21"/>
  <c r="L100" i="21"/>
  <c r="H100" i="21"/>
  <c r="F100" i="21"/>
  <c r="D100" i="21"/>
  <c r="L99" i="21"/>
  <c r="H99" i="21"/>
  <c r="F99" i="21"/>
  <c r="D99" i="21"/>
  <c r="L98" i="21"/>
  <c r="H98" i="21"/>
  <c r="F98" i="21"/>
  <c r="D98" i="21"/>
  <c r="L97" i="21"/>
  <c r="H97" i="21"/>
  <c r="F97" i="21"/>
  <c r="D97" i="21"/>
  <c r="L96" i="21"/>
  <c r="H96" i="21"/>
  <c r="F96" i="21"/>
  <c r="D96" i="21"/>
  <c r="L95" i="21"/>
  <c r="H95" i="21"/>
  <c r="F95" i="21"/>
  <c r="D95" i="21"/>
  <c r="L94" i="21"/>
  <c r="H94" i="21"/>
  <c r="F94" i="21"/>
  <c r="D94" i="21"/>
  <c r="L93" i="21"/>
  <c r="H93" i="21"/>
  <c r="F93" i="21"/>
  <c r="D93" i="21"/>
  <c r="L92" i="21"/>
  <c r="H92" i="21"/>
  <c r="F92" i="21"/>
  <c r="D92" i="21"/>
  <c r="L91" i="21"/>
  <c r="H91" i="21"/>
  <c r="F91" i="21"/>
  <c r="D91" i="21"/>
  <c r="L90" i="21"/>
  <c r="H90" i="21"/>
  <c r="F90" i="21"/>
  <c r="D90" i="21"/>
  <c r="L89" i="21"/>
  <c r="H89" i="21"/>
  <c r="F89" i="21"/>
  <c r="D89" i="21"/>
  <c r="L88" i="21"/>
  <c r="H88" i="21"/>
  <c r="F88" i="21"/>
  <c r="D88" i="21"/>
  <c r="L87" i="21"/>
  <c r="H87" i="21"/>
  <c r="F87" i="21"/>
  <c r="D87" i="21"/>
  <c r="L86" i="21"/>
  <c r="H86" i="21"/>
  <c r="F86" i="21"/>
  <c r="D86" i="21"/>
  <c r="L85" i="21"/>
  <c r="H85" i="21"/>
  <c r="F85" i="21"/>
  <c r="D85" i="21"/>
  <c r="L84" i="21"/>
  <c r="H84" i="21"/>
  <c r="F84" i="21"/>
  <c r="D84" i="21"/>
  <c r="L83" i="21"/>
  <c r="H83" i="21"/>
  <c r="F83" i="21"/>
  <c r="D83" i="21"/>
  <c r="L82" i="21"/>
  <c r="H82" i="21"/>
  <c r="F82" i="21"/>
  <c r="D82" i="21"/>
  <c r="L81" i="21"/>
  <c r="H81" i="21"/>
  <c r="F81" i="21"/>
  <c r="D81" i="21"/>
  <c r="L80" i="21"/>
  <c r="H80" i="21"/>
  <c r="F80" i="21"/>
  <c r="D80" i="21"/>
  <c r="L79" i="21"/>
  <c r="H79" i="21"/>
  <c r="F79" i="21"/>
  <c r="D79" i="21"/>
  <c r="L78" i="21"/>
  <c r="H78" i="21"/>
  <c r="F78" i="21"/>
  <c r="D78" i="21"/>
  <c r="L77" i="21"/>
  <c r="H77" i="21"/>
  <c r="F77" i="21"/>
  <c r="D77" i="21"/>
  <c r="L76" i="21"/>
  <c r="H76" i="21"/>
  <c r="F76" i="21"/>
  <c r="D76" i="21"/>
  <c r="L75" i="21"/>
  <c r="H75" i="21"/>
  <c r="F75" i="21"/>
  <c r="D75" i="21"/>
  <c r="L74" i="21"/>
  <c r="H74" i="21"/>
  <c r="F74" i="21"/>
  <c r="D74" i="21"/>
  <c r="L73" i="21"/>
  <c r="H73" i="21"/>
  <c r="F73" i="21"/>
  <c r="D73" i="21"/>
  <c r="L72" i="21"/>
  <c r="H72" i="21"/>
  <c r="F72" i="21"/>
  <c r="D72" i="21"/>
  <c r="L71" i="21"/>
  <c r="H71" i="21"/>
  <c r="F71" i="21"/>
  <c r="D71" i="21"/>
  <c r="L70" i="21"/>
  <c r="H70" i="21"/>
  <c r="F70" i="21"/>
  <c r="D70" i="21"/>
  <c r="L69" i="21"/>
  <c r="H69" i="21"/>
  <c r="F69" i="21"/>
  <c r="D69" i="21"/>
  <c r="L68" i="21"/>
  <c r="H68" i="21"/>
  <c r="F68" i="21"/>
  <c r="D68" i="21"/>
  <c r="L67" i="21"/>
  <c r="H67" i="21"/>
  <c r="F67" i="21"/>
  <c r="D67" i="21"/>
  <c r="L66" i="21"/>
  <c r="H66" i="21"/>
  <c r="F66" i="21"/>
  <c r="D66" i="21"/>
  <c r="L65" i="21"/>
  <c r="H65" i="21"/>
  <c r="F65" i="21"/>
  <c r="D65" i="21"/>
  <c r="L64" i="21"/>
  <c r="H64" i="21"/>
  <c r="F64" i="21"/>
  <c r="D64" i="21"/>
  <c r="L63" i="21"/>
  <c r="H63" i="21"/>
  <c r="F63" i="21"/>
  <c r="D63" i="21"/>
  <c r="L62" i="21"/>
  <c r="H62" i="21"/>
  <c r="F62" i="21"/>
  <c r="D62" i="21"/>
  <c r="L61" i="21"/>
  <c r="H61" i="21"/>
  <c r="F61" i="21"/>
  <c r="D61" i="21"/>
  <c r="L60" i="21"/>
  <c r="H60" i="21"/>
  <c r="F60" i="21"/>
  <c r="D60" i="21"/>
  <c r="L59" i="21"/>
  <c r="H59" i="21"/>
  <c r="F59" i="21"/>
  <c r="D59" i="21"/>
  <c r="L58" i="21"/>
  <c r="H58" i="21"/>
  <c r="F58" i="21"/>
  <c r="D58" i="21"/>
  <c r="L57" i="21"/>
  <c r="H57" i="21"/>
  <c r="F57" i="21"/>
  <c r="D57" i="21"/>
  <c r="L56" i="21"/>
  <c r="H56" i="21"/>
  <c r="F56" i="21"/>
  <c r="D56" i="21"/>
  <c r="L55" i="21"/>
  <c r="H55" i="21"/>
  <c r="F55" i="21"/>
  <c r="D55" i="21"/>
  <c r="L54" i="21"/>
  <c r="H54" i="21"/>
  <c r="F54" i="21"/>
  <c r="D54" i="21"/>
  <c r="L53" i="21"/>
  <c r="H53" i="21"/>
  <c r="F53" i="21"/>
  <c r="D53" i="21"/>
  <c r="L52" i="21"/>
  <c r="H52" i="21"/>
  <c r="F52" i="21"/>
  <c r="D52" i="21"/>
  <c r="L51" i="21"/>
  <c r="H51" i="21"/>
  <c r="F51" i="21"/>
  <c r="D51" i="21"/>
  <c r="L50" i="21"/>
  <c r="H50" i="21"/>
  <c r="F50" i="21"/>
  <c r="D50" i="21"/>
  <c r="L49" i="21"/>
  <c r="H49" i="21"/>
  <c r="F49" i="21"/>
  <c r="D49" i="21"/>
  <c r="L48" i="21"/>
  <c r="H48" i="21"/>
  <c r="F48" i="21"/>
  <c r="D48" i="21"/>
  <c r="L47" i="21"/>
  <c r="H47" i="21"/>
  <c r="F47" i="21"/>
  <c r="D47" i="21"/>
  <c r="L46" i="21"/>
  <c r="H46" i="21"/>
  <c r="F46" i="21"/>
  <c r="D46" i="21"/>
  <c r="L45" i="21"/>
  <c r="H45" i="21"/>
  <c r="F45" i="21"/>
  <c r="D45" i="21"/>
  <c r="L44" i="21"/>
  <c r="H44" i="21"/>
  <c r="F44" i="21"/>
  <c r="D44" i="21"/>
  <c r="L43" i="21"/>
  <c r="H43" i="21"/>
  <c r="F43" i="21"/>
  <c r="D43" i="21"/>
  <c r="L42" i="21"/>
  <c r="H42" i="21"/>
  <c r="F42" i="21"/>
  <c r="D42" i="21"/>
  <c r="L41" i="21"/>
  <c r="H41" i="21"/>
  <c r="F41" i="21"/>
  <c r="D41" i="21"/>
  <c r="L40" i="21"/>
  <c r="H40" i="21"/>
  <c r="F40" i="21"/>
  <c r="D40" i="21"/>
  <c r="L39" i="21"/>
  <c r="H39" i="21"/>
  <c r="F39" i="21"/>
  <c r="D39" i="21"/>
  <c r="L38" i="21"/>
  <c r="H38" i="21"/>
  <c r="F38" i="21"/>
  <c r="D38" i="21"/>
  <c r="L37" i="21"/>
  <c r="H37" i="21"/>
  <c r="F37" i="21"/>
  <c r="D37" i="21"/>
  <c r="L36" i="21"/>
  <c r="H36" i="21"/>
  <c r="F36" i="21"/>
  <c r="D36" i="21"/>
  <c r="L35" i="21"/>
  <c r="H35" i="21"/>
  <c r="F35" i="21"/>
  <c r="D35" i="21"/>
  <c r="L34" i="21"/>
  <c r="H34" i="21"/>
  <c r="F34" i="21"/>
  <c r="D34" i="21"/>
  <c r="L33" i="21"/>
  <c r="H33" i="21"/>
  <c r="F33" i="21"/>
  <c r="D33" i="21"/>
  <c r="L32" i="21"/>
  <c r="H32" i="21"/>
  <c r="F32" i="21"/>
  <c r="D32" i="21"/>
  <c r="L31" i="21"/>
  <c r="H31" i="21"/>
  <c r="F31" i="21"/>
  <c r="D31" i="21"/>
  <c r="L30" i="21"/>
  <c r="H30" i="21"/>
  <c r="F30" i="21"/>
  <c r="D30" i="21"/>
  <c r="L29" i="21"/>
  <c r="H29" i="21"/>
  <c r="F29" i="21"/>
  <c r="D29" i="21"/>
  <c r="L28" i="21"/>
  <c r="H28" i="21"/>
  <c r="F28" i="21"/>
  <c r="D28" i="21"/>
  <c r="L27" i="21"/>
  <c r="H27" i="21"/>
  <c r="F27" i="21"/>
  <c r="D27" i="21"/>
  <c r="L26" i="21"/>
  <c r="H26" i="21"/>
  <c r="F26" i="21"/>
  <c r="D26" i="21"/>
  <c r="L25" i="21"/>
  <c r="H25" i="21"/>
  <c r="F25" i="21"/>
  <c r="D25" i="21"/>
  <c r="L24" i="21"/>
  <c r="H24" i="21"/>
  <c r="F24" i="21"/>
  <c r="D24" i="21"/>
  <c r="L23" i="21"/>
  <c r="H23" i="21"/>
  <c r="F23" i="21"/>
  <c r="D23" i="21"/>
  <c r="L22" i="21"/>
  <c r="H22" i="21"/>
  <c r="F22" i="21"/>
  <c r="D22" i="21"/>
  <c r="L21" i="21"/>
  <c r="H21" i="21"/>
  <c r="F21" i="21"/>
  <c r="D21" i="21"/>
  <c r="L20" i="21"/>
  <c r="H20" i="21"/>
  <c r="F20" i="21"/>
  <c r="D20" i="21"/>
  <c r="L19" i="21"/>
  <c r="H19" i="21"/>
  <c r="F19" i="21"/>
  <c r="D19" i="21"/>
  <c r="L18" i="21"/>
  <c r="H18" i="21"/>
  <c r="F18" i="21"/>
  <c r="D18" i="21"/>
  <c r="L17" i="21"/>
  <c r="H17" i="21"/>
  <c r="F17" i="21"/>
  <c r="D17" i="21"/>
  <c r="L16" i="21"/>
  <c r="H16" i="21"/>
  <c r="F16" i="21"/>
  <c r="D16" i="21"/>
  <c r="L15" i="21"/>
  <c r="H15" i="21"/>
  <c r="F15" i="21"/>
  <c r="D15" i="21"/>
  <c r="L14" i="21"/>
  <c r="H14" i="21"/>
  <c r="F14" i="21"/>
  <c r="D14" i="21"/>
  <c r="L13" i="21"/>
  <c r="H13" i="21"/>
  <c r="F13" i="21"/>
  <c r="D13" i="21"/>
  <c r="L12" i="21"/>
  <c r="H12" i="21"/>
  <c r="F12" i="21"/>
  <c r="D12" i="21"/>
  <c r="L11" i="21"/>
  <c r="H11" i="21"/>
  <c r="F11" i="21"/>
  <c r="D11" i="21"/>
  <c r="L10" i="21"/>
  <c r="H10" i="21"/>
  <c r="F10" i="21"/>
  <c r="D10" i="21"/>
  <c r="L9" i="21"/>
  <c r="H9" i="21"/>
  <c r="F9" i="21"/>
  <c r="D9" i="21"/>
  <c r="L8" i="21"/>
  <c r="H8" i="21"/>
  <c r="F8" i="21"/>
  <c r="D8" i="21"/>
  <c r="L7" i="21"/>
  <c r="H7" i="21"/>
  <c r="F7" i="21"/>
  <c r="D7" i="21"/>
  <c r="L6" i="21"/>
  <c r="H6" i="21"/>
  <c r="F6" i="21"/>
  <c r="D6" i="21"/>
  <c r="L163" i="19"/>
  <c r="L162" i="19"/>
  <c r="L161" i="19"/>
  <c r="L160" i="19"/>
  <c r="H160" i="19"/>
  <c r="F160" i="19"/>
  <c r="D160" i="19"/>
  <c r="L159" i="19"/>
  <c r="H159" i="19"/>
  <c r="F159" i="19"/>
  <c r="D159" i="19"/>
  <c r="L158" i="19"/>
  <c r="H158" i="19"/>
  <c r="F158" i="19"/>
  <c r="D158" i="19"/>
  <c r="L157" i="19"/>
  <c r="H157" i="19"/>
  <c r="F157" i="19"/>
  <c r="D157" i="19"/>
  <c r="L156" i="19"/>
  <c r="H156" i="19"/>
  <c r="F156" i="19"/>
  <c r="D156" i="19"/>
  <c r="L155" i="19"/>
  <c r="H155" i="19"/>
  <c r="F155" i="19"/>
  <c r="D155" i="19"/>
  <c r="L154" i="19"/>
  <c r="H154" i="19"/>
  <c r="F154" i="19"/>
  <c r="D154" i="19"/>
  <c r="L153" i="19"/>
  <c r="H153" i="19"/>
  <c r="F153" i="19"/>
  <c r="D153" i="19"/>
  <c r="L152" i="19"/>
  <c r="H152" i="19"/>
  <c r="F152" i="19"/>
  <c r="D152" i="19"/>
  <c r="L151" i="19"/>
  <c r="H151" i="19"/>
  <c r="F151" i="19"/>
  <c r="D151" i="19"/>
  <c r="L150" i="19"/>
  <c r="H150" i="19"/>
  <c r="F150" i="19"/>
  <c r="D150" i="19"/>
  <c r="L149" i="19"/>
  <c r="H149" i="19"/>
  <c r="F149" i="19"/>
  <c r="D149" i="19"/>
  <c r="L148" i="19"/>
  <c r="H148" i="19"/>
  <c r="F148" i="19"/>
  <c r="D148" i="19"/>
  <c r="L147" i="19"/>
  <c r="H147" i="19"/>
  <c r="F147" i="19"/>
  <c r="D147" i="19"/>
  <c r="L146" i="19"/>
  <c r="H146" i="19"/>
  <c r="F146" i="19"/>
  <c r="D146" i="19"/>
  <c r="L145" i="19"/>
  <c r="H145" i="19"/>
  <c r="F145" i="19"/>
  <c r="D145" i="19"/>
  <c r="L144" i="19"/>
  <c r="H144" i="19"/>
  <c r="F144" i="19"/>
  <c r="D144" i="19"/>
  <c r="L143" i="19"/>
  <c r="H143" i="19"/>
  <c r="F143" i="19"/>
  <c r="D143" i="19"/>
  <c r="L142" i="19"/>
  <c r="H142" i="19"/>
  <c r="F142" i="19"/>
  <c r="D142" i="19"/>
  <c r="L141" i="19"/>
  <c r="H141" i="19"/>
  <c r="F141" i="19"/>
  <c r="D141" i="19"/>
  <c r="L140" i="19"/>
  <c r="H140" i="19"/>
  <c r="F140" i="19"/>
  <c r="D140" i="19"/>
  <c r="L139" i="19"/>
  <c r="H139" i="19"/>
  <c r="F139" i="19"/>
  <c r="D139" i="19"/>
  <c r="L138" i="19"/>
  <c r="H138" i="19"/>
  <c r="F138" i="19"/>
  <c r="D138" i="19"/>
  <c r="L137" i="19"/>
  <c r="H137" i="19"/>
  <c r="F137" i="19"/>
  <c r="D137" i="19"/>
  <c r="L136" i="19"/>
  <c r="H136" i="19"/>
  <c r="F136" i="19"/>
  <c r="D136" i="19"/>
  <c r="L135" i="19"/>
  <c r="H135" i="19"/>
  <c r="F135" i="19"/>
  <c r="D135" i="19"/>
  <c r="L134" i="19"/>
  <c r="H134" i="19"/>
  <c r="F134" i="19"/>
  <c r="D134" i="19"/>
  <c r="L133" i="19"/>
  <c r="H133" i="19"/>
  <c r="F133" i="19"/>
  <c r="D133" i="19"/>
  <c r="L132" i="19"/>
  <c r="H132" i="19"/>
  <c r="F132" i="19"/>
  <c r="D132" i="19"/>
  <c r="L131" i="19"/>
  <c r="H131" i="19"/>
  <c r="F131" i="19"/>
  <c r="D131" i="19"/>
  <c r="L130" i="19"/>
  <c r="H130" i="19"/>
  <c r="F130" i="19"/>
  <c r="D130" i="19"/>
  <c r="L129" i="19"/>
  <c r="H129" i="19"/>
  <c r="F129" i="19"/>
  <c r="D129" i="19"/>
  <c r="L128" i="19"/>
  <c r="H128" i="19"/>
  <c r="F128" i="19"/>
  <c r="D128" i="19"/>
  <c r="L127" i="19"/>
  <c r="H127" i="19"/>
  <c r="F127" i="19"/>
  <c r="D127" i="19"/>
  <c r="L126" i="19"/>
  <c r="H126" i="19"/>
  <c r="F126" i="19"/>
  <c r="D126" i="19"/>
  <c r="L125" i="19"/>
  <c r="H125" i="19"/>
  <c r="F125" i="19"/>
  <c r="D125" i="19"/>
  <c r="L124" i="19"/>
  <c r="H124" i="19"/>
  <c r="F124" i="19"/>
  <c r="D124" i="19"/>
  <c r="L123" i="19"/>
  <c r="H123" i="19"/>
  <c r="F123" i="19"/>
  <c r="D123" i="19"/>
  <c r="L122" i="19"/>
  <c r="H122" i="19"/>
  <c r="F122" i="19"/>
  <c r="D122" i="19"/>
  <c r="L121" i="19"/>
  <c r="H121" i="19"/>
  <c r="F121" i="19"/>
  <c r="D121" i="19"/>
  <c r="L120" i="19"/>
  <c r="H120" i="19"/>
  <c r="F120" i="19"/>
  <c r="D120" i="19"/>
  <c r="L119" i="19"/>
  <c r="H119" i="19"/>
  <c r="F119" i="19"/>
  <c r="D119" i="19"/>
  <c r="L118" i="19"/>
  <c r="H118" i="19"/>
  <c r="F118" i="19"/>
  <c r="D118" i="19"/>
  <c r="L117" i="19"/>
  <c r="H117" i="19"/>
  <c r="F117" i="19"/>
  <c r="D117" i="19"/>
  <c r="L116" i="19"/>
  <c r="H116" i="19"/>
  <c r="F116" i="19"/>
  <c r="D116" i="19"/>
  <c r="L115" i="19"/>
  <c r="H115" i="19"/>
  <c r="F115" i="19"/>
  <c r="D115" i="19"/>
  <c r="L114" i="19"/>
  <c r="H114" i="19"/>
  <c r="F114" i="19"/>
  <c r="D114" i="19"/>
  <c r="L113" i="19"/>
  <c r="H113" i="19"/>
  <c r="F113" i="19"/>
  <c r="D113" i="19"/>
  <c r="L112" i="19"/>
  <c r="H112" i="19"/>
  <c r="F112" i="19"/>
  <c r="D112" i="19"/>
  <c r="L111" i="19"/>
  <c r="H111" i="19"/>
  <c r="F111" i="19"/>
  <c r="D111" i="19"/>
  <c r="L110" i="19"/>
  <c r="H110" i="19"/>
  <c r="F110" i="19"/>
  <c r="D110" i="19"/>
  <c r="L109" i="19"/>
  <c r="H109" i="19"/>
  <c r="F109" i="19"/>
  <c r="D109" i="19"/>
  <c r="L108" i="19"/>
  <c r="H108" i="19"/>
  <c r="F108" i="19"/>
  <c r="D108" i="19"/>
  <c r="L107" i="19"/>
  <c r="H107" i="19"/>
  <c r="F107" i="19"/>
  <c r="D107" i="19"/>
  <c r="L106" i="19"/>
  <c r="H106" i="19"/>
  <c r="F106" i="19"/>
  <c r="D106" i="19"/>
  <c r="L105" i="19"/>
  <c r="H105" i="19"/>
  <c r="F105" i="19"/>
  <c r="D105" i="19"/>
  <c r="L104" i="19"/>
  <c r="H104" i="19"/>
  <c r="F104" i="19"/>
  <c r="D104" i="19"/>
  <c r="L103" i="19"/>
  <c r="H103" i="19"/>
  <c r="F103" i="19"/>
  <c r="D103" i="19"/>
  <c r="L102" i="19"/>
  <c r="H102" i="19"/>
  <c r="F102" i="19"/>
  <c r="D102" i="19"/>
  <c r="L101" i="19"/>
  <c r="H101" i="19"/>
  <c r="F101" i="19"/>
  <c r="D101" i="19"/>
  <c r="L100" i="19"/>
  <c r="H100" i="19"/>
  <c r="F100" i="19"/>
  <c r="D100" i="19"/>
  <c r="L99" i="19"/>
  <c r="H99" i="19"/>
  <c r="F99" i="19"/>
  <c r="D99" i="19"/>
  <c r="L98" i="19"/>
  <c r="H98" i="19"/>
  <c r="F98" i="19"/>
  <c r="D98" i="19"/>
  <c r="L97" i="19"/>
  <c r="H97" i="19"/>
  <c r="F97" i="19"/>
  <c r="D97" i="19"/>
  <c r="L96" i="19"/>
  <c r="H96" i="19"/>
  <c r="F96" i="19"/>
  <c r="D96" i="19"/>
  <c r="L95" i="19"/>
  <c r="H95" i="19"/>
  <c r="F95" i="19"/>
  <c r="D95" i="19"/>
  <c r="L94" i="19"/>
  <c r="H94" i="19"/>
  <c r="F94" i="19"/>
  <c r="D94" i="19"/>
  <c r="L93" i="19"/>
  <c r="H93" i="19"/>
  <c r="F93" i="19"/>
  <c r="D93" i="19"/>
  <c r="L92" i="19"/>
  <c r="H92" i="19"/>
  <c r="F92" i="19"/>
  <c r="D92" i="19"/>
  <c r="L91" i="19"/>
  <c r="H91" i="19"/>
  <c r="F91" i="19"/>
  <c r="D91" i="19"/>
  <c r="L90" i="19"/>
  <c r="H90" i="19"/>
  <c r="F90" i="19"/>
  <c r="D90" i="19"/>
  <c r="L89" i="19"/>
  <c r="H89" i="19"/>
  <c r="F89" i="19"/>
  <c r="D89" i="19"/>
  <c r="L88" i="19"/>
  <c r="H88" i="19"/>
  <c r="F88" i="19"/>
  <c r="D88" i="19"/>
  <c r="L87" i="19"/>
  <c r="H87" i="19"/>
  <c r="F87" i="19"/>
  <c r="D87" i="19"/>
  <c r="L86" i="19"/>
  <c r="H86" i="19"/>
  <c r="F86" i="19"/>
  <c r="D86" i="19"/>
  <c r="L85" i="19"/>
  <c r="H85" i="19"/>
  <c r="F85" i="19"/>
  <c r="D85" i="19"/>
  <c r="L84" i="19"/>
  <c r="H84" i="19"/>
  <c r="F84" i="19"/>
  <c r="D84" i="19"/>
  <c r="L83" i="19"/>
  <c r="H83" i="19"/>
  <c r="F83" i="19"/>
  <c r="D83" i="19"/>
  <c r="L82" i="19"/>
  <c r="H82" i="19"/>
  <c r="F82" i="19"/>
  <c r="D82" i="19"/>
  <c r="L81" i="19"/>
  <c r="H81" i="19"/>
  <c r="F81" i="19"/>
  <c r="D81" i="19"/>
  <c r="L80" i="19"/>
  <c r="H80" i="19"/>
  <c r="F80" i="19"/>
  <c r="D80" i="19"/>
  <c r="L79" i="19"/>
  <c r="H79" i="19"/>
  <c r="F79" i="19"/>
  <c r="D79" i="19"/>
  <c r="L78" i="19"/>
  <c r="H78" i="19"/>
  <c r="F78" i="19"/>
  <c r="D78" i="19"/>
  <c r="L77" i="19"/>
  <c r="H77" i="19"/>
  <c r="F77" i="19"/>
  <c r="D77" i="19"/>
  <c r="L76" i="19"/>
  <c r="H76" i="19"/>
  <c r="F76" i="19"/>
  <c r="D76" i="19"/>
  <c r="L75" i="19"/>
  <c r="H75" i="19"/>
  <c r="F75" i="19"/>
  <c r="D75" i="19"/>
  <c r="L74" i="19"/>
  <c r="H74" i="19"/>
  <c r="F74" i="19"/>
  <c r="D74" i="19"/>
  <c r="L73" i="19"/>
  <c r="H73" i="19"/>
  <c r="F73" i="19"/>
  <c r="D73" i="19"/>
  <c r="L72" i="19"/>
  <c r="H72" i="19"/>
  <c r="F72" i="19"/>
  <c r="D72" i="19"/>
  <c r="L71" i="19"/>
  <c r="H71" i="19"/>
  <c r="F71" i="19"/>
  <c r="D71" i="19"/>
  <c r="L70" i="19"/>
  <c r="H70" i="19"/>
  <c r="F70" i="19"/>
  <c r="D70" i="19"/>
  <c r="L69" i="19"/>
  <c r="H69" i="19"/>
  <c r="F69" i="19"/>
  <c r="D69" i="19"/>
  <c r="L68" i="19"/>
  <c r="H68" i="19"/>
  <c r="F68" i="19"/>
  <c r="D68" i="19"/>
  <c r="L67" i="19"/>
  <c r="H67" i="19"/>
  <c r="F67" i="19"/>
  <c r="D67" i="19"/>
  <c r="L66" i="19"/>
  <c r="H66" i="19"/>
  <c r="F66" i="19"/>
  <c r="D66" i="19"/>
  <c r="L65" i="19"/>
  <c r="H65" i="19"/>
  <c r="F65" i="19"/>
  <c r="D65" i="19"/>
  <c r="L64" i="19"/>
  <c r="H64" i="19"/>
  <c r="F64" i="19"/>
  <c r="D64" i="19"/>
  <c r="L63" i="19"/>
  <c r="H63" i="19"/>
  <c r="F63" i="19"/>
  <c r="D63" i="19"/>
  <c r="L62" i="19"/>
  <c r="H62" i="19"/>
  <c r="F62" i="19"/>
  <c r="D62" i="19"/>
  <c r="L61" i="19"/>
  <c r="H61" i="19"/>
  <c r="F61" i="19"/>
  <c r="D61" i="19"/>
  <c r="L60" i="19"/>
  <c r="H60" i="19"/>
  <c r="F60" i="19"/>
  <c r="D60" i="19"/>
  <c r="L59" i="19"/>
  <c r="H59" i="19"/>
  <c r="F59" i="19"/>
  <c r="D59" i="19"/>
  <c r="L58" i="19"/>
  <c r="H58" i="19"/>
  <c r="F58" i="19"/>
  <c r="D58" i="19"/>
  <c r="L57" i="19"/>
  <c r="H57" i="19"/>
  <c r="F57" i="19"/>
  <c r="D57" i="19"/>
  <c r="L56" i="19"/>
  <c r="H56" i="19"/>
  <c r="F56" i="19"/>
  <c r="D56" i="19"/>
  <c r="L55" i="19"/>
  <c r="H55" i="19"/>
  <c r="F55" i="19"/>
  <c r="D55" i="19"/>
  <c r="L54" i="19"/>
  <c r="H54" i="19"/>
  <c r="F54" i="19"/>
  <c r="D54" i="19"/>
  <c r="L53" i="19"/>
  <c r="H53" i="19"/>
  <c r="F53" i="19"/>
  <c r="D53" i="19"/>
  <c r="L52" i="19"/>
  <c r="H52" i="19"/>
  <c r="F52" i="19"/>
  <c r="D52" i="19"/>
  <c r="L51" i="19"/>
  <c r="H51" i="19"/>
  <c r="F51" i="19"/>
  <c r="D51" i="19"/>
  <c r="L50" i="19"/>
  <c r="H50" i="19"/>
  <c r="F50" i="19"/>
  <c r="D50" i="19"/>
  <c r="L49" i="19"/>
  <c r="H49" i="19"/>
  <c r="F49" i="19"/>
  <c r="D49" i="19"/>
  <c r="L48" i="19"/>
  <c r="H48" i="19"/>
  <c r="F48" i="19"/>
  <c r="D48" i="19"/>
  <c r="L47" i="19"/>
  <c r="H47" i="19"/>
  <c r="F47" i="19"/>
  <c r="D47" i="19"/>
  <c r="L46" i="19"/>
  <c r="H46" i="19"/>
  <c r="F46" i="19"/>
  <c r="D46" i="19"/>
  <c r="L45" i="19"/>
  <c r="H45" i="19"/>
  <c r="F45" i="19"/>
  <c r="D45" i="19"/>
  <c r="L44" i="19"/>
  <c r="H44" i="19"/>
  <c r="F44" i="19"/>
  <c r="D44" i="19"/>
  <c r="L43" i="19"/>
  <c r="H43" i="19"/>
  <c r="F43" i="19"/>
  <c r="D43" i="19"/>
  <c r="L42" i="19"/>
  <c r="H42" i="19"/>
  <c r="F42" i="19"/>
  <c r="D42" i="19"/>
  <c r="L41" i="19"/>
  <c r="H41" i="19"/>
  <c r="F41" i="19"/>
  <c r="D41" i="19"/>
  <c r="L40" i="19"/>
  <c r="H40" i="19"/>
  <c r="F40" i="19"/>
  <c r="D40" i="19"/>
  <c r="L39" i="19"/>
  <c r="H39" i="19"/>
  <c r="F39" i="19"/>
  <c r="D39" i="19"/>
  <c r="L38" i="19"/>
  <c r="H38" i="19"/>
  <c r="F38" i="19"/>
  <c r="D38" i="19"/>
  <c r="L37" i="19"/>
  <c r="H37" i="19"/>
  <c r="F37" i="19"/>
  <c r="D37" i="19"/>
  <c r="L36" i="19"/>
  <c r="H36" i="19"/>
  <c r="F36" i="19"/>
  <c r="D36" i="19"/>
  <c r="L35" i="19"/>
  <c r="H35" i="19"/>
  <c r="F35" i="19"/>
  <c r="D35" i="19"/>
  <c r="L34" i="19"/>
  <c r="H34" i="19"/>
  <c r="F34" i="19"/>
  <c r="D34" i="19"/>
  <c r="L33" i="19"/>
  <c r="H33" i="19"/>
  <c r="F33" i="19"/>
  <c r="D33" i="19"/>
  <c r="L32" i="19"/>
  <c r="H32" i="19"/>
  <c r="F32" i="19"/>
  <c r="D32" i="19"/>
  <c r="L31" i="19"/>
  <c r="H31" i="19"/>
  <c r="F31" i="19"/>
  <c r="D31" i="19"/>
  <c r="L30" i="19"/>
  <c r="H30" i="19"/>
  <c r="F30" i="19"/>
  <c r="D30" i="19"/>
  <c r="L29" i="19"/>
  <c r="H29" i="19"/>
  <c r="F29" i="19"/>
  <c r="D29" i="19"/>
  <c r="L28" i="19"/>
  <c r="H28" i="19"/>
  <c r="F28" i="19"/>
  <c r="D28" i="19"/>
  <c r="L27" i="19"/>
  <c r="H27" i="19"/>
  <c r="F27" i="19"/>
  <c r="D27" i="19"/>
  <c r="L26" i="19"/>
  <c r="H26" i="19"/>
  <c r="F26" i="19"/>
  <c r="D26" i="19"/>
  <c r="L25" i="19"/>
  <c r="H25" i="19"/>
  <c r="F25" i="19"/>
  <c r="D25" i="19"/>
  <c r="L24" i="19"/>
  <c r="H24" i="19"/>
  <c r="F24" i="19"/>
  <c r="D24" i="19"/>
  <c r="L23" i="19"/>
  <c r="H23" i="19"/>
  <c r="F23" i="19"/>
  <c r="D23" i="19"/>
  <c r="L22" i="19"/>
  <c r="H22" i="19"/>
  <c r="F22" i="19"/>
  <c r="D22" i="19"/>
  <c r="L21" i="19"/>
  <c r="H21" i="19"/>
  <c r="F21" i="19"/>
  <c r="D21" i="19"/>
  <c r="L20" i="19"/>
  <c r="H20" i="19"/>
  <c r="F20" i="19"/>
  <c r="D20" i="19"/>
  <c r="L19" i="19"/>
  <c r="H19" i="19"/>
  <c r="F19" i="19"/>
  <c r="D19" i="19"/>
  <c r="L18" i="19"/>
  <c r="H18" i="19"/>
  <c r="F18" i="19"/>
  <c r="D18" i="19"/>
  <c r="L17" i="19"/>
  <c r="H17" i="19"/>
  <c r="F17" i="19"/>
  <c r="D17" i="19"/>
  <c r="L16" i="19"/>
  <c r="H16" i="19"/>
  <c r="F16" i="19"/>
  <c r="D16" i="19"/>
  <c r="L15" i="19"/>
  <c r="H15" i="19"/>
  <c r="F15" i="19"/>
  <c r="D15" i="19"/>
  <c r="L14" i="19"/>
  <c r="H14" i="19"/>
  <c r="F14" i="19"/>
  <c r="D14" i="19"/>
  <c r="L13" i="19"/>
  <c r="H13" i="19"/>
  <c r="F13" i="19"/>
  <c r="D13" i="19"/>
  <c r="L12" i="19"/>
  <c r="H12" i="19"/>
  <c r="F12" i="19"/>
  <c r="D12" i="19"/>
  <c r="L11" i="19"/>
  <c r="H11" i="19"/>
  <c r="F11" i="19"/>
  <c r="D11" i="19"/>
  <c r="L10" i="19"/>
  <c r="H10" i="19"/>
  <c r="F10" i="19"/>
  <c r="D10" i="19"/>
  <c r="L9" i="19"/>
  <c r="H9" i="19"/>
  <c r="F9" i="19"/>
  <c r="D9" i="19"/>
  <c r="L8" i="19"/>
  <c r="H8" i="19"/>
  <c r="F8" i="19"/>
  <c r="D8" i="19"/>
  <c r="L7" i="19"/>
  <c r="H7" i="19"/>
  <c r="F7" i="19"/>
  <c r="D7" i="19"/>
  <c r="L6" i="19"/>
  <c r="H6" i="19"/>
  <c r="F6" i="19"/>
  <c r="D6" i="19"/>
  <c r="L338" i="18"/>
  <c r="H338" i="18"/>
  <c r="F338" i="18"/>
  <c r="D338" i="18"/>
  <c r="L337" i="18"/>
  <c r="H337" i="18"/>
  <c r="F337" i="18"/>
  <c r="D337" i="18"/>
  <c r="L336" i="18"/>
  <c r="H336" i="18"/>
  <c r="F336" i="18"/>
  <c r="D336" i="18"/>
  <c r="L335" i="18"/>
  <c r="H335" i="18"/>
  <c r="F335" i="18"/>
  <c r="D335" i="18"/>
  <c r="L334" i="18"/>
  <c r="H334" i="18"/>
  <c r="F334" i="18"/>
  <c r="D334" i="18"/>
  <c r="L333" i="18"/>
  <c r="H333" i="18"/>
  <c r="F333" i="18"/>
  <c r="D333" i="18"/>
  <c r="L332" i="18"/>
  <c r="H332" i="18"/>
  <c r="F332" i="18"/>
  <c r="D332" i="18"/>
  <c r="L331" i="18"/>
  <c r="H331" i="18"/>
  <c r="F331" i="18"/>
  <c r="D331" i="18"/>
  <c r="L330" i="18"/>
  <c r="H330" i="18"/>
  <c r="F330" i="18"/>
  <c r="D330" i="18"/>
  <c r="L329" i="18"/>
  <c r="H329" i="18"/>
  <c r="F329" i="18"/>
  <c r="D329" i="18"/>
  <c r="L328" i="18"/>
  <c r="H328" i="18"/>
  <c r="F328" i="18"/>
  <c r="D328" i="18"/>
  <c r="L327" i="18"/>
  <c r="H327" i="18"/>
  <c r="F327" i="18"/>
  <c r="D327" i="18"/>
  <c r="L326" i="18"/>
  <c r="H326" i="18"/>
  <c r="F326" i="18"/>
  <c r="D326" i="18"/>
  <c r="L325" i="18"/>
  <c r="H325" i="18"/>
  <c r="F325" i="18"/>
  <c r="D325" i="18"/>
  <c r="L324" i="18"/>
  <c r="H324" i="18"/>
  <c r="F324" i="18"/>
  <c r="D324" i="18"/>
  <c r="L323" i="18"/>
  <c r="H323" i="18"/>
  <c r="F323" i="18"/>
  <c r="D323" i="18"/>
  <c r="L322" i="18"/>
  <c r="H322" i="18"/>
  <c r="F322" i="18"/>
  <c r="D322" i="18"/>
  <c r="L321" i="18"/>
  <c r="H321" i="18"/>
  <c r="F321" i="18"/>
  <c r="D321" i="18"/>
  <c r="L320" i="18"/>
  <c r="H320" i="18"/>
  <c r="F320" i="18"/>
  <c r="D320" i="18"/>
  <c r="L319" i="18"/>
  <c r="H319" i="18"/>
  <c r="F319" i="18"/>
  <c r="D319" i="18"/>
  <c r="L318" i="18"/>
  <c r="H318" i="18"/>
  <c r="F318" i="18"/>
  <c r="D318" i="18"/>
  <c r="L317" i="18"/>
  <c r="H317" i="18"/>
  <c r="F317" i="18"/>
  <c r="D317" i="18"/>
  <c r="L316" i="18"/>
  <c r="H316" i="18"/>
  <c r="F316" i="18"/>
  <c r="D316" i="18"/>
  <c r="L315" i="18"/>
  <c r="H315" i="18"/>
  <c r="F315" i="18"/>
  <c r="D315" i="18"/>
  <c r="L314" i="18"/>
  <c r="H314" i="18"/>
  <c r="F314" i="18"/>
  <c r="D314" i="18"/>
  <c r="L313" i="18"/>
  <c r="H313" i="18"/>
  <c r="F313" i="18"/>
  <c r="D313" i="18"/>
  <c r="L312" i="18"/>
  <c r="H312" i="18"/>
  <c r="F312" i="18"/>
  <c r="D312" i="18"/>
  <c r="L311" i="18"/>
  <c r="H311" i="18"/>
  <c r="F311" i="18"/>
  <c r="D311" i="18"/>
  <c r="L310" i="18"/>
  <c r="H310" i="18"/>
  <c r="F310" i="18"/>
  <c r="D310" i="18"/>
  <c r="L309" i="18"/>
  <c r="H309" i="18"/>
  <c r="F309" i="18"/>
  <c r="D309" i="18"/>
  <c r="L308" i="18"/>
  <c r="L307" i="18"/>
  <c r="L306" i="18"/>
  <c r="L305" i="18"/>
  <c r="L304" i="18"/>
  <c r="L303" i="18"/>
  <c r="H303" i="18"/>
  <c r="F303" i="18"/>
  <c r="D303" i="18"/>
  <c r="L302" i="18"/>
  <c r="H302" i="18"/>
  <c r="F302" i="18"/>
  <c r="D302" i="18"/>
  <c r="L301" i="18"/>
  <c r="H301" i="18"/>
  <c r="F301" i="18"/>
  <c r="D301" i="18"/>
  <c r="L300" i="18"/>
  <c r="H300" i="18"/>
  <c r="F300" i="18"/>
  <c r="D300" i="18"/>
  <c r="L299" i="18"/>
  <c r="H299" i="18"/>
  <c r="F299" i="18"/>
  <c r="D299" i="18"/>
  <c r="L298" i="18"/>
  <c r="H298" i="18"/>
  <c r="F298" i="18"/>
  <c r="D298" i="18"/>
  <c r="L297" i="18"/>
  <c r="H297" i="18"/>
  <c r="F297" i="18"/>
  <c r="D297" i="18"/>
  <c r="L296" i="18"/>
  <c r="H296" i="18"/>
  <c r="F296" i="18"/>
  <c r="D296" i="18"/>
  <c r="L295" i="18"/>
  <c r="H295" i="18"/>
  <c r="F295" i="18"/>
  <c r="D295" i="18"/>
  <c r="L294" i="18"/>
  <c r="H294" i="18"/>
  <c r="F294" i="18"/>
  <c r="D294" i="18"/>
  <c r="L293" i="18"/>
  <c r="H293" i="18"/>
  <c r="F293" i="18"/>
  <c r="D293" i="18"/>
  <c r="L292" i="18"/>
  <c r="H292" i="18"/>
  <c r="F292" i="18"/>
  <c r="D292" i="18"/>
  <c r="L291" i="18"/>
  <c r="H291" i="18"/>
  <c r="F291" i="18"/>
  <c r="D291" i="18"/>
  <c r="L290" i="18"/>
  <c r="H290" i="18"/>
  <c r="F290" i="18"/>
  <c r="D290" i="18"/>
  <c r="L289" i="18"/>
  <c r="H289" i="18"/>
  <c r="F289" i="18"/>
  <c r="D289" i="18"/>
  <c r="L288" i="18"/>
  <c r="H288" i="18"/>
  <c r="F288" i="18"/>
  <c r="D288" i="18"/>
  <c r="L287" i="18"/>
  <c r="H287" i="18"/>
  <c r="F287" i="18"/>
  <c r="D287" i="18"/>
  <c r="L286" i="18"/>
  <c r="H286" i="18"/>
  <c r="F286" i="18"/>
  <c r="D286" i="18"/>
  <c r="L285" i="18"/>
  <c r="H285" i="18"/>
  <c r="F285" i="18"/>
  <c r="D285" i="18"/>
  <c r="L284" i="18"/>
  <c r="H284" i="18"/>
  <c r="F284" i="18"/>
  <c r="D284" i="18"/>
  <c r="L283" i="18"/>
  <c r="H283" i="18"/>
  <c r="F283" i="18"/>
  <c r="D283" i="18"/>
  <c r="L282" i="18"/>
  <c r="H282" i="18"/>
  <c r="F282" i="18"/>
  <c r="D282" i="18"/>
  <c r="L281" i="18"/>
  <c r="H281" i="18"/>
  <c r="F281" i="18"/>
  <c r="D281" i="18"/>
  <c r="L280" i="18"/>
  <c r="H280" i="18"/>
  <c r="F280" i="18"/>
  <c r="D280" i="18"/>
  <c r="L279" i="18"/>
  <c r="H279" i="18"/>
  <c r="F279" i="18"/>
  <c r="D279" i="18"/>
  <c r="L278" i="18"/>
  <c r="H278" i="18"/>
  <c r="F278" i="18"/>
  <c r="D278" i="18"/>
  <c r="L277" i="18"/>
  <c r="H277" i="18"/>
  <c r="F277" i="18"/>
  <c r="D277" i="18"/>
  <c r="L276" i="18"/>
  <c r="H276" i="18"/>
  <c r="F276" i="18"/>
  <c r="D276" i="18"/>
  <c r="L275" i="18"/>
  <c r="H275" i="18"/>
  <c r="F275" i="18"/>
  <c r="D275" i="18"/>
  <c r="L274" i="18"/>
  <c r="H274" i="18"/>
  <c r="F274" i="18"/>
  <c r="D274" i="18"/>
  <c r="L273" i="18"/>
  <c r="H273" i="18"/>
  <c r="F273" i="18"/>
  <c r="D273" i="18"/>
  <c r="L272" i="18"/>
  <c r="H272" i="18"/>
  <c r="F272" i="18"/>
  <c r="D272" i="18"/>
  <c r="L271" i="18"/>
  <c r="H271" i="18"/>
  <c r="F271" i="18"/>
  <c r="D271" i="18"/>
  <c r="L270" i="18"/>
  <c r="H270" i="18"/>
  <c r="F270" i="18"/>
  <c r="D270" i="18"/>
  <c r="L269" i="18"/>
  <c r="H269" i="18"/>
  <c r="F269" i="18"/>
  <c r="D269" i="18"/>
  <c r="L268" i="18"/>
  <c r="H268" i="18"/>
  <c r="F268" i="18"/>
  <c r="D268" i="18"/>
  <c r="L267" i="18"/>
  <c r="H267" i="18"/>
  <c r="F267" i="18"/>
  <c r="D267" i="18"/>
  <c r="L266" i="18"/>
  <c r="H266" i="18"/>
  <c r="F266" i="18"/>
  <c r="D266" i="18"/>
  <c r="L265" i="18"/>
  <c r="H265" i="18"/>
  <c r="F265" i="18"/>
  <c r="D265" i="18"/>
  <c r="L264" i="18"/>
  <c r="H264" i="18"/>
  <c r="F264" i="18"/>
  <c r="D264" i="18"/>
  <c r="L263" i="18"/>
  <c r="H263" i="18"/>
  <c r="F263" i="18"/>
  <c r="D263" i="18"/>
  <c r="L262" i="18"/>
  <c r="H262" i="18"/>
  <c r="F262" i="18"/>
  <c r="D262" i="18"/>
  <c r="L261" i="18"/>
  <c r="H261" i="18"/>
  <c r="F261" i="18"/>
  <c r="D261" i="18"/>
  <c r="L260" i="18"/>
  <c r="H260" i="18"/>
  <c r="F260" i="18"/>
  <c r="D260" i="18"/>
  <c r="L259" i="18"/>
  <c r="H259" i="18"/>
  <c r="F259" i="18"/>
  <c r="D259" i="18"/>
  <c r="L258" i="18"/>
  <c r="H258" i="18"/>
  <c r="F258" i="18"/>
  <c r="D258" i="18"/>
  <c r="L257" i="18"/>
  <c r="H257" i="18"/>
  <c r="F257" i="18"/>
  <c r="D257" i="18"/>
  <c r="L256" i="18"/>
  <c r="H256" i="18"/>
  <c r="F256" i="18"/>
  <c r="D256" i="18"/>
  <c r="L255" i="18"/>
  <c r="H255" i="18"/>
  <c r="F255" i="18"/>
  <c r="D255" i="18"/>
  <c r="L254" i="18"/>
  <c r="H254" i="18"/>
  <c r="F254" i="18"/>
  <c r="D254" i="18"/>
  <c r="L253" i="18"/>
  <c r="H253" i="18"/>
  <c r="F253" i="18"/>
  <c r="D253" i="18"/>
  <c r="L252" i="18"/>
  <c r="H252" i="18"/>
  <c r="F252" i="18"/>
  <c r="D252" i="18"/>
  <c r="L251" i="18"/>
  <c r="H251" i="18"/>
  <c r="F251" i="18"/>
  <c r="D251" i="18"/>
  <c r="L250" i="18"/>
  <c r="H250" i="18"/>
  <c r="F250" i="18"/>
  <c r="D250" i="18"/>
  <c r="L249" i="18"/>
  <c r="H249" i="18"/>
  <c r="F249" i="18"/>
  <c r="D249" i="18"/>
  <c r="L248" i="18"/>
  <c r="H248" i="18"/>
  <c r="F248" i="18"/>
  <c r="D248" i="18"/>
  <c r="L247" i="18"/>
  <c r="H247" i="18"/>
  <c r="F247" i="18"/>
  <c r="D247" i="18"/>
  <c r="L246" i="18"/>
  <c r="H246" i="18"/>
  <c r="F246" i="18"/>
  <c r="D246" i="18"/>
  <c r="L245" i="18"/>
  <c r="H245" i="18"/>
  <c r="F245" i="18"/>
  <c r="D245" i="18"/>
  <c r="L244" i="18"/>
  <c r="H244" i="18"/>
  <c r="F244" i="18"/>
  <c r="D244" i="18"/>
  <c r="L243" i="18"/>
  <c r="H243" i="18"/>
  <c r="F243" i="18"/>
  <c r="D243" i="18"/>
  <c r="L242" i="18"/>
  <c r="H242" i="18"/>
  <c r="F242" i="18"/>
  <c r="D242" i="18"/>
  <c r="L241" i="18"/>
  <c r="H241" i="18"/>
  <c r="F241" i="18"/>
  <c r="D241" i="18"/>
  <c r="L240" i="18"/>
  <c r="H240" i="18"/>
  <c r="F240" i="18"/>
  <c r="D240" i="18"/>
  <c r="L239" i="18"/>
  <c r="H239" i="18"/>
  <c r="F239" i="18"/>
  <c r="D239" i="18"/>
  <c r="L238" i="18"/>
  <c r="H238" i="18"/>
  <c r="F238" i="18"/>
  <c r="D238" i="18"/>
  <c r="L237" i="18"/>
  <c r="H237" i="18"/>
  <c r="F237" i="18"/>
  <c r="D237" i="18"/>
  <c r="L236" i="18"/>
  <c r="H236" i="18"/>
  <c r="F236" i="18"/>
  <c r="D236" i="18"/>
  <c r="L235" i="18"/>
  <c r="H235" i="18"/>
  <c r="F235" i="18"/>
  <c r="D235" i="18"/>
  <c r="L234" i="18"/>
  <c r="H234" i="18"/>
  <c r="F234" i="18"/>
  <c r="D234" i="18"/>
  <c r="L233" i="18"/>
  <c r="H233" i="18"/>
  <c r="F233" i="18"/>
  <c r="D233" i="18"/>
  <c r="L232" i="18"/>
  <c r="H232" i="18"/>
  <c r="F232" i="18"/>
  <c r="D232" i="18"/>
  <c r="L231" i="18"/>
  <c r="H231" i="18"/>
  <c r="F231" i="18"/>
  <c r="D231" i="18"/>
  <c r="L230" i="18"/>
  <c r="H230" i="18"/>
  <c r="F230" i="18"/>
  <c r="D230" i="18"/>
  <c r="L229" i="18"/>
  <c r="H229" i="18"/>
  <c r="F229" i="18"/>
  <c r="D229" i="18"/>
  <c r="L228" i="18"/>
  <c r="H228" i="18"/>
  <c r="F228" i="18"/>
  <c r="D228" i="18"/>
  <c r="L227" i="18"/>
  <c r="H227" i="18"/>
  <c r="F227" i="18"/>
  <c r="D227" i="18"/>
  <c r="L226" i="18"/>
  <c r="H226" i="18"/>
  <c r="F226" i="18"/>
  <c r="D226" i="18"/>
  <c r="L225" i="18"/>
  <c r="H225" i="18"/>
  <c r="F225" i="18"/>
  <c r="D225" i="18"/>
  <c r="L224" i="18"/>
  <c r="H224" i="18"/>
  <c r="F224" i="18"/>
  <c r="D224" i="18"/>
  <c r="L223" i="18"/>
  <c r="H223" i="18"/>
  <c r="F223" i="18"/>
  <c r="D223" i="18"/>
  <c r="L222" i="18"/>
  <c r="H222" i="18"/>
  <c r="F222" i="18"/>
  <c r="D222" i="18"/>
  <c r="L221" i="18"/>
  <c r="H221" i="18"/>
  <c r="F221" i="18"/>
  <c r="D221" i="18"/>
  <c r="L220" i="18"/>
  <c r="H220" i="18"/>
  <c r="F220" i="18"/>
  <c r="D220" i="18"/>
  <c r="L219" i="18"/>
  <c r="H219" i="18"/>
  <c r="F219" i="18"/>
  <c r="D219" i="18"/>
  <c r="L218" i="18"/>
  <c r="H218" i="18"/>
  <c r="F218" i="18"/>
  <c r="D218" i="18"/>
  <c r="L217" i="18"/>
  <c r="H217" i="18"/>
  <c r="F217" i="18"/>
  <c r="D217" i="18"/>
  <c r="L216" i="18"/>
  <c r="H216" i="18"/>
  <c r="F216" i="18"/>
  <c r="D216" i="18"/>
  <c r="L215" i="18"/>
  <c r="H215" i="18"/>
  <c r="F215" i="18"/>
  <c r="D215" i="18"/>
  <c r="L214" i="18"/>
  <c r="H214" i="18"/>
  <c r="F214" i="18"/>
  <c r="D214" i="18"/>
  <c r="L213" i="18"/>
  <c r="H213" i="18"/>
  <c r="F213" i="18"/>
  <c r="D213" i="18"/>
  <c r="L212" i="18"/>
  <c r="H212" i="18"/>
  <c r="F212" i="18"/>
  <c r="D212" i="18"/>
  <c r="L211" i="18"/>
  <c r="H211" i="18"/>
  <c r="F211" i="18"/>
  <c r="D211" i="18"/>
  <c r="L210" i="18"/>
  <c r="H210" i="18"/>
  <c r="F210" i="18"/>
  <c r="D210" i="18"/>
  <c r="L209" i="18"/>
  <c r="H209" i="18"/>
  <c r="F209" i="18"/>
  <c r="D209" i="18"/>
  <c r="L208" i="18"/>
  <c r="H208" i="18"/>
  <c r="F208" i="18"/>
  <c r="D208" i="18"/>
  <c r="L207" i="18"/>
  <c r="H207" i="18"/>
  <c r="F207" i="18"/>
  <c r="D207" i="18"/>
  <c r="L206" i="18"/>
  <c r="H206" i="18"/>
  <c r="F206" i="18"/>
  <c r="D206" i="18"/>
  <c r="L205" i="18"/>
  <c r="H205" i="18"/>
  <c r="F205" i="18"/>
  <c r="D205" i="18"/>
  <c r="L204" i="18"/>
  <c r="H204" i="18"/>
  <c r="F204" i="18"/>
  <c r="D204" i="18"/>
  <c r="L203" i="18"/>
  <c r="H203" i="18"/>
  <c r="F203" i="18"/>
  <c r="D203" i="18"/>
  <c r="L202" i="18"/>
  <c r="H202" i="18"/>
  <c r="F202" i="18"/>
  <c r="D202" i="18"/>
  <c r="L201" i="18"/>
  <c r="H201" i="18"/>
  <c r="F201" i="18"/>
  <c r="D201" i="18"/>
  <c r="L200" i="18"/>
  <c r="H200" i="18"/>
  <c r="F200" i="18"/>
  <c r="D200" i="18"/>
  <c r="L199" i="18"/>
  <c r="H199" i="18"/>
  <c r="F199" i="18"/>
  <c r="D199" i="18"/>
  <c r="L198" i="18"/>
  <c r="H198" i="18"/>
  <c r="F198" i="18"/>
  <c r="D198" i="18"/>
  <c r="L197" i="18"/>
  <c r="H197" i="18"/>
  <c r="F197" i="18"/>
  <c r="D197" i="18"/>
  <c r="L196" i="18"/>
  <c r="H196" i="18"/>
  <c r="F196" i="18"/>
  <c r="D196" i="18"/>
  <c r="L195" i="18"/>
  <c r="H195" i="18"/>
  <c r="F195" i="18"/>
  <c r="D195" i="18"/>
  <c r="L194" i="18"/>
  <c r="H194" i="18"/>
  <c r="F194" i="18"/>
  <c r="D194" i="18"/>
  <c r="L193" i="18"/>
  <c r="H193" i="18"/>
  <c r="F193" i="18"/>
  <c r="D193" i="18"/>
  <c r="L192" i="18"/>
  <c r="H192" i="18"/>
  <c r="F192" i="18"/>
  <c r="D192" i="18"/>
  <c r="L191" i="18"/>
  <c r="H191" i="18"/>
  <c r="F191" i="18"/>
  <c r="D191" i="18"/>
  <c r="L190" i="18"/>
  <c r="H190" i="18"/>
  <c r="F190" i="18"/>
  <c r="D190" i="18"/>
  <c r="L189" i="18"/>
  <c r="H189" i="18"/>
  <c r="F189" i="18"/>
  <c r="D189" i="18"/>
  <c r="L188" i="18"/>
  <c r="H188" i="18"/>
  <c r="F188" i="18"/>
  <c r="D188" i="18"/>
  <c r="L187" i="18"/>
  <c r="H187" i="18"/>
  <c r="F187" i="18"/>
  <c r="D187" i="18"/>
  <c r="L186" i="18"/>
  <c r="H186" i="18"/>
  <c r="F186" i="18"/>
  <c r="D186" i="18"/>
  <c r="L185" i="18"/>
  <c r="H185" i="18"/>
  <c r="F185" i="18"/>
  <c r="D185" i="18"/>
  <c r="L184" i="18"/>
  <c r="H184" i="18"/>
  <c r="F184" i="18"/>
  <c r="D184" i="18"/>
  <c r="L183" i="18"/>
  <c r="H183" i="18"/>
  <c r="F183" i="18"/>
  <c r="D183" i="18"/>
  <c r="L182" i="18"/>
  <c r="H182" i="18"/>
  <c r="F182" i="18"/>
  <c r="D182" i="18"/>
  <c r="L181" i="18"/>
  <c r="H181" i="18"/>
  <c r="F181" i="18"/>
  <c r="D181" i="18"/>
  <c r="L180" i="18"/>
  <c r="H180" i="18"/>
  <c r="F180" i="18"/>
  <c r="D180" i="18"/>
  <c r="L179" i="18"/>
  <c r="H179" i="18"/>
  <c r="F179" i="18"/>
  <c r="D179" i="18"/>
  <c r="L178" i="18"/>
  <c r="H178" i="18"/>
  <c r="F178" i="18"/>
  <c r="D178" i="18"/>
  <c r="L177" i="18"/>
  <c r="H177" i="18"/>
  <c r="F177" i="18"/>
  <c r="D177" i="18"/>
  <c r="L176" i="18"/>
  <c r="H176" i="18"/>
  <c r="F176" i="18"/>
  <c r="D176" i="18"/>
  <c r="L175" i="18"/>
  <c r="H175" i="18"/>
  <c r="F175" i="18"/>
  <c r="D175" i="18"/>
  <c r="L174" i="18"/>
  <c r="H174" i="18"/>
  <c r="F174" i="18"/>
  <c r="D174" i="18"/>
  <c r="L173" i="18"/>
  <c r="H173" i="18"/>
  <c r="F173" i="18"/>
  <c r="D173" i="18"/>
  <c r="L172" i="18"/>
  <c r="H172" i="18"/>
  <c r="F172" i="18"/>
  <c r="D172" i="18"/>
  <c r="L171" i="18"/>
  <c r="H171" i="18"/>
  <c r="F171" i="18"/>
  <c r="D171" i="18"/>
  <c r="L170" i="18"/>
  <c r="H170" i="18"/>
  <c r="F170" i="18"/>
  <c r="D170" i="18"/>
  <c r="L169" i="18"/>
  <c r="H169" i="18"/>
  <c r="F169" i="18"/>
  <c r="D169" i="18"/>
  <c r="L168" i="18"/>
  <c r="H168" i="18"/>
  <c r="F168" i="18"/>
  <c r="D168" i="18"/>
  <c r="L167" i="18"/>
  <c r="H167" i="18"/>
  <c r="F167" i="18"/>
  <c r="D167" i="18"/>
  <c r="L166" i="18"/>
  <c r="H166" i="18"/>
  <c r="F166" i="18"/>
  <c r="D166" i="18"/>
  <c r="L165" i="18"/>
  <c r="H165" i="18"/>
  <c r="F165" i="18"/>
  <c r="D165" i="18"/>
  <c r="L164" i="18"/>
  <c r="H164" i="18"/>
  <c r="F164" i="18"/>
  <c r="D164" i="18"/>
  <c r="L163" i="18"/>
  <c r="H163" i="18"/>
  <c r="F163" i="18"/>
  <c r="D163" i="18"/>
  <c r="L162" i="18"/>
  <c r="H162" i="18"/>
  <c r="F162" i="18"/>
  <c r="D162" i="18"/>
  <c r="L161" i="18"/>
  <c r="H161" i="18"/>
  <c r="F161" i="18"/>
  <c r="D161" i="18"/>
  <c r="L160" i="18"/>
  <c r="H160" i="18"/>
  <c r="F160" i="18"/>
  <c r="D160" i="18"/>
  <c r="L159" i="18"/>
  <c r="H159" i="18"/>
  <c r="F159" i="18"/>
  <c r="D159" i="18"/>
  <c r="L158" i="18"/>
  <c r="H158" i="18"/>
  <c r="F158" i="18"/>
  <c r="D158" i="18"/>
  <c r="L157" i="18"/>
  <c r="H157" i="18"/>
  <c r="F157" i="18"/>
  <c r="D157" i="18"/>
  <c r="L156" i="18"/>
  <c r="H156" i="18"/>
  <c r="F156" i="18"/>
  <c r="D156" i="18"/>
  <c r="L155" i="18"/>
  <c r="H155" i="18"/>
  <c r="F155" i="18"/>
  <c r="D155" i="18"/>
  <c r="L154" i="18"/>
  <c r="H154" i="18"/>
  <c r="F154" i="18"/>
  <c r="D154" i="18"/>
  <c r="L153" i="18"/>
  <c r="H153" i="18"/>
  <c r="F153" i="18"/>
  <c r="D153" i="18"/>
  <c r="L152" i="18"/>
  <c r="H152" i="18"/>
  <c r="F152" i="18"/>
  <c r="D152" i="18"/>
  <c r="L151" i="18"/>
  <c r="H151" i="18"/>
  <c r="F151" i="18"/>
  <c r="D151" i="18"/>
  <c r="L150" i="18"/>
  <c r="H150" i="18"/>
  <c r="F150" i="18"/>
  <c r="D150" i="18"/>
  <c r="L149" i="18"/>
  <c r="H149" i="18"/>
  <c r="F149" i="18"/>
  <c r="D149" i="18"/>
  <c r="L148" i="18"/>
  <c r="H148" i="18"/>
  <c r="F148" i="18"/>
  <c r="D148" i="18"/>
  <c r="L147" i="18"/>
  <c r="H147" i="18"/>
  <c r="F147" i="18"/>
  <c r="D147" i="18"/>
  <c r="L146" i="18"/>
  <c r="H146" i="18"/>
  <c r="F146" i="18"/>
  <c r="D146" i="18"/>
  <c r="L145" i="18"/>
  <c r="H145" i="18"/>
  <c r="F145" i="18"/>
  <c r="D145" i="18"/>
  <c r="L144" i="18"/>
  <c r="H144" i="18"/>
  <c r="F144" i="18"/>
  <c r="D144" i="18"/>
  <c r="L143" i="18"/>
  <c r="H143" i="18"/>
  <c r="F143" i="18"/>
  <c r="D143" i="18"/>
  <c r="L142" i="18"/>
  <c r="H142" i="18"/>
  <c r="F142" i="18"/>
  <c r="D142" i="18"/>
  <c r="L141" i="18"/>
  <c r="H141" i="18"/>
  <c r="F141" i="18"/>
  <c r="D141" i="18"/>
  <c r="L140" i="18"/>
  <c r="H140" i="18"/>
  <c r="F140" i="18"/>
  <c r="D140" i="18"/>
  <c r="L139" i="18"/>
  <c r="H139" i="18"/>
  <c r="F139" i="18"/>
  <c r="D139" i="18"/>
  <c r="L138" i="18"/>
  <c r="H138" i="18"/>
  <c r="F138" i="18"/>
  <c r="D138" i="18"/>
  <c r="L137" i="18"/>
  <c r="H137" i="18"/>
  <c r="F137" i="18"/>
  <c r="D137" i="18"/>
  <c r="L136" i="18"/>
  <c r="H136" i="18"/>
  <c r="F136" i="18"/>
  <c r="D136" i="18"/>
  <c r="L135" i="18"/>
  <c r="H135" i="18"/>
  <c r="F135" i="18"/>
  <c r="D135" i="18"/>
  <c r="L134" i="18"/>
  <c r="H134" i="18"/>
  <c r="F134" i="18"/>
  <c r="D134" i="18"/>
  <c r="L133" i="18"/>
  <c r="H133" i="18"/>
  <c r="F133" i="18"/>
  <c r="D133" i="18"/>
  <c r="L132" i="18"/>
  <c r="H132" i="18"/>
  <c r="F132" i="18"/>
  <c r="D132" i="18"/>
  <c r="L131" i="18"/>
  <c r="H131" i="18"/>
  <c r="F131" i="18"/>
  <c r="D131" i="18"/>
  <c r="L130" i="18"/>
  <c r="H130" i="18"/>
  <c r="F130" i="18"/>
  <c r="D130" i="18"/>
  <c r="L129" i="18"/>
  <c r="H129" i="18"/>
  <c r="F129" i="18"/>
  <c r="D129" i="18"/>
  <c r="L128" i="18"/>
  <c r="H128" i="18"/>
  <c r="F128" i="18"/>
  <c r="D128" i="18"/>
  <c r="L127" i="18"/>
  <c r="H127" i="18"/>
  <c r="F127" i="18"/>
  <c r="D127" i="18"/>
  <c r="L126" i="18"/>
  <c r="H126" i="18"/>
  <c r="F126" i="18"/>
  <c r="D126" i="18"/>
  <c r="L125" i="18"/>
  <c r="H125" i="18"/>
  <c r="F125" i="18"/>
  <c r="D125" i="18"/>
  <c r="L124" i="18"/>
  <c r="H124" i="18"/>
  <c r="F124" i="18"/>
  <c r="D124" i="18"/>
  <c r="L123" i="18"/>
  <c r="H123" i="18"/>
  <c r="F123" i="18"/>
  <c r="D123" i="18"/>
  <c r="L122" i="18"/>
  <c r="H122" i="18"/>
  <c r="F122" i="18"/>
  <c r="D122" i="18"/>
  <c r="L121" i="18"/>
  <c r="H121" i="18"/>
  <c r="L120" i="18"/>
  <c r="H120" i="18"/>
  <c r="F120" i="18"/>
  <c r="D120" i="18"/>
  <c r="L119" i="18"/>
  <c r="H119" i="18"/>
  <c r="F119" i="18"/>
  <c r="D119" i="18"/>
  <c r="L118" i="18"/>
  <c r="H118" i="18"/>
  <c r="F118" i="18"/>
  <c r="D118" i="18"/>
  <c r="L117" i="18"/>
  <c r="H117" i="18"/>
  <c r="F117" i="18"/>
  <c r="D117" i="18"/>
  <c r="L116" i="18"/>
  <c r="H116" i="18"/>
  <c r="F116" i="18"/>
  <c r="D116" i="18"/>
  <c r="L115" i="18"/>
  <c r="H115" i="18"/>
  <c r="F115" i="18"/>
  <c r="D115" i="18"/>
  <c r="L114" i="18"/>
  <c r="H114" i="18"/>
  <c r="F114" i="18"/>
  <c r="D114" i="18"/>
  <c r="L113" i="18"/>
  <c r="H113" i="18"/>
  <c r="F113" i="18"/>
  <c r="D113" i="18"/>
  <c r="L112" i="18"/>
  <c r="H112" i="18"/>
  <c r="F112" i="18"/>
  <c r="D112" i="18"/>
  <c r="L111" i="18"/>
  <c r="H111" i="18"/>
  <c r="F111" i="18"/>
  <c r="D111" i="18"/>
  <c r="L110" i="18"/>
  <c r="H110" i="18"/>
  <c r="F110" i="18"/>
  <c r="D110" i="18"/>
  <c r="L109" i="18"/>
  <c r="H109" i="18"/>
  <c r="F109" i="18"/>
  <c r="D109" i="18"/>
  <c r="L108" i="18"/>
  <c r="H108" i="18"/>
  <c r="F108" i="18"/>
  <c r="D108" i="18"/>
  <c r="L107" i="18"/>
  <c r="H107" i="18"/>
  <c r="F107" i="18"/>
  <c r="D107" i="18"/>
  <c r="L106" i="18"/>
  <c r="H106" i="18"/>
  <c r="F106" i="18"/>
  <c r="D106" i="18"/>
  <c r="L105" i="18"/>
  <c r="H105" i="18"/>
  <c r="F105" i="18"/>
  <c r="D105" i="18"/>
  <c r="L104" i="18"/>
  <c r="H104" i="18"/>
  <c r="F104" i="18"/>
  <c r="D104" i="18"/>
  <c r="L103" i="18"/>
  <c r="H103" i="18"/>
  <c r="F103" i="18"/>
  <c r="D103" i="18"/>
  <c r="L102" i="18"/>
  <c r="H102" i="18"/>
  <c r="F102" i="18"/>
  <c r="D102" i="18"/>
  <c r="L101" i="18"/>
  <c r="H101" i="18"/>
  <c r="F101" i="18"/>
  <c r="D101" i="18"/>
  <c r="L100" i="18"/>
  <c r="H100" i="18"/>
  <c r="F100" i="18"/>
  <c r="D100" i="18"/>
  <c r="L99" i="18"/>
  <c r="H99" i="18"/>
  <c r="F99" i="18"/>
  <c r="D99" i="18"/>
  <c r="L98" i="18"/>
  <c r="H98" i="18"/>
  <c r="F98" i="18"/>
  <c r="D98" i="18"/>
  <c r="L97" i="18"/>
  <c r="H97" i="18"/>
  <c r="F97" i="18"/>
  <c r="D97" i="18"/>
  <c r="L96" i="18"/>
  <c r="H96" i="18"/>
  <c r="F96" i="18"/>
  <c r="D96" i="18"/>
  <c r="L95" i="18"/>
  <c r="H95" i="18"/>
  <c r="F95" i="18"/>
  <c r="D95" i="18"/>
  <c r="L94" i="18"/>
  <c r="H94" i="18"/>
  <c r="F94" i="18"/>
  <c r="D94" i="18"/>
  <c r="L93" i="18"/>
  <c r="H93" i="18"/>
  <c r="F93" i="18"/>
  <c r="D93" i="18"/>
  <c r="L92" i="18"/>
  <c r="L91" i="18"/>
  <c r="L90" i="18"/>
  <c r="L89" i="18"/>
  <c r="L88" i="18"/>
  <c r="L87" i="18"/>
  <c r="L86" i="18"/>
  <c r="L85" i="18"/>
  <c r="L84" i="18"/>
  <c r="L83" i="18"/>
  <c r="L82" i="18"/>
  <c r="L81" i="18"/>
  <c r="L80" i="18"/>
  <c r="H80" i="18"/>
  <c r="F80" i="18"/>
  <c r="D80" i="18"/>
  <c r="L79" i="18"/>
  <c r="H79" i="18"/>
  <c r="F79" i="18"/>
  <c r="D79" i="18"/>
  <c r="L78" i="18"/>
  <c r="H78" i="18"/>
  <c r="F78" i="18"/>
  <c r="D78" i="18"/>
  <c r="L77" i="18"/>
  <c r="H77" i="18"/>
  <c r="F77" i="18"/>
  <c r="D77" i="18"/>
  <c r="L76" i="18"/>
  <c r="H76" i="18"/>
  <c r="F76" i="18"/>
  <c r="D76" i="18"/>
  <c r="L75" i="18"/>
  <c r="H75" i="18"/>
  <c r="F75" i="18"/>
  <c r="D75" i="18"/>
  <c r="L74" i="18"/>
  <c r="H74" i="18"/>
  <c r="F74" i="18"/>
  <c r="D74" i="18"/>
  <c r="L73" i="18"/>
  <c r="H73" i="18"/>
  <c r="F73" i="18"/>
  <c r="D73" i="18"/>
  <c r="L72" i="18"/>
  <c r="H72" i="18"/>
  <c r="F72" i="18"/>
  <c r="D72" i="18"/>
  <c r="L71" i="18"/>
  <c r="H71" i="18"/>
  <c r="F71" i="18"/>
  <c r="D71" i="18"/>
  <c r="L70" i="18"/>
  <c r="H70" i="18"/>
  <c r="F70" i="18"/>
  <c r="D70" i="18"/>
  <c r="L69" i="18"/>
  <c r="H69" i="18"/>
  <c r="F69" i="18"/>
  <c r="D69" i="18"/>
  <c r="L68" i="18"/>
  <c r="H68" i="18"/>
  <c r="F68" i="18"/>
  <c r="D68" i="18"/>
  <c r="L67" i="18"/>
  <c r="H67" i="18"/>
  <c r="F67" i="18"/>
  <c r="D67" i="18"/>
  <c r="L66" i="18"/>
  <c r="H66" i="18"/>
  <c r="F66" i="18"/>
  <c r="D66" i="18"/>
  <c r="L65" i="18"/>
  <c r="H65" i="18"/>
  <c r="F65" i="18"/>
  <c r="D65" i="18"/>
  <c r="L64" i="18"/>
  <c r="H64" i="18"/>
  <c r="F64" i="18"/>
  <c r="D64" i="18"/>
  <c r="L63" i="18"/>
  <c r="H63" i="18"/>
  <c r="F63" i="18"/>
  <c r="D63" i="18"/>
  <c r="L62" i="18"/>
  <c r="H62" i="18"/>
  <c r="F62" i="18"/>
  <c r="D62" i="18"/>
  <c r="L61" i="18"/>
  <c r="H61" i="18"/>
  <c r="F61" i="18"/>
  <c r="D61" i="18"/>
  <c r="L60" i="18"/>
  <c r="H60" i="18"/>
  <c r="F60" i="18"/>
  <c r="D60" i="18"/>
  <c r="L59" i="18"/>
  <c r="H59" i="18"/>
  <c r="F59" i="18"/>
  <c r="D59" i="18"/>
  <c r="L58" i="18"/>
  <c r="H58" i="18"/>
  <c r="F58" i="18"/>
  <c r="D58" i="18"/>
  <c r="L57" i="18"/>
  <c r="H57" i="18"/>
  <c r="F57" i="18"/>
  <c r="D57" i="18"/>
  <c r="L56" i="18"/>
  <c r="H56" i="18"/>
  <c r="F56" i="18"/>
  <c r="D56" i="18"/>
  <c r="L55" i="18"/>
  <c r="H55" i="18"/>
  <c r="F55" i="18"/>
  <c r="D55" i="18"/>
  <c r="L54" i="18"/>
  <c r="H54" i="18"/>
  <c r="F54" i="18"/>
  <c r="D54" i="18"/>
  <c r="L53" i="18"/>
  <c r="H53" i="18"/>
  <c r="F53" i="18"/>
  <c r="D53" i="18"/>
  <c r="L52" i="18"/>
  <c r="H52" i="18"/>
  <c r="F52" i="18"/>
  <c r="D52" i="18"/>
  <c r="L51" i="18"/>
  <c r="H51" i="18"/>
  <c r="F51" i="18"/>
  <c r="D51" i="18"/>
  <c r="L50" i="18"/>
  <c r="H50" i="18"/>
  <c r="F50" i="18"/>
  <c r="D50" i="18"/>
  <c r="L49" i="18"/>
  <c r="H49" i="18"/>
  <c r="F49" i="18"/>
  <c r="D49" i="18"/>
  <c r="L48" i="18"/>
  <c r="H48" i="18"/>
  <c r="F48" i="18"/>
  <c r="D48" i="18"/>
  <c r="L47" i="18"/>
  <c r="H47" i="18"/>
  <c r="F47" i="18"/>
  <c r="D47" i="18"/>
  <c r="L46" i="18"/>
  <c r="H46" i="18"/>
  <c r="F46" i="18"/>
  <c r="D46" i="18"/>
  <c r="L45" i="18"/>
  <c r="H45" i="18"/>
  <c r="F45" i="18"/>
  <c r="D45" i="18"/>
  <c r="L44" i="18"/>
  <c r="H44" i="18"/>
  <c r="F44" i="18"/>
  <c r="D44" i="18"/>
  <c r="L43" i="18"/>
  <c r="H43" i="18"/>
  <c r="F43" i="18"/>
  <c r="D43" i="18"/>
  <c r="L42" i="18"/>
  <c r="H42" i="18"/>
  <c r="F42" i="18"/>
  <c r="D42" i="18"/>
  <c r="L41" i="18"/>
  <c r="H41" i="18"/>
  <c r="F41" i="18"/>
  <c r="D41" i="18"/>
  <c r="L40" i="18"/>
  <c r="H40" i="18"/>
  <c r="F40" i="18"/>
  <c r="D40" i="18"/>
  <c r="L39" i="18"/>
  <c r="H39" i="18"/>
  <c r="F39" i="18"/>
  <c r="D39" i="18"/>
  <c r="L38" i="18"/>
  <c r="H38" i="18"/>
  <c r="F38" i="18"/>
  <c r="D38" i="18"/>
  <c r="L37" i="18"/>
  <c r="H37" i="18"/>
  <c r="F37" i="18"/>
  <c r="D37" i="18"/>
  <c r="L36" i="18"/>
  <c r="H36" i="18"/>
  <c r="F36" i="18"/>
  <c r="D36" i="18"/>
  <c r="L35" i="18"/>
  <c r="H35" i="18"/>
  <c r="F35" i="18"/>
  <c r="D35" i="18"/>
  <c r="L34" i="18"/>
  <c r="H34" i="18"/>
  <c r="F34" i="18"/>
  <c r="D34" i="18"/>
  <c r="L33" i="18"/>
  <c r="H33" i="18"/>
  <c r="F33" i="18"/>
  <c r="D33" i="18"/>
  <c r="L32" i="18"/>
  <c r="H32" i="18"/>
  <c r="F32" i="18"/>
  <c r="D32" i="18"/>
  <c r="L31" i="18"/>
  <c r="H31" i="18"/>
  <c r="F31" i="18"/>
  <c r="D31" i="18"/>
  <c r="L30" i="18"/>
  <c r="H30" i="18"/>
  <c r="F30" i="18"/>
  <c r="D30" i="18"/>
  <c r="L29" i="18"/>
  <c r="H29" i="18"/>
  <c r="F29" i="18"/>
  <c r="D29" i="18"/>
  <c r="L28" i="18"/>
  <c r="H28" i="18"/>
  <c r="F28" i="18"/>
  <c r="D28" i="18"/>
  <c r="L27" i="18"/>
  <c r="H27" i="18"/>
  <c r="F27" i="18"/>
  <c r="D27" i="18"/>
  <c r="L26" i="18"/>
  <c r="H26" i="18"/>
  <c r="F26" i="18"/>
  <c r="D26" i="18"/>
  <c r="L12" i="18"/>
  <c r="H12" i="18"/>
  <c r="F12" i="18"/>
  <c r="D12" i="18"/>
  <c r="L11" i="18"/>
  <c r="H11" i="18"/>
  <c r="F11" i="18"/>
  <c r="D11" i="18"/>
  <c r="L10" i="18"/>
  <c r="H10" i="18"/>
  <c r="F10" i="18"/>
  <c r="D10" i="18"/>
  <c r="L9" i="18"/>
  <c r="H9" i="18"/>
  <c r="F9" i="18"/>
  <c r="D9" i="18"/>
  <c r="L8" i="18"/>
  <c r="H8" i="18"/>
  <c r="F8" i="18"/>
  <c r="D8" i="18"/>
  <c r="L7" i="18"/>
  <c r="H7" i="18"/>
  <c r="F7" i="18"/>
  <c r="D7" i="18"/>
  <c r="L6" i="18"/>
  <c r="H6" i="18"/>
  <c r="F6" i="18"/>
  <c r="D6" i="18"/>
  <c r="L31" i="17"/>
  <c r="H31" i="17"/>
  <c r="F31" i="17"/>
  <c r="D31" i="17"/>
  <c r="L30" i="17"/>
  <c r="H30" i="17"/>
  <c r="F30" i="17"/>
  <c r="D30" i="17"/>
  <c r="L29" i="17"/>
  <c r="H29" i="17"/>
  <c r="F29" i="17"/>
  <c r="D29" i="17"/>
  <c r="L28" i="17"/>
  <c r="H28" i="17"/>
  <c r="F28" i="17"/>
  <c r="D28" i="17"/>
  <c r="L27" i="17"/>
  <c r="H27" i="17"/>
  <c r="F27" i="17"/>
  <c r="D27" i="17"/>
  <c r="L26" i="17"/>
  <c r="H26" i="17"/>
  <c r="F26" i="17"/>
  <c r="D26" i="17"/>
  <c r="L25" i="17"/>
  <c r="H25" i="17"/>
  <c r="F25" i="17"/>
  <c r="D25" i="17"/>
  <c r="L24" i="17"/>
  <c r="H24" i="17"/>
  <c r="F24" i="17"/>
  <c r="D24" i="17"/>
  <c r="L23" i="17"/>
  <c r="H23" i="17"/>
  <c r="F23" i="17"/>
  <c r="D23" i="17"/>
  <c r="L22" i="17"/>
  <c r="H22" i="17"/>
  <c r="F22" i="17"/>
  <c r="D22" i="17"/>
  <c r="L21" i="17"/>
  <c r="H21" i="17"/>
  <c r="F21" i="17"/>
  <c r="D21" i="17"/>
  <c r="L20" i="17"/>
  <c r="H20" i="17"/>
  <c r="F20" i="17"/>
  <c r="D20" i="17"/>
  <c r="L19" i="17"/>
  <c r="H19" i="17"/>
  <c r="F19" i="17"/>
  <c r="D19" i="17"/>
  <c r="L18" i="17"/>
  <c r="H18" i="17"/>
  <c r="F18" i="17"/>
  <c r="D18" i="17"/>
  <c r="L17" i="17"/>
  <c r="H17" i="17"/>
  <c r="F17" i="17"/>
  <c r="D17" i="17"/>
  <c r="L16" i="17"/>
  <c r="H16" i="17"/>
  <c r="F16" i="17"/>
  <c r="D16" i="17"/>
  <c r="L15" i="17"/>
  <c r="H15" i="17"/>
  <c r="F15" i="17"/>
  <c r="D15" i="17"/>
  <c r="L14" i="17"/>
  <c r="H14" i="17"/>
  <c r="F14" i="17"/>
  <c r="D14" i="17"/>
  <c r="L13" i="17"/>
  <c r="H13" i="17"/>
  <c r="F13" i="17"/>
  <c r="D13" i="17"/>
  <c r="L12" i="17"/>
  <c r="H12" i="17"/>
  <c r="F12" i="17"/>
  <c r="D12" i="17"/>
  <c r="L11" i="17"/>
  <c r="H11" i="17"/>
  <c r="F11" i="17"/>
  <c r="D11" i="17"/>
  <c r="L10" i="17"/>
  <c r="H10" i="17"/>
  <c r="F10" i="17"/>
  <c r="D10" i="17"/>
  <c r="L9" i="17"/>
  <c r="H9" i="17"/>
  <c r="F9" i="17"/>
  <c r="D9" i="17"/>
  <c r="L8" i="17"/>
  <c r="H8" i="17"/>
  <c r="F8" i="17"/>
  <c r="D8" i="17"/>
  <c r="L7" i="17"/>
  <c r="H7" i="17"/>
  <c r="F7" i="17"/>
  <c r="D7" i="17"/>
  <c r="K31" i="35"/>
  <c r="H31" i="35"/>
  <c r="F31" i="35"/>
  <c r="D31" i="35"/>
  <c r="K30" i="35"/>
  <c r="H30" i="35"/>
  <c r="F30" i="35"/>
  <c r="D30" i="35"/>
  <c r="K29" i="35"/>
  <c r="H29" i="35"/>
  <c r="F29" i="35"/>
  <c r="D29" i="35"/>
  <c r="K28" i="35"/>
  <c r="H28" i="35"/>
  <c r="F28" i="35"/>
  <c r="D28" i="35"/>
  <c r="K27" i="35"/>
  <c r="H27" i="35"/>
  <c r="F27" i="35"/>
  <c r="D27" i="35"/>
  <c r="K26" i="35"/>
  <c r="H26" i="35"/>
  <c r="F26" i="35"/>
  <c r="D26" i="35"/>
  <c r="K25" i="35"/>
  <c r="H25" i="35"/>
  <c r="F25" i="35"/>
  <c r="D25" i="35"/>
  <c r="K24" i="35"/>
  <c r="H24" i="35"/>
  <c r="F24" i="35"/>
  <c r="D24" i="35"/>
  <c r="K23" i="35"/>
  <c r="H23" i="35"/>
  <c r="F23" i="35"/>
  <c r="D23" i="35"/>
  <c r="K22" i="35"/>
  <c r="F22" i="35"/>
  <c r="D22" i="35"/>
  <c r="K21" i="35"/>
  <c r="H21" i="35"/>
  <c r="F21" i="35"/>
  <c r="D21" i="35"/>
  <c r="K20" i="35"/>
  <c r="H20" i="35"/>
  <c r="F20" i="35"/>
  <c r="D20" i="35"/>
  <c r="K19" i="35"/>
  <c r="H19" i="35"/>
  <c r="F19" i="35"/>
  <c r="D19" i="35"/>
  <c r="K18" i="35"/>
  <c r="H18" i="35"/>
  <c r="F18" i="35"/>
  <c r="D18" i="35"/>
  <c r="K17" i="35"/>
  <c r="H17" i="35"/>
  <c r="F17" i="35"/>
  <c r="D17" i="35"/>
  <c r="K16" i="35"/>
  <c r="H16" i="35"/>
  <c r="F16" i="35"/>
  <c r="D16" i="35"/>
  <c r="K15" i="35"/>
  <c r="H15" i="35"/>
  <c r="F15" i="35"/>
  <c r="D15" i="35"/>
  <c r="K14" i="35"/>
  <c r="H14" i="35"/>
  <c r="F14" i="35"/>
  <c r="D14" i="35"/>
  <c r="K13" i="35"/>
  <c r="H13" i="35"/>
  <c r="F13" i="35"/>
  <c r="D13" i="35"/>
  <c r="K12" i="35"/>
  <c r="H12" i="35"/>
  <c r="F12" i="35"/>
  <c r="D12" i="35"/>
  <c r="K11" i="35"/>
  <c r="H11" i="35"/>
  <c r="F11" i="35"/>
  <c r="D11" i="35"/>
  <c r="K10" i="35"/>
  <c r="H10" i="35"/>
  <c r="F10" i="35"/>
  <c r="D10" i="35"/>
  <c r="K9" i="35"/>
  <c r="H9" i="35"/>
  <c r="F9" i="35"/>
  <c r="D9" i="35"/>
  <c r="K8" i="35"/>
  <c r="H8" i="35"/>
  <c r="F8" i="35"/>
  <c r="D8" i="35"/>
  <c r="K7" i="35"/>
  <c r="H7" i="35"/>
  <c r="F7" i="35"/>
  <c r="D7" i="35"/>
  <c r="K6" i="35"/>
  <c r="H6" i="35"/>
  <c r="F6" i="35"/>
  <c r="D6" i="35"/>
  <c r="K31" i="34"/>
  <c r="H31" i="34"/>
  <c r="F31" i="34"/>
  <c r="D31" i="34"/>
  <c r="K30" i="34"/>
  <c r="H30" i="34"/>
  <c r="F30" i="34"/>
  <c r="D30" i="34"/>
  <c r="K29" i="34"/>
  <c r="H29" i="34"/>
  <c r="F29" i="34"/>
  <c r="D29" i="34"/>
  <c r="K28" i="34"/>
  <c r="H28" i="34"/>
  <c r="F28" i="34"/>
  <c r="D28" i="34"/>
  <c r="K27" i="34"/>
  <c r="H27" i="34"/>
  <c r="F27" i="34"/>
  <c r="D27" i="34"/>
  <c r="K26" i="34"/>
  <c r="H26" i="34"/>
  <c r="F26" i="34"/>
  <c r="D26" i="34"/>
  <c r="K25" i="34"/>
  <c r="H25" i="34"/>
  <c r="F25" i="34"/>
  <c r="D25" i="34"/>
  <c r="K24" i="34"/>
  <c r="H24" i="34"/>
  <c r="F24" i="34"/>
  <c r="D24" i="34"/>
  <c r="K23" i="34"/>
  <c r="H23" i="34"/>
  <c r="F23" i="34"/>
  <c r="D23" i="34"/>
  <c r="K22" i="34"/>
  <c r="H22" i="34"/>
  <c r="F22" i="34"/>
  <c r="D22" i="34"/>
  <c r="K21" i="34"/>
  <c r="H21" i="34"/>
  <c r="F21" i="34"/>
  <c r="D21" i="34"/>
  <c r="K20" i="34"/>
  <c r="H20" i="34"/>
  <c r="F20" i="34"/>
  <c r="D20" i="34"/>
  <c r="K19" i="34"/>
  <c r="H19" i="34"/>
  <c r="F19" i="34"/>
  <c r="D19" i="34"/>
  <c r="K18" i="34"/>
  <c r="H18" i="34"/>
  <c r="F18" i="34"/>
  <c r="D18" i="34"/>
  <c r="K17" i="34"/>
  <c r="H17" i="34"/>
  <c r="F17" i="34"/>
  <c r="D17" i="34"/>
  <c r="K16" i="34"/>
  <c r="H16" i="34"/>
  <c r="F16" i="34"/>
  <c r="D16" i="34"/>
  <c r="K15" i="34"/>
  <c r="H15" i="34"/>
  <c r="F15" i="34"/>
  <c r="D15" i="34"/>
  <c r="K14" i="34"/>
  <c r="H14" i="34"/>
  <c r="F14" i="34"/>
  <c r="D14" i="34"/>
  <c r="K13" i="34"/>
  <c r="H13" i="34"/>
  <c r="F13" i="34"/>
  <c r="D13" i="34"/>
  <c r="K12" i="34"/>
  <c r="H12" i="34"/>
  <c r="F12" i="34"/>
  <c r="D12" i="34"/>
  <c r="K11" i="34"/>
  <c r="H11" i="34"/>
  <c r="F11" i="34"/>
  <c r="D11" i="34"/>
  <c r="K10" i="34"/>
  <c r="H10" i="34"/>
  <c r="F10" i="34"/>
  <c r="D10" i="34"/>
  <c r="K9" i="34"/>
  <c r="H9" i="34"/>
  <c r="F9" i="34"/>
  <c r="D9" i="34"/>
  <c r="K8" i="34"/>
  <c r="H8" i="34"/>
  <c r="F8" i="34"/>
  <c r="D8" i="34"/>
  <c r="K7" i="34"/>
  <c r="H7" i="34"/>
  <c r="F7" i="34"/>
  <c r="D7" i="34"/>
  <c r="K6" i="34"/>
  <c r="H6" i="34"/>
  <c r="F6" i="34"/>
  <c r="D6" i="34"/>
  <c r="K22" i="11"/>
  <c r="H22" i="11"/>
  <c r="F22" i="11"/>
  <c r="D22" i="11"/>
  <c r="K21" i="11"/>
  <c r="H21" i="11"/>
  <c r="F21" i="11"/>
  <c r="D21" i="11"/>
  <c r="K20" i="11"/>
  <c r="H20" i="11"/>
  <c r="F20" i="11"/>
  <c r="D20" i="11"/>
  <c r="K19" i="11"/>
  <c r="H19" i="11"/>
  <c r="F19" i="11"/>
  <c r="D19" i="11"/>
  <c r="K18" i="11"/>
  <c r="H18" i="11"/>
  <c r="F18" i="11"/>
  <c r="D18" i="11"/>
  <c r="K17" i="11"/>
  <c r="H17" i="11"/>
  <c r="F17" i="11"/>
  <c r="D17" i="11"/>
  <c r="K16" i="11"/>
  <c r="H16" i="11"/>
  <c r="F16" i="11"/>
  <c r="D16" i="11"/>
  <c r="K15" i="11"/>
  <c r="H15" i="11"/>
  <c r="F15" i="11"/>
  <c r="D15" i="11"/>
  <c r="K14" i="11"/>
  <c r="H14" i="11"/>
  <c r="F14" i="11"/>
  <c r="D14" i="11"/>
  <c r="K13" i="11"/>
  <c r="H13" i="11"/>
  <c r="F13" i="11"/>
  <c r="D13" i="11"/>
  <c r="K12" i="11"/>
  <c r="H12" i="11"/>
  <c r="F12" i="11"/>
  <c r="D12" i="11"/>
  <c r="K11" i="11"/>
  <c r="H11" i="11"/>
  <c r="F11" i="11"/>
  <c r="D11" i="11"/>
  <c r="K10" i="11"/>
  <c r="H10" i="11"/>
  <c r="F10" i="11"/>
  <c r="D10" i="11"/>
  <c r="K9" i="11"/>
  <c r="H9" i="11"/>
  <c r="F9" i="11"/>
  <c r="D9" i="11"/>
  <c r="K8" i="11"/>
  <c r="H8" i="11"/>
  <c r="F8" i="11"/>
  <c r="D8" i="11"/>
  <c r="K7" i="11"/>
  <c r="H7" i="11"/>
  <c r="F7" i="11"/>
  <c r="D7" i="11"/>
  <c r="K51" i="32"/>
  <c r="H51" i="32"/>
  <c r="F51" i="32"/>
  <c r="D51" i="32"/>
  <c r="K50" i="32"/>
  <c r="H50" i="32"/>
  <c r="F50" i="32"/>
  <c r="D50" i="32"/>
  <c r="K49" i="32"/>
  <c r="H49" i="32"/>
  <c r="F49" i="32"/>
  <c r="D49" i="32"/>
  <c r="K48" i="32"/>
  <c r="H48" i="32"/>
  <c r="F48" i="32"/>
  <c r="D48" i="32"/>
  <c r="K47" i="32"/>
  <c r="H47" i="32"/>
  <c r="F47" i="32"/>
  <c r="D47" i="32"/>
  <c r="K46" i="32"/>
  <c r="H46" i="32"/>
  <c r="F46" i="32"/>
  <c r="D46" i="32"/>
  <c r="K45" i="32"/>
  <c r="H45" i="32"/>
  <c r="F45" i="32"/>
  <c r="D45" i="32"/>
  <c r="K44" i="32"/>
  <c r="H44" i="32"/>
  <c r="F44" i="32"/>
  <c r="D44" i="32"/>
  <c r="K43" i="32"/>
  <c r="H43" i="32"/>
  <c r="F43" i="32"/>
  <c r="D43" i="32"/>
  <c r="K42" i="32"/>
  <c r="H42" i="32"/>
  <c r="F42" i="32"/>
  <c r="D42" i="32"/>
  <c r="K41" i="32"/>
  <c r="H41" i="32"/>
  <c r="F41" i="32"/>
  <c r="D41" i="32"/>
  <c r="K40" i="32"/>
  <c r="H40" i="32"/>
  <c r="F40" i="32"/>
  <c r="D40" i="32"/>
  <c r="K39" i="32"/>
  <c r="H39" i="32"/>
  <c r="F39" i="32"/>
  <c r="D39" i="32"/>
  <c r="K38" i="32"/>
  <c r="H38" i="32"/>
  <c r="F38" i="32"/>
  <c r="D38" i="32"/>
  <c r="K37" i="32"/>
  <c r="H37" i="32"/>
  <c r="F37" i="32"/>
  <c r="D37" i="32"/>
  <c r="K36" i="32"/>
  <c r="H36" i="32"/>
  <c r="F36" i="32"/>
  <c r="D36" i="32"/>
  <c r="K35" i="32"/>
  <c r="H35" i="32"/>
  <c r="F35" i="32"/>
  <c r="D35" i="32"/>
  <c r="K34" i="32"/>
  <c r="H34" i="32"/>
  <c r="F34" i="32"/>
  <c r="D34" i="32"/>
  <c r="K33" i="32"/>
  <c r="H33" i="32"/>
  <c r="F33" i="32"/>
  <c r="D33" i="32"/>
  <c r="K32" i="32"/>
  <c r="H32" i="32"/>
  <c r="F32" i="32"/>
  <c r="D32" i="32"/>
  <c r="K31" i="32"/>
  <c r="H31" i="32"/>
  <c r="F31" i="32"/>
  <c r="D31" i="32"/>
  <c r="K30" i="32"/>
  <c r="H30" i="32"/>
  <c r="F30" i="32"/>
  <c r="D30" i="32"/>
  <c r="K29" i="32"/>
  <c r="H29" i="32"/>
  <c r="F29" i="32"/>
  <c r="D29" i="32"/>
  <c r="K28" i="32"/>
  <c r="H28" i="32"/>
  <c r="F28" i="32"/>
  <c r="D28" i="32"/>
  <c r="K27" i="32"/>
  <c r="H27" i="32"/>
  <c r="F27" i="32"/>
  <c r="D27" i="32"/>
  <c r="K26" i="32"/>
  <c r="H26" i="32"/>
  <c r="F26" i="32"/>
  <c r="D26" i="32"/>
  <c r="K25" i="32"/>
  <c r="H25" i="32"/>
  <c r="F25" i="32"/>
  <c r="D25" i="32"/>
  <c r="K24" i="32"/>
  <c r="H24" i="32"/>
  <c r="F24" i="32"/>
  <c r="D24" i="32"/>
  <c r="K23" i="32"/>
  <c r="H23" i="32"/>
  <c r="F23" i="32"/>
  <c r="D23" i="32"/>
  <c r="K22" i="32"/>
  <c r="H22" i="32"/>
  <c r="F22" i="32"/>
  <c r="D22" i="32"/>
  <c r="K21" i="32"/>
  <c r="H21" i="32"/>
  <c r="F21" i="32"/>
  <c r="D21" i="32"/>
  <c r="K20" i="32"/>
  <c r="H20" i="32"/>
  <c r="F20" i="32"/>
  <c r="D20" i="32"/>
  <c r="K19" i="32"/>
  <c r="H19" i="32"/>
  <c r="F19" i="32"/>
  <c r="D19" i="32"/>
  <c r="K18" i="32"/>
  <c r="H18" i="32"/>
  <c r="F18" i="32"/>
  <c r="D18" i="32"/>
  <c r="K17" i="32"/>
  <c r="H17" i="32"/>
  <c r="F17" i="32"/>
  <c r="D17" i="32"/>
  <c r="K16" i="32"/>
  <c r="H16" i="32"/>
  <c r="F16" i="32"/>
  <c r="D16" i="32"/>
  <c r="K15" i="32"/>
  <c r="H15" i="32"/>
  <c r="F15" i="32"/>
  <c r="D15" i="32"/>
  <c r="K14" i="32"/>
  <c r="H14" i="32"/>
  <c r="F14" i="32"/>
  <c r="D14" i="32"/>
  <c r="K13" i="32"/>
  <c r="H13" i="32"/>
  <c r="F13" i="32"/>
  <c r="D13" i="32"/>
  <c r="K12" i="32"/>
  <c r="H12" i="32"/>
  <c r="F12" i="32"/>
  <c r="D12" i="32"/>
  <c r="K11" i="32"/>
  <c r="H11" i="32"/>
  <c r="F11" i="32"/>
  <c r="D11" i="32"/>
  <c r="K10" i="32"/>
  <c r="H10" i="32"/>
  <c r="F10" i="32"/>
  <c r="D10" i="32"/>
  <c r="K9" i="32"/>
  <c r="H9" i="32"/>
  <c r="F9" i="32"/>
  <c r="D9" i="32"/>
  <c r="K8" i="32"/>
  <c r="H8" i="32"/>
  <c r="F8" i="32"/>
  <c r="D8" i="32"/>
  <c r="K7" i="32"/>
  <c r="H7" i="32"/>
  <c r="F7" i="32"/>
  <c r="D7" i="32"/>
  <c r="K6" i="32"/>
  <c r="H6" i="32"/>
  <c r="F6" i="32"/>
  <c r="D6" i="32"/>
  <c r="K47" i="33"/>
  <c r="H47" i="33"/>
  <c r="F47" i="33"/>
  <c r="D47" i="33"/>
  <c r="K46" i="33"/>
  <c r="H46" i="33"/>
  <c r="F46" i="33"/>
  <c r="D46" i="33"/>
  <c r="K45" i="33"/>
  <c r="H45" i="33"/>
  <c r="F45" i="33"/>
  <c r="D45" i="33"/>
  <c r="K44" i="33"/>
  <c r="H44" i="33"/>
  <c r="F44" i="33"/>
  <c r="D44" i="33"/>
  <c r="K43" i="33"/>
  <c r="H43" i="33"/>
  <c r="F43" i="33"/>
  <c r="D43" i="33"/>
  <c r="K42" i="33"/>
  <c r="H42" i="33"/>
  <c r="F42" i="33"/>
  <c r="D42" i="33"/>
  <c r="K41" i="33"/>
  <c r="H41" i="33"/>
  <c r="F41" i="33"/>
  <c r="D41" i="33"/>
  <c r="K40" i="33"/>
  <c r="H40" i="33"/>
  <c r="F40" i="33"/>
  <c r="D40" i="33"/>
  <c r="K39" i="33"/>
  <c r="H39" i="33"/>
  <c r="F39" i="33"/>
  <c r="D39" i="33"/>
  <c r="K38" i="33"/>
  <c r="H38" i="33"/>
  <c r="F38" i="33"/>
  <c r="D38" i="33"/>
  <c r="K37" i="33"/>
  <c r="H37" i="33"/>
  <c r="F37" i="33"/>
  <c r="D37" i="33"/>
  <c r="K36" i="33"/>
  <c r="H36" i="33"/>
  <c r="F36" i="33"/>
  <c r="D36" i="33"/>
  <c r="K35" i="33"/>
  <c r="H35" i="33"/>
  <c r="F35" i="33"/>
  <c r="D35" i="33"/>
  <c r="K34" i="33"/>
  <c r="H34" i="33"/>
  <c r="F34" i="33"/>
  <c r="D34" i="33"/>
  <c r="K33" i="33"/>
  <c r="H33" i="33"/>
  <c r="F33" i="33"/>
  <c r="D33" i="33"/>
  <c r="K32" i="33"/>
  <c r="H32" i="33"/>
  <c r="F32" i="33"/>
  <c r="D32" i="33"/>
  <c r="K31" i="33"/>
  <c r="H31" i="33"/>
  <c r="F31" i="33"/>
  <c r="D31" i="33"/>
  <c r="K30" i="33"/>
  <c r="H30" i="33"/>
  <c r="F30" i="33"/>
  <c r="D30" i="33"/>
  <c r="K29" i="33"/>
  <c r="H29" i="33"/>
  <c r="F29" i="33"/>
  <c r="D29" i="33"/>
  <c r="K28" i="33"/>
  <c r="H28" i="33"/>
  <c r="F28" i="33"/>
  <c r="D28" i="33"/>
  <c r="K27" i="33"/>
  <c r="H27" i="33"/>
  <c r="F27" i="33"/>
  <c r="D27" i="33"/>
  <c r="K26" i="33"/>
  <c r="H26" i="33"/>
  <c r="F26" i="33"/>
  <c r="D26" i="33"/>
  <c r="K25" i="33"/>
  <c r="H25" i="33"/>
  <c r="F25" i="33"/>
  <c r="D25" i="33"/>
  <c r="K24" i="33"/>
  <c r="H24" i="33"/>
  <c r="F24" i="33"/>
  <c r="D24" i="33"/>
  <c r="K23" i="33"/>
  <c r="H23" i="33"/>
  <c r="F23" i="33"/>
  <c r="D23" i="33"/>
  <c r="K22" i="33"/>
  <c r="H22" i="33"/>
  <c r="F22" i="33"/>
  <c r="D22" i="33"/>
  <c r="K21" i="33"/>
  <c r="H21" i="33"/>
  <c r="F21" i="33"/>
  <c r="D21" i="33"/>
  <c r="K20" i="33"/>
  <c r="H20" i="33"/>
  <c r="F20" i="33"/>
  <c r="D20" i="33"/>
  <c r="K19" i="33"/>
  <c r="H19" i="33"/>
  <c r="F19" i="33"/>
  <c r="D19" i="33"/>
  <c r="K18" i="33"/>
  <c r="H18" i="33"/>
  <c r="F18" i="33"/>
  <c r="D18" i="33"/>
  <c r="K17" i="33"/>
  <c r="H17" i="33"/>
  <c r="F17" i="33"/>
  <c r="D17" i="33"/>
  <c r="K16" i="33"/>
  <c r="H16" i="33"/>
  <c r="F16" i="33"/>
  <c r="D16" i="33"/>
  <c r="K15" i="33"/>
  <c r="H15" i="33"/>
  <c r="F15" i="33"/>
  <c r="D15" i="33"/>
  <c r="K14" i="33"/>
  <c r="H14" i="33"/>
  <c r="F14" i="33"/>
  <c r="D14" i="33"/>
  <c r="K13" i="33"/>
  <c r="H13" i="33"/>
  <c r="F13" i="33"/>
  <c r="D13" i="33"/>
  <c r="K12" i="33"/>
  <c r="H12" i="33"/>
  <c r="F12" i="33"/>
  <c r="D12" i="33"/>
  <c r="K11" i="33"/>
  <c r="H11" i="33"/>
  <c r="F11" i="33"/>
  <c r="D11" i="33"/>
  <c r="K10" i="33"/>
  <c r="H10" i="33"/>
  <c r="F10" i="33"/>
  <c r="D10" i="33"/>
  <c r="K9" i="33"/>
  <c r="H9" i="33"/>
  <c r="F9" i="33"/>
  <c r="D9" i="33"/>
  <c r="K8" i="33"/>
  <c r="H8" i="33"/>
  <c r="F8" i="33"/>
  <c r="D8" i="33"/>
  <c r="K7" i="33"/>
  <c r="H7" i="33"/>
  <c r="F7" i="33"/>
  <c r="D7" i="33"/>
  <c r="K6" i="33"/>
  <c r="H6" i="33"/>
  <c r="F6" i="33"/>
  <c r="D6" i="33"/>
  <c r="K130" i="31"/>
  <c r="H130" i="31"/>
  <c r="F130" i="31"/>
  <c r="D130" i="31"/>
  <c r="K129" i="31"/>
  <c r="H129" i="31"/>
  <c r="F129" i="31"/>
  <c r="D129" i="31"/>
  <c r="K128" i="31"/>
  <c r="H128" i="31"/>
  <c r="F128" i="31"/>
  <c r="D128" i="31"/>
  <c r="K127" i="31"/>
  <c r="H127" i="31"/>
  <c r="F127" i="31"/>
  <c r="D127" i="31"/>
  <c r="K126" i="31"/>
  <c r="H126" i="31"/>
  <c r="F126" i="31"/>
  <c r="D126" i="31"/>
  <c r="K125" i="31"/>
  <c r="H125" i="31"/>
  <c r="F125" i="31"/>
  <c r="D125" i="31"/>
  <c r="K124" i="31"/>
  <c r="H124" i="31"/>
  <c r="F124" i="31"/>
  <c r="D124" i="31"/>
  <c r="K123" i="31"/>
  <c r="H123" i="31"/>
  <c r="F123" i="31"/>
  <c r="D123" i="31"/>
  <c r="K122" i="31"/>
  <c r="H122" i="31"/>
  <c r="F122" i="31"/>
  <c r="D122" i="31"/>
  <c r="K121" i="31"/>
  <c r="H121" i="31"/>
  <c r="F121" i="31"/>
  <c r="D121" i="31"/>
  <c r="K120" i="31"/>
  <c r="H120" i="31"/>
  <c r="F120" i="31"/>
  <c r="D120" i="31"/>
  <c r="K119" i="31"/>
  <c r="H119" i="31"/>
  <c r="F119" i="31"/>
  <c r="D119" i="31"/>
  <c r="K118" i="31"/>
  <c r="H118" i="31"/>
  <c r="F118" i="31"/>
  <c r="D118" i="31"/>
  <c r="K117" i="31"/>
  <c r="H117" i="31"/>
  <c r="F117" i="31"/>
  <c r="D117" i="31"/>
  <c r="K116" i="31"/>
  <c r="H116" i="31"/>
  <c r="F116" i="31"/>
  <c r="D116" i="31"/>
  <c r="K115" i="31"/>
  <c r="H115" i="31"/>
  <c r="F115" i="31"/>
  <c r="D115" i="31"/>
  <c r="K114" i="31"/>
  <c r="H114" i="31"/>
  <c r="F114" i="31"/>
  <c r="D114" i="31"/>
  <c r="K113" i="31"/>
  <c r="H113" i="31"/>
  <c r="F113" i="31"/>
  <c r="D113" i="31"/>
  <c r="K112" i="31"/>
  <c r="H112" i="31"/>
  <c r="F112" i="31"/>
  <c r="D112" i="31"/>
  <c r="K111" i="31"/>
  <c r="H111" i="31"/>
  <c r="F111" i="31"/>
  <c r="D111" i="31"/>
  <c r="K110" i="31"/>
  <c r="H110" i="31"/>
  <c r="F110" i="31"/>
  <c r="D110" i="31"/>
  <c r="K109" i="31"/>
  <c r="H109" i="31"/>
  <c r="F109" i="31"/>
  <c r="D109" i="31"/>
  <c r="K108" i="31"/>
  <c r="K107" i="31"/>
  <c r="H107" i="31"/>
  <c r="F107" i="31"/>
  <c r="D107" i="31"/>
  <c r="K106" i="31"/>
  <c r="H106" i="31"/>
  <c r="F106" i="31"/>
  <c r="D106" i="31"/>
  <c r="K105" i="31"/>
  <c r="H105" i="31"/>
  <c r="F105" i="31"/>
  <c r="D105" i="31"/>
  <c r="K104" i="31"/>
  <c r="H104" i="31"/>
  <c r="F104" i="31"/>
  <c r="D104" i="31"/>
  <c r="K103" i="31"/>
  <c r="H103" i="31"/>
  <c r="F103" i="31"/>
  <c r="D103" i="31"/>
  <c r="K102" i="31"/>
  <c r="H102" i="31"/>
  <c r="F102" i="31"/>
  <c r="D102" i="31"/>
  <c r="K101" i="31"/>
  <c r="H101" i="31"/>
  <c r="F101" i="31"/>
  <c r="D101" i="31"/>
  <c r="K100" i="31"/>
  <c r="H100" i="31"/>
  <c r="F100" i="31"/>
  <c r="D100" i="31"/>
  <c r="K99" i="31"/>
  <c r="H99" i="31"/>
  <c r="F99" i="31"/>
  <c r="D99" i="31"/>
  <c r="K98" i="31"/>
  <c r="H98" i="31"/>
  <c r="F98" i="31"/>
  <c r="D98" i="31"/>
  <c r="K97" i="31"/>
  <c r="H97" i="31"/>
  <c r="F97" i="31"/>
  <c r="D97" i="31"/>
  <c r="K96" i="31"/>
  <c r="H96" i="31"/>
  <c r="F96" i="31"/>
  <c r="D96" i="31"/>
  <c r="K95" i="31"/>
  <c r="H95" i="31"/>
  <c r="F95" i="31"/>
  <c r="D95" i="31"/>
  <c r="K94" i="31"/>
  <c r="H94" i="31"/>
  <c r="F94" i="31"/>
  <c r="D94" i="31"/>
  <c r="K93" i="31"/>
  <c r="H93" i="31"/>
  <c r="F93" i="31"/>
  <c r="D93" i="31"/>
  <c r="K92" i="31"/>
  <c r="H92" i="31"/>
  <c r="F92" i="31"/>
  <c r="D92" i="31"/>
  <c r="K91" i="31"/>
  <c r="H91" i="31"/>
  <c r="F91" i="31"/>
  <c r="D91" i="31"/>
  <c r="K90" i="31"/>
  <c r="H90" i="31"/>
  <c r="F90" i="31"/>
  <c r="D90" i="31"/>
  <c r="K89" i="31"/>
  <c r="H89" i="31"/>
  <c r="F89" i="31"/>
  <c r="D89" i="31"/>
  <c r="K88" i="31"/>
  <c r="H88" i="31"/>
  <c r="F88" i="31"/>
  <c r="D88" i="31"/>
  <c r="K87" i="31"/>
  <c r="H87" i="31"/>
  <c r="F87" i="31"/>
  <c r="D87" i="31"/>
  <c r="K86" i="31"/>
  <c r="H86" i="31"/>
  <c r="F86" i="31"/>
  <c r="D86" i="31"/>
  <c r="K85" i="31"/>
  <c r="H85" i="31"/>
  <c r="F85" i="31"/>
  <c r="D85" i="31"/>
  <c r="K84" i="31"/>
  <c r="H84" i="31"/>
  <c r="F84" i="31"/>
  <c r="D84" i="31"/>
  <c r="K83" i="31"/>
  <c r="H83" i="31"/>
  <c r="F83" i="31"/>
  <c r="D83" i="31"/>
  <c r="K82" i="31"/>
  <c r="H82" i="31"/>
  <c r="F82" i="31"/>
  <c r="D82" i="31"/>
  <c r="K81" i="31"/>
  <c r="H81" i="31"/>
  <c r="F81" i="31"/>
  <c r="D81" i="31"/>
  <c r="K80" i="31"/>
  <c r="H80" i="31"/>
  <c r="F80" i="31"/>
  <c r="D80" i="31"/>
  <c r="K79" i="31"/>
  <c r="H79" i="31"/>
  <c r="F79" i="31"/>
  <c r="D79" i="31"/>
  <c r="K78" i="31"/>
  <c r="H78" i="31"/>
  <c r="F78" i="31"/>
  <c r="D78" i="31"/>
  <c r="K77" i="31"/>
  <c r="H77" i="31"/>
  <c r="F77" i="31"/>
  <c r="D77" i="31"/>
  <c r="K76" i="31"/>
  <c r="H76" i="31"/>
  <c r="F76" i="31"/>
  <c r="D76" i="31"/>
  <c r="K75" i="31"/>
  <c r="H75" i="31"/>
  <c r="F75" i="31"/>
  <c r="D75" i="31"/>
  <c r="K74" i="31"/>
  <c r="H74" i="31"/>
  <c r="F74" i="31"/>
  <c r="D74" i="31"/>
  <c r="K73" i="31"/>
  <c r="H73" i="31"/>
  <c r="F73" i="31"/>
  <c r="D73" i="31"/>
  <c r="K72" i="31"/>
  <c r="H72" i="31"/>
  <c r="F72" i="31"/>
  <c r="D72" i="31"/>
  <c r="K71" i="31"/>
  <c r="H71" i="31"/>
  <c r="F71" i="31"/>
  <c r="D71" i="31"/>
  <c r="K70" i="31"/>
  <c r="H70" i="31"/>
  <c r="F70" i="31"/>
  <c r="D70" i="31"/>
  <c r="K69" i="31"/>
  <c r="H69" i="31"/>
  <c r="F69" i="31"/>
  <c r="D69" i="31"/>
  <c r="K68" i="31"/>
  <c r="H68" i="31"/>
  <c r="F68" i="31"/>
  <c r="D68" i="31"/>
  <c r="K67" i="31"/>
  <c r="H67" i="31"/>
  <c r="F67" i="31"/>
  <c r="D67" i="31"/>
  <c r="K66" i="31"/>
  <c r="H66" i="31"/>
  <c r="F66" i="31"/>
  <c r="D66" i="31"/>
  <c r="K65" i="31"/>
  <c r="H65" i="31"/>
  <c r="F65" i="31"/>
  <c r="D65" i="31"/>
  <c r="K64" i="31"/>
  <c r="H64" i="31"/>
  <c r="F64" i="31"/>
  <c r="D64" i="31"/>
  <c r="K63" i="31"/>
  <c r="H63" i="31"/>
  <c r="F63" i="31"/>
  <c r="D63" i="31"/>
  <c r="K62" i="31"/>
  <c r="H62" i="31"/>
  <c r="F62" i="31"/>
  <c r="D62" i="31"/>
  <c r="K61" i="31"/>
  <c r="H61" i="31"/>
  <c r="F61" i="31"/>
  <c r="D61" i="31"/>
  <c r="K60" i="31"/>
  <c r="H60" i="31"/>
  <c r="F60" i="31"/>
  <c r="D60" i="31"/>
  <c r="K59" i="31"/>
  <c r="H59" i="31"/>
  <c r="F59" i="31"/>
  <c r="D59" i="31"/>
  <c r="K58" i="31"/>
  <c r="H58" i="31"/>
  <c r="F58" i="31"/>
  <c r="D58" i="31"/>
  <c r="K57" i="31"/>
  <c r="H57" i="31"/>
  <c r="F57" i="31"/>
  <c r="D57" i="31"/>
  <c r="K56" i="31"/>
  <c r="H56" i="31"/>
  <c r="F56" i="31"/>
  <c r="D56" i="31"/>
  <c r="K55" i="31"/>
  <c r="H55" i="31"/>
  <c r="F55" i="31"/>
  <c r="D55" i="31"/>
  <c r="K54" i="31"/>
  <c r="H54" i="31"/>
  <c r="F54" i="31"/>
  <c r="D54" i="31"/>
  <c r="K53" i="31"/>
  <c r="H53" i="31"/>
  <c r="F53" i="31"/>
  <c r="D53" i="31"/>
  <c r="K52" i="31"/>
  <c r="H52" i="31"/>
  <c r="F52" i="31"/>
  <c r="D52" i="31"/>
  <c r="K51" i="31"/>
  <c r="H51" i="31"/>
  <c r="F51" i="31"/>
  <c r="D51" i="31"/>
  <c r="K50" i="31"/>
  <c r="H50" i="31"/>
  <c r="F50" i="31"/>
  <c r="D50" i="31"/>
  <c r="K49" i="31"/>
  <c r="H49" i="31"/>
  <c r="F49" i="31"/>
  <c r="D49" i="31"/>
  <c r="K48" i="31"/>
  <c r="H48" i="31"/>
  <c r="F48" i="31"/>
  <c r="D48" i="31"/>
  <c r="K47" i="31"/>
  <c r="H47" i="31"/>
  <c r="F47" i="31"/>
  <c r="D47" i="31"/>
  <c r="K46" i="31"/>
  <c r="H46" i="31"/>
  <c r="F46" i="31"/>
  <c r="D46" i="31"/>
  <c r="K45" i="31"/>
  <c r="H45" i="31"/>
  <c r="F45" i="31"/>
  <c r="D45" i="31"/>
  <c r="K44" i="31"/>
  <c r="H44" i="31"/>
  <c r="F44" i="31"/>
  <c r="D44" i="31"/>
  <c r="K43" i="31"/>
  <c r="H43" i="31"/>
  <c r="F43" i="31"/>
  <c r="D43" i="31"/>
  <c r="K42" i="31"/>
  <c r="H42" i="31"/>
  <c r="F42" i="31"/>
  <c r="D42" i="31"/>
  <c r="K41" i="31"/>
  <c r="H41" i="31"/>
  <c r="F41" i="31"/>
  <c r="D41" i="31"/>
  <c r="K40" i="31"/>
  <c r="H40" i="31"/>
  <c r="F40" i="31"/>
  <c r="D40" i="31"/>
  <c r="K39" i="31"/>
  <c r="H39" i="31"/>
  <c r="F39" i="31"/>
  <c r="D39" i="31"/>
  <c r="K38" i="31"/>
  <c r="H38" i="31"/>
  <c r="F38" i="31"/>
  <c r="D38" i="31"/>
  <c r="K37" i="31"/>
  <c r="H37" i="31"/>
  <c r="F37" i="31"/>
  <c r="D37" i="31"/>
  <c r="K36" i="31"/>
  <c r="H36" i="31"/>
  <c r="F36" i="31"/>
  <c r="D36" i="31"/>
  <c r="K35" i="31"/>
  <c r="H35" i="31"/>
  <c r="F35" i="31"/>
  <c r="D35" i="31"/>
  <c r="K34" i="31"/>
  <c r="H34" i="31"/>
  <c r="F34" i="31"/>
  <c r="D34" i="31"/>
  <c r="K33" i="31"/>
  <c r="H33" i="31"/>
  <c r="F33" i="31"/>
  <c r="D33" i="31"/>
  <c r="K32" i="31"/>
  <c r="H32" i="31"/>
  <c r="F32" i="31"/>
  <c r="D32" i="31"/>
  <c r="K31" i="31"/>
  <c r="H31" i="31"/>
  <c r="F31" i="31"/>
  <c r="D31" i="31"/>
  <c r="K30" i="31"/>
  <c r="H30" i="31"/>
  <c r="F30" i="31"/>
  <c r="D30" i="31"/>
  <c r="K29" i="31"/>
  <c r="H29" i="31"/>
  <c r="F29" i="31"/>
  <c r="D29" i="31"/>
  <c r="K28" i="31"/>
  <c r="H28" i="31"/>
  <c r="F28" i="31"/>
  <c r="D28" i="31"/>
  <c r="K27" i="31"/>
  <c r="H27" i="31"/>
  <c r="F27" i="31"/>
  <c r="D27" i="31"/>
  <c r="K26" i="31"/>
  <c r="H26" i="31"/>
  <c r="F26" i="31"/>
  <c r="D26" i="31"/>
  <c r="K25" i="31"/>
  <c r="H25" i="31"/>
  <c r="F25" i="31"/>
  <c r="D25" i="31"/>
  <c r="K24" i="31"/>
  <c r="H24" i="31"/>
  <c r="F24" i="31"/>
  <c r="D24" i="31"/>
  <c r="K23" i="31"/>
  <c r="H23" i="31"/>
  <c r="F23" i="31"/>
  <c r="D23" i="31"/>
  <c r="K22" i="31"/>
  <c r="H22" i="31"/>
  <c r="F22" i="31"/>
  <c r="D22" i="31"/>
  <c r="K21" i="31"/>
  <c r="H21" i="31"/>
  <c r="F21" i="31"/>
  <c r="D21" i="31"/>
  <c r="K20" i="31"/>
  <c r="H20" i="31"/>
  <c r="F20" i="31"/>
  <c r="D20" i="31"/>
  <c r="K19" i="31"/>
  <c r="H19" i="31"/>
  <c r="F19" i="31"/>
  <c r="D19" i="31"/>
  <c r="K18" i="31"/>
  <c r="H18" i="31"/>
  <c r="F18" i="31"/>
  <c r="D18" i="31"/>
  <c r="K17" i="31"/>
  <c r="H17" i="31"/>
  <c r="F17" i="31"/>
  <c r="D17" i="31"/>
  <c r="K16" i="31"/>
  <c r="H16" i="31"/>
  <c r="F16" i="31"/>
  <c r="D16" i="31"/>
  <c r="K15" i="31"/>
  <c r="H15" i="31"/>
  <c r="F15" i="31"/>
  <c r="D15" i="31"/>
  <c r="K14" i="31"/>
  <c r="H14" i="31"/>
  <c r="F14" i="31"/>
  <c r="D14" i="31"/>
  <c r="K13" i="31"/>
  <c r="H13" i="31"/>
  <c r="F13" i="31"/>
  <c r="D13" i="31"/>
  <c r="K12" i="31"/>
  <c r="H12" i="31"/>
  <c r="F12" i="31"/>
  <c r="D12" i="31"/>
  <c r="K11" i="31"/>
  <c r="H11" i="31"/>
  <c r="F11" i="31"/>
  <c r="D11" i="31"/>
  <c r="K10" i="31"/>
  <c r="H10" i="31"/>
  <c r="F10" i="31"/>
  <c r="D10" i="31"/>
  <c r="K9" i="31"/>
  <c r="H9" i="31"/>
  <c r="F9" i="31"/>
  <c r="D9" i="31"/>
  <c r="K8" i="31"/>
  <c r="H8" i="31"/>
  <c r="F8" i="31"/>
  <c r="D8" i="31"/>
  <c r="K7" i="31"/>
  <c r="H7" i="31"/>
  <c r="F7" i="31"/>
  <c r="D7" i="31"/>
  <c r="K6" i="31"/>
  <c r="H6" i="31"/>
  <c r="F6" i="31"/>
  <c r="D6" i="31"/>
  <c r="K54" i="6"/>
  <c r="H54" i="6"/>
  <c r="F54" i="6"/>
  <c r="D54" i="6"/>
  <c r="K53" i="6"/>
  <c r="H53" i="6"/>
  <c r="F53" i="6"/>
  <c r="D53" i="6"/>
  <c r="K52" i="6"/>
  <c r="H52" i="6"/>
  <c r="F52" i="6"/>
  <c r="D52" i="6"/>
  <c r="K51" i="6"/>
  <c r="K50" i="6"/>
  <c r="H50" i="6"/>
  <c r="F50" i="6"/>
  <c r="D50" i="6"/>
  <c r="K49" i="6"/>
  <c r="H49" i="6"/>
  <c r="F49" i="6"/>
  <c r="D49" i="6"/>
  <c r="K48" i="6"/>
  <c r="H48" i="6"/>
  <c r="F48" i="6"/>
  <c r="D48" i="6"/>
  <c r="K47" i="6"/>
  <c r="H47" i="6"/>
  <c r="F47" i="6"/>
  <c r="D47" i="6"/>
  <c r="K46" i="6"/>
  <c r="H46" i="6"/>
  <c r="F46" i="6"/>
  <c r="D46" i="6"/>
  <c r="K45" i="6"/>
  <c r="H45" i="6"/>
  <c r="F45" i="6"/>
  <c r="D45" i="6"/>
  <c r="K44" i="6"/>
  <c r="H44" i="6"/>
  <c r="F44" i="6"/>
  <c r="D44" i="6"/>
  <c r="K43" i="6"/>
  <c r="H43" i="6"/>
  <c r="F43" i="6"/>
  <c r="D43" i="6"/>
  <c r="K42" i="6"/>
  <c r="H42" i="6"/>
  <c r="F42" i="6"/>
  <c r="D42" i="6"/>
  <c r="K41" i="6"/>
  <c r="H41" i="6"/>
  <c r="F41" i="6"/>
  <c r="D41" i="6"/>
  <c r="K40" i="6"/>
  <c r="H40" i="6"/>
  <c r="F40" i="6"/>
  <c r="D40" i="6"/>
  <c r="K39" i="6"/>
  <c r="H39" i="6"/>
  <c r="F39" i="6"/>
  <c r="D39" i="6"/>
  <c r="K38" i="6"/>
  <c r="H38" i="6"/>
  <c r="F38" i="6"/>
  <c r="D38" i="6"/>
  <c r="K37" i="6"/>
  <c r="H37" i="6"/>
  <c r="F37" i="6"/>
  <c r="D37" i="6"/>
  <c r="K36" i="6"/>
  <c r="H36" i="6"/>
  <c r="F36" i="6"/>
  <c r="D36" i="6"/>
  <c r="K35" i="6"/>
  <c r="H35" i="6"/>
  <c r="F35" i="6"/>
  <c r="D35" i="6"/>
  <c r="K34" i="6"/>
  <c r="H34" i="6"/>
  <c r="F34" i="6"/>
  <c r="D34" i="6"/>
  <c r="K33" i="6"/>
  <c r="H33" i="6"/>
  <c r="F33" i="6"/>
  <c r="D33" i="6"/>
  <c r="K32" i="6"/>
  <c r="H32" i="6"/>
  <c r="F32" i="6"/>
  <c r="D32" i="6"/>
  <c r="K31" i="6"/>
  <c r="H31" i="6"/>
  <c r="F31" i="6"/>
  <c r="D31" i="6"/>
  <c r="K30" i="6"/>
  <c r="H30" i="6"/>
  <c r="F30" i="6"/>
  <c r="D30" i="6"/>
  <c r="K29" i="6"/>
  <c r="K28" i="6"/>
  <c r="H28" i="6"/>
  <c r="K27" i="6"/>
  <c r="H27" i="6"/>
  <c r="K26" i="6"/>
  <c r="H26" i="6"/>
  <c r="F26" i="6"/>
  <c r="D26" i="6"/>
  <c r="K25" i="6"/>
  <c r="H25" i="6"/>
  <c r="F25" i="6"/>
  <c r="D25" i="6"/>
  <c r="K24" i="6"/>
  <c r="H24" i="6"/>
  <c r="F24" i="6"/>
  <c r="D24" i="6"/>
  <c r="K23" i="6"/>
  <c r="H23" i="6"/>
  <c r="F23" i="6"/>
  <c r="D23" i="6"/>
  <c r="K22" i="6"/>
  <c r="H22" i="6"/>
  <c r="F22" i="6"/>
  <c r="D22" i="6"/>
  <c r="K21" i="6"/>
  <c r="H21" i="6"/>
  <c r="F21" i="6"/>
  <c r="D21" i="6"/>
  <c r="K20" i="6"/>
  <c r="H20" i="6"/>
  <c r="F20" i="6"/>
  <c r="D20" i="6"/>
  <c r="K19" i="6"/>
  <c r="H19" i="6"/>
  <c r="F19" i="6"/>
  <c r="D19" i="6"/>
  <c r="K18" i="6"/>
  <c r="H18" i="6"/>
  <c r="F18" i="6"/>
  <c r="D18" i="6"/>
  <c r="K17" i="6"/>
  <c r="H17" i="6"/>
  <c r="F17" i="6"/>
  <c r="D17" i="6"/>
  <c r="K16" i="6"/>
  <c r="H16" i="6"/>
  <c r="F16" i="6"/>
  <c r="D16" i="6"/>
  <c r="K15" i="6"/>
  <c r="H15" i="6"/>
  <c r="F15" i="6"/>
  <c r="D15" i="6"/>
  <c r="K14" i="6"/>
  <c r="H14" i="6"/>
  <c r="F14" i="6"/>
  <c r="D14" i="6"/>
  <c r="K13" i="6"/>
  <c r="H13" i="6"/>
  <c r="F13" i="6"/>
  <c r="D13" i="6"/>
  <c r="K12" i="6"/>
  <c r="H12" i="6"/>
  <c r="F12" i="6"/>
  <c r="D12" i="6"/>
  <c r="K11" i="6"/>
  <c r="H11" i="6"/>
  <c r="F11" i="6"/>
  <c r="D11" i="6"/>
  <c r="K10" i="6"/>
  <c r="H10" i="6"/>
  <c r="F10" i="6"/>
  <c r="D10" i="6"/>
  <c r="K9" i="6"/>
  <c r="H9" i="6"/>
  <c r="F9" i="6"/>
  <c r="D9" i="6"/>
  <c r="K8" i="6"/>
  <c r="H8" i="6"/>
  <c r="F8" i="6"/>
  <c r="D8" i="6"/>
  <c r="K7" i="6"/>
  <c r="H7" i="6"/>
  <c r="F7" i="6"/>
  <c r="D7" i="6"/>
  <c r="K30" i="29"/>
  <c r="H30" i="29"/>
  <c r="F30" i="29"/>
  <c r="D30" i="29"/>
  <c r="K29" i="29"/>
  <c r="H29" i="29"/>
  <c r="F29" i="29"/>
  <c r="D29" i="29"/>
  <c r="K28" i="29"/>
  <c r="H28" i="29"/>
  <c r="F28" i="29"/>
  <c r="D28" i="29"/>
  <c r="K27" i="29"/>
  <c r="H27" i="29"/>
  <c r="F27" i="29"/>
  <c r="D27" i="29"/>
  <c r="K26" i="29"/>
  <c r="H26" i="29"/>
  <c r="F26" i="29"/>
  <c r="D26" i="29"/>
  <c r="K25" i="29"/>
  <c r="H25" i="29"/>
  <c r="F25" i="29"/>
  <c r="D25" i="29"/>
  <c r="K24" i="29"/>
  <c r="H24" i="29"/>
  <c r="F24" i="29"/>
  <c r="D24" i="29"/>
  <c r="K23" i="29"/>
  <c r="H23" i="29"/>
  <c r="F23" i="29"/>
  <c r="D23" i="29"/>
  <c r="K22" i="29"/>
  <c r="H22" i="29"/>
  <c r="F22" i="29"/>
  <c r="D22" i="29"/>
  <c r="K21" i="29"/>
  <c r="H21" i="29"/>
  <c r="F21" i="29"/>
  <c r="D21" i="29"/>
  <c r="K20" i="29"/>
  <c r="H20" i="29"/>
  <c r="F20" i="29"/>
  <c r="D20" i="29"/>
  <c r="K19" i="29"/>
  <c r="H19" i="29"/>
  <c r="F19" i="29"/>
  <c r="D19" i="29"/>
  <c r="K18" i="29"/>
  <c r="H18" i="29"/>
  <c r="F18" i="29"/>
  <c r="D18" i="29"/>
  <c r="K17" i="29"/>
  <c r="H17" i="29"/>
  <c r="F17" i="29"/>
  <c r="D17" i="29"/>
  <c r="K16" i="29"/>
  <c r="H16" i="29"/>
  <c r="F16" i="29"/>
  <c r="D16" i="29"/>
  <c r="K15" i="29"/>
  <c r="H15" i="29"/>
  <c r="F15" i="29"/>
  <c r="D15" i="29"/>
  <c r="K14" i="29"/>
  <c r="H14" i="29"/>
  <c r="F14" i="29"/>
  <c r="D14" i="29"/>
  <c r="K13" i="29"/>
  <c r="H13" i="29"/>
  <c r="F13" i="29"/>
  <c r="D13" i="29"/>
  <c r="K12" i="29"/>
  <c r="H12" i="29"/>
  <c r="F12" i="29"/>
  <c r="D12" i="29"/>
  <c r="K11" i="29"/>
  <c r="H11" i="29"/>
  <c r="F11" i="29"/>
  <c r="D11" i="29"/>
  <c r="K10" i="29"/>
  <c r="H10" i="29"/>
  <c r="F10" i="29"/>
  <c r="D10" i="29"/>
  <c r="K9" i="29"/>
  <c r="H9" i="29"/>
  <c r="F9" i="29"/>
  <c r="D9" i="29"/>
  <c r="K8" i="29"/>
  <c r="H8" i="29"/>
  <c r="F8" i="29"/>
  <c r="D8" i="29"/>
  <c r="K7" i="29"/>
  <c r="H7" i="29"/>
  <c r="F7" i="29"/>
  <c r="D7" i="29"/>
  <c r="K6" i="29"/>
  <c r="H6" i="29"/>
  <c r="F6" i="29"/>
  <c r="D6" i="29"/>
  <c r="K22" i="30"/>
  <c r="H22" i="30"/>
  <c r="F22" i="30"/>
  <c r="D22" i="30"/>
  <c r="K21" i="30"/>
  <c r="H21" i="30"/>
  <c r="F21" i="30"/>
  <c r="D21" i="30"/>
  <c r="K20" i="30"/>
  <c r="H20" i="30"/>
  <c r="F20" i="30"/>
  <c r="D20" i="30"/>
  <c r="K19" i="30"/>
  <c r="H19" i="30"/>
  <c r="F19" i="30"/>
  <c r="D19" i="30"/>
  <c r="K18" i="30"/>
  <c r="H18" i="30"/>
  <c r="F18" i="30"/>
  <c r="D18" i="30"/>
  <c r="K17" i="30"/>
  <c r="H17" i="30"/>
  <c r="F17" i="30"/>
  <c r="D17" i="30"/>
  <c r="K16" i="30"/>
  <c r="H16" i="30"/>
  <c r="F16" i="30"/>
  <c r="D16" i="30"/>
  <c r="K15" i="30"/>
  <c r="H15" i="30"/>
  <c r="F15" i="30"/>
  <c r="D15" i="30"/>
  <c r="K14" i="30"/>
  <c r="H14" i="30"/>
  <c r="F14" i="30"/>
  <c r="D14" i="30"/>
  <c r="K13" i="30"/>
  <c r="H13" i="30"/>
  <c r="F13" i="30"/>
  <c r="D13" i="30"/>
  <c r="K12" i="30"/>
  <c r="H12" i="30"/>
  <c r="F12" i="30"/>
  <c r="D12" i="30"/>
  <c r="K11" i="30"/>
  <c r="H11" i="30"/>
  <c r="F11" i="30"/>
  <c r="D11" i="30"/>
  <c r="K10" i="30"/>
  <c r="H10" i="30"/>
  <c r="F10" i="30"/>
  <c r="D10" i="30"/>
  <c r="K9" i="30"/>
  <c r="H9" i="30"/>
  <c r="F9" i="30"/>
  <c r="D9" i="30"/>
  <c r="K8" i="30"/>
  <c r="H8" i="30"/>
  <c r="F8" i="30"/>
  <c r="D8" i="30"/>
  <c r="K7" i="30"/>
  <c r="H7" i="30"/>
  <c r="F7" i="30"/>
  <c r="D7" i="30"/>
  <c r="K6" i="30"/>
  <c r="H6" i="30"/>
  <c r="F6" i="30"/>
  <c r="D6" i="30"/>
  <c r="K34" i="28"/>
  <c r="H34" i="28"/>
  <c r="F34" i="28"/>
  <c r="D34" i="28"/>
  <c r="K33" i="28"/>
  <c r="H33" i="28"/>
  <c r="F33" i="28"/>
  <c r="D33" i="28"/>
  <c r="K32" i="28"/>
  <c r="H32" i="28"/>
  <c r="F32" i="28"/>
  <c r="D32" i="28"/>
  <c r="K31" i="28"/>
  <c r="H31" i="28"/>
  <c r="F31" i="28"/>
  <c r="D31" i="28"/>
  <c r="K30" i="28"/>
  <c r="H30" i="28"/>
  <c r="F30" i="28"/>
  <c r="D30" i="28"/>
  <c r="K29" i="28"/>
  <c r="H29" i="28"/>
  <c r="F29" i="28"/>
  <c r="D29" i="28"/>
  <c r="K28" i="28"/>
  <c r="H28" i="28"/>
  <c r="F28" i="28"/>
  <c r="D28" i="28"/>
  <c r="K27" i="28"/>
  <c r="H27" i="28"/>
  <c r="F27" i="28"/>
  <c r="D27" i="28"/>
  <c r="K26" i="28"/>
  <c r="H26" i="28"/>
  <c r="F26" i="28"/>
  <c r="D26" i="28"/>
  <c r="K25" i="28"/>
  <c r="H25" i="28"/>
  <c r="F25" i="28"/>
  <c r="D25" i="28"/>
  <c r="K24" i="28"/>
  <c r="H24" i="28"/>
  <c r="F24" i="28"/>
  <c r="D24" i="28"/>
  <c r="K23" i="28"/>
  <c r="H23" i="28"/>
  <c r="F23" i="28"/>
  <c r="D23" i="28"/>
  <c r="K22" i="28"/>
  <c r="H22" i="28"/>
  <c r="F22" i="28"/>
  <c r="D22" i="28"/>
  <c r="K21" i="28"/>
  <c r="H21" i="28"/>
  <c r="F21" i="28"/>
  <c r="D21" i="28"/>
  <c r="K20" i="28"/>
  <c r="H20" i="28"/>
  <c r="F20" i="28"/>
  <c r="D20" i="28"/>
  <c r="K19" i="28"/>
  <c r="H19" i="28"/>
  <c r="F19" i="28"/>
  <c r="D19" i="28"/>
  <c r="K18" i="28"/>
  <c r="H18" i="28"/>
  <c r="F18" i="28"/>
  <c r="D18" i="28"/>
  <c r="K17" i="28"/>
  <c r="H17" i="28"/>
  <c r="F17" i="28"/>
  <c r="D17" i="28"/>
  <c r="K16" i="28"/>
  <c r="H16" i="28"/>
  <c r="F16" i="28"/>
  <c r="D16" i="28"/>
  <c r="K15" i="28"/>
  <c r="H15" i="28"/>
  <c r="F15" i="28"/>
  <c r="D15" i="28"/>
  <c r="K14" i="28"/>
  <c r="H14" i="28"/>
  <c r="F14" i="28"/>
  <c r="D14" i="28"/>
  <c r="K13" i="28"/>
  <c r="H13" i="28"/>
  <c r="F13" i="28"/>
  <c r="D13" i="28"/>
  <c r="K12" i="28"/>
  <c r="H12" i="28"/>
  <c r="F12" i="28"/>
  <c r="D12" i="28"/>
  <c r="K11" i="28"/>
  <c r="H11" i="28"/>
  <c r="F11" i="28"/>
  <c r="D11" i="28"/>
  <c r="K10" i="28"/>
  <c r="H10" i="28"/>
  <c r="F10" i="28"/>
  <c r="D10" i="28"/>
  <c r="K9" i="28"/>
  <c r="H9" i="28"/>
  <c r="F9" i="28"/>
  <c r="D9" i="28"/>
  <c r="K8" i="28"/>
  <c r="H8" i="28"/>
  <c r="F8" i="28"/>
  <c r="D8" i="28"/>
  <c r="K7" i="28"/>
  <c r="H7" i="28"/>
  <c r="F7" i="28"/>
  <c r="D7" i="28"/>
  <c r="K6" i="28"/>
  <c r="H6" i="28"/>
  <c r="F6" i="28"/>
  <c r="D6" i="28"/>
  <c r="K24" i="8"/>
  <c r="H24" i="8"/>
  <c r="F24" i="8"/>
  <c r="D24" i="8"/>
  <c r="K23" i="8"/>
  <c r="H23" i="8"/>
  <c r="F23" i="8"/>
  <c r="D23" i="8"/>
  <c r="K22" i="8"/>
  <c r="H22" i="8"/>
  <c r="F22" i="8"/>
  <c r="D22" i="8"/>
  <c r="K21" i="8"/>
  <c r="H21" i="8"/>
  <c r="F21" i="8"/>
  <c r="D21" i="8"/>
  <c r="K20" i="8"/>
  <c r="H20" i="8"/>
  <c r="K19" i="8"/>
  <c r="H19" i="8"/>
  <c r="K18" i="8"/>
  <c r="H18" i="8"/>
  <c r="F18" i="8"/>
  <c r="D18" i="8"/>
  <c r="K17" i="8"/>
  <c r="H17" i="8"/>
  <c r="F17" i="8"/>
  <c r="D17" i="8"/>
  <c r="K16" i="8"/>
  <c r="H16" i="8"/>
  <c r="F16" i="8"/>
  <c r="D16" i="8"/>
  <c r="K15" i="8"/>
  <c r="H15" i="8"/>
  <c r="F15" i="8"/>
  <c r="D15" i="8"/>
  <c r="K14" i="8"/>
  <c r="H14" i="8"/>
  <c r="F14" i="8"/>
  <c r="D14" i="8"/>
  <c r="K13" i="8"/>
  <c r="H13" i="8"/>
  <c r="F13" i="8"/>
  <c r="D13" i="8"/>
  <c r="K12" i="8"/>
  <c r="H12" i="8"/>
  <c r="F12" i="8"/>
  <c r="D12" i="8"/>
  <c r="K11" i="8"/>
  <c r="H11" i="8"/>
  <c r="F11" i="8"/>
  <c r="D11" i="8"/>
  <c r="K10" i="8"/>
  <c r="H10" i="8"/>
  <c r="F10" i="8"/>
  <c r="D10" i="8"/>
  <c r="K9" i="8"/>
  <c r="H9" i="8"/>
  <c r="F9" i="8"/>
  <c r="D9" i="8"/>
  <c r="K8" i="8"/>
  <c r="H8" i="8"/>
  <c r="F8" i="8"/>
  <c r="D8" i="8"/>
  <c r="K7" i="8"/>
  <c r="H7" i="8"/>
  <c r="F7" i="8"/>
  <c r="D7" i="8"/>
  <c r="K39" i="27"/>
  <c r="H39" i="27"/>
  <c r="F39" i="27"/>
  <c r="D39" i="27"/>
  <c r="K38" i="27"/>
  <c r="H38" i="27"/>
  <c r="F38" i="27"/>
  <c r="D38" i="27"/>
  <c r="K37" i="27"/>
  <c r="H37" i="27"/>
  <c r="F37" i="27"/>
  <c r="D37" i="27"/>
  <c r="K36" i="27"/>
  <c r="H36" i="27"/>
  <c r="F36" i="27"/>
  <c r="D36" i="27"/>
  <c r="K35" i="27"/>
  <c r="H35" i="27"/>
  <c r="F35" i="27"/>
  <c r="D35" i="27"/>
  <c r="K34" i="27"/>
  <c r="H34" i="27"/>
  <c r="F34" i="27"/>
  <c r="D34" i="27"/>
  <c r="K33" i="27"/>
  <c r="H33" i="27"/>
  <c r="F33" i="27"/>
  <c r="D33" i="27"/>
  <c r="K32" i="27"/>
  <c r="H32" i="27"/>
  <c r="F32" i="27"/>
  <c r="D32" i="27"/>
  <c r="K31" i="27"/>
  <c r="H31" i="27"/>
  <c r="F31" i="27"/>
  <c r="D31" i="27"/>
  <c r="K30" i="27"/>
  <c r="H30" i="27"/>
  <c r="F30" i="27"/>
  <c r="D30" i="27"/>
  <c r="K29" i="27"/>
  <c r="H29" i="27"/>
  <c r="F29" i="27"/>
  <c r="D29" i="27"/>
  <c r="K28" i="27"/>
  <c r="H28" i="27"/>
  <c r="F28" i="27"/>
  <c r="D28" i="27"/>
  <c r="K27" i="27"/>
  <c r="H27" i="27"/>
  <c r="F27" i="27"/>
  <c r="D27" i="27"/>
  <c r="K26" i="27"/>
  <c r="H26" i="27"/>
  <c r="F26" i="27"/>
  <c r="D26" i="27"/>
  <c r="K25" i="27"/>
  <c r="H25" i="27"/>
  <c r="F25" i="27"/>
  <c r="D25" i="27"/>
  <c r="K24" i="27"/>
  <c r="H24" i="27"/>
  <c r="F24" i="27"/>
  <c r="D24" i="27"/>
  <c r="K23" i="27"/>
  <c r="H23" i="27"/>
  <c r="F23" i="27"/>
  <c r="D23" i="27"/>
  <c r="K22" i="27"/>
  <c r="H22" i="27"/>
  <c r="F22" i="27"/>
  <c r="D22" i="27"/>
  <c r="K21" i="27"/>
  <c r="H21" i="27"/>
  <c r="F21" i="27"/>
  <c r="D21" i="27"/>
  <c r="K20" i="27"/>
  <c r="H20" i="27"/>
  <c r="F20" i="27"/>
  <c r="D20" i="27"/>
  <c r="K19" i="27"/>
  <c r="H19" i="27"/>
  <c r="F19" i="27"/>
  <c r="D19" i="27"/>
  <c r="K18" i="27"/>
  <c r="H18" i="27"/>
  <c r="F18" i="27"/>
  <c r="D18" i="27"/>
  <c r="K17" i="27"/>
  <c r="H17" i="27"/>
  <c r="F17" i="27"/>
  <c r="D17" i="27"/>
  <c r="K16" i="27"/>
  <c r="H16" i="27"/>
  <c r="F16" i="27"/>
  <c r="D16" i="27"/>
  <c r="K15" i="27"/>
  <c r="H15" i="27"/>
  <c r="F15" i="27"/>
  <c r="D15" i="27"/>
  <c r="K14" i="27"/>
  <c r="H14" i="27"/>
  <c r="F14" i="27"/>
  <c r="D14" i="27"/>
  <c r="K13" i="27"/>
  <c r="H13" i="27"/>
  <c r="F13" i="27"/>
  <c r="D13" i="27"/>
  <c r="K12" i="27"/>
  <c r="H12" i="27"/>
  <c r="F12" i="27"/>
  <c r="D12" i="27"/>
  <c r="K11" i="27"/>
  <c r="H11" i="27"/>
  <c r="F11" i="27"/>
  <c r="D11" i="27"/>
  <c r="K10" i="27"/>
  <c r="H10" i="27"/>
  <c r="F10" i="27"/>
  <c r="D10" i="27"/>
  <c r="K9" i="27"/>
  <c r="H9" i="27"/>
  <c r="F9" i="27"/>
  <c r="D9" i="27"/>
  <c r="K8" i="27"/>
  <c r="H8" i="27"/>
  <c r="F8" i="27"/>
  <c r="D8" i="27"/>
  <c r="K7" i="27"/>
  <c r="H7" i="27"/>
  <c r="F7" i="27"/>
  <c r="D7" i="27"/>
  <c r="K6" i="27"/>
  <c r="H6" i="27"/>
  <c r="F6" i="27"/>
  <c r="D6" i="27"/>
  <c r="K31" i="26"/>
  <c r="H31" i="26"/>
  <c r="F31" i="26"/>
  <c r="D31" i="26"/>
  <c r="K30" i="26"/>
  <c r="H30" i="26"/>
  <c r="F30" i="26"/>
  <c r="D30" i="26"/>
  <c r="K29" i="26"/>
  <c r="H29" i="26"/>
  <c r="F29" i="26"/>
  <c r="D29" i="26"/>
  <c r="K28" i="26"/>
  <c r="H28" i="26"/>
  <c r="F28" i="26"/>
  <c r="D28" i="26"/>
  <c r="K27" i="26"/>
  <c r="H27" i="26"/>
  <c r="F27" i="26"/>
  <c r="D27" i="26"/>
  <c r="K26" i="26"/>
  <c r="H26" i="26"/>
  <c r="F26" i="26"/>
  <c r="D26" i="26"/>
  <c r="K25" i="26"/>
  <c r="H25" i="26"/>
  <c r="F25" i="26"/>
  <c r="D25" i="26"/>
  <c r="K24" i="26"/>
  <c r="H24" i="26"/>
  <c r="F24" i="26"/>
  <c r="D24" i="26"/>
  <c r="K23" i="26"/>
  <c r="H23" i="26"/>
  <c r="F23" i="26"/>
  <c r="D23" i="26"/>
  <c r="K22" i="26"/>
  <c r="H22" i="26"/>
  <c r="F22" i="26"/>
  <c r="D22" i="26"/>
  <c r="K21" i="26"/>
  <c r="H21" i="26"/>
  <c r="F21" i="26"/>
  <c r="D21" i="26"/>
  <c r="K20" i="26"/>
  <c r="H20" i="26"/>
  <c r="F20" i="26"/>
  <c r="D20" i="26"/>
  <c r="K19" i="26"/>
  <c r="H19" i="26"/>
  <c r="F19" i="26"/>
  <c r="D19" i="26"/>
  <c r="K18" i="26"/>
  <c r="H18" i="26"/>
  <c r="F18" i="26"/>
  <c r="D18" i="26"/>
  <c r="K17" i="26"/>
  <c r="H17" i="26"/>
  <c r="F17" i="26"/>
  <c r="D17" i="26"/>
  <c r="K16" i="26"/>
  <c r="H16" i="26"/>
  <c r="F16" i="26"/>
  <c r="D16" i="26"/>
  <c r="K15" i="26"/>
  <c r="H15" i="26"/>
  <c r="F15" i="26"/>
  <c r="D15" i="26"/>
  <c r="K14" i="26"/>
  <c r="H14" i="26"/>
  <c r="F14" i="26"/>
  <c r="D14" i="26"/>
  <c r="K13" i="26"/>
  <c r="H13" i="26"/>
  <c r="F13" i="26"/>
  <c r="D13" i="26"/>
  <c r="K12" i="26"/>
  <c r="H12" i="26"/>
  <c r="F12" i="26"/>
  <c r="D12" i="26"/>
  <c r="K11" i="26"/>
  <c r="H11" i="26"/>
  <c r="F11" i="26"/>
  <c r="D11" i="26"/>
  <c r="K10" i="26"/>
  <c r="H10" i="26"/>
  <c r="F10" i="26"/>
  <c r="D10" i="26"/>
  <c r="K9" i="26"/>
  <c r="H9" i="26"/>
  <c r="F9" i="26"/>
  <c r="D9" i="26"/>
  <c r="K8" i="26"/>
  <c r="H8" i="26"/>
  <c r="F8" i="26"/>
  <c r="D8" i="26"/>
  <c r="K7" i="26"/>
  <c r="H7" i="26"/>
  <c r="F7" i="26"/>
  <c r="D7" i="26"/>
  <c r="K6" i="26"/>
  <c r="H6" i="26"/>
  <c r="F6" i="26"/>
  <c r="D6" i="26"/>
  <c r="K40" i="3"/>
  <c r="H40" i="3"/>
  <c r="F40" i="3"/>
  <c r="D40" i="3"/>
  <c r="K39" i="3"/>
  <c r="H39" i="3"/>
  <c r="F39" i="3"/>
  <c r="D39" i="3"/>
  <c r="K38" i="3"/>
  <c r="H38" i="3"/>
  <c r="F38" i="3"/>
  <c r="D38" i="3"/>
  <c r="K37" i="3"/>
  <c r="H37" i="3"/>
  <c r="F37" i="3"/>
  <c r="D37" i="3"/>
</calcChain>
</file>

<file path=xl/sharedStrings.xml><?xml version="1.0" encoding="utf-8"?>
<sst xmlns="http://schemas.openxmlformats.org/spreadsheetml/2006/main" count="7983" uniqueCount="1744">
  <si>
    <t>Total Medicaid Enrollees</t>
  </si>
  <si>
    <t>% EDB Duals with Medicaid Reported HIC</t>
  </si>
  <si>
    <t>% Total Enrollees in MC Anytime During Year</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</si>
  <si>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</si>
  <si>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</si>
  <si>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</si>
  <si>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</si>
  <si>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</si>
  <si>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</si>
  <si>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</si>
  <si>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</si>
  <si>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Measure</t>
  </si>
  <si>
    <t>Total Number of Claims</t>
  </si>
  <si>
    <t>Total FFS Claims</t>
  </si>
  <si>
    <t>% Claims with TPL</t>
  </si>
  <si>
    <t>% Claims with Leave Days</t>
  </si>
  <si>
    <t>% Claims with Span Bill</t>
  </si>
  <si>
    <t>Total Number of Records</t>
  </si>
  <si>
    <t>% with Valid 5 Digit Zip Code Format</t>
  </si>
  <si>
    <t>% Age 0</t>
  </si>
  <si>
    <t xml:space="preserve">% with County Code </t>
  </si>
  <si>
    <t>% Drug Claims with Quantity</t>
  </si>
  <si>
    <t xml:space="preserve">Total MC Enrollees </t>
  </si>
  <si>
    <t>% White</t>
  </si>
  <si>
    <t>% Black</t>
  </si>
  <si>
    <t>% Native American/Alaskan Native</t>
  </si>
  <si>
    <t>% Asian</t>
  </si>
  <si>
    <t># Claims with &gt; $200,000 Paid</t>
  </si>
  <si>
    <t>% Non-Dual FFS Enrollees with Maternal Delivery</t>
  </si>
  <si>
    <t>% Claims with &lt; $0 Paid</t>
  </si>
  <si>
    <t>% Claims with &gt; $0 Paid</t>
  </si>
  <si>
    <t>% Begin Date = Admission Date</t>
  </si>
  <si>
    <t>% Claims with Primary Diagnosis Code</t>
  </si>
  <si>
    <t>% CPT-4 Indicator Claims with CPT-4 Format = 5 Digits</t>
  </si>
  <si>
    <t>% Claims with HMO Capitation Payment</t>
  </si>
  <si>
    <t>% Claims with PCCM Capitation Payment</t>
  </si>
  <si>
    <t>% Outpatient Claims with Span Bill</t>
  </si>
  <si>
    <t>% Home Health Claims with Span Bill</t>
  </si>
  <si>
    <t>% Other Claims with Span Bill</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</si>
  <si>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</si>
  <si>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</si>
  <si>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</si>
  <si>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</si>
  <si>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</si>
  <si>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</si>
  <si>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</si>
  <si>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</si>
  <si>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</si>
  <si>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</si>
  <si>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</si>
  <si>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 with Procedure Code with Other Code Indicator</t>
  </si>
  <si>
    <t>% Drug Claims (MAX TOS = 16)</t>
  </si>
  <si>
    <t>% Durable Medical Equipment Claims (MAX TOS = 51)</t>
  </si>
  <si>
    <t>% Drug Claims with Days Supply</t>
  </si>
  <si>
    <t>% Claims with Over-the-Counter Drug Class</t>
  </si>
  <si>
    <t>% Claims with Prescription Drug Class</t>
  </si>
  <si>
    <t>% Claims with Multiple Sources</t>
  </si>
  <si>
    <t>% Claims with Single Source (No Generic)</t>
  </si>
  <si>
    <t>Total Medicaid Paid</t>
  </si>
  <si>
    <t xml:space="preserve">Total Medicaid Person-Years of Enrollment </t>
  </si>
  <si>
    <t>% Native Hawaiian or Other Pacific Islander</t>
  </si>
  <si>
    <t>% More Than One Race</t>
  </si>
  <si>
    <t>% Unknown Race</t>
  </si>
  <si>
    <t>% Hispanic/Latino (Included with Race Categories Prior to 2005)</t>
  </si>
  <si>
    <t>% of Hispanic/Latino with Unknown Race</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</si>
  <si>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</si>
  <si>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</si>
  <si>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</si>
  <si>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</si>
  <si>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</si>
  <si>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</si>
  <si>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 Enrolled in Any Section 1915(c) Waiver</t>
  </si>
  <si>
    <t>% of Section 1915(c) Waiver Enrollees with Any HMO/HIO Enrollment</t>
  </si>
  <si>
    <t>Total Enrollees in June</t>
  </si>
  <si>
    <t>Maximum Medicaid Paid</t>
  </si>
  <si>
    <t># of Enrollees with Total Medicaid Paid &gt; $1,000,000</t>
  </si>
  <si>
    <t># of Enrollees with Total Medicaid Paid &gt; $500,000</t>
  </si>
  <si>
    <t>Total Medicaid Person-Years of Enrollment</t>
  </si>
  <si>
    <t>% EDB Duals Ever Enrolled in HMO/HIOs</t>
  </si>
  <si>
    <t>% EDB Duals in PHP Only or PHP/PCCM Only</t>
  </si>
  <si>
    <t>% EDB Duals in PCCM Only</t>
  </si>
  <si>
    <t>% Section 1915(c) Waiver Enrollees Ever Enrolled in HMO/HIOs</t>
  </si>
  <si>
    <t>% Section 1915(c) Waiver Enrollees in PCCM Only</t>
  </si>
  <si>
    <t>Total Non-Dual FFS Person-Years of Enrollment</t>
  </si>
  <si>
    <t>Total FFS Medicaid Paid</t>
  </si>
  <si>
    <t>% Non-Dual FFS Enrollees with IP Claims (MAX TOS = 01)</t>
  </si>
  <si>
    <t>% with Ratio of ILTC Days/Enrollment Days &gt; 1</t>
  </si>
  <si>
    <t>% Non-Dual FFS Enrollees with Drug Claims (MAX TOS = 16)</t>
  </si>
  <si>
    <t>Total EDB Dual FFS Person-Years of Enrollment</t>
  </si>
  <si>
    <t>% FFS Duals with IP Claims (MAX TOS = 01)</t>
  </si>
  <si>
    <t>% FFS Duals with Drug Claims (MAX TOS = 16)</t>
  </si>
  <si>
    <t>% FFS Enrollees Who Are Recipients</t>
  </si>
  <si>
    <t>% Aged Who Are Recipients</t>
  </si>
  <si>
    <t>% Disabled Who Are Recipients</t>
  </si>
  <si>
    <t>% Child Who Are Recipients</t>
  </si>
  <si>
    <t>% Adults Who Are Recipients</t>
  </si>
  <si>
    <t>Total FFS Person-Years of Enrollment</t>
  </si>
  <si>
    <t>% FFS Enrollees with Drug Claims (MAX TOS = 16)</t>
  </si>
  <si>
    <t>June % Full Scope Benefits (RBF = 1)</t>
  </si>
  <si>
    <t>June % Unknown Benefits (RBF = 9)</t>
  </si>
  <si>
    <t>Aged Total</t>
  </si>
  <si>
    <t>Disabled Total</t>
  </si>
  <si>
    <t>Disabled</t>
  </si>
  <si>
    <t>Disabled EDB Dual FFS Total</t>
  </si>
  <si>
    <t>Child Total</t>
  </si>
  <si>
    <t xml:space="preserve">Adult Total </t>
  </si>
  <si>
    <t>Adult</t>
  </si>
  <si>
    <t>Total Capitation Payments</t>
  </si>
  <si>
    <t>Ratio of Capitation Claims to Person-Month Enrollment in MC</t>
  </si>
  <si>
    <t>% Non-EDB Duals Without Valid SSN</t>
  </si>
  <si>
    <t>% Non-EDB Duals Who Are Children/Adults</t>
  </si>
  <si>
    <t>% Aged Enrollees in Section 1915(c) Waiver</t>
  </si>
  <si>
    <t>% Disabled Enrollees in Section 1915(c) Waiver</t>
  </si>
  <si>
    <t>% Child Enrollees in Section 1915(c) Waiver</t>
  </si>
  <si>
    <t>% Adult Enrollees in Section 1915(c) Waiver</t>
  </si>
  <si>
    <t xml:space="preserve">Total EDB Duals </t>
  </si>
  <si>
    <t>% Non-Dual FFS Enrollees with All Other Claims</t>
  </si>
  <si>
    <t xml:space="preserve">% FFS Duals with All Other Claims </t>
  </si>
  <si>
    <t xml:space="preserve">% FFS Enrollees with All Other Claims </t>
  </si>
  <si>
    <t>% Encounter Claims</t>
  </si>
  <si>
    <t xml:space="preserve">% Supplemental Claims </t>
  </si>
  <si>
    <t>% Section 1915(c) Waiver Enrollees in PHP Only or PHP and PCCM Only</t>
  </si>
  <si>
    <t># Non-Dual FFS Enrollees with MSIS Dual Code but No EDB Confirmation</t>
  </si>
  <si>
    <t>Number of FFS Non-Duals with FFS Medicaid Paid &gt; $1,000,000</t>
  </si>
  <si>
    <t>Number of FFS Non-Duals with FFS Medicaid Paid &gt; $500,000</t>
  </si>
  <si>
    <t>Maximum FFS Medicaid Paid</t>
  </si>
  <si>
    <t>Number of FFS Duals with FFS Medicaid Paid &gt; $500,000</t>
  </si>
  <si>
    <t>Number of FFS Enrollees with FFS Medicaid Paid &gt; $1,000,000</t>
  </si>
  <si>
    <t>Number of FFS Enrollees with FFS Medicaid Paid &gt; $500,000</t>
  </si>
  <si>
    <t>% MH Aged claims with MH Aged Covered Days</t>
  </si>
  <si>
    <t>% IP Psych, Age &lt; 21 Claims with IP Psych Covered Days</t>
  </si>
  <si>
    <t># of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</si>
  <si>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</si>
  <si>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</si>
  <si>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</si>
  <si>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</si>
  <si>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</si>
  <si>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</si>
  <si>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 xml:space="preserve"># with ONLY S-CHIP Enrollment </t>
  </si>
  <si>
    <t xml:space="preserve">% with ONLY S-CHIP Enrollment </t>
  </si>
  <si>
    <t># with ANY S-CHIP Enrollment</t>
  </si>
  <si>
    <t>% with ANY S-CHIP Enrollment</t>
  </si>
  <si>
    <t xml:space="preserve">Total Person-Years of Enrollment with ANY S-CHIP Enrollment </t>
  </si>
  <si>
    <t># with Any M-CHIP Enrollment</t>
  </si>
  <si>
    <t>Total Person-Years of Enrollment Any M-CHIP</t>
  </si>
  <si>
    <t>June # with M-CHIP (SCHIP = 2) - Child (Age &lt; 19 Years)</t>
  </si>
  <si>
    <t>June # with M-CHIP (SCHIP = 2) - Adult (Age &gt; 18 Years)</t>
  </si>
  <si>
    <t>June # with S-CHIP (SCHIP = 3) - Child (Age &lt; 19 Years)</t>
  </si>
  <si>
    <t>June # with S-CHIP (SCHIP = 3) - Adult (Age &gt; 18 Years)</t>
  </si>
  <si>
    <t>% Records with Duplicated SSNs</t>
  </si>
  <si>
    <t>% Enrollees with MSIS Date of Death During Year</t>
  </si>
  <si>
    <t>% Enrollees with SSA Date of Death During Year</t>
  </si>
  <si>
    <t>% Enrollees with MSIS, SSA, or EDB Date of Death During Year</t>
  </si>
  <si>
    <t>% EDB Duals with MSIS Date of Death During Year</t>
  </si>
  <si>
    <t>% EDB Duals with SSA Date of Death During Year</t>
  </si>
  <si>
    <t>% EDB Duals with EDB, MSIS, or SSA Date of Death During Year</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</si>
  <si>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</si>
  <si>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</si>
  <si>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</si>
  <si>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</si>
  <si>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Total HMO/HIO Payments (Among People not Enrolled)</t>
  </si>
  <si>
    <t>% of Enrollees with Total Medicaid Paid = $0</t>
  </si>
  <si>
    <t># Enrollees with HMO/HIO Payments but No Enrollment in HMO/HIO or PACE</t>
  </si>
  <si>
    <t>% Claims with Admission Date</t>
  </si>
  <si>
    <t>% Claims with Patient Status</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</si>
  <si>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</si>
  <si>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</si>
  <si>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</si>
  <si>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</si>
  <si>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</si>
  <si>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</si>
  <si>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</si>
  <si>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</si>
  <si>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 with ANY M-CHIP Enrollment</t>
  </si>
  <si>
    <t>% Age 1-5</t>
  </si>
  <si>
    <t>% Age 6-18</t>
  </si>
  <si>
    <t>% Age 19-20</t>
  </si>
  <si>
    <t>% Age 21-44</t>
  </si>
  <si>
    <t>% Age 45-64</t>
  </si>
  <si>
    <t>% Age 65-74</t>
  </si>
  <si>
    <t>% Age 75-84</t>
  </si>
  <si>
    <t>% Female</t>
  </si>
  <si>
    <t>% Male</t>
  </si>
  <si>
    <t># with 0 Days but Positive Months of Enrollment</t>
  </si>
  <si>
    <t>% EDB Duals - Female</t>
  </si>
  <si>
    <t>% EDB Duals - Male</t>
  </si>
  <si>
    <t>June # Aged</t>
  </si>
  <si>
    <t>June # Disabled</t>
  </si>
  <si>
    <t>June # Child</t>
  </si>
  <si>
    <t>June # Adult</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</si>
  <si>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</si>
  <si>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</si>
  <si>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</si>
  <si>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</si>
  <si>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</si>
  <si>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</si>
  <si>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</si>
  <si>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</si>
  <si>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</si>
  <si>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</si>
  <si>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</si>
  <si>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</si>
  <si>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</si>
  <si>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</si>
  <si>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</si>
  <si>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 with MSIS Date of Death Prior to MAX CY</t>
  </si>
  <si>
    <t># with SSA Date of Death Prior to MAX CY</t>
  </si>
  <si>
    <t>% with SSA Death Prior to MAX CY Who Have $0 Medicaid Paid</t>
  </si>
  <si>
    <t>% Claims with &gt; 0 Prepaid Plan Value</t>
  </si>
  <si>
    <t xml:space="preserve">% MH Aged claims with MH Aged Covered Days  &gt; 0 </t>
  </si>
  <si>
    <t># HMO or PACE Capitation Claims</t>
  </si>
  <si>
    <t>% Claims with &gt; 0 Prepaid Plan Service Value</t>
  </si>
  <si>
    <t># Age 0-18, Excluding Instititionalized</t>
  </si>
  <si>
    <t># Age 19-20, Excluding Institutionalized</t>
  </si>
  <si>
    <t># Age 21-64, Excluding Institutionalized</t>
  </si>
  <si>
    <t>Percentage of HMO/HIO or PHP Enrollees with Encounter Records</t>
  </si>
  <si>
    <t>Expected Range</t>
  </si>
  <si>
    <t>N/A</t>
  </si>
  <si>
    <t>95-100</t>
  </si>
  <si>
    <t>5-20</t>
  </si>
  <si>
    <t>&gt;1%</t>
  </si>
  <si>
    <t>0</t>
  </si>
  <si>
    <t>$2000-$7000</t>
  </si>
  <si>
    <t>&gt;0 - 10</t>
  </si>
  <si>
    <t>&gt;1</t>
  </si>
  <si>
    <t>&gt;3</t>
  </si>
  <si>
    <t>2-&lt;8</t>
  </si>
  <si>
    <t>98-100</t>
  </si>
  <si>
    <t>&gt;0-5</t>
  </si>
  <si>
    <t>&gt;=2</t>
  </si>
  <si>
    <t>5-30</t>
  </si>
  <si>
    <t>15-75</t>
  </si>
  <si>
    <t>25-70</t>
  </si>
  <si>
    <t>35-70</t>
  </si>
  <si>
    <t>&gt;=90</t>
  </si>
  <si>
    <t>75-90</t>
  </si>
  <si>
    <t>1-10</t>
  </si>
  <si>
    <t>&gt;0-2</t>
  </si>
  <si>
    <t>&gt;0-3</t>
  </si>
  <si>
    <t>&gt; 1%</t>
  </si>
  <si>
    <t>$50-$100</t>
  </si>
  <si>
    <t>75-99</t>
  </si>
  <si>
    <t>&gt;0-20</t>
  </si>
  <si>
    <t>&gt;0-10</t>
  </si>
  <si>
    <t>1-20</t>
  </si>
  <si>
    <t>1-5</t>
  </si>
  <si>
    <t>8-98</t>
  </si>
  <si>
    <t>$75-$300</t>
  </si>
  <si>
    <t>$20-$250</t>
  </si>
  <si>
    <t>3-5</t>
  </si>
  <si>
    <t>&gt;95</t>
  </si>
  <si>
    <t>50-90</t>
  </si>
  <si>
    <t>&lt;5</t>
  </si>
  <si>
    <t>&gt;0 - 15</t>
  </si>
  <si>
    <t>10-35</t>
  </si>
  <si>
    <t>2-20</t>
  </si>
  <si>
    <t>0.5-8</t>
  </si>
  <si>
    <t>3-25</t>
  </si>
  <si>
    <t>2-25</t>
  </si>
  <si>
    <t>&gt;0-25</t>
  </si>
  <si>
    <t>4-20</t>
  </si>
  <si>
    <t>&lt;3</t>
  </si>
  <si>
    <t>&lt;25</t>
  </si>
  <si>
    <t>&gt;0</t>
  </si>
  <si>
    <t>&lt;1</t>
  </si>
  <si>
    <t>$20-90</t>
  </si>
  <si>
    <t>$10-60</t>
  </si>
  <si>
    <t>$10-100</t>
  </si>
  <si>
    <t>$20-100</t>
  </si>
  <si>
    <t>10-60</t>
  </si>
  <si>
    <t>&gt;60</t>
  </si>
  <si>
    <t>85-100</t>
  </si>
  <si>
    <t>5-25</t>
  </si>
  <si>
    <t>40-70</t>
  </si>
  <si>
    <t>20-55</t>
  </si>
  <si>
    <t>$15-$60</t>
  </si>
  <si>
    <t>&gt;0-15</t>
  </si>
  <si>
    <t>95-99</t>
  </si>
  <si>
    <t>&gt;0 - 6</t>
  </si>
  <si>
    <t>&gt;98</t>
  </si>
  <si>
    <t>&lt;2%</t>
  </si>
  <si>
    <t>&gt;=95%</t>
  </si>
  <si>
    <t>&lt;5%</t>
  </si>
  <si>
    <t>&lt;10%</t>
  </si>
  <si>
    <t>&gt;=98%</t>
  </si>
  <si>
    <t>2-8%</t>
  </si>
  <si>
    <t>40-70%</t>
  </si>
  <si>
    <t>&gt;=90%</t>
  </si>
  <si>
    <t>30-55%</t>
  </si>
  <si>
    <t>5-10%</t>
  </si>
  <si>
    <t>&gt;=99%</t>
  </si>
  <si>
    <t>&gt;=80%</t>
  </si>
  <si>
    <t>100%</t>
  </si>
  <si>
    <t>&lt;15%</t>
  </si>
  <si>
    <t>&lt;=40%</t>
  </si>
  <si>
    <t>&gt;80%</t>
  </si>
  <si>
    <t>0%</t>
  </si>
  <si>
    <t>2-15%</t>
  </si>
  <si>
    <t>&lt;20%</t>
  </si>
  <si>
    <t>.9-2</t>
  </si>
  <si>
    <t>&gt;98%</t>
  </si>
  <si>
    <t>65-90%</t>
  </si>
  <si>
    <t>90-100%</t>
  </si>
  <si>
    <t>85-100%</t>
  </si>
  <si>
    <t>80-100%</t>
  </si>
  <si>
    <t>Total Number of Stays</t>
  </si>
  <si>
    <t>% Encounter Stays</t>
  </si>
  <si>
    <t xml:space="preserve">% Supplemental Stays </t>
  </si>
  <si>
    <t>% Stays with NPI = Billing Provider ID (for Stays with NPI)</t>
  </si>
  <si>
    <t>Total FFS Stays</t>
  </si>
  <si>
    <t># of Stays with Missing Medicaid Eligibility and &gt; $0 Paid (Excludes S-CHIP Only)</t>
  </si>
  <si>
    <t>% Stays with &gt; $0 Paid</t>
  </si>
  <si>
    <t>% Stays with &lt; $0 Paid</t>
  </si>
  <si>
    <t>% Stays with TPL</t>
  </si>
  <si>
    <t>% Stays with UB-92 Accommodation Codes</t>
  </si>
  <si>
    <t>% Stays with UB-92 Ancillary Codes</t>
  </si>
  <si>
    <t>% Stays with Admission Date</t>
  </si>
  <si>
    <t>% IP Stays (MAX TOS = 01)</t>
  </si>
  <si>
    <t>% Stays with Primary Diagnosis Code</t>
  </si>
  <si>
    <t>% Primary Diagnosis Code Stays with Length = 3</t>
  </si>
  <si>
    <t>% Primary Diagnosis Code Stays with Length = 4</t>
  </si>
  <si>
    <t>% Primary Diagnosis Code Stays with Length = 5</t>
  </si>
  <si>
    <t xml:space="preserve">% Stays with a Procedure Code </t>
  </si>
  <si>
    <t xml:space="preserve">% Stays with Procedure Code with CPT-4 Indicator </t>
  </si>
  <si>
    <t>% CPT-4 Indicator Stays with CPT-4 Format = 5 Digits</t>
  </si>
  <si>
    <t>% ICD-9-CM Indicator Stays with ICD-9-CM Format = 3 or 4 Digits</t>
  </si>
  <si>
    <t>% Stays with Diagnosis Related Group</t>
  </si>
  <si>
    <t>% Stays Maternal Delivery Indicator</t>
  </si>
  <si>
    <t>% Stays with &gt; 0 Prepaid Plan Value</t>
  </si>
  <si>
    <t xml:space="preserve">Percent with Reported MC Enrollment Who Have Capitated Payments </t>
  </si>
  <si>
    <t>% Enrollees with Any ILTC FFS Claims</t>
  </si>
  <si>
    <t>% Aged Enrollees with Any ILTC FFS Claims</t>
  </si>
  <si>
    <t>% Disabled Enrollees with Any ILTC FFS Claims</t>
  </si>
  <si>
    <t>% Child Enrollees with Any ILTC FFS Claims</t>
  </si>
  <si>
    <t>% Adult Enrollees with Any ILTC FFS Claims</t>
  </si>
  <si>
    <t xml:space="preserve">Total FFS Claims </t>
  </si>
  <si>
    <t>June % Alien Benefits (RBF = 2)</t>
  </si>
  <si>
    <t xml:space="preserve">June % Pregnancy-Related Benefits (RBF = 4) </t>
  </si>
  <si>
    <t>June % Other Benefits (RBF = 5)</t>
  </si>
  <si>
    <t>June % Family Planning Benefits (RBF = 6)</t>
  </si>
  <si>
    <t>June % Benchmark-Equivalent Benefits (RBF = 7)</t>
  </si>
  <si>
    <t>June % Money Follows the Person Benefits (RBF = 8)</t>
  </si>
  <si>
    <t>June % PRTF Benefits (RBF = A)</t>
  </si>
  <si>
    <t>June % Health Opportunity Account Benefits (RBF = B)</t>
  </si>
  <si>
    <t xml:space="preserve">June % EDB Duals with Medicare Cost Sharing Benefits (RBF = 3) </t>
  </si>
  <si>
    <t>Total Number of IP MSIS Quarters</t>
  </si>
  <si>
    <t>Total Number of LT MSIS Quarters</t>
  </si>
  <si>
    <t>Total Number of OT MSIS Quarters</t>
  </si>
  <si>
    <t>Total Number of RX MSIS Quarters</t>
  </si>
  <si>
    <t>Total Number of EL MSIS Quarters</t>
  </si>
  <si>
    <t>% Missing Eligibility and &gt; $0 Paid (Excludes S-CHIP Only)</t>
  </si>
  <si>
    <t>% Claims with NPI = Servicing Provider ID (for claims with NPI)</t>
  </si>
  <si>
    <t>% Claims with NPI = Billing Provider ID (for claims with NPI)</t>
  </si>
  <si>
    <t xml:space="preserve"># PHP Capitation Claims </t>
  </si>
  <si>
    <t xml:space="preserve"># PCCM Capitation Claims </t>
  </si>
  <si>
    <t xml:space="preserve"># Encounter Claims </t>
  </si>
  <si>
    <t>% Encounter Claims for HMO or PACE and Matching Plan ID</t>
  </si>
  <si>
    <t>% Encounter Claims for PHP and Matching Plan ID</t>
  </si>
  <si>
    <t>% Encounter Claims with Unknown Enrollment (Plan IDs did not match)</t>
  </si>
  <si>
    <t>% Claims with CPT-4 or HCPCS (II &amp; III) Indicator</t>
  </si>
  <si>
    <t>Total 1915(c) Waiver Amount Paid  Among Section 1915(c) Enrollees</t>
  </si>
  <si>
    <t>Total 1915(c) Waiver Amount Paid (Program Types 6 or 7)</t>
  </si>
  <si>
    <t>Average 1915(c) Waiver Amount Paid per User (Program Types 6 or 7)</t>
  </si>
  <si>
    <t>% Non-Dual FFS Enrollees Who are Recipients</t>
  </si>
  <si>
    <t>% EDB Dual FFS Enrollees Who are Recipients</t>
  </si>
  <si>
    <t>% FFS Stays</t>
  </si>
  <si>
    <t>% FFS Claims</t>
  </si>
  <si>
    <t xml:space="preserve">Total Number of 1915(c) Waiver Users (Program Types 6 or 7) </t>
  </si>
  <si>
    <t>% Stays Newborn Delivery Indicator (Only for Separate Infant Delivery Stays
 Using Mother's ID)</t>
  </si>
  <si>
    <t>% Stays Newborn Delivery Indicator (Only for Separate Infant Delivery Stays 
Using Mother's ID)</t>
  </si>
  <si>
    <t>%  ICF/IID claims with ICF/IID Covered Days</t>
  </si>
  <si>
    <t>%  ICF/IID claims with ICF/IID Covered Days  &gt; 0</t>
  </si>
  <si>
    <t>% FFS Enrollees with IP Claims (MAX TOS = 01)</t>
  </si>
  <si>
    <t>Patient Status - % Home</t>
  </si>
  <si>
    <t>Patient Status - % Transferred</t>
  </si>
  <si>
    <t>Patient Status - % Still a Patient</t>
  </si>
  <si>
    <t>Patient Status - % Died</t>
  </si>
  <si>
    <t>% Claims with Physician Services (MAX TOS = 08)</t>
  </si>
  <si>
    <t>% Claims with Dental Services (MAX TOS = 09)</t>
  </si>
  <si>
    <t>% Claims with Other Practitioner Services (MAX TOS = 10)</t>
  </si>
  <si>
    <t>% Claims with Outpatient Services (MAX TOS = 11)</t>
  </si>
  <si>
    <t>% Claims with Clinic Services (MAX TOS = 12)</t>
  </si>
  <si>
    <t>% Claims with Home Health Services (MAX TOS = 13)</t>
  </si>
  <si>
    <t>% Claims with Lab/Xray Services (MAX TOS = 15)</t>
  </si>
  <si>
    <t>% Claims with Drugs (MAX TOS = 16)</t>
  </si>
  <si>
    <t>% Claims with Other Services (MAX TOS = 19)</t>
  </si>
  <si>
    <t>% Claims with Durable Medical Equipment (MAX TOS = 51)</t>
  </si>
  <si>
    <t>% Claims with Transportation Services (MAX TOS = 26)</t>
  </si>
  <si>
    <t>% Claims with Sterilizations (MAX TOS = 24)</t>
  </si>
  <si>
    <t>% Claims with Abortions (MAX TOS = 25)</t>
  </si>
  <si>
    <t>% Claims with Personal Care Services (MAX TOS = 30)</t>
  </si>
  <si>
    <t>% Claims with Targeted Case Management (MAX TOS = 31)</t>
  </si>
  <si>
    <t>% Claims with Rehabilitation Services (MAX TOS = 33)</t>
  </si>
  <si>
    <t>% Claims with PT/OT/Hearing/Speech Services (MAX TOS = 34)</t>
  </si>
  <si>
    <t>% Claims with Hospice Services (MAX TOS = 35)</t>
  </si>
  <si>
    <t>% Claims with Nurse Midwife Services (MAX TOS = 36)</t>
  </si>
  <si>
    <t>% Claims with Nurse Practitioner Services (MAX TOS = 37)</t>
  </si>
  <si>
    <t>% Claims with Private Nursing Services (MAX TOS = 38)</t>
  </si>
  <si>
    <t>% Claims with Religious Non-Medical Services (MAX TOS = 39)</t>
  </si>
  <si>
    <t>% Claims with Residential Care Services (MAX TOS = 52)</t>
  </si>
  <si>
    <t>% Claims with Psychiatric Services (MAX TOS = 53)</t>
  </si>
  <si>
    <t>% Claims with Adult Day Care (MAX TOS = 54)</t>
  </si>
  <si>
    <t>% Claims with Unknown Services (MAX TOS = 99)</t>
  </si>
  <si>
    <t>% EDB Duals with Medicare Cost Sharing Benefits (RBF = 3)</t>
  </si>
  <si>
    <t># with Health Opportunity Account Benefits (RBF = B)</t>
  </si>
  <si>
    <t>Total Medicaid Paid for Enrollees with Full Scope Benefits (RBF = 1)</t>
  </si>
  <si>
    <t>Total Medicaid Paid for Enrollees with ONLY Alien Benefits (RBF = 2)</t>
  </si>
  <si>
    <t>Total Medicaid Paid for EDB Duals with ONLY Medicare Cost Sharing Benefits (RBF = 3)</t>
  </si>
  <si>
    <t>Total Medicaid Paid for Enrollees with Pregnancy-Related Benefits (RBF = 4)</t>
  </si>
  <si>
    <t>Total Medicaid Paid for Enrollees with Other Benefits (RBF = 5)</t>
  </si>
  <si>
    <t>Total Medicaid Paid for Enrollees with ONLY Family Planning Only Benefits  (RBF = 6)</t>
  </si>
  <si>
    <t>Total Medicaid Paid for Enrollees with Benchmark-Equivalent Benefits  (RBF = 7)</t>
  </si>
  <si>
    <t>Total Medicaid Paid for Enrollees with Money Follows the Person Benefits  (RBF = 8)</t>
  </si>
  <si>
    <t>Total Medicaid Paid for Enrollees with PRTF Benefits (RBF = A)</t>
  </si>
  <si>
    <t>Total Medicaid Paid for Enrollees with Health Opportunity Account Benefits (RBF = B)</t>
  </si>
  <si>
    <t>Total Medicaid Paid for Enrollees with ONLY Assistance with Purchase of MC Coverage Benefits (RBF = W)</t>
  </si>
  <si>
    <t>Total Medicaid Paid for Enrollees with ONLY Prescription Drug Benefits (RBF = X, Y, or Z)</t>
  </si>
  <si>
    <t>Total Medicaid Paid for Enrollees with ONLY Prescription Drug Benefits Who Are EDB Duals  (RBF = X, Y, or Z)</t>
  </si>
  <si>
    <t>% of Enrollees with Total Medicaid Paid = $0 - Aged</t>
  </si>
  <si>
    <t>% of Enrollees with Total Medicaid Paid = $0 - Disabled</t>
  </si>
  <si>
    <t>% of Enrollees with Total Medicaid Paid = $0 - Child</t>
  </si>
  <si>
    <t>% of Enrollees with Total Medicaid Paid = $0 - Adult</t>
  </si>
  <si>
    <t>% Records with Duplicated SSNs - % Ever Aliens Eligible for Only Emergency Services</t>
  </si>
  <si>
    <t>% Records with Duplicated SSNs - % Ever Eligible for Only Family Planning Services</t>
  </si>
  <si>
    <t># Adult (Age &gt; 18 Years) with Any M-CHIP Enrollment</t>
  </si>
  <si>
    <t>% Records with Duplicated SSNs for Children Under Age 21</t>
  </si>
  <si>
    <t>% Records with Duplicated SSNs for Infants Under Age 1</t>
  </si>
  <si>
    <t>% Male Child Enrollees with 12 Months Enrollment</t>
  </si>
  <si>
    <t># Aged, EDB Dual in Section 1915(c) Waiver</t>
  </si>
  <si>
    <t># Aged, Non-Dual in Section 1915(c) Waiver</t>
  </si>
  <si>
    <t># Disabled, EDB Dual in Section 1915(c) Waiver</t>
  </si>
  <si>
    <t># Disabled, Non-Dual in Section 1915(c) Waiver</t>
  </si>
  <si>
    <t># Other (Child or Adult) in Section 1915(c) Waiver</t>
  </si>
  <si>
    <t>June # Adult: Age 19-20, Excluding Institutionalized</t>
  </si>
  <si>
    <t>June # Adult: Age 21-64, Excluding Institutionalized</t>
  </si>
  <si>
    <t xml:space="preserve">% FFS Stays - Crossover   </t>
  </si>
  <si>
    <t xml:space="preserve">% FFS Stays - Non-Crossover   </t>
  </si>
  <si>
    <t>% FFS Stays - Adjusted Stays</t>
  </si>
  <si>
    <t>% Stays - Aged</t>
  </si>
  <si>
    <t>% Stays - Disabled</t>
  </si>
  <si>
    <t>% Stays - Child</t>
  </si>
  <si>
    <t>% Stays - Adult</t>
  </si>
  <si>
    <t xml:space="preserve">% FFS Claims - Crossover   </t>
  </si>
  <si>
    <t>% FFS Claims - Non-Crossover</t>
  </si>
  <si>
    <t>% FFS Claims - Adjusted Claims</t>
  </si>
  <si>
    <t>% Claims - Aged</t>
  </si>
  <si>
    <t>% Claims - Disabled</t>
  </si>
  <si>
    <t>% Claims - Child</t>
  </si>
  <si>
    <t>% Claims - Adult</t>
  </si>
  <si>
    <t xml:space="preserve">EDB Duals - Aged </t>
  </si>
  <si>
    <t>EDB Duals - Disabled</t>
  </si>
  <si>
    <t>Total MC Enrollees, Aged</t>
  </si>
  <si>
    <t>Total MC Enrollees, Disabled</t>
  </si>
  <si>
    <t>Total MC Enrollees, Child</t>
  </si>
  <si>
    <t>Total MC Enrollees, Adult</t>
  </si>
  <si>
    <t>HMO/HIO Capitation Payments</t>
  </si>
  <si>
    <t>PHP Capitation Payments</t>
  </si>
  <si>
    <t>PCCM Capitation Payments</t>
  </si>
  <si>
    <t>Ratio of Capitation Claims to Person-Month Enrollment in MC - HMO/HIO</t>
  </si>
  <si>
    <t>Ratio of Capitation Claims to Person-Month Enrollment in MC - PHP</t>
  </si>
  <si>
    <t>Ratio of Capitation Claims to Person-Month Enrollment in MC - PCCM</t>
  </si>
  <si>
    <t xml:space="preserve">Percent with Reported MC Enrollment Who Have Capitated Payments - HMO/HIO </t>
  </si>
  <si>
    <t xml:space="preserve">Percent with Reported MC Enrollment Who Have Capitated Payments - PHP </t>
  </si>
  <si>
    <t xml:space="preserve">Percent with Reported MC Enrollment Who Have Capitated Payments -PCCM </t>
  </si>
  <si>
    <t>Number of HMO/HIO or PHP Enrollees with Encounter Claims</t>
  </si>
  <si>
    <t>Aged, % Non-Dual FFS Enrollees with IP Claims (MAX TOS = 01)</t>
  </si>
  <si>
    <t>Disabled, % Non-Dual FFS Enrollees with IP Claims (MAX TOS = 01)</t>
  </si>
  <si>
    <t>Child, % Non-Dual FFS Enrollees with IP Claims (MAX TOS = 01)</t>
  </si>
  <si>
    <t>Adult, % Non-Dual FFS Enrollees with IP Claims (MAX TOS = 01)</t>
  </si>
  <si>
    <t>Aged, % Non-Dual FFS Enrollees with Drug Claims (MAX TOS = 16)</t>
  </si>
  <si>
    <t>Disabled, % Non-Dual FFS Enrollees with Drug Claims (MAX TOS = 16)</t>
  </si>
  <si>
    <t>Child, % Non-Dual FFS Enrollees with Drug Claims (MAX TOS = 16)</t>
  </si>
  <si>
    <t>Adult, % Non-Dual FFS Enrollees with Drug Claims (MAX TOS = 16)</t>
  </si>
  <si>
    <t>Aged, % Non-Dual FFS Enrollees with All Other Claims</t>
  </si>
  <si>
    <t>Disabled, % Non-Dual FFS Enrollees with All Other Claims</t>
  </si>
  <si>
    <t>Child, % Non-Dual FFS Enrollees with All Other Claims</t>
  </si>
  <si>
    <t>Adult, % Non-Dual FFS Enrollees with All Other Claims</t>
  </si>
  <si>
    <t>Aged, % FFS Duals with IP Claims (MAX TOS = 01)</t>
  </si>
  <si>
    <t>Disabled,% FFS Duals with IP Claims (MAX TOS = 01)</t>
  </si>
  <si>
    <t>Aged, % FFS Duals with Drug Claims (MAX TOS = 16)</t>
  </si>
  <si>
    <t>Disabled, % FFS Duals with Drug Claims (MAX TOS = 16)</t>
  </si>
  <si>
    <t xml:space="preserve">Aged, % FFS Duals with All Other Claims </t>
  </si>
  <si>
    <t xml:space="preserve">Disabled, % FFS Duals with All Other Claims </t>
  </si>
  <si>
    <t>Aged, % FFS Enrollees with IP Claims (MAX TOS = 01)</t>
  </si>
  <si>
    <t>Disabled, % FFS Enrollees with IP Claims (MAX TOS = 01)</t>
  </si>
  <si>
    <t>Child, % FFS Enrollees with IP Claims (MAX TOS = 01)</t>
  </si>
  <si>
    <t>Adult, % FFS Enrollees with IP Claims (MAX TOS = 01)</t>
  </si>
  <si>
    <t>Aged, % FFS Enrollees with Drug Claims (MAX TOS = 16)</t>
  </si>
  <si>
    <t>Disabled, % FFS Enrollees with Drug Claims (MAX TOS = 16)</t>
  </si>
  <si>
    <t>Child, % FFS Enrollees with Drug Claims (MAX TOS = 16)</t>
  </si>
  <si>
    <t>Adult, % FFS Enrollees with Drug Claims (MAX TOS = 16)</t>
  </si>
  <si>
    <t>Aged, % FFS Enrollees with All Other Claims</t>
  </si>
  <si>
    <t>Disabled, % FFS Enrollees with All Other Claims</t>
  </si>
  <si>
    <t>Child, % FFS Enrollees with All Other Claims</t>
  </si>
  <si>
    <t>Adult, % FFS Enrollees with All Other Claims</t>
  </si>
  <si>
    <t>% NF claims with NF Covered Days</t>
  </si>
  <si>
    <t>Percentage of Disabled Enrollees with Encounter Records, Persons Enrolled in PHP Only or PHP and PCCM only</t>
  </si>
  <si>
    <t>Percentage of Child Enrollees with Encounter Records, Persons Enrolled in PHP Only or PHP and PCCM only</t>
  </si>
  <si>
    <t>Percentage of Adult Enrollees with Encounter Records, Persons Enrolled in PHP Only or PHP and PCCM only</t>
  </si>
  <si>
    <t>Percentage of Dental (MAX TOS = 09) with Encounter Records, Persons Enrolled in PHP Only or PHP and PCCM only</t>
  </si>
  <si>
    <t>Percentage of Home Health (MAX TOS = 13) with Encounter Records, Persons Enrolled in PHP Only or PHP and PCCM only</t>
  </si>
  <si>
    <t>Percentage of Drugs (MAX TOS = 16) with Encounter Records, Persons Enrolled in PHP Only or PHP and PCCM only</t>
  </si>
  <si>
    <t>Percentage of Transportation (MAX TOS = 26) with Encounter Records, Persons Enrolled in PHP Only or PHP and PCCM only</t>
  </si>
  <si>
    <t>Percentage of Personal Care Services (MAX TOS = 30) with Encounter Records, Persons Enrolled in PHP Only or PHP and PCCM only</t>
  </si>
  <si>
    <t>Percentage of Psych Services (MAX TOS = 53) with Encounter Records, Persons Enrolled in PHP Only or PHP and PCCM only</t>
  </si>
  <si>
    <t>Percentage of Unknown (MAX TOS = 99) with Encounter Records, Persons Enrolled in PHP Only or PHP and PCCM only</t>
  </si>
  <si>
    <t>Percentage of All Other (All Other MAX TOS, Excluding Capitation Payments)  with Encounter Records, Persons Enrolled in PHP Only or PHP and PCCM only</t>
  </si>
  <si>
    <t>Percentage of Medicaid Enrollees, Persons Enrolled in PCCM only</t>
  </si>
  <si>
    <t>Percentage of Aged Medicaid Enrollees, Persons Enrolled in PCCM only</t>
  </si>
  <si>
    <t>Percentage of Disabled Medicaid Enrollees, Persons Enrolled in PCCM only</t>
  </si>
  <si>
    <t>Percentage of Child Medicaid Enrollees, Persons Enrolled in PCCM only</t>
  </si>
  <si>
    <t>Percentage of Adult Medicaid Enrollees, Persons Enrolled in PCCM only</t>
  </si>
  <si>
    <t>Total FFS Payments by All Other (Excluding Capitation Payments) Services, Persons Enrolled in HMO or HIO During Year</t>
  </si>
  <si>
    <t>Average FFS Payments by IP (MAX TOS = 01) Services, Persons Enrolled in HMO or HIO During Year</t>
  </si>
  <si>
    <t>Average FFS Payments by Drug (MAX TOS = 16) Services, Persons Enrolled in HMO or HIO During Year</t>
  </si>
  <si>
    <t>Average FFS Payments by All Other (Excluding Capitation Payments) Services, Persons Enrolled in HMO or HIO During Year</t>
  </si>
  <si>
    <t>FFS Expenditures and Users by MAX Program Type, RHC: Number of Users</t>
  </si>
  <si>
    <t>FFS Expenditures and Users by MAX Program Type, FQHC: Number of Users</t>
  </si>
  <si>
    <t>FFS Expenditures and Users by MAX Program Type, IHS: Number of Users</t>
  </si>
  <si>
    <t>FFS Expenditures and Users by MAX Program Type, Section 1915(c) Waiver: Number of Users</t>
  </si>
  <si>
    <t>HCBS Taxonomy Category Nursing: Number of 1915(c) Waiver Users</t>
  </si>
  <si>
    <t>HCBS Taxonomy Category Home Delivered Meals: Number of 1915(c) Waiver Users</t>
  </si>
  <si>
    <t>HCBS Taxonomy Category Rent and Food Expenses for Live-In Caregiver: Number of 1915(c) Waiver Users</t>
  </si>
  <si>
    <t>HCBS Taxonomy Category Home-Based Services: Number of 1915(c) Waiver Users</t>
  </si>
  <si>
    <t>HCBS Taxonomy Category Caregiver Support: Number of 1915(c) Waiver Users</t>
  </si>
  <si>
    <t>HCBS Taxonomy Category Other Mental Health and BHS : Number of 1915(c) Waiver Users</t>
  </si>
  <si>
    <t>HCBS Taxonomy Category Other Health and Therapeutic Services:  Number of 1915(c) Waiver Users</t>
  </si>
  <si>
    <t>HCBS Taxonomy Category Services Supporting Participant Direction: Number of 1915(c) Waiver Users</t>
  </si>
  <si>
    <t>HCBS Taxonomy Category Participant Training: Number of 1915(c) Waiver Users</t>
  </si>
  <si>
    <t>HCBS Taxonomy Category Equipment, Technology, and Modifications: Number of 1915(c) Waiver Users</t>
  </si>
  <si>
    <t>HCBS Taxonomy Category Non-Medical Transportation: Number of 1915(c) Waiver Users</t>
  </si>
  <si>
    <t>HCBS Taxonomy Category Community Transition Services: Number of 1915(c) Waiver Users</t>
  </si>
  <si>
    <t>HCBS Taxonomy Category Other Services: Number of 1915(c) Waiver Users</t>
  </si>
  <si>
    <t>HCBS Taxonomy Category Unknown: Number of 1915(c) Waiver Users</t>
  </si>
  <si>
    <t>Count of Aged Enrollees, Persons Ever Enrolled in HMO or HIO During Year</t>
  </si>
  <si>
    <t>Count of Disabled Enrollees, Persons Ever Enrolled in HMO or HIO During Year</t>
  </si>
  <si>
    <t>Count of Child Enrollees, Persons Ever Enrolled in HMO or HIO During Year</t>
  </si>
  <si>
    <t>Count of Adult Enrollees, Persons Ever Enrolled in HMO or HIO During Year</t>
  </si>
  <si>
    <t>Percentage of Medicaid Enrollees, Persons Ever Enrolled in HMO or HIO During Year</t>
  </si>
  <si>
    <t>Percentage of Aged Medicaid Enrollees, Persons Ever Enrolled in HMO or HIO During Year</t>
  </si>
  <si>
    <t>Percentage of Disabled Medicaid Enrollees, Persons Ever Enrolled in HMO or HIO During Year</t>
  </si>
  <si>
    <t>Percentage of Child Medicaid Enrollees, Persons Ever Enrolled in HMO or HIO During Year</t>
  </si>
  <si>
    <t>Percentage of Adult Medicaid Enrollees, Persons Ever Enrolled in HMO or HIO During Year</t>
  </si>
  <si>
    <t>Total Ever Enrolled in HMO/HIO Person-Years of Enrollment, Persons Ever Enrolled in HMO or HIO During Year</t>
  </si>
  <si>
    <t>Total Capitation Payments, Persons Ever Enrolled in HMO or HIO During Year</t>
  </si>
  <si>
    <t>Total FFS Payments, Persons Ever Enrolled in HMO or HIO During Year</t>
  </si>
  <si>
    <t>Total FFS Payments by IP (MAX TOS = 01) Services, Persons Ever Enrolled in HMO or HIO During Year</t>
  </si>
  <si>
    <t>Total FFS Payments by Drug (MAX TOS = 16) Services, Persons Ever Enrolled in HMO or HIO During Year</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</si>
  <si>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</si>
  <si>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</si>
  <si>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</si>
  <si>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</si>
  <si>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</si>
  <si>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</si>
  <si>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</si>
  <si>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</si>
  <si>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</si>
  <si>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</si>
  <si>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</si>
  <si>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</si>
  <si>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</si>
  <si>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</si>
  <si>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</si>
  <si>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</si>
  <si>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</si>
  <si>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</si>
  <si>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</si>
  <si>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</si>
  <si>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</si>
  <si>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</si>
  <si>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</si>
  <si>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</si>
  <si>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</si>
  <si>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</si>
  <si>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</si>
  <si>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</si>
  <si>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</si>
  <si>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</si>
  <si>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</si>
  <si>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</si>
  <si>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</si>
  <si>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</si>
  <si>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</si>
  <si>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</si>
  <si>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</si>
  <si>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</si>
  <si>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</si>
  <si>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</si>
  <si>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</si>
  <si>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</si>
  <si>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</si>
  <si>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</si>
  <si>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</si>
  <si>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</si>
  <si>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</si>
  <si>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</si>
  <si>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</si>
  <si>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</si>
  <si>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TOS, IP: Number of Users</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</si>
  <si>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</si>
  <si>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</si>
  <si>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</si>
  <si>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</si>
  <si>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</si>
  <si>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</si>
  <si>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</si>
  <si>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</si>
  <si>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</si>
  <si>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</si>
  <si>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</si>
  <si>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</si>
  <si>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</si>
  <si>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</si>
  <si>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</si>
  <si>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</si>
  <si>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</si>
  <si>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</si>
  <si>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</si>
  <si>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</si>
  <si>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</si>
  <si>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</si>
  <si>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</si>
  <si>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</si>
  <si>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</si>
  <si>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</si>
  <si>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</si>
  <si>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</si>
  <si>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</si>
  <si>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</si>
  <si>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</si>
  <si>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</si>
  <si>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</si>
  <si>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</si>
  <si>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</si>
  <si>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</si>
  <si>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</si>
  <si>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</si>
  <si>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</si>
  <si>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</si>
  <si>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</si>
  <si>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</si>
  <si>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</si>
  <si>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</si>
  <si>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</si>
  <si>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</si>
  <si>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</si>
  <si>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</si>
  <si>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</si>
  <si>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</si>
  <si>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Program Type, FP: Number of Users</t>
  </si>
  <si>
    <t>BLANK</t>
  </si>
  <si>
    <t>2009
Value</t>
  </si>
  <si>
    <t>2010
Value</t>
  </si>
  <si>
    <t>Cross Year Within Expected Range</t>
  </si>
  <si>
    <t>% NF claims with NF Covered Days &gt; 0</t>
  </si>
  <si>
    <t>% Claims with NF Services (MAX TOS = 07)</t>
  </si>
  <si>
    <t>% Claims with ICF/IID Services (MAX TOS = 05)</t>
  </si>
  <si>
    <t>% Claims with MH Aged Services (MAX TOS = 02)</t>
  </si>
  <si>
    <t>% Claims with IP Psych, Age &lt; 21 Services (MAX TOS = 04)</t>
  </si>
  <si>
    <t>% HMO or PACE Capitation Claims with HMO or PACE  Enrollment and Matching Plan ID</t>
  </si>
  <si>
    <t>% HMO or PACE Capitation Claims with PHP Enrollment and Matching Plan ID</t>
  </si>
  <si>
    <t>% HMO or PACE Capitation Claims with PCCM Enrollment and Matching Plan ID</t>
  </si>
  <si>
    <t>% HMO or PACE Capitation Claims with Unknown Enrollment (Plan IDs did not match)</t>
  </si>
  <si>
    <t>% PHP Capitation Claims with Dental PHP Enrollment and Matching Plan ID</t>
  </si>
  <si>
    <t>% PHP Capitation Claims with BHO PHP Enrollment and Matching Plan ID</t>
  </si>
  <si>
    <t>% PHP Capitation Claims with Prenatal PHP Enrollment and Matching Plan ID</t>
  </si>
  <si>
    <t>% PHP Capitation Claims with LTC PHP Enrollment and Matching Plan ID</t>
  </si>
  <si>
    <t>% PHP Capitation Claims with Other PHP Enrollment and Matching Plan ID</t>
  </si>
  <si>
    <t>% PHP Capitation Claims with PHP Enrollment and Matching Plan ID</t>
  </si>
  <si>
    <t>% PHP Capitation Claims with HMO or PACE Enrollment and Matching Plan ID</t>
  </si>
  <si>
    <t>% PHP Capitation Claims with PCCM Enrollment and Matching Plan ID</t>
  </si>
  <si>
    <t>% PHP Capitation Claims with Unknown Enrollment (Plan IDs did not match)</t>
  </si>
  <si>
    <t>% PCCM Capitation Claims with PCCM Enrollment and Matching Plan ID</t>
  </si>
  <si>
    <t>% PCCM Capitation Claims with HMO or PACE Enrollment and Matching Plan ID</t>
  </si>
  <si>
    <t>% PCCM Capitation Claims with PHP Enrollment and Matching Plan ID</t>
  </si>
  <si>
    <t>% PCCM Capitation Claims with Unknown Enrollment (Plan IDs did not match)</t>
  </si>
  <si>
    <t xml:space="preserve">% Claims with Physician Services (MAX TOS = 08) </t>
  </si>
  <si>
    <t xml:space="preserve">% Claims with Other Practitioner Services (MAX TOS = 10) </t>
  </si>
  <si>
    <t>% Claims with Medispan Drug Classification</t>
  </si>
  <si>
    <t>% Claims with Generic Therapeutic Class Drug Classification</t>
  </si>
  <si>
    <t>% Claims with Specific Therapeutic Class Drug Classification</t>
  </si>
  <si>
    <t># Child (Age &lt; 19 Years) with Any M-CHIP Enrollment</t>
  </si>
  <si>
    <t>% Enrollees with 12 Months Enrollment</t>
  </si>
  <si>
    <t>% Aged Enrollees with 12 Months Enrollment</t>
  </si>
  <si>
    <t>% Disabled Enrollees with 12 Months Enrollment</t>
  </si>
  <si>
    <t>% Adult Enrollees with 12 Months Enrollment</t>
  </si>
  <si>
    <t>June - % EDB Duals with Part A/B Medicare</t>
  </si>
  <si>
    <t xml:space="preserve">June - % EDB Dualswith Part B Medicare only </t>
  </si>
  <si>
    <t xml:space="preserve">June - % EDB Duals with Part A Medicare only </t>
  </si>
  <si>
    <t># of Enrollees with Full Scope Benefits (RBF = 1)</t>
  </si>
  <si>
    <t># Person-Years for Enrollees with Full Scope Benefits (RBF = 1)</t>
  </si>
  <si>
    <t># of Enrollees with ONLY Alien Benefits (RBF = 2)</t>
  </si>
  <si>
    <t># of Enrollees with Alien Benefits (RBF = 2)</t>
  </si>
  <si>
    <t># Person-Years for Enrollees with Alien Benefits (RBF = 2)</t>
  </si>
  <si>
    <t># of EDB Duals Enrollees with ONLY Medicare Cost Sharing Benefits (RBF = 3)</t>
  </si>
  <si>
    <t># of EDB Duals Enrollees with Medicare Cost Sharing Benefits (RBF = 3)</t>
  </si>
  <si>
    <t># Person-Years for of EDB Duals Enrollees with Medicare Cost Sharing Benefits (RBF = 3)</t>
  </si>
  <si>
    <t># of Enrollees with Pregnancy-Related Benefits (RBF = 4)</t>
  </si>
  <si>
    <t># Person-Years for Enrollees with Pregnancy-Related Benefits (RBF = 4)</t>
  </si>
  <si>
    <t># of Enrollees with Other Benefits (RBF = 5)</t>
  </si>
  <si>
    <t># of Enrollees with ONLY Family Planning Only Benefits (RBF = 6)</t>
  </si>
  <si>
    <t># of Enrollees with Family Planning Only Benefits (RBF = 6)</t>
  </si>
  <si>
    <t># of Enrollees with Benchmark-Equivalent Benefits (RBF = 7)</t>
  </si>
  <si>
    <t># of Enrollees with Money Follows the Person Benefits (RBF = 8)</t>
  </si>
  <si>
    <t># of Enrollees with PRTF Benefits (RBF = A)</t>
  </si>
  <si>
    <t># of Enrollees with ONLY Assistance with Purchase of MC Coverage (RBF = W)</t>
  </si>
  <si>
    <t># of Enrollees with Assistance with Purchase of MC Coverage (RBF = W)</t>
  </si>
  <si>
    <t># of Enrollees with ONLY Prescription Drug Benefits (May Have a Month or More of RBF = 3) (RBF = X, Y, or Z)</t>
  </si>
  <si>
    <t># of Enrollees with Prescription Drug Benefits (RBF = X, Y, or Z)</t>
  </si>
  <si>
    <t># of Enrollees with ONLY Prescription Drug Benefits Who Are EDB Duals (RBF = X, Y, or Z)</t>
  </si>
  <si>
    <t># of Enrollees with ONLY Very Restricted Benefits (RBF = 2, 3, 6, W, X, Y, or Z)</t>
  </si>
  <si>
    <t># Person-Years for Enrollees with Other Benefits (RBF = 5)</t>
  </si>
  <si>
    <t># Person-Years for Enrollees with Family Planning Only Benefits (RBF = 6)</t>
  </si>
  <si>
    <t># Person-Years for Enrollees with Benchmark-Equivalent Benefits (RBF = 7)</t>
  </si>
  <si>
    <t># Person-Years for Enrollees with Money Follows the Person Benefits (RBF = 8)</t>
  </si>
  <si>
    <t># Person-Years for Enrollees with PRTF Benefits (RBF = A)</t>
  </si>
  <si>
    <t># Person-Years for Enrollees with Health Opportunity Account Benefits (RBF = B)</t>
  </si>
  <si>
    <t># Person-Years for Enrollees with Assistance with Purchase of MC Coverage (RBF = W)</t>
  </si>
  <si>
    <t># Person-Years for Enrollees with Prescription Drug Benefits (RBF = X, Y, or Z)</t>
  </si>
  <si>
    <t>% Enrollees with Family Planning Only Benefits Who Are Male (RBF = 6)</t>
  </si>
  <si>
    <t>Medicaid Paid - 25th Percentile</t>
  </si>
  <si>
    <t xml:space="preserve">Medicaid Paid - 50th Percentile (Median) </t>
  </si>
  <si>
    <t xml:space="preserve">Medicaid Paid - 75th Percentile </t>
  </si>
  <si>
    <t>Medicaid Paid - 95th Percentile</t>
  </si>
  <si>
    <t>Medicaid Paid - 99th Percentile</t>
  </si>
  <si>
    <t>HCBS Taxonomy Category Case Management: Number of 1915(c) Waiver Users</t>
  </si>
  <si>
    <t>HCBS Taxonomy Category Round-the-Clock Services: Number of 1915(c) Waiver Users</t>
  </si>
  <si>
    <t>HCBS Taxonomy Category Supported Employment: Number of 1915(c) Waiver Users</t>
  </si>
  <si>
    <t>HCBS Taxonomy Category Day Services: Number of 1915(c) Waiver Users</t>
  </si>
  <si>
    <t>Total Capitation Payments, Persons Enrolled in PCCM only</t>
  </si>
  <si>
    <t>Count of Enrollees, Persons Enrolled in PCCM only</t>
  </si>
  <si>
    <t>Count of Enrollees, Persons Ever Enrolled in HMO or HIO During Year</t>
  </si>
  <si>
    <t>30% (+/-)</t>
  </si>
  <si>
    <t>10% (+/-)</t>
  </si>
  <si>
    <t>15% (+/-)</t>
  </si>
  <si>
    <t xml:space="preserve">N/A </t>
  </si>
  <si>
    <t>Cross Year Within Range</t>
  </si>
  <si>
    <t>Cross Year Expected Range</t>
  </si>
  <si>
    <t>Abbreviations and Acronyms in the Validation Tables</t>
  </si>
  <si>
    <t>Psych = Psychiatric</t>
  </si>
  <si>
    <t>Tech = Technologically</t>
  </si>
  <si>
    <t>Acronyms</t>
  </si>
  <si>
    <t>AAA = Social Security area number (first 3 digits of a Social Security number)</t>
  </si>
  <si>
    <t>AFDC = Aid to Families with Dependent Children</t>
  </si>
  <si>
    <t xml:space="preserve">AFDC-U = Aid to Families with Dependent Children for Unemployed parents </t>
  </si>
  <si>
    <t>ASD = Autism Spectrum Disorder</t>
  </si>
  <si>
    <t>BHO = Behavioral Health Organization</t>
  </si>
  <si>
    <t>BHS = Behavioral Health Services</t>
  </si>
  <si>
    <t>CLTC = Community Long Term Care</t>
  </si>
  <si>
    <t>CPT-4 = Current Procedural Terminology, 4th Edition</t>
  </si>
  <si>
    <t>CY = Calendar Year</t>
  </si>
  <si>
    <t>DOB = Date of Birth</t>
  </si>
  <si>
    <t>EDB = Medicare Enrollment Database</t>
  </si>
  <si>
    <t>EDB Dual = Enrollment Database Dual status (annual)</t>
  </si>
  <si>
    <t>EL = Eligibility</t>
  </si>
  <si>
    <t>FFS = Fee for Service</t>
  </si>
  <si>
    <t>FP = Family Planning</t>
  </si>
  <si>
    <t>FQHC = Federally Qualified Health Center</t>
  </si>
  <si>
    <t>GG = Social Security Group number (middle 2 digits of a Social Security number)</t>
  </si>
  <si>
    <t>HCBS = Home and Community Based Services</t>
  </si>
  <si>
    <t>HCPCS = Health Care Common Procedure Coding System</t>
  </si>
  <si>
    <t>HGT = High Group Test</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</si>
  <si>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</si>
  <si>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</si>
  <si>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</si>
  <si>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</si>
  <si>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</si>
  <si>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ICF/IID = Intermediate Care Facility for Individuals with Intellectual Disabilities</t>
  </si>
  <si>
    <t>ICD-9-CM = International Classification of Diseases, 9th Edition</t>
  </si>
  <si>
    <t>ID = Identifier</t>
  </si>
  <si>
    <t>ID/DD = Intellectual Disability/Development Disability</t>
  </si>
  <si>
    <t>IHS = Indian Health Service</t>
  </si>
  <si>
    <t>ILTC = Institutional Long Term Care</t>
  </si>
  <si>
    <t>IP = Inpatient hospital claims file; Inpatient</t>
  </si>
  <si>
    <t>LT = Institutionalized Long Term care claims file</t>
  </si>
  <si>
    <t>LTC = Long Term Care</t>
  </si>
  <si>
    <t>MAX = Medicaid Analytic Extract</t>
  </si>
  <si>
    <t>MAX TOS = Medicaid Analytic Extract Type of Service</t>
  </si>
  <si>
    <t>MC = Managed Care</t>
  </si>
  <si>
    <t>MH = Mental Hospital</t>
  </si>
  <si>
    <t>MI/SED = Mental Illness/Serious Emotional Disturbance</t>
  </si>
  <si>
    <t>MSIS = Medicaid Statistical Information System</t>
  </si>
  <si>
    <t>M-CHIP = Medicaid State Children's Health Insurance Program</t>
  </si>
  <si>
    <t>N/A = Not Applicable or Not Available</t>
  </si>
  <si>
    <t>NDC = National Drug Code</t>
  </si>
  <si>
    <t>NF = Nursing Facility</t>
  </si>
  <si>
    <t>NPI = National Provider Identifier</t>
  </si>
  <si>
    <t>OT = Other, Non-institutional claims file; Occupational Therapy</t>
  </si>
  <si>
    <t>PACE = Program of All-Inclusive Care for the Elderly</t>
  </si>
  <si>
    <t>PCCM = Primary Care Case Management</t>
  </si>
  <si>
    <t>PHP = Prepaid Health Plan</t>
  </si>
  <si>
    <t>POS = Place of Service</t>
  </si>
  <si>
    <t>PRTF = Psychiatric Residential Treatment Facilities</t>
  </si>
  <si>
    <t>PT = Physical Therapy</t>
  </si>
  <si>
    <t>RBF = Restricted Benefits Flag</t>
  </si>
  <si>
    <t>SSA = Social Security Administration</t>
  </si>
  <si>
    <t>SSN = Social Security Number</t>
  </si>
  <si>
    <t>UB-92 = Universal Billing 1992</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</si>
  <si>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</si>
  <si>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</si>
  <si>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</si>
  <si>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</si>
  <si>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</si>
  <si>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</si>
  <si>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</si>
  <si>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S-CHIP = State-financed State Children's Health Insurance Program</t>
  </si>
  <si>
    <t>SCHIP = SCHIP code</t>
  </si>
  <si>
    <t>SSSS = Social Security Serial number (last 4 digits of a Social Security number)</t>
  </si>
  <si>
    <t>TANF = Temporary Assistance for Needy Families</t>
  </si>
  <si>
    <t>TOS = Type of Service</t>
  </si>
  <si>
    <t>TPL = Third Party Liability</t>
  </si>
  <si>
    <t>% Stays with NPI (Not 0, 8 or 9 filled)</t>
  </si>
  <si>
    <t>% Stays with Provider Taxonomy  (Not 0, 8 or 9 filled)</t>
  </si>
  <si>
    <t>FFS Stays - Average Medicaid Paid, Adjusted Stays (Include $0)</t>
  </si>
  <si>
    <t>Average Medicaid Paid for Stays with Missing Medicaid Eligibility and &gt; $0 Paid (Excludes S-CHIP Only)</t>
  </si>
  <si>
    <t># of Stays with &gt; $1 Million Paid</t>
  </si>
  <si>
    <t>% Section 1915(c) Waiver Stays (Program Type = 6 or 7)</t>
  </si>
  <si>
    <t>Total Medicaid Paid among Section 1915(c) Waiver Claims (Program Type = 6 or 7)</t>
  </si>
  <si>
    <t>Average Medicaid Paid (Stays with &gt; $0 Paid)</t>
  </si>
  <si>
    <t>Average Medicaid Paid per Covered Day (&gt; $0 Paid and &gt; 0 Days)</t>
  </si>
  <si>
    <t>Average TPL Paid for Stays with TPL</t>
  </si>
  <si>
    <t>Average # of UB-92 Accomodation Codes (&gt; 0 codes)</t>
  </si>
  <si>
    <t>Average # of UB-92 Ancillary Codes (&gt; 0 codes)</t>
  </si>
  <si>
    <t>Average Length of Stay</t>
  </si>
  <si>
    <t>Average Covered Days (&gt; 0 Days)</t>
  </si>
  <si>
    <t>Average # of Diagnosis Codes (&gt; 0 codes)</t>
  </si>
  <si>
    <t>% Stays with Primary Diagnosis Code Length = 3</t>
  </si>
  <si>
    <t>% Stays with Primary Diagnosis Code Length = 4</t>
  </si>
  <si>
    <t>% Stays with Primary Diagnosis Code Length = 5</t>
  </si>
  <si>
    <t>Average # of Procedure Codes (&gt; 0 codes)</t>
  </si>
  <si>
    <t>% Stays with Procedure Code with ICD-9-CM Indicator</t>
  </si>
  <si>
    <t xml:space="preserve">Average Length of Stay </t>
  </si>
  <si>
    <t>% Family Planning Stays (Program Type = 2)</t>
  </si>
  <si>
    <t>% Claims with NPI (Not 0, 8 or 9 filled)</t>
  </si>
  <si>
    <t>% Claims with Provider Taxonomy  (Not 0, 8 or 9 filled)</t>
  </si>
  <si>
    <t>Average Medicaid Paid for Claims with Missing Medicaid Eligibility and &gt; $0 Paid (Excludes S-CHIP Only)</t>
  </si>
  <si>
    <t>% Section 1915(c) Waiver Claims (Program Type = 6 or 7)</t>
  </si>
  <si>
    <t>Average Medicaid Paid (Claims with &gt; $0 Paid) per Covered Day for  NF (MAX TOS = 07) Services</t>
  </si>
  <si>
    <t>Average Medicaid Paid (Claims with &gt; $0 Paid) per Covered Day for  ICF/IID (MAX TOS = 05) Services</t>
  </si>
  <si>
    <t>Average Medicaid Paid (Claims with &gt; $0 Paid) per Covered Day for  MH Aged (MAX TOS = 02) Services</t>
  </si>
  <si>
    <t>Average Medicaid Paid (Claims with &gt; $0 Paid) per Covered Day for  IP Psych, Age &lt; 21 (MAX TOS = 04) Services</t>
  </si>
  <si>
    <t>Average days for NF claims with Covered Days</t>
  </si>
  <si>
    <t>Average days for ICF/IID claims with Covered Days</t>
  </si>
  <si>
    <t>Average days for MH Aged claims with Covered Days</t>
  </si>
  <si>
    <t>Average days for IP Psych, Age &lt; 21 Claims with Covered Days</t>
  </si>
  <si>
    <t>% Claims with Primary Diagnosis Code Length = 3</t>
  </si>
  <si>
    <t>% Claims with Primary Diagnosis Code Length = 4</t>
  </si>
  <si>
    <t>% Claims with Primary Diagnosis Code Length = 5</t>
  </si>
  <si>
    <t>Average Medicaid Paid (Claims with &gt; $0 Paid)</t>
  </si>
  <si>
    <t>Average days for NF claims with Covered Days &gt; 0</t>
  </si>
  <si>
    <t>Average days for ICF/IID claims with Covered Days &gt; 0</t>
  </si>
  <si>
    <t>Average days for MH Aged claims with Covered Days  &gt; 0</t>
  </si>
  <si>
    <t>Average days for IP Psych, Age &lt; 21 Claims with Covered Days  &gt; 0</t>
  </si>
  <si>
    <t xml:space="preserve">% Capitation Claims </t>
  </si>
  <si>
    <t>% Claims with NPI (Not 0, 8, or 9 filled, Excluding Capitation Claims)</t>
  </si>
  <si>
    <t>% Claims with Provider Taxonomy  (Not 0, 8, or 9 filled, Excluding Capitation Claims)</t>
  </si>
  <si>
    <t>FFS Claims - Average Medicaid Paid, Adjusted Claims (Include $0)</t>
  </si>
  <si>
    <t>Average Medicaid Paid per HMO Capitation Claim</t>
  </si>
  <si>
    <t>Average Medicaid Paid per PHP Capitation Claim</t>
  </si>
  <si>
    <t>Average Medicaid Paid per PCCM Capitation Claim</t>
  </si>
  <si>
    <t>% Waiver Claims (Program Type = 6 or 7) with Span Bill</t>
  </si>
  <si>
    <t>% CLTC Claims (Excluding CLTC flag = 16-20) with Span Bill</t>
  </si>
  <si>
    <t>% Claims with Place of Service = Office (POS Code = 11)</t>
  </si>
  <si>
    <t>% Claims with Place of Service = Home (POS Code = 12)</t>
  </si>
  <si>
    <t>% Claims with Place of Service = Hospital (POS Code = 21)</t>
  </si>
  <si>
    <t>% Claims with Place of Service = Nursing Facility (POS Code = 32)</t>
  </si>
  <si>
    <t>% Claims with Place of Service = Inpatient Psychiatric (POS Code = 51)</t>
  </si>
  <si>
    <t>% Claims with Place of Service = Psychiatric Residential (POS Code = 56)</t>
  </si>
  <si>
    <t>% Claims with Place of Service = Emergency Room (POS Code = 23)</t>
  </si>
  <si>
    <t>% Claims with Place of Service = Outpatient (POS Code = 22)</t>
  </si>
  <si>
    <t>% Claims with Place of Service = Unknown/Other (POS Code = 99)</t>
  </si>
  <si>
    <t>Average TPL Paid for Claims with TPL</t>
  </si>
  <si>
    <t xml:space="preserve">Average Medicaid Paid (Claims with &gt; $0 Paid) </t>
  </si>
  <si>
    <t>Average Medicaid Paid (Claims with &gt; $0 Paid) for Physician Services (MAX TOS = 08 )</t>
  </si>
  <si>
    <t xml:space="preserve">Average Medicaid Paid (Claims with &gt; $0 Paid) for Dental Services (MAX TOS = 09) </t>
  </si>
  <si>
    <t>Average Medicaid Paid (Claims with &gt; $0 Paid) for Other Practitioner Services (MAX TOS = 10)</t>
  </si>
  <si>
    <t>Average Medicaid Paid (Claims with &gt; $0 Paid) for  Outpatient Services (MAX TOS = 11)</t>
  </si>
  <si>
    <t>Average Medicaid Paid (Claims with &gt; $0 Paid) for Clinic Services (MAX TOS = 12)</t>
  </si>
  <si>
    <t>Average Medicaid Paid (Claims with &gt; $0 Paid) for Home Health Services (MAX TOS = 13)</t>
  </si>
  <si>
    <t>Average Medicaid Paid (Claims with &gt; $0 Paid) for Lab/Xray Services (MAX TOS = 15)</t>
  </si>
  <si>
    <t>Average Medicaid Paid (Claims with &gt; $0 Paid) for Drugs (MAX TOS = 16)</t>
  </si>
  <si>
    <t>Average Medicaid Paid (Claims with &gt; $0 Paid) for Other Services (MAX TOS = 19)</t>
  </si>
  <si>
    <t>Average Medicaid Paid (Claims with &gt; $0 Paid) for Durable Medical Equipment (MAX TOS = 51)</t>
  </si>
  <si>
    <t>Average Medicaid Paid (Claims with &gt; $0 Paid) for Transportation Services (MAX TOS = 26)</t>
  </si>
  <si>
    <t>Average Medicaid Paid (Claims with &gt; $0 Paid) for Personal Care Services (MAX TOS = 30)</t>
  </si>
  <si>
    <t xml:space="preserve">Average Medicaid Paid (Claims with &gt; $0 Paid) for Targeted Case Management (MAX TOS = 31) </t>
  </si>
  <si>
    <t>Average Medicaid Paid (Claims with &gt; $0 Paid) for Rehabilitation Services (MAX TOS = 33)</t>
  </si>
  <si>
    <t>Average Medicaid Paid (Claims with &gt; $0 Paid) for PT/OT/Hearing/Speech Services (MAX TOS = 34)</t>
  </si>
  <si>
    <t>Average Medicaid Paid (Claims with &gt; $0 Paid) for Hospice Services (MAX TOS = 35)</t>
  </si>
  <si>
    <t>Average Medicaid Paid (Claims with &gt; $0 Paid) for Residential Care Services (MAX TOS = 52)</t>
  </si>
  <si>
    <t>Average Medicaid Paid (Claims with &gt; $0 Paid) for Psychiatric Services (MAX TOS = 53)</t>
  </si>
  <si>
    <t>Average Medicaid Paid (Claims with &gt; $0 Paid) for Adult Day Care (MAX TOS = 54)</t>
  </si>
  <si>
    <t>% Claims with Program Type = Family Planning (Program Type = 2)</t>
  </si>
  <si>
    <t>% Claims with Program Type = Rural Health Clinic (Program Type = 3)</t>
  </si>
  <si>
    <t>% Claims with Program Type = Federally Qualified Health Center (Program Type = 4)</t>
  </si>
  <si>
    <t>% Claims with Program Type = Indian Health Services (Program Type = 5)</t>
  </si>
  <si>
    <t>% Claims with Program Type = Home and Community Based Waiver (Program Type = 6 or 7)</t>
  </si>
  <si>
    <t>% Claims with Program Type =  Home and Community Based Waiver (Program Type = 6 or 7) with HCBS Taxonomy</t>
  </si>
  <si>
    <t>Average Expenditures - Family Planning  (Program Type = 2)</t>
  </si>
  <si>
    <t>Average Expenditures - Rural Health Clinic (Program Type = 3)</t>
  </si>
  <si>
    <t>Average Expenditures - Federally Qualified Health Center (Program Type = 4)</t>
  </si>
  <si>
    <t>Average Expenditures - Indian Health Services (Program Type = 5)</t>
  </si>
  <si>
    <t>Average Expenditures - Home and Community Based Waiver (Program Type = 6 or 7)</t>
  </si>
  <si>
    <t>Average Expenditures - Home and Community Based Waiver (Program Type = 6 or 7) with HCBS Taxonomy</t>
  </si>
  <si>
    <t>% Claims with Primary Diagnosis Code with Secondary Diagnosis Code</t>
  </si>
  <si>
    <t>% Waiver Claims (Program Type = 6 or 7) with Procedure Code</t>
  </si>
  <si>
    <t>% CLTC Claims (Excluding CLTC flag = 16-20) with Procedure Code</t>
  </si>
  <si>
    <t>% Claims: Not a CLTC Claim (CLTC flag = 00)</t>
  </si>
  <si>
    <t>% CLTC Non-Waiver Claims (CLTC flag = 11-20)</t>
  </si>
  <si>
    <t>% Claims with CLTC Non-Waiver Personal Care (CLTC flag = 11)</t>
  </si>
  <si>
    <t>% Claims with CLTC Non-Waiver Private Duty Nurse (CLTC flag = 12)</t>
  </si>
  <si>
    <t>% Claims with CLTC Non-Waiver Adult Day Care (CLTC flag = 13)</t>
  </si>
  <si>
    <t>% Claims with CLTC Non-Waiver Home Health (CLTC flag = 14)</t>
  </si>
  <si>
    <t>% Claims with CLTC Non-Waiver Residential Care (CLTC flag = 15)</t>
  </si>
  <si>
    <t>% Claims with CLTC Non-Waiver Rehabilitation (CLTC flag = 16)</t>
  </si>
  <si>
    <t>% Claims with CLTC Non-Waiver Targeted Case Management (CLTC flag = 17)</t>
  </si>
  <si>
    <t>% Claims with CLTC Non-Waiver Transportation (CLTC flag = 18)</t>
  </si>
  <si>
    <t>% Claims with CLTC Non-Waiver Hospice (CLTC flag = 19)</t>
  </si>
  <si>
    <t>% Claims with CLTC Non-Waiver Durable Medical Equipment (CLTC flag = 20)</t>
  </si>
  <si>
    <t>% CLTC Waiver Claims (CLTC flag = 30-40)</t>
  </si>
  <si>
    <t>% Claims with CLTC Other Waiver (CLTC flag = 30)</t>
  </si>
  <si>
    <t>% Claims with CLTC Waiver Personal Care (CLTC flag = 31)</t>
  </si>
  <si>
    <t>% Claims with CLTC Waiver Private Duty Nurse (CLTC flag = 32)</t>
  </si>
  <si>
    <t>% Claims with CLTC Waiver Adult Day Care (CLTC flag = 33)</t>
  </si>
  <si>
    <t>% Claims with CLTC Waiver Home Health (CLTC flag = 34)</t>
  </si>
  <si>
    <t>% Claims with CLTC Waiver Residential Care (CLTC flag = 35)</t>
  </si>
  <si>
    <t>% Claims with CLTC Waiver Rehabilitation (CLTC flag = 36)</t>
  </si>
  <si>
    <t>% Claims with CLTC Waiver Targeted Case Management (CLTC flag = 37)</t>
  </si>
  <si>
    <t>% Claims with CLTC Waiver Transportation (CLTC flag = 38)</t>
  </si>
  <si>
    <t>% Claims with CLTC Waiver Hospice (CLTC flag = 39)</t>
  </si>
  <si>
    <t>% Claims with CLTC Waiver Durable Medical Equipment (CLTC flag = 40)</t>
  </si>
  <si>
    <t xml:space="preserve">% CLTC Non-Waiver Claims (CLTC flag = 11-15) </t>
  </si>
  <si>
    <t>% Family Planning Claims (Program Type = 2)</t>
  </si>
  <si>
    <t>% Claims with NDC Configuration Indicator = Products (NDC format indicator IND = 4-6)</t>
  </si>
  <si>
    <t>% Claims with NDC Configuration Indicator = Health Related Item (NDC format indicator IND = 7)</t>
  </si>
  <si>
    <t>% Claims with NDC Configuration Indicator = Products (NDC format indicator = 4-6)</t>
  </si>
  <si>
    <t>% Claims with NDC Configuration Indicator  = Health Related Item (NDC format indicator = 7)</t>
  </si>
  <si>
    <t>% with No Claims (Recipient Indicator = 0)</t>
  </si>
  <si>
    <t>% with FFS Only Claims (Recipient Indicator = 1)</t>
  </si>
  <si>
    <t>% with Only Capitation Claims (Recipient Indicator = 2)</t>
  </si>
  <si>
    <t>% with Only Encounter Claims (Recipient Indicator = 3)</t>
  </si>
  <si>
    <t>% with FFS and Capitation Claims (Recipient Indicator = 4)</t>
  </si>
  <si>
    <t>% with Capitation and Encounter Claims Only (Recipient Indicator = 5)</t>
  </si>
  <si>
    <t>% with FFS and Encounter Claims Only (Recipient Indicator = 6)</t>
  </si>
  <si>
    <t>% with FFS, Capitation, and Encounter Claims (Recipient Indicator = 7)</t>
  </si>
  <si>
    <t>% with Any FFS Claims (Recipient Indicator = 1,4,6 or 7)</t>
  </si>
  <si>
    <t>% with Only Non-FFS Claims (Recipient Indicator = 2,3 or 5)</t>
  </si>
  <si>
    <t>Average Medicaid Paid for People with FFS Claims and Missing Medicaid Eligibility (Excludes S-CHIP Only)</t>
  </si>
  <si>
    <t>% with External SSN from EDB (External SSN source = 1)</t>
  </si>
  <si>
    <t>% with External SSN from State-Provided Cross-Reference File (External SSN source = 2)</t>
  </si>
  <si>
    <t>% Age 85 and over</t>
  </si>
  <si>
    <t># Age 65 and over, Excluding Institutionalized</t>
  </si>
  <si>
    <t>% with Century of Birth 18, 19 or 20</t>
  </si>
  <si>
    <t>% with Gender Code M or F</t>
  </si>
  <si>
    <t># with MSIS Date of Death not equal to SSA Date of Death</t>
  </si>
  <si>
    <t>% Aged Groups (MAX Elig Code = 11,21,31,41,51) Who Are EDB Duals</t>
  </si>
  <si>
    <t>% Disabled Groups (MAX Elig Code = 12,22,32,3A,42 or 52) Who Are EDB Duals</t>
  </si>
  <si>
    <t>% Disabled Groups (MAX Elig Code = 12,22,32,3A,42 or 52) - EDB Dual Not Reported in MSIS (EDB Dual = 50)</t>
  </si>
  <si>
    <t>% Disabled Groups (MAX Elig Code = 12,22,32,3A,42 or 52) - EDB QMB Only (EDB Dual = 51)</t>
  </si>
  <si>
    <t>% Disabled Groups (MAX Elig Code = 12,22,32,3A,42 or 52) - EDB QMB Plus (EDB Dual = 52)</t>
  </si>
  <si>
    <t>% Disabled Groups (MAX Elig Code = 12,22,32,3A,42 or 52) - EDB SLMB Only (EDB Dual = 53)</t>
  </si>
  <si>
    <t>% Disabled Groups (MAX Elig Code = 12,22,32,3A,42 or 52) - EDB SLMB Plus (EDB Dual = 54)</t>
  </si>
  <si>
    <t>% Disabled Groups (MAX Elig Code = 12,22,32,3A,42 or 52) - EDB QDWI (EDB Dual = 55)</t>
  </si>
  <si>
    <t>% Disabled Groups (MAX Elig Code = 12,22,32,3A,42 or 52) - EDB QI-1 (EDB Dual = 56)</t>
  </si>
  <si>
    <t>% Disabled Groups (MAX Elig Code = 12,22,32,3A,42 or 52) - EDB QI-2 (EDB Dual = 57)</t>
  </si>
  <si>
    <t>% Disabled Groups (MAX Elig Code = 12,22,32,3A,42 or 52) - EDB Other (EDB Dual = 58)</t>
  </si>
  <si>
    <t>% Disabled Groups (MAX Elig Code = 12,22,32,3A,42 or 52) - % EDB Dual Type Unknown (EDB Dual = 59)</t>
  </si>
  <si>
    <t>% Disabled Groups (MAX Elig Code = 12,22,32,3A,42 or 52) - % EDB Dual Status Unknown (EDB Dual = 98)</t>
  </si>
  <si>
    <t>% EDB Duals with Full Benefits (EDB Dual = 50,52,54 or 58)</t>
  </si>
  <si>
    <t>% EDB Duals with Restricted Benefits (EDB Dual = 51,53,55,56 or 57)</t>
  </si>
  <si>
    <t># EDB Duals with EDB Date of Death not equal to MSIS Date of Death</t>
  </si>
  <si>
    <t># EDB Duals with EDB Date of Death not equal to SSA Date of Death</t>
  </si>
  <si>
    <t>% EDB Duals with Original Reason for Medicare Entitlement - Aged (Medicare Original Reason Code = 0)</t>
  </si>
  <si>
    <t>% EDB Duals with Original Reason for Medicare Entitlement - Disabled (Medicare Original Reason Code = 1)</t>
  </si>
  <si>
    <t>% EDB Duals with Original Reason for Medicare Entitlement - End Stage Renal Disease (Medicare Original Reason Code = 2)</t>
  </si>
  <si>
    <t>% EDB Duals with Original Reason for Medicare Entitlement - Disabled with End Stage Renal Disease (Medicare Original Reason Code = 3)</t>
  </si>
  <si>
    <t xml:space="preserve">% Aged Groups (MAX Elig Code = 11,21,31,41 or 51) Who Are &gt; 64 Years </t>
  </si>
  <si>
    <t>% Disabled Groups (MAX Elig Code = 12,22,32,3A,42 or 52) Who Are &gt; 64 Years</t>
  </si>
  <si>
    <t>% Child Groups (MAX Elig Code = 14,16, 24, 34, 44, 48 or 54) Who Are &lt; 21 Years</t>
  </si>
  <si>
    <t>%  Adult Groups (MAX Elig Code = 15,17,25,35,45 or 55) Who Are &gt; 20 Years</t>
  </si>
  <si>
    <t>%  MAX 1115 Expansion Enrollees (MAX Elig Code = 51,52,54 or 55) with 1115 Waiver Enrollment (Waiver Type = 1,5,6,A or F)</t>
  </si>
  <si>
    <t xml:space="preserve">JUNE % MAX 1115 Expansion Group (MAX Elig Code = 51,52,54 or 55) with 1115 Waiver Enrollment (Waiver Type = 1,5,6,A or F) </t>
  </si>
  <si>
    <t>% MAX 1115 Waiver Enrollees (Waiver Type = 1,5,6,A or F) in MAX 1115 Expansion Group (MAX Elig Code = 51,52,54 or 55)</t>
  </si>
  <si>
    <t>JUNE % MAX 1115 Waiver Enrollees (Waiver Type = 1,5,6,A or F) in MAX 1115 Expansion Group (MAX Elig Code = 51,52,54 or 55)</t>
  </si>
  <si>
    <t>Aged, Cash (MAX Elig Code = 11)</t>
  </si>
  <si>
    <t>Aged, Medically Needy (MAX Elig Code = 21)</t>
  </si>
  <si>
    <t>Aged, Poverty (MAX Elig Code = 31)</t>
  </si>
  <si>
    <t>Other Aged (MAX Elig Code = 41)</t>
  </si>
  <si>
    <t>1115 Aged (MAX Elig Code = 51)</t>
  </si>
  <si>
    <t>Disabled, Cash (MAX Elig Code = 12)</t>
  </si>
  <si>
    <t>Disabled, Medically Needy (MAX Elig Code = 22)</t>
  </si>
  <si>
    <t>Disabled, Poverty (MAX Elig Code = 32 or 3A)</t>
  </si>
  <si>
    <t>Other Disabled (MAX Elig Code = 42)</t>
  </si>
  <si>
    <t>1115 Disabled (MAX Elig Code = 52)</t>
  </si>
  <si>
    <t>AFDC Child, Cash (MAX Elig Code = 14)</t>
  </si>
  <si>
    <t>AFDC-U Child, Cash (MAX Elig Code = 16)</t>
  </si>
  <si>
    <t>AFDC Child, Medically Needy (MAX Elig Code = 24)</t>
  </si>
  <si>
    <t>Child Poverty (MAX Elig Code = 34)</t>
  </si>
  <si>
    <t>Other Child (MAX Elig Code = 44)</t>
  </si>
  <si>
    <t>Foster Care Child (MAX Elig Code = 48)</t>
  </si>
  <si>
    <t>1115 Child (MAX Elig Code = 54)</t>
  </si>
  <si>
    <t>AFDC Adult, Cash (MAX Elig Code = 15)</t>
  </si>
  <si>
    <t>AFDC-U Adult, Cash (MAX Elig Code = 17)</t>
  </si>
  <si>
    <t>AFDC Adult, Medically Needy (MAX Elig Code = 25)</t>
  </si>
  <si>
    <t>Adult, Poverty (MAX Elig Code = 35)</t>
  </si>
  <si>
    <t>Other Adult (MAX Elig Code = 45)</t>
  </si>
  <si>
    <t>1115 Adult (MAX Elig Code = 55)</t>
  </si>
  <si>
    <t># with Any ILTC FFS Claims (Includes NF, ICF/IID, Aged Mental Hospital, IP Psych Age &lt; 21 years, MAX TOS = 02, 04, 05 or 07)</t>
  </si>
  <si>
    <t># with Any CLTC FFS Claims (Excludes CLTC flag = 16-20)</t>
  </si>
  <si>
    <t>% Enrollees with Any CLTC FFS Claims (Excludes CLTC flag = 16-20)</t>
  </si>
  <si>
    <t>% Aged Enrollees with Any CLTC FFS Claims (Excludes CLTC flag = 16-20)</t>
  </si>
  <si>
    <t>% Disabled Enrollees with Any CLTC FFS Claims (Excludes CLTC flag = 16-20)</t>
  </si>
  <si>
    <t>% Child Enrollees with Any CLTC FFS Claims (Excludes CLTC flag = 16-20)</t>
  </si>
  <si>
    <t>% Adult Enrollees with Any CLTC FFS Claims (Excludes CLTC flag = 16-20)</t>
  </si>
  <si>
    <t xml:space="preserve"># with ILTC FFS Claims and CLTC FFS Claims (Excludes CLTC flag = 16-20) </t>
  </si>
  <si>
    <t># Ever Enrolled in Section 1915(c) Waiver or with Any CLTC FFS Claims (Excludes CLTC flag = 16-20)</t>
  </si>
  <si>
    <t># Ever Enrolled in Any Section 1915(c) Waiver (Waiver Type = G-P)</t>
  </si>
  <si>
    <t># with Section 1915(c) Waiver for Aged and Disabled (Waiver Type = G)</t>
  </si>
  <si>
    <t># Aged, EDB Dual with Section 1915(c) Waiver for Aged and Disabled (Waiver Type = G)</t>
  </si>
  <si>
    <t># Aged, Non-Dual with Section 1915(c) Waiver for Aged and Disabled (Waiver Type = G)</t>
  </si>
  <si>
    <t># Disabled, EDB Dual with Section 1915(c) Waiver for Aged and Disabled (Waiver Type = G)</t>
  </si>
  <si>
    <t># Disabled, Non-Dual with Section 1915(c) Waiver for Aged and Disabled (Waiver Type = G)</t>
  </si>
  <si>
    <t># Other (Child or Adult) with Section 1915(c) Waiver for Aged and Disabled (Waiver Type = G)</t>
  </si>
  <si>
    <t># with Section 1915(c) Waiver for Aged (Waiver Type = H)</t>
  </si>
  <si>
    <t># Aged, EDB Dual with Section 1915(c) Waiver for Aged (Waiver Type = H)</t>
  </si>
  <si>
    <t># Aged, Non-Dual with Section 1915(c) Waiver for Aged (Waiver Type = H)</t>
  </si>
  <si>
    <t># Disabled, EDB Dual with Section 1915(c) Waiver for Aged (Waiver Type = H)</t>
  </si>
  <si>
    <t># Disabled, Non-Dual with Section 1915(c) Waiver for Aged (Waiver Type = H)</t>
  </si>
  <si>
    <t># Other (Child or Adult) with Section 1915(c) Waiver for Aged (Waiver Type = H)</t>
  </si>
  <si>
    <t># with Section 1915(c) Waiver for Physically Disabled (Waiver Type = I)</t>
  </si>
  <si>
    <t># Aged, EDB Dual with Section 1915(c) Waiver for Physically Disabled (Waiver Type = I)</t>
  </si>
  <si>
    <t># Aged, Non-Dual with Section 1915(c) Waiver for Physically Disabled (Waiver Type = I)</t>
  </si>
  <si>
    <t># Disabled, EDB Dual with Section 1915(c) Waiver for Physically Disabled (Waiver Type = I)</t>
  </si>
  <si>
    <t># Disabled, Non-Dual with Section 1915(c) Waiver for Physically Disabled (Waiver Type = I)</t>
  </si>
  <si>
    <t># Other (Child or Adult) with Section 1915(c) Waiver for Physically Disabled (Waiver Type = I)</t>
  </si>
  <si>
    <t># with Section 1915(c) Waiver for People with Brain Injuries (Waiver Type = J)</t>
  </si>
  <si>
    <t># Aged, EDB Dual with Section 1915(c) Waiver for People with Brain Injuries (Waiver Type = J)</t>
  </si>
  <si>
    <t># Aged, Non-Dual with Section 1915(c) Waiver for People with Brain Injuries (Waiver Type = J)</t>
  </si>
  <si>
    <t># Disabled, EDB Dual with Section 1915(c) Waiver for People with Brain Injuries (Waiver Type = J)</t>
  </si>
  <si>
    <t># Disabled, Non-Dual with Section 1915(c) Waiver for People with Brain Injuries (Waiver Type = J)</t>
  </si>
  <si>
    <t># Other (Child or Adult) with Section 1915(c) Waiver for People with Brain Injuries (Waiver Type = J)</t>
  </si>
  <si>
    <t># with Section 1915(c) Waiver for People with HIV/AIDS (Waiver Type = K)</t>
  </si>
  <si>
    <t># Aged, EDB Dual with Section 1915(c) Waiver for People with HIV/AIDS (Waiver Type = K)</t>
  </si>
  <si>
    <t># Aged, Non-Dual with Section 1915(c) Waiver for People with HIV/AIDS (Waiver Type = K)</t>
  </si>
  <si>
    <t># Disabled, EDB Dual with Section 1915(c) Waiver for People with HIV/AIDS (Waiver Type = K)</t>
  </si>
  <si>
    <t># Disabled, Non-Dual with Section 1915(c) Waiver for People with HIV/AIDS (Waiver Type = K)</t>
  </si>
  <si>
    <t># Other (Child or Adult) with Section 1915(c) Waiver for People with HIV/AIDS (Waiver Type = K)</t>
  </si>
  <si>
    <t># with Section 1915(c) Waiver for People with ID/DD (Waiver Type = L)</t>
  </si>
  <si>
    <t># Aged, EDB Dual with Section 1915(c) Waiver for People with ID/DD (Waiver Type = L)</t>
  </si>
  <si>
    <t># Aged, Non-Dual with Section 1915(c) Waiver for People with ID/DD (Waiver Type = L)</t>
  </si>
  <si>
    <t># Disabled, EDB Dual with Section 1915(c) Waiver for People with ID/DD (Waiver Type = L)</t>
  </si>
  <si>
    <t># Disabled, Non-Dual with Section 1915(c) Waiver for People with ID/DD (Waiver Type = L)</t>
  </si>
  <si>
    <t># Other (Child or Adult) with Section 1915(c) Waiver for People with ID/DD (Waiver Type = L)</t>
  </si>
  <si>
    <t># with Section 1915(c) Waiver for People with MI/SED (Waiver Type = M)</t>
  </si>
  <si>
    <t># Aged, EDB Dual with Section 1915(c) Waiver for People with MI/SED (Waiver Type = M)</t>
  </si>
  <si>
    <t># Aged, Non-Dual with Section 1915(c) Waiver for People with MI/SED (Waiver Type = M)</t>
  </si>
  <si>
    <t># Disabled, EDB Dual with Section 1915(c) Waiver for People with MI/SED (Waiver Type = M)</t>
  </si>
  <si>
    <t># Disabled, Non-Dual with Section 1915(c) Waiver for People with MI/SED (Waiver Type = M)</t>
  </si>
  <si>
    <t># Other (Child or Adult) with Section 1915(c) Waiver for People with MI/SED (Waiver Type = M)</t>
  </si>
  <si>
    <t># with Section 1915(c) Waiver for Tech Dependent/Medically Fragile (Waiver Type = N)</t>
  </si>
  <si>
    <t># Aged, EDB Dual with Section 1915(c) Waiver for Tech Dependent/Medically Fragile (Waiver Type = N)</t>
  </si>
  <si>
    <t># Aged, Non-Dual with Section 1915(c) Waiver for Tech Dependent/Medically Fragile (Waiver Type = N)</t>
  </si>
  <si>
    <t># Disabled, EDB Dual with Section 1915(c) Waiver for Tech Dependent/Medically Fragile (Waiver Type = N)</t>
  </si>
  <si>
    <t># Disabled, Non-Dual with Section 1915(c) Waiver for Tech Dependent/Medically Fragile (Waiver Type = N)</t>
  </si>
  <si>
    <t># Other (Child or Adult) with Section 1915(c) Waiver for Tech Dependent/Medically Fragile (Waiver Type = N)</t>
  </si>
  <si>
    <t># with Section 1915(c) Waiver for People with Autism/ASD (Waiver Type = P)</t>
  </si>
  <si>
    <t># Aged, EDB Dual with Section 1915(c) Waiver for People with Autism/ASD (Waiver Type = P)</t>
  </si>
  <si>
    <t># Aged, Non-Dual with Section 1915(c) Waiver for People with Autism/ASD (Waiver Type = P)</t>
  </si>
  <si>
    <t># Disabled, EDB Dual with Section 1915(c) Waiver for People with Autism/ASD (Waiver Type = P)</t>
  </si>
  <si>
    <t># Disabled, Non-Dual with Section 1915(c) Waiver for People with Autism/ASD (Waiver Type = P)</t>
  </si>
  <si>
    <t># Other (Child or Adult) with Section 1915(c) Waiver for People with Autism/ASD (Waiver Type = P)</t>
  </si>
  <si>
    <t># with Section 1915(c) Waiver for Unspecified or Unknown Populations (Waiver Type = O)</t>
  </si>
  <si>
    <t># Aged, EDB Dual with Section 1915(c) Waiver for Unspecified or Unknown Populations (Waiver Type = O)</t>
  </si>
  <si>
    <t># Aged, Non-Dual with Section 1915(c) Waiver for Unspecified or Unknown Populations (Waiver Type = O)</t>
  </si>
  <si>
    <t># Disabled, EDB Dual with Section 1915(c) Waiver for Unspecified or Unknown Populations (Waiver Type = O)</t>
  </si>
  <si>
    <t># Disabled, Non-Dual with Section 1915(c) Waiver for Unspecified or Unknown Populations (Waiver Type = O)</t>
  </si>
  <si>
    <t># Other (Child or Adult) with Section 1915(c) Waiver for Unspecified or Unknown Populations (Waiver Type = O)</t>
  </si>
  <si>
    <t xml:space="preserve">% of Section 1915(c) Waiver Enrollees with No Waiver Claim (Program Type = 6 or 7) </t>
  </si>
  <si>
    <t># Section 1915(c) Claim (Program Type = 6 or 7) Recipients with No Waiver Enrollment</t>
  </si>
  <si>
    <t>% of Section 1915(c) Claim (Program Type = 6 or 7) Recipients with No Waiver Enrollment</t>
  </si>
  <si>
    <t xml:space="preserve">% of Section 1915(c) Waiver Enrollees not Enrolled in HMOs/HIOs with No Waiver claim (Program Type = 6 or 7) </t>
  </si>
  <si>
    <t># Section 1915(c) Claim (Program Type=6 or 7) Recipients</t>
  </si>
  <si>
    <t># with Any 1115 Waiver (Waiver Type = 1,5,6,A or F)</t>
  </si>
  <si>
    <t>% Aged Enrollees with Any 1115 Waiver (Waiver Type = 1,5,6,A or F)</t>
  </si>
  <si>
    <t xml:space="preserve">% Disabled Enrollees with Any 1115 Waiver (Waiver Type = 1,5,6,A or F) </t>
  </si>
  <si>
    <t>% Child Enrollees with Any 1115 Waiver (Waiver Type = 1,5,6,A or F)</t>
  </si>
  <si>
    <t>% Adult Enrollees with Any 1115 Waiver  (Waiver Type = 1,5,6,A or F)</t>
  </si>
  <si>
    <t>% with Any HMO/HIO Enrollment (Waiver Type = 1,5,6,A or F)</t>
  </si>
  <si>
    <t># with Any 1915(b) Waiver (Waiver Type = 2)</t>
  </si>
  <si>
    <t xml:space="preserve">% Aged Enrollees with Any 1915(b) Waiver (Waiver Type = 2) </t>
  </si>
  <si>
    <t>% Disabled Enrollees with Any 1915(b) Waiver (Waiver Type = 2)</t>
  </si>
  <si>
    <t>% Child Enrollees with Any 1915(b) Waiver (Waiver Type = 2)</t>
  </si>
  <si>
    <t>% Adult Enrollees with Any 1915(b) Waiver (Waiver Type = 2)</t>
  </si>
  <si>
    <t>% with Any HMO/HIO Enrollment (Waiver Type = 2)</t>
  </si>
  <si>
    <t>% with Any HMO/HIO or PHP Enrollment (Waiver Type = 2)</t>
  </si>
  <si>
    <t># with Any Combined 1915(b)(c) Waiver (Waiver Type = 4)</t>
  </si>
  <si>
    <t>% Aged Enrollees with Any Combined 1915(b)(c) Waiver (Waiver Type = 4)</t>
  </si>
  <si>
    <t xml:space="preserve">% Disabled Enrollees with Any Combined 1915(b)(c) Waiver (Waiver Type = 4) </t>
  </si>
  <si>
    <t>% Child Enrollees with Any Combined 1915(b)(c) Waiver (Waiver Type = 4)</t>
  </si>
  <si>
    <t>% Adult Enrollees with Any Combined 1915(b)(c) Waiver (Waiver Type = 4)</t>
  </si>
  <si>
    <t>% with Any HMO/HIO Enrollment (Waiver Type = 4)</t>
  </si>
  <si>
    <t>% with Any HMO/HIO or PHP Enrollment (Waiver Type = 4)</t>
  </si>
  <si>
    <t xml:space="preserve"># with 1115 HIFA Waiver (Waiver Type = 5) </t>
  </si>
  <si>
    <t># with 1115 Pharmacy Waiver Coverage (Waiver Type = 6)</t>
  </si>
  <si>
    <t>% Aged Enrollees with Pharmacy Waiver Coverage (Waiver Type = 6)</t>
  </si>
  <si>
    <t>% Disabled Enrollees with Any Pharmacy Waiver Coverage (Waiver Type = 6)</t>
  </si>
  <si>
    <t>% Child Enrollees with Any Pharmacy Waiver Coverage (Waiver Type = 6)</t>
  </si>
  <si>
    <t>% Adult Enrollees with Any Pharmacy Waiver Coverage (Waiver Type = 6)</t>
  </si>
  <si>
    <t>% with Any HMO/HIO Enrollment (Waiver Type = 6)</t>
  </si>
  <si>
    <t># with Other Type of Waiver (Waiver Type = 7)</t>
  </si>
  <si>
    <t># with Unknown Type of Waiver (Waiver Type = 9)</t>
  </si>
  <si>
    <t># with 1115 Disaster-Related Waiver (Waiver Type = A)</t>
  </si>
  <si>
    <t># with 1115 Family Planning Only Waiver (Waiver Type = F)</t>
  </si>
  <si>
    <t>June # Adult: Age 0-18, Excluding Institutionalized</t>
  </si>
  <si>
    <t>June #  Age 65 and over, Excluding Institutionalized</t>
  </si>
  <si>
    <t>June % Assistance with Purchase of MC Coverage (RBF = W)</t>
  </si>
  <si>
    <t xml:space="preserve">June % Non-Dual Pharmacy Plus Benefits (RBF = X) </t>
  </si>
  <si>
    <t>June % EDB Dual with Pharmacy Plus and Medicare Cost Sharing Benefits (RBF = Y)</t>
  </si>
  <si>
    <t>June % EDB Dual with Pharmacy Plus but no Medicare Cost Sharing Benefits (RBF = Z)</t>
  </si>
  <si>
    <t>June % Private Health Insurance (Private Insurance Code = 2, 3 or 4)</t>
  </si>
  <si>
    <t>June Total Enrollees with TANF flag (TANF flag = 2)</t>
  </si>
  <si>
    <t>Average Medicaid Paid per Enrollee</t>
  </si>
  <si>
    <t>Average Medicaid Paid per Enrollee - Disabled</t>
  </si>
  <si>
    <t>Average Medicaid Paid per Enrollee - Child</t>
  </si>
  <si>
    <t>Average Medicaid Paid per Enrollee - Adult</t>
  </si>
  <si>
    <t>Average Medicaid Paid per Female Enrollee</t>
  </si>
  <si>
    <t>Average Medicaid Paid per Male Enrollee</t>
  </si>
  <si>
    <t>Average Medicaid Paid per EDB Dual Enrollee</t>
  </si>
  <si>
    <t>Average Medicaid Paid per EDB Dual Enrollee - Aged</t>
  </si>
  <si>
    <t>Average Medicaid Paid per EDB Dual Enrollee - Disabled</t>
  </si>
  <si>
    <t>Average Medicaid Paid per EDB Dual Enrollee - Female</t>
  </si>
  <si>
    <t>Average Medicaid Paid per EDB Dual Enrollee - Male</t>
  </si>
  <si>
    <t>Average Medicaid Paid per EDB Duals with Full Benefits (EDB Dual = 50,52,54 or 58)</t>
  </si>
  <si>
    <t>Average Medicaid Paid per EDB Duals with Restricted Benefits (EDB Dual = 51,53,55,56 or 57)</t>
  </si>
  <si>
    <t>Average Medicaid Paid per Enrollee with ILTC Claims (MAX TOS = 02, 04, 05 or 07)</t>
  </si>
  <si>
    <t>Average Medicaid Paid per Enrollee with CLTC Claims (Excluding CLTC flag = 16-20)</t>
  </si>
  <si>
    <t>Average Medicaid Paid per Enrollee with ILTC (MAX TOS = 02, 04, 05 or 07) and CLTC Claims (Excluding CLTC flag = 16-20)</t>
  </si>
  <si>
    <t>Average Medicaid Paid per Section 1915(c) Enrollee</t>
  </si>
  <si>
    <t xml:space="preserve">Average Medicaid Paid per Enrollee - Section 1915(c) Waiver for Aged and Disabled (Waiver Type = G) </t>
  </si>
  <si>
    <t>Average Medicaid Paid per Enrollee -  Section 1915(c) Waiver for Aged (Waiver Type = H)</t>
  </si>
  <si>
    <t>Average Medicaid Paid per Enrollee -  Section 1915(c) Waiver for Physically Disabled (Waiver Type = I)</t>
  </si>
  <si>
    <t>Average Medicaid Paid per Enrollee -  Section 1915(c) Waiver for People with Brain Injuries (Waiver Type = J)</t>
  </si>
  <si>
    <t>Average Medicaid Paid per Enrollee -  Section 1915(c) Waiver for People with HIV/AIDS (Waiver Type = K)</t>
  </si>
  <si>
    <t>Average Medicaid Paid per Enrollee -  Section 1915(c) Waiver for People with ID/DD (Waiver Type = L)</t>
  </si>
  <si>
    <t>Average Medicaid Paid per Enrollee -  Section 1915(c) Waiver for People with MI/SED (Waiver Type = M)</t>
  </si>
  <si>
    <t>Average Medicaid Paid per Enrollee -  Section 1915(c) Waiver for Tech Dependent/Medically Fragile (Waiver Type = N)</t>
  </si>
  <si>
    <t>Average Medicaid Paid per Enrollee -  Section 1915(c) Waiver for People with Autism/ASD (Waiver Type = P)</t>
  </si>
  <si>
    <t>Average Medicaid Paid per Enrollee -- Section 1915(c) Waiver for None of the Above (Waiver Type = O)</t>
  </si>
  <si>
    <t>Total Waiver Amount Paid - Section 1915(c) Waiver for Aged and Disabled (Waiver Type = G)</t>
  </si>
  <si>
    <t>Total Waiver Amount Paid - Section 1915(c) Waiver for Aged (Waiver Type = H)</t>
  </si>
  <si>
    <t>Total Waiver Amount Paid - Section 1915(c) Waiver for Physically Disabled (Waiver Type = I)</t>
  </si>
  <si>
    <t>Total Waiver Amount Paid - Section 1915(c) Waiver for People with Brain Injuries (Waiver Type = J)</t>
  </si>
  <si>
    <t>Total Waiver Amount Paid - Section 1915(c) Waiver for People with HIV/AIDS (Waiver Type = K)</t>
  </si>
  <si>
    <t>Total Waiver Amount Paid - Section 1915(c) Waiver for People with ID/DD (Waiver Type = L)</t>
  </si>
  <si>
    <t>Total Waiver Amount Paid - Section 1915(c) Waiver for People with MI/SED (Waiver Type = M)</t>
  </si>
  <si>
    <t>Total Waiver Amount Paid - Section 1915(c) Waiver for Tech Dependent/Medically Fragile (Waiver Type = N)</t>
  </si>
  <si>
    <t>Total Waiver Amount Paid - Section 1915(c) Waiver for People with Autism/ASD (Waiver Type = P)</t>
  </si>
  <si>
    <t>Total Waiver Amount Paid - Section 1915(c) Waiver for None of the Above (Waiver Type = O)</t>
  </si>
  <si>
    <t>Average 1915(c) Waiver Amount Paid (Program Type 6 or 7) per Section 1915(c) Enrollee</t>
  </si>
  <si>
    <t>Average Waiver Amount Paid per Enrollee - Section 1915(c) Waiver for Aged and Disabled (Waiver Type = G)</t>
  </si>
  <si>
    <t>Average Waiver Amount Paid per Enrollee - Section 1915(c) Waiver for Aged (Waiver Type = H)</t>
  </si>
  <si>
    <t>Average Waiver Amount Paid per Enrollee - Section 1915(c) Waiver for Physically Disabled (Waiver Type = I)</t>
  </si>
  <si>
    <t>Average Waiver Amount Paid per Enrollee - Section 1915(c) Waiver for People with Brain Injuries (Waiver Type = J)</t>
  </si>
  <si>
    <t>Average Waiver Amount Paid per Enrollee - Section 1915(c) Waiver for People with HIV/AIDS (Waiver Type = K)</t>
  </si>
  <si>
    <t>Average Waiver Amount Paid per Enrollee - Section 1915(c) Waiver for People with ID/DD (Waiver Type = L)</t>
  </si>
  <si>
    <t>Average Waiver Amount Paid per Enrollee - Section 1915(c) Waiver for People with MI/SED (Waiver Type = M)</t>
  </si>
  <si>
    <t>Average Waiver Amount Paid per Enrollee - Section 1915(c) Waiver for Tech Dependent/Medically Fragile (Waiver Type = N)</t>
  </si>
  <si>
    <t>Average Waiver Amount Paid per Enrollee - Section 1915(c) Waiver for People with Autism/ASD (Waiver Type = P)</t>
  </si>
  <si>
    <t>Average Waiver Amount Paid per Enrollee - Section 1915(c) Waiver for None of the Above (Waiver Type = O)</t>
  </si>
  <si>
    <t xml:space="preserve">HCBS Taxonomy Category Case Management:Total 1915(c) Waiver Amount Paid (code = 01) </t>
  </si>
  <si>
    <t>HCBS Taxonomy Category Case Management: Average 1915(c) Waiver Amount Paid per User</t>
  </si>
  <si>
    <t>HCBS Taxonomy Category Round-the-Clock Services: Total 1915(c) Waiver Amount Paid (code = 02)</t>
  </si>
  <si>
    <t>HCBS Taxonomy Category Round-the-Clock Services: Average 1915(c) Waiver Amount Paid per User</t>
  </si>
  <si>
    <t>HCBS Taxonomy Category Supported Employment: Total 1915(c) Waiver Amount Paid (code = 03)</t>
  </si>
  <si>
    <t>HCBS Taxonomy Category Supported Employment: Average 1915(c) Waiver Amount Paid per User</t>
  </si>
  <si>
    <t>HCBS Taxonomy Category Day Services: Total 1915(c) Waiver Amount Paid (code = 04)</t>
  </si>
  <si>
    <t>HCBS Taxonomy Category Day Services: Average 1915(c) Waiver Amount Paid per User</t>
  </si>
  <si>
    <t>HCBS Taxonomy Category Nursing: Total 1915(c) Waiver Amount Paid (code = 05)</t>
  </si>
  <si>
    <t>HCBS Taxonomy Category Nursing: Average 1915(c) Waiver Amount Paid per User</t>
  </si>
  <si>
    <t>HCBS Taxonomy Category Home Delivered Meals: Total 1915(c) Waiver Amount Paid (code = 06)</t>
  </si>
  <si>
    <t>HCBS Taxonomy Category Home Delivered Meals: Average 1915(c) Waiver Amount Paid per User</t>
  </si>
  <si>
    <t>HCBS Taxonomy Category Rent and Food Expenses for Live-In Caregiver: Total 1915(c) Waiver Amount Paid (code = 07)</t>
  </si>
  <si>
    <t>HCBS Taxonomy Category Rent and Food Expenses for Live-In Caregiver: Average 1915(c) Waiver Amount Paid per User</t>
  </si>
  <si>
    <t>HCBS Taxonomy Category Home-Based Services: Total 1915(c) Waiver Amount Paid (code = 08)</t>
  </si>
  <si>
    <t>HCBS Taxonomy Category Home-Based Services: Average 1915(c) Waiver Amount Paid per User</t>
  </si>
  <si>
    <t>HCBS Taxonomy Category Caregiver Support: Total 1915(c) Waiver Amount Paid (code = 09)</t>
  </si>
  <si>
    <t>HCBS Taxonomy Category Caregiver Support: Average 1915(c) Waiver Amount Paid per User</t>
  </si>
  <si>
    <t>HCBS Taxonomy Category Other Mental Health and BHS : Total 1915(c) Waiver Amount Paid (code = 10)</t>
  </si>
  <si>
    <t>HCBS Taxonomy Category Other Mental Health and BHS : Average 1915(c) Waiver Amount Paid per User</t>
  </si>
  <si>
    <t>HCBS Taxonomy Category Other Health and Therapeutic Services: Total 1915(c) Waiver Amount Paid (code = 11)</t>
  </si>
  <si>
    <t>HCBS Taxonomy Category Other Health and Therapeutic Services: Average 1915(c) Waiver Amount Paid per User</t>
  </si>
  <si>
    <t>HCBS Taxonomy Category Services Supporting Participant Direction: Total 1915(c) Waiver Amount Paid (code = 12)</t>
  </si>
  <si>
    <t>HCBS Taxonomy Category Services Supporting Participant Direction: Average 1915(c) Waiver Amount Paid per User</t>
  </si>
  <si>
    <t>HCBS Taxonomy Category Participant Training: Total 1915(c) Waiver Amount Paid (code = 13)</t>
  </si>
  <si>
    <t>HCBS Taxonomy Category Participant Training: Average 1915(c) Waiver Amount Paid per User</t>
  </si>
  <si>
    <t>HCBS Taxonomy Category Equipment, Technology, and Modifications: Total 1915(c) Waiver Amount Paid (code = 14)</t>
  </si>
  <si>
    <t>HCBS Taxonomy Category Equipment, Technology, and Modifications: Average 1915(c) Waiver Amount Paid per User</t>
  </si>
  <si>
    <t>HCBS Taxonomy Category Non-Medical Transportation: Total 1915(c) Waiver Amount Paid (code = 15)</t>
  </si>
  <si>
    <t>HCBS Taxonomy Category Non-Medical Transportation: Average 1915(c) Waiver Amount Paid per User</t>
  </si>
  <si>
    <t>HCBS Taxonomy Category Community Transition Services: Total 1915(c) Waiver Amount Paid (code = 16)</t>
  </si>
  <si>
    <t>HCBS Taxonomy Category Community Transition Services: Average 1915(c) Waiver Amount Paid per User</t>
  </si>
  <si>
    <t>HCBS Taxonomy Category Other Services: Total 1915(c) Waiver Amount Paid (code = 17)</t>
  </si>
  <si>
    <t>HCBS Taxonomy Category Other Services: Average 1915(c) Waiver Amount Paid per User</t>
  </si>
  <si>
    <t>HCBS Taxonomy Category Unknown: Total 1915(c) Waiver Amount Paid (code = 99)</t>
  </si>
  <si>
    <t>HCBS Taxonomy Category Unknown: Average 1915(c) Waiver Amount Paid per User</t>
  </si>
  <si>
    <t>Average Medicaid Paid per Enrollee with Full Scope Benefits (RBF = 1)</t>
  </si>
  <si>
    <t>Average Medicaid Paid per Enrollee with ONLY Alien Benefits (RBF = 2)</t>
  </si>
  <si>
    <t>Average Medicaid Paid per EDB Dual with ONLY Medicare Cost Sharing Benefits (RBF = 3)</t>
  </si>
  <si>
    <t>Average Medicaid Paid per Enrollee with Pregancy-Related Benefits (RBF = 4)</t>
  </si>
  <si>
    <t>Average Medicaid Paid per Enrollee with Other Benefits (RBF = 5)</t>
  </si>
  <si>
    <t>Average Medicaid Paid per Enrollee with ONLY Family Planning Only Benefits  (RBF = 6)</t>
  </si>
  <si>
    <t>Average Medicaid Paid per Enrollee with Benchmark-Equivalent Benefits  (RBF = 7)</t>
  </si>
  <si>
    <t>Average Medicaid Paid per Enrollee with Money Follows the Person Benefits  (RBF = 8)</t>
  </si>
  <si>
    <t>Average Medicaid Paid per Enrollee with PRTF Benefits (RBF = A)</t>
  </si>
  <si>
    <t>Average Medicaid Paid per Enrollee with Health Opportunity Account Benefits (RBF = B)</t>
  </si>
  <si>
    <t>Average Medicaid Paid per Enrollee with ONLY Assistance with Purchase of MC Coverage Benefits (RBF = W)</t>
  </si>
  <si>
    <t>Average Medicaid Paid per Enrollee with ONLY Prescription Drug Benefits (RBF = X, Y, or Z)</t>
  </si>
  <si>
    <t>Average Medicaid Paid per Person Ever Enrolled in M-CHIP - Age &lt; 19 Years</t>
  </si>
  <si>
    <t>Average Medicaid Paid per Person Ever Enrolled in M-CHIP - Age &gt; 18 Years</t>
  </si>
  <si>
    <t>Average Medicaid Paid per Aged Enrollee</t>
  </si>
  <si>
    <t>Average Medicaid Paid per Disabled Enrollee</t>
  </si>
  <si>
    <t>Average Medicaid Paid per Child Enrollee</t>
  </si>
  <si>
    <t>Average Medicaid Paid per Adult Enrollee</t>
  </si>
  <si>
    <t xml:space="preserve">Average Medicaid Paid per EDB Dual Enrollee </t>
  </si>
  <si>
    <t>Average Medicaid Paid per EDB Dual Aged Enrollee</t>
  </si>
  <si>
    <t>Average Medicaid Paid per EDB Dual Disabled Enrollee</t>
  </si>
  <si>
    <t>Average Medicaid Paid per EDB Dual Female Enrollee</t>
  </si>
  <si>
    <t>Average Medicaid Paid per EDB Dual Male Enrollee</t>
  </si>
  <si>
    <t>Average Medicaid Paid per Person Ever Enrolled in M-CHIP</t>
  </si>
  <si>
    <t>Average Medicaid Paid per Child (Age &lt; 19 Years) Ever Enrolled in M-CHIP</t>
  </si>
  <si>
    <t>Average Medicaid Paid per Adult (Age &gt; 18 Years) Ever Enrolled in M-CHIP</t>
  </si>
  <si>
    <t>Total MC Enrollees, Aged, Cash (MAX Elig Code = 11)</t>
  </si>
  <si>
    <t>Total MC Enrollees, Aged, Medically Needy (MAX Elig Code = 21)</t>
  </si>
  <si>
    <t>Total MC Enrollees, Aged, Poverty (MAX Elig Code = 31)</t>
  </si>
  <si>
    <t>Total MC Enrollees, Other Aged (MAX Elig Code = 41)</t>
  </si>
  <si>
    <t>Total MC Enrollees, 1115 Aged (MAX Elig Code = 51)</t>
  </si>
  <si>
    <t>Total MC Enrollees, Disabled, Cash (MAX Elig Code = 12)</t>
  </si>
  <si>
    <t>Total MC Enrollees, Disabled, Medically Needy (MAX Elig Code = 22)</t>
  </si>
  <si>
    <t>Total MC Enrollees, Disabled, Poverty (MAX Elig Code = 32)</t>
  </si>
  <si>
    <t>Total MC Enrollees, Disabled, Poverty (MAX Elig Code = 3A)</t>
  </si>
  <si>
    <t>Total MC Enrollees, Other Disabled (MAX Elig Code = 42)</t>
  </si>
  <si>
    <t>Total MC Enrollees, 1115 Disabled (MAX Elig Code = 52)</t>
  </si>
  <si>
    <t>Total MC Enrollees, AFDC Child, Cash (MAX Elig Code = 14)</t>
  </si>
  <si>
    <t>Total MC Enrollees, AFDC-U Child, Cash (MAX Elig Code = 16)</t>
  </si>
  <si>
    <t>Total MC Enrollees, AFDC Child, Medically Needy (MAX Elig Code = 24)</t>
  </si>
  <si>
    <t>Total MC Enrollees, Child Poverty (MAX Elig Code = 34)</t>
  </si>
  <si>
    <t>Total MC Enrollees, Other Child (MAX Elig Code = 44)</t>
  </si>
  <si>
    <t>Total MC Enrollees, Foster Care Child (MAX Elig Code = 48)</t>
  </si>
  <si>
    <t>Total MC Enrollees, 1115 Child (MAX Elig Code = 54)</t>
  </si>
  <si>
    <t>Total MC Enrollees, AFDC Adult, Cash (MAX Elig Code = 15)</t>
  </si>
  <si>
    <t>Total MC Enrollees, AFDC-U Adult, Cash (MAX Elig Code = 17)</t>
  </si>
  <si>
    <t>Total MC Enrollees, AFDC Adult, Medically Needy (MAX Elig Code = 25)</t>
  </si>
  <si>
    <t>Total MC Enrollees, Adult, Poverty (MAX Elig Code = 35)</t>
  </si>
  <si>
    <t>Total MC Enrollees, Other Adult (MAX Elig Code = 45)</t>
  </si>
  <si>
    <t>Total MC Enrollees, 1115 Adult (MAX Elig Code = 55)</t>
  </si>
  <si>
    <t>June % HMO/HIO Only (MC Combination Code = 01)</t>
  </si>
  <si>
    <t>June % Dental Plan Only (MC Combination Code = 02)</t>
  </si>
  <si>
    <t>June % BHO Only (MC Combination Code = 03)</t>
  </si>
  <si>
    <t>June % PCCM Only (MC Combination Code = 04)</t>
  </si>
  <si>
    <t>June % Other MC Only (MC Combination Code = 05)</t>
  </si>
  <si>
    <t>June % HMO/HIO &amp; Dental (MC Combination Code = 06)</t>
  </si>
  <si>
    <t>June % HMO/HIO &amp; BHO (MC Combination Code = 07)</t>
  </si>
  <si>
    <t>June % HMO/HIO &amp; Other MC (MC Combination Code = 08)</t>
  </si>
  <si>
    <t>June % HMO/HIO &amp; Dental &amp; BHO (MC Combination Code = 09)</t>
  </si>
  <si>
    <t>June % Dental &amp; PCCM (MC Combination Code = 10)</t>
  </si>
  <si>
    <t>June % BHO &amp; PCCM (MC Combination Code = 11)</t>
  </si>
  <si>
    <t>June % Other MC &amp; PCCM (MC Combination Code = 12)</t>
  </si>
  <si>
    <t>June % Dental &amp; BHO &amp; PCCM (MC Combination Code = 13)</t>
  </si>
  <si>
    <t>June % Dental &amp; BHO (MC Combination Code = 14)</t>
  </si>
  <si>
    <t>June % Other Combinations (MC Combination Code = 15)</t>
  </si>
  <si>
    <t>June % FFS Only (MC Combination Code = 16)</t>
  </si>
  <si>
    <t>June % MC Status Unknown (MC Combination Code = 99)</t>
  </si>
  <si>
    <t>Average Capitation Payment per Person-Month Enrollment in MC</t>
  </si>
  <si>
    <t>Average Capitation Payment per Person-Month Enrollment in MC - HMO/HIO</t>
  </si>
  <si>
    <t>Average Capitation Payment per Person-Month Enrollment in MC - PHP</t>
  </si>
  <si>
    <t>Average Capitation Payment per Person-Month Enrollment in MC - PCCM</t>
  </si>
  <si>
    <t>Average Capitation Payments, Persons Ever Enrolled in HMO or HIO During Year</t>
  </si>
  <si>
    <t>Average Capitation Payments for Aged Enrollees, Persons Ever Enrolled in HMO or HIO During Year</t>
  </si>
  <si>
    <t>Average Capitation Payments for Disabled Enrollees, Persons Ever Enrolled in HMO or HIO During Year</t>
  </si>
  <si>
    <t>Average Capitation Payments for Child Enrollees, Persons Ever Enrolled in HMO or HIO During Year</t>
  </si>
  <si>
    <t>Average Capitation Payments for Adult Enrollees, Persons Ever Enrolled in HMO or HIO During Year</t>
  </si>
  <si>
    <t>Average FFS Payments per Enrollee, Persons Ever Enrolled in HMO or HIO During Year</t>
  </si>
  <si>
    <t>Average FFS Payments per Aged Enrollee, Persons Ever Enrolled in HMO or HIO During Year</t>
  </si>
  <si>
    <t>Average FFS Payments per Disabled Enrollee, Persons Ever Enrolled in HMO or HIO During Year</t>
  </si>
  <si>
    <t>Average FFS Payments per Child Enrollee, Persons Ever Enrolled in HMO or HIO During Year</t>
  </si>
  <si>
    <t>Average FFS Payments per Adult Enrollee, Persons Ever Enrolled in HMO or HIO During Year</t>
  </si>
  <si>
    <t>Total FFS Payments by ILTC (MAX TOS = 02, 04, 05 or 07) Services, Persons Ever Enrolled in HMO or HIO During Year</t>
  </si>
  <si>
    <t>Average FFS Payments by ILTC (MAX TOS = 02, 04, 05 or 07) Services, Persons Enrolled in HMO or HIO During Year</t>
  </si>
  <si>
    <t>Average FFS Medicaid Paid per Non-Dual FFS Enrollee</t>
  </si>
  <si>
    <t>Average FFS Medicaid Paid per Non-Dual FFS Recipient (User of Any service)</t>
  </si>
  <si>
    <t>Average HMO/HIO Payments (Among People not Enrolled)</t>
  </si>
  <si>
    <t>Average FFS Medicaid Paid, Aged</t>
  </si>
  <si>
    <t>Average FFS Medicaid Paid, Aged, Cash (MAX Elig Code = 11)</t>
  </si>
  <si>
    <t>Average FFS Medicaid Paid, Aged, Medically Needy (MAX Elig Code = 21)</t>
  </si>
  <si>
    <t>Average FFS Medicaid Paid, Aged, Poverty (MAX Elig Code = 31)</t>
  </si>
  <si>
    <t>Average FFS Medicaid Paid, Other Aged (MAX Elig Code = 41)</t>
  </si>
  <si>
    <t>Average FFS Medicaid Paid, 1115 Aged (MAX Elig Code = 51)</t>
  </si>
  <si>
    <t>Average FFS Medicaid Paid, Disabled</t>
  </si>
  <si>
    <t>Average FFS Medicaid Paid, Disabled, Cash (MAX Elig Code = 12)</t>
  </si>
  <si>
    <t>Average FFS Medicaid Paid, Disabled, Medically Needy (MAX Elig Code = 22)</t>
  </si>
  <si>
    <t>Average FFS Medicaid Paid, Disabled, Poverty (MAX Elig Code = 32 or 3A)</t>
  </si>
  <si>
    <t>Average FFS Medicaid Paid,Other Disabled (MAX Elig Code = 42)</t>
  </si>
  <si>
    <t>Average FFS Medicaid Paid,1115 Disabled (MAX Elig Code = 52)</t>
  </si>
  <si>
    <t>Average FFS Medicaid Paid,Child</t>
  </si>
  <si>
    <t>Average FFS Medicaid Paid, AFDC Child, Cash (MAX Elig Code = 14)</t>
  </si>
  <si>
    <t>Average FFS Medicaid Paid,AFDC-U Child, Cash (MAX Elig Code = 16)</t>
  </si>
  <si>
    <t>Average FFS Medicaid Paid,AFDC Child, Medically Needy (MAX Elig Code = 24)</t>
  </si>
  <si>
    <t>Average FFS Medicaid Paid,Child Poverty (MAX Elig Code = 34)</t>
  </si>
  <si>
    <t>Average FFS Medicaid Paid,Other Child (MAX Elig Code = 44)</t>
  </si>
  <si>
    <t>Average FFS Medicaid Paid,Foster Care Child (MAX Elig Code = 48)</t>
  </si>
  <si>
    <t>Average FFS Medicaid Paid,1115 Child (MAX Elig Code = 54)</t>
  </si>
  <si>
    <t>Average FFS Medicaid Paid,Adult</t>
  </si>
  <si>
    <t>Average FFS Medicaid Paid,AFDC Adult, Cash (MAX Elig Code = 15)</t>
  </si>
  <si>
    <t>Average FFS Medicaid Paid,AFDC-U Adult, Cash (MAX Elig Code = 17)</t>
  </si>
  <si>
    <t>Average FFS Medicaid Paid,AFDC Adult, Medically Needy (MAX Elig Code = 25)</t>
  </si>
  <si>
    <t>Average FFS Medicaid Paid,Adult, Poverty (MAX Elig Code = 35)</t>
  </si>
  <si>
    <t>Average FFS Medicaid Paid,Other Adult (MAX Elig Code = 45)</t>
  </si>
  <si>
    <t>Average FFS Medicaid Paid,1115 Adult (MAX Elig Code = 55)</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</si>
  <si>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</si>
  <si>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</si>
  <si>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</si>
  <si>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</si>
  <si>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</si>
  <si>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</si>
  <si>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</si>
  <si>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</si>
  <si>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</si>
  <si>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</si>
  <si>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</si>
  <si>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</si>
  <si>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</si>
  <si>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</si>
  <si>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</si>
  <si>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</si>
  <si>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</si>
  <si>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</si>
  <si>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</si>
  <si>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</si>
  <si>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</si>
  <si>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</si>
  <si>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</si>
  <si>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</si>
  <si>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</si>
  <si>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</si>
  <si>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</si>
  <si>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Non-Dual FFS Enrollee, Inpatient Hospital (MAX TOS = 01)</t>
  </si>
  <si>
    <t>Average FFS Medicaid Paid Per Non-Dual FFS Enrollee, Aged, Inpatient Hospital (MAX TOS = 01)</t>
  </si>
  <si>
    <t>Average FFS Medicaid Paid Per Non-Dual FFS Enrollee, Disabled, Inpatient Hospital (MAX TOS = 01)</t>
  </si>
  <si>
    <t>Average FFS Medicaid Paid Per Non-Dual FFS Enrollee, Child, Inpatient Hospital (MAX TOS = 01)</t>
  </si>
  <si>
    <t>Average FFS Medicaid Paid Per Non-Dual FFS Enrollee, Adult, Inpatient Hospital (MAX TOS = 01)</t>
  </si>
  <si>
    <t>Average FFS Medicaid Paid Per Non-Dual FFS Enrollee, ILTC (MAX TOS = 02,04,05 or 07)</t>
  </si>
  <si>
    <t>Average FFS Medicaid Paid Per Non-Dual FFS Enrollee, Aged, ILTC (MAX TOS = 02,04,05 or 07)</t>
  </si>
  <si>
    <t>Average FFS Medicaid Paid Per Non-Dual FFS Enrollee, Disabled, ILTC (MAX TOS = 02,04,05 or 07)</t>
  </si>
  <si>
    <t>Average FFS Medicaid Paid Per Non-Dual FFS Enrollee, Child, ILTC (MAX TOS = 02,04,05 or 07)</t>
  </si>
  <si>
    <t>Average FFS Medicaid Paid Per Non-Dual FFS Enrollee, Adult, ILTC (MAX TOS = 02,04,05 or 07)</t>
  </si>
  <si>
    <t>Average FFS Medicaid Paid Per Non-Dual FFS Enrollee, Drugs (MAX TOS = 16)</t>
  </si>
  <si>
    <t>Average FFS Medicaid Paid Per Non-Dual FFS Enrollee, Aged, Drugs (MAX TOS = 16)</t>
  </si>
  <si>
    <t>Average FFS Medicaid Paid Per Non-Dual FFS Enrollee, Disabled, Drugs (MAX TOS = 16)</t>
  </si>
  <si>
    <t>Average FFS Medicaid Paid Per Non-Dual FFS Enrollee, Child, Drugs (MAX TOS = 16)</t>
  </si>
  <si>
    <t>Average FFS Medicaid Paid Per Non-Dual FFS Enrollee, Adult, Drugs (MAX TOS = 16)</t>
  </si>
  <si>
    <t xml:space="preserve">Average FFS Medicaid Paid Per Non-Dual FFS Enrollee, All Other Services </t>
  </si>
  <si>
    <t xml:space="preserve">Average FFS Medicaid Paid Per Non-Dual FFS Enrollee, Aged, All Other Services </t>
  </si>
  <si>
    <t xml:space="preserve">Average FFS Medicaid Paid Per Non-Dual FFS Enrollee, Disabled, All Other Services </t>
  </si>
  <si>
    <t xml:space="preserve">Average FFS Medicaid Paid Per Non-Dual FFS Enrollee, Child, All Other Services </t>
  </si>
  <si>
    <t xml:space="preserve">Average FFS Medicaid Paid Per Non-Dual FFS Enrollee, Adult, All Other Services </t>
  </si>
  <si>
    <t>% Non-Dual FFS Enrollees with ILTC Claims (MAX TOS = 02,04,05 or 07)</t>
  </si>
  <si>
    <t>Aged, % Non-Dual FFS Enrollees with ILTC Claims (MAX TOS = 02,04,05 or 07)</t>
  </si>
  <si>
    <t>Disabled, % Non-Dual FFS Enrollees with ILTC Claims (MAX TOS = 02,04,05 or 07)</t>
  </si>
  <si>
    <t>Child, % Non-Dual FFS Enrollees with ILTC Claims (MAX TOS = 02,04,05 or 07)</t>
  </si>
  <si>
    <t>Adult, % Non-Dual FFS Enrollees with ILTC Claims (MAX TOS = 02,04,05 or 07)</t>
  </si>
  <si>
    <t>Average # IP Days per Non-Dual FFS User</t>
  </si>
  <si>
    <t>Aged, Average # IP Days per Non-Dual FFS User</t>
  </si>
  <si>
    <t>Disabled, Average # IP Days per Non-Dual FFS User</t>
  </si>
  <si>
    <t>Child, Average # IP Days per Non-Dual FFS User</t>
  </si>
  <si>
    <t>Adult, Average # IP Days per Non-Dual FFS User</t>
  </si>
  <si>
    <t>Average # ILTC Days per Non-Dual FFS User</t>
  </si>
  <si>
    <t>Aged, Average # ILTC Days per Non-Dual FFS User</t>
  </si>
  <si>
    <t>Disabled, Average # ILTC Days per Non-Dual FFS User</t>
  </si>
  <si>
    <t>Child, Average # ILTC Days per Non-Dual FFS User</t>
  </si>
  <si>
    <t>Adult, Average # ILTC Days per Non-Dual FFS User</t>
  </si>
  <si>
    <t>Number of FFS Non-Duals with FFS Medicaid Paid for ILTC Services (MAX TOS = 02,04,05 or 07) &gt; $200,000</t>
  </si>
  <si>
    <t xml:space="preserve">Maximum FFS Medicaid Paid for ILTC Services (MAX TOS = 02,04,05 or 07) </t>
  </si>
  <si>
    <t>FFS Expenditures and Users by MAX Program Type, FP: Total Medicaid Paid (Program Type = 2)</t>
  </si>
  <si>
    <t>FFS Expenditures and Users by MAX Program Type, FP: Average Medicaid Paid per User</t>
  </si>
  <si>
    <t>FFS Expenditures and Users by MAX Program Type, RHC: Total Medicaid Paid (Program Type = 3)</t>
  </si>
  <si>
    <t>FFS Expenditures and Users by MAX Program Type, RHC: Average Medicaid Paid per User</t>
  </si>
  <si>
    <t>FFS Expenditures and Users by MAX Program Type, FQHC: Total Medicaid Paid (Program Type = 4)</t>
  </si>
  <si>
    <t>FFS Expenditures and Users by MAX Program Type, FQHC: Average Medicaid Paid per User</t>
  </si>
  <si>
    <t>FFS Expenditures and Users by MAX Program Type, IHS: Total Medicaid Paid (Program Type = 5)</t>
  </si>
  <si>
    <t>FFS Expenditures and Users by MAX Program Type, IHS: Average Medicaid Paid per User</t>
  </si>
  <si>
    <t>FFS Expenditures and Users by MAX Program Type, Section 1915(c) Waiver: Total Medicaid Paid (Program Type = 6 or 7)</t>
  </si>
  <si>
    <t>FFS Expenditures and Users by MAX Program Type, Section 1915(c) Waiver: Average Medicaid Paid per User</t>
  </si>
  <si>
    <t>Total FFS CLTC Medicaid Paid (Excludes CLTC flag = 16-20)</t>
  </si>
  <si>
    <t>Number of Non-Dual CLTC Users (Excludes CLTC flag = 16-20)</t>
  </si>
  <si>
    <t>Average FFS CLTC Medicaid Paid per Non-Dual User (Excludes CLTC flag = 16-20)</t>
  </si>
  <si>
    <t>Aged, Average FFS CLTC Medicaid Paid per Non-Dual User (Excludes CLTC flag = 16-20)</t>
  </si>
  <si>
    <t>Disabled, Average FFS CLTC Medicaid Paid per Non-Dual User (Excludes CLTC flag = 16-20)</t>
  </si>
  <si>
    <t>Child, Average FFS CLTC Medicaid Paid per Non-Dual User (Excludes CLTC flag = 16-20)</t>
  </si>
  <si>
    <t>Adult, Average FFS CLTC Medicaid Paid per Non-Dual User (Excludes CLTC flag = 16-20)</t>
  </si>
  <si>
    <t>% Non-Dual FFS Enrollees with CLTC Claims (Excludes CLTC flag = 16-20)</t>
  </si>
  <si>
    <t>Aged, % Non-Dual FFS Enrollees with CLTC Claims (Excludes CLTC flag = 16-20)</t>
  </si>
  <si>
    <t>Disabled, % Non-Dual FFS Enrollees with CLTC Claims (Excludes CLTC flag = 16-20)</t>
  </si>
  <si>
    <t>Child, % Non-Dual FFS Enrollees with CLTC Claims (Excludes CLTC flag = 16-20)</t>
  </si>
  <si>
    <t>Adult, % Non-Dual FFS Enrollees with CLTC Claims (Excludes CLTC flag = 16-20)</t>
  </si>
  <si>
    <t>Total FFS CLTC Medicaid Paid (Section 1915(c) Claims Only - Excludes CLTC flag = 11-20)</t>
  </si>
  <si>
    <t># Non-Dual CLTC Users (Section 1915(c) Claims Only - Excludes CLTC flag = 11-20)</t>
  </si>
  <si>
    <t>Average FFS CLTC Medicaid Paid per Non-Dual User (Section 1915(c) Claims Only - Excludes CLTC flag = 11-20)</t>
  </si>
  <si>
    <t>Aged, Average FFS CLTC Medicaid Paid per Non-Dual User (Section 1915(c) Claims Only - Excludes CLTC flag = 11-20)</t>
  </si>
  <si>
    <t>Disabled, Average FFS CLTC Medicaid Paid per Non-Dual User (Section 1915(c) Claims Only - Excludes CLTC flag = 11-20)</t>
  </si>
  <si>
    <t>Child, Average FFS CLTC Medicaid Paid per Non-Dual User (Section 1915(c) Claims Only - Excludes CLTC flag = 11-20)</t>
  </si>
  <si>
    <t>Adult, Average FFS CLTC Medicaid Paid per Non-Dual User (Section 1915(c) Claims Only - Excludes CLTC flag = 11-20)</t>
  </si>
  <si>
    <t>% Non-Dual FFS Enrollees with CLTC Claims (Section 1915(c) Claims Only - Excludes CLTC flag = 11-20)</t>
  </si>
  <si>
    <t>Aged, % Non-Dual FFS Enrollees with CLTC Claims (Section 1915(c) Claims Only - Excludes CLTC flag = 11-20)</t>
  </si>
  <si>
    <t>Disabled, % Non-Dual FFS Enrollees with CLTC Claims (Section 1915(c) Claims Only - Excludes CLTC flag = 11-20)</t>
  </si>
  <si>
    <t>Child, % Non-Dual FFS Enrollees with CLTC Claims (Section 1915(c) Claims Only - Excludes CLTC flag = 11-20)</t>
  </si>
  <si>
    <t>Adult, % Non-Dual FFS Enrollees with CLTC Claims (Section 1915(c) Claims Only - Excludes CLTC flag = 11-20)</t>
  </si>
  <si>
    <t>% EDB Dual FFS Person-Years of Enrollment Not Reported in MSIS (EDB Dual = 50)</t>
  </si>
  <si>
    <t>% QMB Only, EDB Dual FFS Person-Years of Enrollment (EDB Dual = 51)</t>
  </si>
  <si>
    <t>% QMB Plus, EDB Dual FFS Person-Years of Enrollment (EDB Dual = 52)</t>
  </si>
  <si>
    <t>% SLMB Only, EDB Dual FFS Person-Years of Enrollment (EDB Dual = 53)</t>
  </si>
  <si>
    <t>% SLMB Plus, EDB Dual FFS Person-Years of Enrollment (EDB Dual = 54)</t>
  </si>
  <si>
    <t>% QDWI, EDB Dual FFS Person-Years of Enrollment (EDB Dual = 55)</t>
  </si>
  <si>
    <t>% QI 1, EDB Dual FFS Person-Years of Enrollment (EDB Dual = 56)</t>
  </si>
  <si>
    <t>% QI 2, EDB Dual FFS Person-Years of Enrollment (EDB Dual = 57)</t>
  </si>
  <si>
    <t>% Other Type Dual FFS Person-Years of Enrollment (EDB Dual = 58)</t>
  </si>
  <si>
    <t>% Dual FFS Person-Years of Enrollment Type Unknown (EDB Dual = 59)</t>
  </si>
  <si>
    <t>Average FFS Medicaid Paid per FFS Dual</t>
  </si>
  <si>
    <t>Average FFS Medicaid Paid per FFS Dual Recipient (User of Any Service)</t>
  </si>
  <si>
    <t>Average FFS Medicaid Paid Per FFS Dual, Aged</t>
  </si>
  <si>
    <t>Average FFS Medicaid Paid Per FFS Dual, Aged, Cash (MAX Elig Code = 11)</t>
  </si>
  <si>
    <t>Average FFS Medicaid Paid Per FFS Dual Aged, Medically Needy (MAX Elig Code = 21)</t>
  </si>
  <si>
    <t>Average FFS Medicaid Paid Per FFS Dual Aged, Poverty (MAX Elig Code = 31)</t>
  </si>
  <si>
    <t>Average FFS Medicaid Paid Per FFS Dual Other Aged (MAX Elig Code = 41)</t>
  </si>
  <si>
    <t>Average FFS Medicaid Paid Per FFS Dual 1115 Aged (MAX Elig Code = 51)</t>
  </si>
  <si>
    <t>Average FFS Medicaid Paid Per FFS Dual Disabled</t>
  </si>
  <si>
    <t>Average FFS Medicaid Paid Per FFS Dual Disabled, Cash (MAX Elig Code = 12)</t>
  </si>
  <si>
    <t>Average FFS Medicaid Paid Per FFS Dual Disabled, Medically Needy (MAX Elig Code = 22)</t>
  </si>
  <si>
    <t>Average FFS Medicaid Paid Per FFS Dual Disabled, Poverty (MAX Elig Code = 32 or 3A)</t>
  </si>
  <si>
    <t>Average FFS Medicaid Paid Per FFS Dual Other Disabled (MAX Elig Code = 42)</t>
  </si>
  <si>
    <t>Average FFS Medicaid Paid Per FFS Dual 1115 Disabled (MAX Elig Code = 52)</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</si>
  <si>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</si>
  <si>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</si>
  <si>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</si>
  <si>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</si>
  <si>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</si>
  <si>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</si>
  <si>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</si>
  <si>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</si>
  <si>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</si>
  <si>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</si>
  <si>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</si>
  <si>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</si>
  <si>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</si>
  <si>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</si>
  <si>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</si>
  <si>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</si>
  <si>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</si>
  <si>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</si>
  <si>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</si>
  <si>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</si>
  <si>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</si>
  <si>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</si>
  <si>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</si>
  <si>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</si>
  <si>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</si>
  <si>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</si>
  <si>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</si>
  <si>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FFS Dual, Inpatient Hospital (MAX TOS = 01)</t>
  </si>
  <si>
    <t>Average FFS Medicaid Paid Per FFS Dual, Aged, Inpatient Hospital (MAX TOS = 01)</t>
  </si>
  <si>
    <t>Average FFS Medicaid Paid Per FFS Dual, Disabled, Inpatient Hospital (MAX TOS = 01)</t>
  </si>
  <si>
    <t>Average FFS Medicaid Paid Per FFS Dual, ILTC (MAX TOS = 02,04,05 or 07)</t>
  </si>
  <si>
    <t>Average FFS Medicaid Paid Per FFS Dual, Aged, ILTC (MAX TOS = 02,04,05 or 07)</t>
  </si>
  <si>
    <t>Average FFS Medicaid Paid Per FFS Dual, Disabled, ILTC (MAX TOS = 02,04,05 or 07)</t>
  </si>
  <si>
    <t>Average FFS Medicaid Paid Per FFS Dual, Drugs (MAX TOS = 16)</t>
  </si>
  <si>
    <t>Average FFS Medicaid Paid Per FFS Dual, Aged, Drugs (MAX TOS = 16)</t>
  </si>
  <si>
    <t>Average FFS Medicaid Paid Per FFS Dual, Disabled, Drugs (MAX TOS = 16)</t>
  </si>
  <si>
    <t>Average FFS Medicaid Paid Per FFS Dual, All Other Services</t>
  </si>
  <si>
    <t>Average FFS Medicaid Paid Per FFS Dual, Aged, All Other Services</t>
  </si>
  <si>
    <t>Average FFS Medicaid Paid Per FFS Dual, Disabled, All Other Services</t>
  </si>
  <si>
    <t>% FFS Duals with ILTC Claims (MAX TOS = 02,04,05 or 07)</t>
  </si>
  <si>
    <t>Aged, % FFS Duals with ILTC Claims (MAX TOS = 02,04,05 or 07)</t>
  </si>
  <si>
    <t>Disabled, % FFS Duals with ILTC Claims (MAX TOS = 02,04,05 or 07)</t>
  </si>
  <si>
    <t>Average # IP Days per FFS Dual User (MAX TOS = 01)</t>
  </si>
  <si>
    <t>Aged, Average # IP Days per FFS Dual User (MAX TOS = 01)</t>
  </si>
  <si>
    <t>Disabled, Average # IP Days per FFS Dual User (MAX TOS = 01)</t>
  </si>
  <si>
    <t>Average # ILTC Days per FFS Dual User (MAX TOS = 02, 04, 05 or 07)</t>
  </si>
  <si>
    <t>Aged, Average # ILTC Days per FFS Dual User (MAX TOS = 02, 04, 05 or 07)</t>
  </si>
  <si>
    <t>Disabled, Average # ILTC Days per FFS Dual User (MAX TOS = 02, 04, 05 or 07)</t>
  </si>
  <si>
    <t>Number of FFS Duals with FFS Medicaid Paid for ILTC Services (MAX TOS = 02,04,05 or 07) &gt; $200,000</t>
  </si>
  <si>
    <t>Number of Dual CLTC Users (Excludes CLTC flag = 16-20)</t>
  </si>
  <si>
    <t>Average FFS CLTC Medicaid Paid per Dual User (Excludes CLTC flag = 16-20)</t>
  </si>
  <si>
    <t>Aged, Average FFS CLTC Medicaid Paid per Dual User (Excludes CLTC flag = 16-20)</t>
  </si>
  <si>
    <t>Disabled, Average FFS CLTC Medicaid Paid per Dual User (Excludes CLTC flag = 16-20)</t>
  </si>
  <si>
    <t>% FFS Dual Enrollees with CLTC Claims (Excludes CLTC flag = 16-20)</t>
  </si>
  <si>
    <t>Aged, % FFS Dual Enrollees with CLTC Claims (Excludes CLTC flag = 16-20)</t>
  </si>
  <si>
    <t>Disabled, % FFS Dual Enrollees with CLTC Claims (Excludes CLTC flag = 16-20)</t>
  </si>
  <si>
    <t># Dual CLTC Users (Section 1915(c) Claims Only - Excludes CLTC flag = 11-20)</t>
  </si>
  <si>
    <t>Average CLTC Medicaid Paid per Dual User (Section 1915(c) Claims Only - Excludes CLTC flag = 11-20)</t>
  </si>
  <si>
    <t xml:space="preserve"> Aged, Average CLTC Medicaid Paid per Dual User (Section 1915(c) Claims Only - Excludes CLTC flag = 11-20)</t>
  </si>
  <si>
    <t xml:space="preserve"> Disabled, Average CLTC Medicaid Paid per Dual User (Section 1915(c) Claims Only - Excludes CLTC flag = 11-20)</t>
  </si>
  <si>
    <t>% FFS Dual Enrollees with CLTC Claims (Section 1915(c) Claims Only - Excludes CLTC flag = 11-20)</t>
  </si>
  <si>
    <t>Aged, % FFS Dual Enrollees with CLTC Claims (Section 1915(c) Claims Only - Excludes CLTC flag = 11-20)</t>
  </si>
  <si>
    <t>Disabled, % FFS Dual Enrollees with CLTC Claims (Section 1915(c) Claims Only - Excludes CLTC flag = 11-20)</t>
  </si>
  <si>
    <t>Average FFS Medicaid Paid per FFS Enrollee</t>
  </si>
  <si>
    <t>Average FFS Medicaid Paid per FFS Recipient (User of Any Service)</t>
  </si>
  <si>
    <t>Average FFS Medicaid Paid Per Enrollee, Aged</t>
  </si>
  <si>
    <t>Average FFS Medicaid Paid Per Enrollee, Aged, Cash (MAX Elig Code = 11)</t>
  </si>
  <si>
    <t>Average FFS Medicaid Paid Per Enrollee, Aged, Medically Needy (MAX Elig Code = 21)</t>
  </si>
  <si>
    <t>Average FFS Medicaid Paid Per Enrollee, Aged, Poverty (MAX Elig Code = 31)</t>
  </si>
  <si>
    <t>Average FFS Medicaid Paid Per Enrollee, Other Aged (MAX Elig Code = 41)</t>
  </si>
  <si>
    <t>Average FFS Medicaid Paid Per Enrollee, 1115 Aged (MAX Elig Code = 51)</t>
  </si>
  <si>
    <t>Average FFS Medicaid Paid Per Enrollee, Disabled</t>
  </si>
  <si>
    <t>Average FFS Medicaid Paid Per Enrollee, Disabled, Cash (MAX Elig Code = 12)</t>
  </si>
  <si>
    <t>Average FFS Medicaid Paid Per Enrollee, Disabled, Medically Needy (MAX Elig Code = 22)</t>
  </si>
  <si>
    <t>Average FFS Medicaid Paid Per Enrollee, Disabled, Poverty (MAX Elig Code = 32 or 3A)</t>
  </si>
  <si>
    <t>Average FFS Medicaid Paid Per Enrollee, Other Disabled (MAX Elig Code = 42)</t>
  </si>
  <si>
    <t>Average FFS Medicaid Paid Per Enrollee, 1115 Disabled (MAX Elig Code = 52)</t>
  </si>
  <si>
    <t>Average FFS Medicaid Paid Per Enrollee, Child</t>
  </si>
  <si>
    <t>Average FFS Medicaid Paid Per Enrollee, AFDC Child, Cash (MAX Elig Code = 14)</t>
  </si>
  <si>
    <t>Average FFS Medicaid Paid Per Enrollee, AFDC-U Child, Cash (MAX Elig Code = 16)</t>
  </si>
  <si>
    <t>Average FFS Medicaid Paid Per Enrollee, AFDC Child, Medically Needy (MAX Elig Code = 24)</t>
  </si>
  <si>
    <t>Average FFS Medicaid Paid Per Enrollee, Child Poverty (MAX Elig Code = 34)</t>
  </si>
  <si>
    <t>Average FFS Medicaid Paid Per Enrollee, Other Child (MAX Elig Code = 44)</t>
  </si>
  <si>
    <t>Average FFS Medicaid Paid Per Enrollee, Foster Care Child (MAX Elig Code = 48)</t>
  </si>
  <si>
    <t>Average FFS Medicaid Paid Per Enrollee, 1115 Child (MAX Elig Code = 54)</t>
  </si>
  <si>
    <t>Average FFS Medicaid Paid Per Enrollee, Adult</t>
  </si>
  <si>
    <t>Average FFS Medicaid Paid Per Enrollee, AFDC Adult, Cash (MAX Elig Code = 15)</t>
  </si>
  <si>
    <t>Average FFS Medicaid Paid Per Enrollee, AFDC-U Adult, Cash (MAX Elig Code = 17)</t>
  </si>
  <si>
    <t>Average FFS Medicaid Paid Per Enrollee, AFDC Adult, Medically Needy (MAX Elig Code = 25)</t>
  </si>
  <si>
    <t>Average FFS Medicaid Paid Per Enrollee, Adult, Poverty (MAX Elig Code = 35)</t>
  </si>
  <si>
    <t>Average FFS Medicaid Paid Per Enrollee, Other Adult (MAX Elig Code = 45)</t>
  </si>
  <si>
    <t>Average FFS Medicaid Paid Per Enrollee, 1115 Adult (MAX Elig Code = 55)</t>
  </si>
  <si>
    <t>Average FFS Medicaid Paid Per FFS Enrollee, Inpatient Hospital (MAX TOS = 01)</t>
  </si>
  <si>
    <t>Average FFS Medicaid Paid Per FFS Enrollee, Aged, Inpatient Hospital (MAX TOS = 01)</t>
  </si>
  <si>
    <t>Average FFS Medicaid Paid Per FFS Enrollee, Disabled, Inpatient Hospital (MAX TOS = 01)</t>
  </si>
  <si>
    <t>Average FFS Medicaid Paid Per FFS Enrollee, Child, Inpatient Hospital (MAX TOS = 01)</t>
  </si>
  <si>
    <t>Average FFS Medicaid Paid Per FFS Enrollee, Adult, Inpatient Hospital (MAX TOS = 01)</t>
  </si>
  <si>
    <t>Average FFS Medicaid Paid Per FFS Enrollee, ILTC (MAX TOS = 02,04,05 or 07)</t>
  </si>
  <si>
    <t>Average FFS Medicaid Paid Per FFS Enrollee, Aged, ILTC (MAX TOS = 02,04,05 or 07)</t>
  </si>
  <si>
    <t>Average FFS Medicaid Paid Per FFS Enrollee, Disabled, ILTC (MAX TOS = 02,04,05 or 07)</t>
  </si>
  <si>
    <t>Average FFS Medicaid Paid Per FFS Enrollee, Child, ILTC (MAX TOS = 02,04,05 or 07)</t>
  </si>
  <si>
    <t>Average FFS Medicaid Paid Per FFS Enrollee, Adult, ILTC (MAX TOS = 02,04,05 or 07)</t>
  </si>
  <si>
    <t>Average FFS Medicaid Paid Per FFS Enrollee, Drugs (MAX TOS = 16)</t>
  </si>
  <si>
    <t>Average FFS Medicaid Paid Per FFS Enrollee, Aged, Drugs (MAX TOS = 16)</t>
  </si>
  <si>
    <t>Average FFS Medicaid Paid Per FFS Enrollee, Disabled, Drugs (MAX TOS = 16)</t>
  </si>
  <si>
    <t>Average FFS Medicaid Paid Per FFS Enrollee, Child, Drugs (MAX TOS = 16)</t>
  </si>
  <si>
    <t>Average FFS Medicaid Paid Per FFS Enrollee, Adult, Drugs (MAX TOS = 16)</t>
  </si>
  <si>
    <t xml:space="preserve">Average FFS Medicaid Paid Per FFS Enrollee, All Other Services </t>
  </si>
  <si>
    <t xml:space="preserve">Average FFS Medicaid Paid Per FFS Enrollee, Aged, All Other Services </t>
  </si>
  <si>
    <t xml:space="preserve">Average FFS Medicaid Paid Per FFS Enrollee, Disabled, All Other Services </t>
  </si>
  <si>
    <t xml:space="preserve">Average FFS Medicaid Paid Per FFS Enrollee, Child, All Other Services </t>
  </si>
  <si>
    <t xml:space="preserve">Average FFS Medicaid Paid Per FFS Enrollee, Adult, All Other Services </t>
  </si>
  <si>
    <t>% FFS Enrollees with ILTC Claims (MAX TOS = 02,04,05 or 07)</t>
  </si>
  <si>
    <t>Aged, % FFS Enrollees with ILTC Claims (MAX TOS = 02,04,05 or 07)</t>
  </si>
  <si>
    <t>Disabled, % FFS Enrollees with ILTC Claims (MAX TOS = 02,04,05 or 07)</t>
  </si>
  <si>
    <t>Child, % FFS Enrollees with ILTC Claims (MAX TOS = 02,04,05 or 07)</t>
  </si>
  <si>
    <t>Adult, % FFS Enrollees with ILTC Claims (MAX TOS = 02,04,05 or 07)</t>
  </si>
  <si>
    <t>Average # IP Days per FFS User</t>
  </si>
  <si>
    <t>Aged, Average # IP Days per FFS User</t>
  </si>
  <si>
    <t>Disabled, Average # IP Days per FFS User</t>
  </si>
  <si>
    <t>Child, Average # IP Days per FFS User</t>
  </si>
  <si>
    <t>Adult, Average # IP Days per FFS User</t>
  </si>
  <si>
    <t>Average # ILTC Days per FFS User</t>
  </si>
  <si>
    <t>Aged, Average # ILTC Days per FFS User</t>
  </si>
  <si>
    <t>Disabled, Average # ILTC Days per FFS User</t>
  </si>
  <si>
    <t>Child, Average # ILTC Days per FFS User</t>
  </si>
  <si>
    <t>Adult, Average # ILTC Days per FFS User</t>
  </si>
  <si>
    <t>Number of FFS Enrollees with FFS Medicaid Paid for ILTC Services (MAX TOS = 02,04,05 or 07) &gt; $200,000</t>
  </si>
  <si>
    <t>Maximum FFS Medicaid Paid for ILTC Services (MAX TOS = 02,04,05 or 07)</t>
  </si>
  <si>
    <t>Number of CLTC Users (Excludes CLTC flag = 16-20)</t>
  </si>
  <si>
    <t>Average FFS CLTC Medicaid Paid per User (Excludes CLTC flag = 16-20)</t>
  </si>
  <si>
    <t>Aged, Average FFS CLTC Medicaid Paid per User (Excludes CLTC flag = 16-20)</t>
  </si>
  <si>
    <t>Disabled, Average FFS CLTC Medicaid Paid per User (Excludes CLTC flag = 16-20)</t>
  </si>
  <si>
    <t>Child, Average FFS CLTC Medicaid Paid per User (Excludes CLTC flag = 16-20)</t>
  </si>
  <si>
    <t>Adult, Average FFS CLTC Medicaid Paid per User (Excludes CLTC flag = 16-20)</t>
  </si>
  <si>
    <t>% FFS Enrollees with CLTC Claims (Excludes CLTC flag = 16-20)</t>
  </si>
  <si>
    <t>Aged, % FFS Enrollees with CLTC Claims (Excludes CLTC flag = 16-20)</t>
  </si>
  <si>
    <t>Disabled, % FFS Enrollees with CLTC Claims (Excludes CLTC flag = 16-20)</t>
  </si>
  <si>
    <t>Child, % FFS Enrollees with CLTC Claims (Excludes CLTC flag = 16-20)</t>
  </si>
  <si>
    <t>Adult, % FFS Enrollees with CLTC Claims (Excludes CLTC flag = 16-20)</t>
  </si>
  <si>
    <t>Number of CLTC Users (Section 1915(c) Claims Only - Excludes CLTC flag = 11-20)</t>
  </si>
  <si>
    <t>Average FFS CLTC Medicaid Paid per User (Section 1915(c) Claims Only - Excludes CLTC flag = 11-20)</t>
  </si>
  <si>
    <t>Aged, Average FFS CLTC Medicaid Paid per User (Section 1915(c) Claims Only - Excludes CLTC flag = 11-20)</t>
  </si>
  <si>
    <t>Disabled, Average FFS CLTC Medicaid Paid per User (Section 1915(c) Claims Only - Excludes CLTC flag = 11-20)</t>
  </si>
  <si>
    <t>Child, Average FFS CLTC Medicaid Paid per User (Section 1915(c) Claims Only - Excludes CLTC flag = 11-20)</t>
  </si>
  <si>
    <t>Adult, Average FFS CLTC Medicaid Paid per User (Section 1915(c) Claims Only - Excludes CLTC flag = 11-20)</t>
  </si>
  <si>
    <t>% FFS Enrollees with CLTC Claims (Section 1915(c) Claims Only - Excludes CLTC flag = 11-20)</t>
  </si>
  <si>
    <t>Aged, % FFS Enrollees with CLTC Claims (Section 1915(c) Claims Only - Excludes CLTC flag = 11-20)</t>
  </si>
  <si>
    <t>Disabled, % FFS Enrollees with CLTC Claims (Section 1915(c) Claims Only - Excludes CLTC flag = 11-20)</t>
  </si>
  <si>
    <t>Child, % FFS Enrollees with CLTC Claims (Section 1915(c) Claims Only - Excludes CLTC flag = 11-20)</t>
  </si>
  <si>
    <t>Adult, % FFS Enrollees with CLTC Claims (Section 1915(c) Claims Only - Excludes CLTC flag = 11-20)</t>
  </si>
  <si>
    <t xml:space="preserve">Table IP.3: FFS Crossover Stays (Type of Claim = 1, Crossover Claim Indicator = 1) </t>
  </si>
  <si>
    <t>Table IP.1: All IP Stays</t>
  </si>
  <si>
    <t xml:space="preserve">Table IP.2: FFS Non-Crossover Stays (Type of Claim = 1, Crossover Claim Indicator = 0) </t>
  </si>
  <si>
    <t xml:space="preserve">Table IP.4: Encounter Stays (Type of Claim=3) </t>
  </si>
  <si>
    <t>Table LT.1: All LT Claims</t>
  </si>
  <si>
    <t>Table LT.2: FFS Non-Crossover Claims (Type of Claim = 1, Crossover Claim Indicator = 0)</t>
  </si>
  <si>
    <t>Table LT.3: FFS Crossover Claims (Type of Claim = 1, Crossover Claim Indicator = 1)</t>
  </si>
  <si>
    <t>Table LT.4: Encounter Claims (Type of Claim=3)</t>
  </si>
  <si>
    <t>Table OT.1: All OT Claims</t>
  </si>
  <si>
    <t>Table OT.2: FFS Non-Crossover Claims (Type of Claim = 1, Crossover Claim Indicator = 0)</t>
  </si>
  <si>
    <t>Table OT.3: FFS Crossover Claims (Type of Claim = 1, Crossover Claim Indicator = 1)</t>
  </si>
  <si>
    <t>Table OT.4: Encounter Claims (Type of Claim=3)</t>
  </si>
  <si>
    <t>Table RX.1: All RX Claims</t>
  </si>
  <si>
    <t xml:space="preserve">Table RX.2: FFS Claims (Type of Claim = 1) </t>
  </si>
  <si>
    <t xml:space="preserve">Table RX.3: Encounter Claims (Type of Claim=3) </t>
  </si>
  <si>
    <t>Table PS.1: All PS Records</t>
  </si>
  <si>
    <t xml:space="preserve">Table PS.2: Total Medicaid Enrollees 
(excludes people with missing Medicaid eligibility information or S-CHIP only) </t>
  </si>
  <si>
    <t>Table PS.3: Medicaid Expenditures for Total Medicaid Enrollees 
(excludes people with missing Medicaid eligibility information or S-CHIP only)</t>
  </si>
  <si>
    <t>Table PS.4: 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</si>
  <si>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Table PS.5: 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</si>
  <si>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Table PS.6: 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</si>
  <si>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Table PS.7: FFS Information for Total Medicaid Enrollees 
(excludes people ever enrolled in HMO/HIOs or PACE, with missing eligibility information, S-CHIP only, FP Only, Aliens with only restricted benefits, duals with restricted benefits only, prescription drug only enrollees, and persons enrolled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</si>
  <si>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FFS Expenditures and Users by MAX TOS, IP: Total Medicaid Paid (MAX TOS = 01)</t>
  </si>
  <si>
    <t>Number of FFS Enrollees with FFS Medicaid Paid for Inpatient Hospital Services (MAX TOS = 01) &gt; $500,000</t>
  </si>
  <si>
    <t>Number of FFS Enrollees with FFS Medicaid Paid for Drugs (MAX TOS = 16) &gt; $200,000</t>
  </si>
  <si>
    <t xml:space="preserve">Number of FFS Enrollees with FFS Medicaid Paid for All Other Services &gt; $200,000 </t>
  </si>
  <si>
    <t>Maximum FFS Medicaid Paid for Inpatient Hospital Services (MAX TOS = 01)</t>
  </si>
  <si>
    <t>Maximum FFS Medicaid Paid for Drugs (MAX TOS = 16)</t>
  </si>
  <si>
    <t>Maximum FFS Medicaid Paid for All Other Services</t>
  </si>
  <si>
    <t>Number of FFS Duals with FFS Medicaid Paid &gt; $1,000,000</t>
  </si>
  <si>
    <t>Number of FFS Duals with FFS Medicaid Paid for Inpatient Hospital Services (MAX TOS = 01)  &gt; $500,000</t>
  </si>
  <si>
    <t>Number of FFS Duals with FFS Medicaid Paid for Drugs (MAX TOS = 16) &gt; $200,000</t>
  </si>
  <si>
    <t xml:space="preserve">Number of FFS Duals with FFS Medicaid Paid for All Other Services &gt; $200,000 </t>
  </si>
  <si>
    <t xml:space="preserve">Maximum FFS Medicaid Paid for Inpatient Hospital Services (MAX TOS = 01) </t>
  </si>
  <si>
    <t>FFS Expenditures and Users by MAX TOS,  IP: Total Medicaid Paid (MAX TOS = 01)</t>
  </si>
  <si>
    <t>FFS Expenditures and Users by MAX TOS,  IP: Number of Users</t>
  </si>
  <si>
    <t>Number of FFS Non-Duals with FFS Medicaid Paid for Inpatient Hospital Services (MAX TOS = 01)  &gt; $500,000</t>
  </si>
  <si>
    <t>Number of FFS Non-Duals with FFS Medicaid Paid for Drugs (MAX TOS = 16) &gt; $200,000</t>
  </si>
  <si>
    <t xml:space="preserve">Number of FFS Non-Duals with FFS Medicaid Paid for All Other Services &gt; $200,000 </t>
  </si>
  <si>
    <t xml:space="preserve">Total Capitation Payments, Persons Enrolled in PHP Only or PHP and PCCM only  </t>
  </si>
  <si>
    <t xml:space="preserve">Total Medicaid Paid, Persons Enrolled in PHP Only or PHP and PCCM only </t>
  </si>
  <si>
    <t xml:space="preserve">Count of Total Enrollees, Persons Enrolled in PHP Only or PHP and PCCM only  </t>
  </si>
  <si>
    <t xml:space="preserve">Count of Aged Enrollees, Persons Enrolled in PHP Only or PHP and PCCM only </t>
  </si>
  <si>
    <t xml:space="preserve">Count of Disabled Enrollees,Persons Enrolled in PHP Only or PHP and PCCM only </t>
  </si>
  <si>
    <t xml:space="preserve">Count of Child Enrollees, Persons Enrolled in PHP Only or PHP and PCCM only </t>
  </si>
  <si>
    <t xml:space="preserve">Count of Adult Enrollees, Persons Enrolled in PHP Only or PHP and PCCM only </t>
  </si>
  <si>
    <t xml:space="preserve">Percentage of Medicaid Enrollees, Persons Enrolled in PHP Only or PHP and PCCM only </t>
  </si>
  <si>
    <t>Percentage of Aged Medicaid Enrollees, Persons Enrolled in PHP Only or PHP and PCCM only</t>
  </si>
  <si>
    <t>Percentage of Disabled Medicaid Enrollees, Persons Enrolled in PHP Only or PHP and PCCM only</t>
  </si>
  <si>
    <t xml:space="preserve">Percentage of Child Medicaid Enrollees, Persons Enrolled in PHP Only or PHP and PCCM only </t>
  </si>
  <si>
    <t xml:space="preserve">Percentage of Adult Medicaid Enrollees, Persons Enrolled in PHP Only or PHP and PCCM only </t>
  </si>
  <si>
    <t>Percentage of Enrollees with Encounter Records, Persons Enrolled in PHP Only or PHP and PCCM only</t>
  </si>
  <si>
    <t>Percentage of Aged Enrollees with Encounter Records, Persons Enrolled in PHP Only or PHP and PCCM only</t>
  </si>
  <si>
    <r>
      <t xml:space="preserve">% Claims with &gt; $0 </t>
    </r>
    <r>
      <rPr>
        <b/>
        <sz val="10"/>
        <rFont val="Arial"/>
        <family val="2"/>
      </rPr>
      <t xml:space="preserve"> </t>
    </r>
    <r>
      <rPr>
        <sz val="10"/>
        <rFont val="Arial"/>
        <family val="2"/>
      </rPr>
      <t>Prepaid Plan Service Value</t>
    </r>
  </si>
  <si>
    <t>Abbreviations</t>
  </si>
  <si>
    <t>Elig = Eligibility</t>
  </si>
  <si>
    <t>Note : Counts representing fewer than 11 people have been recoded to 11 to protect  privacy.</t>
  </si>
  <si>
    <t>blank</t>
  </si>
  <si>
    <t>Blank</t>
  </si>
  <si>
    <t>Mathematica Policy Research logo and report logo</t>
  </si>
  <si>
    <t>Medicaid Analytic Extract</t>
  </si>
  <si>
    <t>Submitted to:</t>
  </si>
  <si>
    <t>Centers for Medicare &amp; Medicaid Services 
7500 Security Blvd.
Mail Stop B2-29-04
Baltimore, MD  21244-1850
Project Officer: Cara Petroski</t>
  </si>
  <si>
    <t>Submitted by:</t>
  </si>
  <si>
    <t>Mathematica Policy Research
1100 1st Street, NE
12th Floor
Washington, DC 20002-4221
Project Director: David Baugh
Reference Number: 40251.110
Contract Number: HHSM-500-2010-00026I
Task Order: HHSM-500-T0012</t>
  </si>
  <si>
    <t>% Records with Valid SSN Format</t>
  </si>
  <si>
    <t>% Records Whose MSIS SSN Passed High Group Test (HGT FLAG = 1)</t>
  </si>
  <si>
    <t>&gt;95%</t>
  </si>
  <si>
    <t>% Records Whose MSIS SSN Failed High Group Test Due to Invalid AAA (HGT FLAG = 2)</t>
  </si>
  <si>
    <t>% Records Whose MSIS SSN Failed High Group Test Due to GG = 00 (HGT FLAG = 3)</t>
  </si>
  <si>
    <t>% Records Whose MSIS SSN Failed High Group Test Due to SSSS = 0000 (HGT FLAG = 4)</t>
  </si>
  <si>
    <t>% Records Whose MSIS SSN Failed High Group Test Due to GG Not Yet Issued (HGT FLAG = 5)</t>
  </si>
  <si>
    <t>% Records Whose MSIS SSN Failed High Group Test Due to Railroad Retirement Number with Invalid DOB (HGT FLAG = 6)</t>
  </si>
  <si>
    <t># Records Without Valid SSN</t>
  </si>
  <si>
    <t>% Records Without Valid SSN</t>
  </si>
  <si>
    <t>% Records Without Valid SSN for Children Under Age 21</t>
  </si>
  <si>
    <t>% Records Without Valid SSN for Infants Under Age 1</t>
  </si>
  <si>
    <t>% Records Without Valid SSN for Ever Aliens Eligible for Only Emergency Services</t>
  </si>
  <si>
    <t>% Records Without Valid SSN for Ever Eligible for Only Family Planning Services</t>
  </si>
  <si>
    <t># SSNs with More Than One MSIS ID</t>
  </si>
  <si>
    <t>2008
Value</t>
  </si>
  <si>
    <t>2008
Value Within Range</t>
  </si>
  <si>
    <t>2009
Value Within Range</t>
  </si>
  <si>
    <t>2010
 Value Within Range</t>
  </si>
  <si>
    <t>% Change 2008 -
 2009</t>
  </si>
  <si>
    <t>% Change 2009 - 
2010</t>
  </si>
  <si>
    <t>2008 
Value Within Range</t>
  </si>
  <si>
    <t>2008-2010 MAX IP Validation Table</t>
  </si>
  <si>
    <t>2008-2010 MAX LT Validation Table</t>
  </si>
  <si>
    <t>2008-2010 MAX OT Validation Table</t>
  </si>
  <si>
    <t>2008-2010 MAX RX Validation Table</t>
  </si>
  <si>
    <t>2008-2010 MAX PS Validation Table</t>
  </si>
  <si>
    <t>State Specific Validation Tables, 2010</t>
  </si>
  <si>
    <t>June 30, 2014</t>
  </si>
  <si>
    <t>Percentage of Managed Care Enrollees with Encounter Records, Persons Enrolled in HMO or HIO During Year</t>
  </si>
  <si>
    <t>Percentage of Aged Managed Care Enrollees  with Encounter Records, Persons Enrolled in HMO or HIO During Year</t>
  </si>
  <si>
    <t>Percentage of Disabled Managed Care Enrollees with Encounter Records, Persons Enrolled in HMO or HIO During Year</t>
  </si>
  <si>
    <t>Percentage of Child Managed Care Enrollees with Encounter Records, Persons Enrolled in HMO or HIO During Year</t>
  </si>
  <si>
    <t>Percentage of Adult Managed Care Enrollees with Encounter Records, Persons Enrolled in HMO or HIO During Year</t>
  </si>
  <si>
    <t>Percentage of Managed Care Enrollees with Encounter Records for IP (MAX TOS = 01), Persons Enrolled in HMO or HIO During Year</t>
  </si>
  <si>
    <t>Percentage of Managed Care Enrollees with Encounter Records for MH Aged (MAX TOS = 02) with Encounter Records, Persons Enrolled in HMO or HIO During Year</t>
  </si>
  <si>
    <t>Percentage of Managed Care Managed Care Enrollees with Encounter Records for IP Psych, Age &lt; 21 (MAX TOS = 04), Persons Enrolled in HMO or HIO During Year</t>
  </si>
  <si>
    <t>Percentage of Managed Care Enrollees with Encounter Records for ICF/IID (MAX TOS = 05), Persons Enrolled in HMO or HIO During Year</t>
  </si>
  <si>
    <t>Percentage of Managed Care Enrollees with Encounter Records for Nursing Faclities (MAX TOS = 07), Persons Enrolled in HMO or HIO During Year</t>
  </si>
  <si>
    <t>Percentage of Managed Care Enrollees with Encounter Records for Physician (MAX TOS = 08), Persons Enrolled in HMO or HIO During Year</t>
  </si>
  <si>
    <t>Percentage of Managed Care Enrollees with Encounter Records for Dental (MAX TOS = 09), Persons Enrolled in HMO or HIO During Year</t>
  </si>
  <si>
    <t>Percentage of Managed Care Enrollees with Encounter Records for Other Practitioner (MAX TOS = 10), Persons Enrolled in HMO or HIO During Year</t>
  </si>
  <si>
    <t>Percentage of Managed Care Enrollees with Encounter Records for Outpatient (MAX TOS = 11), Persons Enrolled in HMO or HIO During Year</t>
  </si>
  <si>
    <t>Percentage of Managed Care Enrollees with Encounter Records for Clinic (MAX TOS = 12), Persons Enrolled in HMO or HIO During Year</t>
  </si>
  <si>
    <t>Percentage of Managed Care Enrollees with Encounter Records for Home Health (MAX TOS = 13), Persons Enrolled in HMO or HIO During Year</t>
  </si>
  <si>
    <t>Percentage of Managed Care Enrollees with Encounter Records for Lab/Xray (MAX TOS = 15), Persons Enrolled in HMO or HIO During Year</t>
  </si>
  <si>
    <t>Percentage of Managed Care Enrollees with Encounter Records for Drugs (MAX TOS = 16), Persons Enrolled in HMO or HIO During Year</t>
  </si>
  <si>
    <t>Percentage of Managed Care Enrollees with Encounter Records for Other Services (MAX TOS = 19), Persons Enrolled in HMO or HIO During Year</t>
  </si>
  <si>
    <t>Percentage of Managed Care Enrollees with Encounter Records for Transportation (MAX TOS = 26), Persons Enrolled in HMO or HIO During Year</t>
  </si>
  <si>
    <t>Percentage of Managed Care Enrollees with Encounter Records for Personal Care Services (MAX TOS = 30), Persons Enrolled in HMO or HIO During Year</t>
  </si>
  <si>
    <t>Percentage of Managed Care Enrollees with Encounter Records for Targeted Case Mgmt (MAX TOS = 31), Persons Enrolled in HMO or HIO During Year</t>
  </si>
  <si>
    <t>Percentage of Managed Care Enrollees with Encounter Records for Rehabilitation Services (MAX TOS = 33), Persons Enrolled in HMO or HIO During Year</t>
  </si>
  <si>
    <t>Percentage of Managed Care Enrollees with Encounter Records for PT/OT/Speech/Hearing (MAX TOS = 34), Persons Enrolled in HMO or HIO During Year</t>
  </si>
  <si>
    <t>Percentage of Managed Care Enrollees with Encounter Records for Hospice (MAX TOS = 35), Persons Enrolled in HMO or HIO During Year</t>
  </si>
  <si>
    <t>Percentage of Managed Care Enrollees with Encounter Records for Nurse Practitioner (MAX TOS = 37), Persons Enrolled in HMO or HIO During Year</t>
  </si>
  <si>
    <t>Percentage of Managed Care Enrollees with Encounter Records for Private Duty Nursing (MAX TOS = 38), Persons Enrolled in HMO or HIO During Year</t>
  </si>
  <si>
    <t>Percentage of Managed Care Enrollees with Encounter Records for Durable Medical Equipmt (MAX TOS = 51), Persons Enrolled in HMO or HIO During Year</t>
  </si>
  <si>
    <t>Percentage of Managed Care Enrollees with Encounter Records for Residential Care (MAX TOS = 52), Persons Enrolled in HMO or HIO During Year</t>
  </si>
  <si>
    <t>Percentage of Managed Care Enrollees with Encounter Records for Psych Services (MAX TOS = 53), Persons Enrolled in HMO or HIO During Year</t>
  </si>
  <si>
    <t>Percentage of Managed Care Enrollees with Encounter Records for Adult Day Care (MAX TOS = 54), Persons Enrolled in HMO or HIO During Year</t>
  </si>
  <si>
    <t>Percentage of Managed Care Enrollees with Encounter Records for Unknown (MAX TOS = 99) , Persons Enrolled in HMO or HIO During Year</t>
  </si>
  <si>
    <t>Percentage of Managed Care Enrollees with Encounter Records with All Other (All Other MAX TOS, Excluding Capitation Payments), Persons Enrolled in HMO or HIO During Year</t>
  </si>
  <si>
    <t xml:space="preserve">Div = Division </t>
  </si>
  <si>
    <t>% Family Planning Stays (PGM TYPE = 2)</t>
  </si>
  <si>
    <t>% IP Psych, Age &lt; 21 (MAX TOS = 04)</t>
  </si>
  <si>
    <t>% IP Psych, Age &lt; 21 Claims with Covered Days  &gt; 0</t>
  </si>
  <si>
    <t>% Claims with PHP Capitation Payment</t>
  </si>
  <si>
    <t>Total Medicaid Paid among Section 1915(c) Waiver Claims</t>
  </si>
  <si>
    <t>% Claims with NDC Configuration Indicator = Prescription (NDC format indicator IND = 0-3)</t>
  </si>
  <si>
    <t>Avg Medicaid Paid for People Missing Medicaid Eligibility (Excludes S-CHIP Only Enrollees)</t>
  </si>
  <si>
    <t>Average Medicaid Paid per Enrollee - Aged</t>
  </si>
  <si>
    <t>Child</t>
  </si>
  <si>
    <t>Aged EDB Dual FFS Total</t>
  </si>
  <si>
    <t>% Claims with Place of Service = ICF/IID (POS Code = 54)</t>
  </si>
  <si>
    <t>PS = Person Summary file</t>
  </si>
  <si>
    <t>Average Medicaid Paid per EDB Dual Not Reported in MSIS Enrollee (EDB Dual = 50)</t>
  </si>
  <si>
    <t>Average Medicaid Paid per EDB QMB Only Enrollee (EDB Dual = 51)</t>
  </si>
  <si>
    <t>Average Medicaid Paid per EDB QMB Plus Enrollee (EDB Dual = 52)</t>
  </si>
  <si>
    <t>Average Medicaid Paid per EDB SLMB Only Enrollee (EDB Dual = 53)</t>
  </si>
  <si>
    <t>Average Medicaid Paid per EDB SLMB Plus Enrollee (EDB Dual = 54)</t>
  </si>
  <si>
    <t>Average Medicaid Paid per EDB QDWI Enrollee (EDB Dual = 55)</t>
  </si>
  <si>
    <t>Average Medicaid Paid per EDB QI-1 Enrollee (EDB Dual = 56)</t>
  </si>
  <si>
    <t>Average Medicaid Paid per EDB QI-2 Enrollee (EDB Dual = 57)</t>
  </si>
  <si>
    <t>Average Medicaid Paid per EDB Other Enrollee (EDB Dual = 58)</t>
  </si>
  <si>
    <t>Average Medicaid Paid per EDB Dual Type Unknown Enrollee (EDB Dual = 59)</t>
  </si>
  <si>
    <t>Average Medicaid Paid per EDB Dual Status Unknown Enrollee (EDB Dual = 98)</t>
  </si>
  <si>
    <t>State: North Carolina</t>
  </si>
  <si>
    <t>Div by 0</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</si>
</sst>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5" formatCode="&quot;$&quot;#,##0_);\(&quot;$&quot;#,##0\)"/>
    <numFmt numFmtId="44" formatCode="_(&quot;$&quot;* #,##0.00_);_(&quot;$&quot;* \(#,##0.00\);_(&quot;$&quot;* &quot;-&quot;??_);_(@_)"/>
    <numFmt numFmtId="164" formatCode="&quot;$&quot;#,##0"/>
    <numFmt numFmtId="165" formatCode="0.00_);\(0.00\)"/>
  </numFmts>
  <fonts count="14" x14ac:knownFonts="1">
    <font>
      <sz val="10"/>
      <name val="Arial"/>
    </font>
    <font>
      <sz val="10"/>
      <name val="Arial"/>
      <family val="2"/>
    </font>
    <font>
      <b/>
      <sz val="10"/>
      <color theme="0"/>
      <name val="Arial"/>
      <family val="2"/>
    </font>
    <font>
      <b/>
      <sz val="10"/>
      <name val="Arial"/>
      <family val="2"/>
    </font>
    <font>
      <sz val="10"/>
      <color theme="0"/>
      <name val="Arial"/>
      <family val="2"/>
    </font>
    <font>
      <sz val="11"/>
      <color theme="0"/>
      <name val="Calibri"/>
      <family val="2"/>
      <scheme val="minor"/>
    </font>
    <font>
      <sz val="10"/>
      <color theme="1"/>
      <name val="Arial"/>
      <family val="2"/>
    </font>
    <font>
      <b/>
      <sz val="18.5"/>
      <color rgb="FFE70032"/>
      <name val="Arial Black"/>
      <family val="2"/>
    </font>
    <font>
      <sz val="14"/>
      <color theme="1"/>
      <name val="Arial"/>
      <family val="2"/>
    </font>
    <font>
      <sz val="9"/>
      <color theme="0"/>
      <name val="Arial"/>
      <family val="2"/>
    </font>
    <font>
      <sz val="8"/>
      <color theme="1"/>
      <name val="Arial Black"/>
      <family val="2"/>
    </font>
    <font>
      <sz val="8"/>
      <color theme="1"/>
      <name val="Arial"/>
      <family val="2"/>
    </font>
    <font>
      <sz val="8"/>
      <color theme="0"/>
      <name val="Arial"/>
      <family val="2"/>
    </font>
    <font>
      <sz val="10"/>
      <color indexed="8"/>
      <name val="Arial"/>
      <family val="2"/>
    </font>
  </fonts>
  <fills count="3">
    <fill>
      <patternFill patternType="none"/>
    </fill>
    <fill>
      <patternFill patternType="gray125"/>
    </fill>
    <fill>
      <patternFill patternType="solid">
        <fgColor indexed="9"/>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s>
  <cellStyleXfs count="10">
    <xf numFmtId="0" fontId="0" fillId="0" borderId="0"/>
    <xf numFmtId="4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183">
    <xf numFmtId="0" fontId="0" fillId="0" borderId="0" xfId="0"/>
    <xf numFmtId="3" fontId="1" fillId="0" borderId="1" xfId="0" applyNumberFormat="1" applyFont="1" applyFill="1" applyBorder="1" applyAlignment="1">
      <alignment horizontal="center"/>
    </xf>
    <xf numFmtId="0" fontId="1" fillId="0" borderId="1" xfId="0" applyFont="1" applyFill="1" applyBorder="1" applyAlignment="1">
      <alignment horizontal="left" wrapText="1"/>
    </xf>
    <xf numFmtId="0" fontId="1" fillId="2" borderId="1" xfId="0" applyFont="1" applyFill="1" applyBorder="1" applyAlignment="1">
      <alignment horizontal="left" wrapText="1"/>
    </xf>
    <xf numFmtId="0" fontId="1" fillId="0" borderId="1" xfId="0" applyFont="1" applyFill="1" applyBorder="1" applyAlignment="1">
      <alignment wrapText="1"/>
    </xf>
    <xf numFmtId="0" fontId="1" fillId="0" borderId="1" xfId="0" applyFont="1" applyFill="1" applyBorder="1" applyAlignment="1">
      <alignment horizontal="center"/>
    </xf>
    <xf numFmtId="0" fontId="1" fillId="0" borderId="1" xfId="3" applyFont="1" applyFill="1" applyBorder="1" applyAlignment="1">
      <alignment horizontal="left"/>
    </xf>
    <xf numFmtId="0" fontId="1" fillId="2" borderId="1" xfId="3" applyFont="1" applyFill="1" applyBorder="1" applyAlignment="1">
      <alignment horizontal="left"/>
    </xf>
    <xf numFmtId="4" fontId="1" fillId="2" borderId="1" xfId="0" applyNumberFormat="1" applyFont="1" applyFill="1" applyBorder="1" applyAlignment="1">
      <alignment horizontal="center"/>
    </xf>
    <xf numFmtId="2" fontId="1" fillId="2" borderId="1" xfId="0" applyNumberFormat="1" applyFont="1" applyFill="1" applyBorder="1" applyAlignment="1">
      <alignment horizontal="center"/>
    </xf>
    <xf numFmtId="1" fontId="1" fillId="2" borderId="1" xfId="0" applyNumberFormat="1" applyFont="1" applyFill="1" applyBorder="1" applyAlignment="1">
      <alignment horizontal="center"/>
    </xf>
    <xf numFmtId="2" fontId="1" fillId="0" borderId="1" xfId="0" applyNumberFormat="1" applyFont="1" applyFill="1" applyBorder="1" applyAlignment="1">
      <alignment horizontal="center"/>
    </xf>
    <xf numFmtId="1" fontId="1" fillId="0" borderId="1" xfId="0" applyNumberFormat="1" applyFont="1" applyBorder="1" applyAlignment="1">
      <alignment horizontal="center"/>
    </xf>
    <xf numFmtId="4" fontId="1" fillId="0" borderId="1" xfId="0" applyNumberFormat="1" applyFont="1" applyFill="1" applyBorder="1" applyAlignment="1">
      <alignment horizontal="center"/>
    </xf>
    <xf numFmtId="164" fontId="1" fillId="0" borderId="1" xfId="0" applyNumberFormat="1" applyFont="1" applyFill="1" applyBorder="1" applyAlignment="1">
      <alignment horizontal="center"/>
    </xf>
    <xf numFmtId="0" fontId="1" fillId="0" borderId="0" xfId="0" applyFont="1" applyFill="1" applyBorder="1"/>
    <xf numFmtId="3" fontId="1" fillId="0" borderId="1" xfId="0" applyNumberFormat="1" applyFont="1" applyFill="1" applyBorder="1" applyAlignment="1">
      <alignment horizontal="left" wrapText="1"/>
    </xf>
    <xf numFmtId="0" fontId="1" fillId="2" borderId="1" xfId="0" applyFont="1" applyFill="1" applyBorder="1" applyAlignment="1">
      <alignment vertical="center"/>
    </xf>
    <xf numFmtId="0" fontId="1" fillId="2" borderId="1" xfId="0" applyFont="1" applyFill="1" applyBorder="1"/>
    <xf numFmtId="49" fontId="3" fillId="2" borderId="4" xfId="2" applyNumberFormat="1" applyFont="1" applyFill="1" applyBorder="1" applyAlignment="1" applyProtection="1">
      <alignment wrapText="1"/>
      <protection locked="0"/>
    </xf>
    <xf numFmtId="49" fontId="3" fillId="2" borderId="2" xfId="2" applyNumberFormat="1" applyFont="1" applyFill="1" applyBorder="1" applyAlignment="1" applyProtection="1">
      <alignment wrapText="1"/>
      <protection locked="0"/>
    </xf>
    <xf numFmtId="0" fontId="3" fillId="2" borderId="1" xfId="0" applyFont="1" applyFill="1" applyBorder="1" applyAlignment="1">
      <alignment horizontal="left" wrapText="1"/>
    </xf>
    <xf numFmtId="0" fontId="3" fillId="2" borderId="1" xfId="0" applyFont="1" applyFill="1" applyBorder="1" applyAlignment="1">
      <alignment horizontal="center" wrapText="1"/>
    </xf>
    <xf numFmtId="1" fontId="3" fillId="2" borderId="1" xfId="0" applyNumberFormat="1" applyFont="1" applyFill="1" applyBorder="1" applyAlignment="1">
      <alignment horizontal="center" wrapText="1"/>
    </xf>
    <xf numFmtId="0" fontId="1" fillId="2" borderId="1" xfId="0" applyFont="1" applyFill="1" applyBorder="1" applyAlignment="1"/>
    <xf numFmtId="49" fontId="1" fillId="0" borderId="1" xfId="0" applyNumberFormat="1" applyFont="1" applyFill="1" applyBorder="1" applyAlignment="1" applyProtection="1">
      <alignment horizontal="left" wrapText="1"/>
      <protection locked="0"/>
    </xf>
    <xf numFmtId="0" fontId="1" fillId="0" borderId="1" xfId="0" applyFont="1" applyFill="1" applyBorder="1" applyAlignment="1">
      <alignment horizontal="center" wrapText="1"/>
    </xf>
    <xf numFmtId="0" fontId="1" fillId="0" borderId="1" xfId="0" applyFont="1" applyFill="1" applyBorder="1"/>
    <xf numFmtId="49" fontId="1" fillId="2" borderId="1" xfId="3" applyNumberFormat="1" applyFont="1" applyFill="1" applyBorder="1" applyAlignment="1" applyProtection="1">
      <alignment horizontal="left" wrapText="1"/>
      <protection locked="0"/>
    </xf>
    <xf numFmtId="49" fontId="1" fillId="2" borderId="5" xfId="0" applyNumberFormat="1" applyFont="1" applyFill="1" applyBorder="1" applyAlignment="1">
      <alignment horizontal="center"/>
    </xf>
    <xf numFmtId="3" fontId="1" fillId="2" borderId="5" xfId="0" applyNumberFormat="1" applyFont="1" applyFill="1" applyBorder="1" applyAlignment="1">
      <alignment horizontal="center"/>
    </xf>
    <xf numFmtId="2" fontId="1" fillId="2" borderId="5" xfId="0" applyNumberFormat="1" applyFont="1" applyFill="1" applyBorder="1" applyAlignment="1">
      <alignment horizontal="center"/>
    </xf>
    <xf numFmtId="1" fontId="1" fillId="2" borderId="5" xfId="0" applyNumberFormat="1" applyFont="1" applyFill="1" applyBorder="1" applyAlignment="1">
      <alignment horizontal="center"/>
    </xf>
    <xf numFmtId="4" fontId="1" fillId="2" borderId="5" xfId="0" applyNumberFormat="1" applyFont="1" applyFill="1" applyBorder="1" applyAlignment="1">
      <alignment horizontal="center"/>
    </xf>
    <xf numFmtId="49" fontId="1" fillId="2" borderId="1" xfId="0" applyNumberFormat="1" applyFont="1" applyFill="1" applyBorder="1" applyAlignment="1">
      <alignment horizontal="center"/>
    </xf>
    <xf numFmtId="3" fontId="1" fillId="2" borderId="1" xfId="0" applyNumberFormat="1" applyFont="1" applyFill="1" applyBorder="1" applyAlignment="1">
      <alignment horizontal="center"/>
    </xf>
    <xf numFmtId="5" fontId="1" fillId="2" borderId="1" xfId="1" applyNumberFormat="1" applyFont="1" applyFill="1" applyBorder="1" applyAlignment="1">
      <alignment horizontal="center"/>
    </xf>
    <xf numFmtId="49" fontId="1" fillId="2" borderId="1" xfId="0" applyNumberFormat="1" applyFont="1" applyFill="1" applyBorder="1" applyAlignment="1" applyProtection="1">
      <alignment wrapText="1"/>
      <protection locked="0"/>
    </xf>
    <xf numFmtId="0" fontId="3" fillId="2" borderId="3" xfId="0" applyFont="1" applyFill="1" applyBorder="1" applyAlignment="1">
      <alignment horizontal="left" wrapText="1"/>
    </xf>
    <xf numFmtId="1" fontId="3" fillId="0" borderId="1" xfId="0" applyNumberFormat="1" applyFont="1" applyBorder="1" applyAlignment="1">
      <alignment horizontal="center" wrapText="1"/>
    </xf>
    <xf numFmtId="0" fontId="3" fillId="0" borderId="1" xfId="0" applyFont="1" applyFill="1" applyBorder="1" applyAlignment="1">
      <alignment horizontal="center" wrapText="1"/>
    </xf>
    <xf numFmtId="2" fontId="3" fillId="0" borderId="1" xfId="0" applyNumberFormat="1" applyFont="1" applyFill="1" applyBorder="1" applyAlignment="1">
      <alignment horizontal="center" wrapText="1"/>
    </xf>
    <xf numFmtId="0" fontId="1" fillId="0" borderId="1" xfId="0" applyFont="1" applyBorder="1"/>
    <xf numFmtId="2" fontId="1" fillId="0" borderId="1" xfId="0" applyNumberFormat="1" applyFont="1" applyBorder="1" applyAlignment="1">
      <alignment horizontal="center"/>
    </xf>
    <xf numFmtId="49" fontId="1" fillId="0" borderId="1" xfId="0" applyNumberFormat="1" applyFont="1" applyBorder="1" applyAlignment="1">
      <alignment horizontal="center"/>
    </xf>
    <xf numFmtId="0" fontId="1" fillId="2" borderId="1" xfId="0" applyFont="1" applyFill="1" applyBorder="1" applyAlignment="1">
      <alignment wrapText="1"/>
    </xf>
    <xf numFmtId="164" fontId="1" fillId="2" borderId="1" xfId="0" applyNumberFormat="1" applyFont="1" applyFill="1" applyBorder="1" applyAlignment="1">
      <alignment horizontal="center"/>
    </xf>
    <xf numFmtId="49" fontId="1" fillId="0" borderId="1" xfId="0" applyNumberFormat="1" applyFont="1" applyFill="1" applyBorder="1" applyAlignment="1">
      <alignment horizontal="center"/>
    </xf>
    <xf numFmtId="3" fontId="1" fillId="2" borderId="1" xfId="0" applyNumberFormat="1" applyFont="1" applyFill="1" applyBorder="1" applyAlignment="1">
      <alignment wrapText="1"/>
    </xf>
    <xf numFmtId="3" fontId="1" fillId="0" borderId="1" xfId="0" applyNumberFormat="1" applyFont="1" applyBorder="1" applyAlignment="1">
      <alignment horizontal="center"/>
    </xf>
    <xf numFmtId="0" fontId="1" fillId="2" borderId="1" xfId="3" applyFont="1" applyFill="1" applyBorder="1" applyAlignment="1">
      <alignment wrapText="1"/>
    </xf>
    <xf numFmtId="164" fontId="1" fillId="0" borderId="1" xfId="0" applyNumberFormat="1" applyFont="1" applyBorder="1" applyAlignment="1">
      <alignment horizontal="center"/>
    </xf>
    <xf numFmtId="0" fontId="1" fillId="0" borderId="1" xfId="3" applyFont="1" applyFill="1" applyBorder="1" applyAlignment="1">
      <alignment wrapText="1"/>
    </xf>
    <xf numFmtId="0" fontId="1" fillId="0" borderId="1" xfId="0" applyFont="1" applyFill="1" applyBorder="1" applyAlignment="1"/>
    <xf numFmtId="0" fontId="1" fillId="0" borderId="1" xfId="0" applyFont="1" applyBorder="1" applyAlignment="1"/>
    <xf numFmtId="0" fontId="1" fillId="0" borderId="1" xfId="0" applyFont="1" applyFill="1" applyBorder="1" applyAlignment="1">
      <alignment horizontal="left" wrapText="1" indent="1"/>
    </xf>
    <xf numFmtId="1" fontId="1" fillId="0" borderId="1" xfId="0" applyNumberFormat="1" applyFont="1" applyFill="1" applyBorder="1" applyAlignment="1">
      <alignment horizontal="center"/>
    </xf>
    <xf numFmtId="164" fontId="1" fillId="0" borderId="1" xfId="0" applyNumberFormat="1" applyFont="1" applyFill="1" applyBorder="1" applyAlignment="1">
      <alignment horizontal="left" wrapText="1"/>
    </xf>
    <xf numFmtId="0" fontId="1" fillId="0" borderId="1" xfId="0" applyFont="1" applyBorder="1" applyAlignment="1">
      <alignment wrapText="1"/>
    </xf>
    <xf numFmtId="0" fontId="1" fillId="2" borderId="1" xfId="0" applyFont="1" applyFill="1" applyBorder="1" applyAlignment="1">
      <alignment horizontal="center"/>
    </xf>
    <xf numFmtId="0" fontId="1" fillId="0" borderId="1" xfId="3" applyFont="1" applyFill="1" applyBorder="1" applyAlignment="1"/>
    <xf numFmtId="0" fontId="1" fillId="0" borderId="1" xfId="1" applyNumberFormat="1" applyFont="1" applyFill="1" applyBorder="1" applyAlignment="1">
      <alignment horizontal="left" wrapText="1"/>
    </xf>
    <xf numFmtId="0" fontId="1" fillId="0" borderId="1" xfId="0" applyNumberFormat="1" applyFont="1" applyFill="1" applyBorder="1" applyAlignment="1">
      <alignment horizontal="left" wrapText="1"/>
    </xf>
    <xf numFmtId="4" fontId="1" fillId="0" borderId="1" xfId="0" applyNumberFormat="1" applyFont="1" applyBorder="1"/>
    <xf numFmtId="3" fontId="1" fillId="0" borderId="1" xfId="0" applyNumberFormat="1" applyFont="1" applyBorder="1"/>
    <xf numFmtId="3" fontId="1" fillId="2" borderId="1" xfId="0" applyNumberFormat="1" applyFont="1" applyFill="1" applyBorder="1" applyAlignment="1">
      <alignment horizontal="left" wrapText="1"/>
    </xf>
    <xf numFmtId="3" fontId="1" fillId="0" borderId="1" xfId="3" applyNumberFormat="1" applyFont="1" applyFill="1" applyBorder="1" applyAlignment="1">
      <alignment horizontal="left"/>
    </xf>
    <xf numFmtId="49" fontId="1" fillId="2" borderId="1" xfId="0" applyNumberFormat="1" applyFont="1" applyFill="1" applyBorder="1" applyAlignment="1">
      <alignment horizontal="center" vertical="top"/>
    </xf>
    <xf numFmtId="4" fontId="1" fillId="0" borderId="1" xfId="0" applyNumberFormat="1" applyFont="1" applyFill="1" applyBorder="1" applyAlignment="1">
      <alignment horizontal="center" vertical="top"/>
    </xf>
    <xf numFmtId="49" fontId="1" fillId="0" borderId="1" xfId="0" applyNumberFormat="1" applyFont="1" applyBorder="1" applyAlignment="1">
      <alignment horizontal="center" vertical="top"/>
    </xf>
    <xf numFmtId="2" fontId="1" fillId="0" borderId="1" xfId="0" applyNumberFormat="1" applyFont="1" applyBorder="1" applyAlignment="1">
      <alignment horizontal="center" vertical="top"/>
    </xf>
    <xf numFmtId="0" fontId="1" fillId="0" borderId="1" xfId="0" applyFont="1" applyFill="1" applyBorder="1" applyAlignment="1">
      <alignment horizontal="left" vertical="top" wrapText="1"/>
    </xf>
    <xf numFmtId="0" fontId="1" fillId="2" borderId="1" xfId="3" applyFont="1" applyFill="1" applyBorder="1" applyAlignment="1"/>
    <xf numFmtId="0" fontId="1" fillId="0" borderId="0" xfId="0" applyFont="1"/>
    <xf numFmtId="2" fontId="1" fillId="0" borderId="5" xfId="0" applyNumberFormat="1" applyFont="1" applyBorder="1" applyAlignment="1">
      <alignment horizontal="center"/>
    </xf>
    <xf numFmtId="1" fontId="1" fillId="0" borderId="5" xfId="0" applyNumberFormat="1" applyFont="1" applyBorder="1" applyAlignment="1">
      <alignment horizontal="center"/>
    </xf>
    <xf numFmtId="49" fontId="1" fillId="0" borderId="5" xfId="0" applyNumberFormat="1" applyFont="1" applyBorder="1" applyAlignment="1">
      <alignment horizontal="center"/>
    </xf>
    <xf numFmtId="3" fontId="1" fillId="0" borderId="5" xfId="0" applyNumberFormat="1" applyFont="1" applyFill="1" applyBorder="1" applyAlignment="1">
      <alignment horizontal="center"/>
    </xf>
    <xf numFmtId="49" fontId="1" fillId="0" borderId="1" xfId="0" applyNumberFormat="1" applyFont="1" applyFill="1" applyBorder="1" applyAlignment="1">
      <alignment horizontal="left" wrapText="1"/>
    </xf>
    <xf numFmtId="3" fontId="1" fillId="2" borderId="2" xfId="0" applyNumberFormat="1" applyFont="1" applyFill="1" applyBorder="1" applyAlignment="1">
      <alignment horizontal="center"/>
    </xf>
    <xf numFmtId="4" fontId="1" fillId="2" borderId="2" xfId="0" applyNumberFormat="1" applyFont="1" applyFill="1" applyBorder="1" applyAlignment="1">
      <alignment horizontal="center"/>
    </xf>
    <xf numFmtId="49" fontId="1" fillId="2" borderId="1" xfId="0" applyNumberFormat="1" applyFont="1" applyFill="1" applyBorder="1" applyAlignment="1">
      <alignment horizontal="left" wrapText="1"/>
    </xf>
    <xf numFmtId="49" fontId="1" fillId="2" borderId="1" xfId="0" applyNumberFormat="1" applyFont="1" applyFill="1" applyBorder="1"/>
    <xf numFmtId="5" fontId="1" fillId="2" borderId="2" xfId="1" applyNumberFormat="1" applyFont="1" applyFill="1" applyBorder="1" applyAlignment="1">
      <alignment horizontal="center"/>
    </xf>
    <xf numFmtId="16" fontId="1" fillId="2" borderId="1" xfId="0" applyNumberFormat="1" applyFont="1" applyFill="1" applyBorder="1" applyAlignment="1">
      <alignment horizontal="center"/>
    </xf>
    <xf numFmtId="4" fontId="1" fillId="2" borderId="4" xfId="0" applyNumberFormat="1" applyFont="1" applyFill="1" applyBorder="1" applyAlignment="1">
      <alignment horizontal="center"/>
    </xf>
    <xf numFmtId="1" fontId="1" fillId="2" borderId="4" xfId="0" applyNumberFormat="1" applyFont="1" applyFill="1" applyBorder="1" applyAlignment="1">
      <alignment horizontal="center"/>
    </xf>
    <xf numFmtId="5" fontId="1" fillId="2" borderId="2" xfId="0" applyNumberFormat="1" applyFont="1" applyFill="1" applyBorder="1" applyAlignment="1">
      <alignment horizontal="center"/>
    </xf>
    <xf numFmtId="5" fontId="1" fillId="2" borderId="1" xfId="0" applyNumberFormat="1" applyFont="1" applyFill="1" applyBorder="1" applyAlignment="1">
      <alignment horizontal="center"/>
    </xf>
    <xf numFmtId="5" fontId="1" fillId="2" borderId="4" xfId="0" applyNumberFormat="1" applyFont="1" applyFill="1" applyBorder="1" applyAlignment="1">
      <alignment horizontal="center"/>
    </xf>
    <xf numFmtId="2" fontId="1" fillId="2" borderId="2" xfId="0" applyNumberFormat="1" applyFont="1" applyFill="1" applyBorder="1" applyAlignment="1">
      <alignment horizontal="center"/>
    </xf>
    <xf numFmtId="3" fontId="1" fillId="2" borderId="6" xfId="0" applyNumberFormat="1" applyFont="1" applyFill="1" applyBorder="1" applyAlignment="1">
      <alignment horizontal="center"/>
    </xf>
    <xf numFmtId="3" fontId="1" fillId="0" borderId="2" xfId="0" applyNumberFormat="1" applyFont="1" applyFill="1" applyBorder="1" applyAlignment="1">
      <alignment horizontal="center"/>
    </xf>
    <xf numFmtId="1" fontId="1" fillId="2" borderId="2" xfId="0" applyNumberFormat="1" applyFont="1" applyFill="1" applyBorder="1" applyAlignment="1">
      <alignment horizontal="center"/>
    </xf>
    <xf numFmtId="39" fontId="1" fillId="2" borderId="2" xfId="1" applyNumberFormat="1" applyFont="1" applyFill="1" applyBorder="1" applyAlignment="1">
      <alignment horizontal="center"/>
    </xf>
    <xf numFmtId="39" fontId="1" fillId="2" borderId="1" xfId="1" applyNumberFormat="1" applyFont="1" applyFill="1" applyBorder="1" applyAlignment="1">
      <alignment horizontal="center"/>
    </xf>
    <xf numFmtId="5" fontId="1" fillId="0" borderId="2" xfId="0" applyNumberFormat="1" applyFont="1" applyFill="1" applyBorder="1" applyAlignment="1">
      <alignment horizontal="center"/>
    </xf>
    <xf numFmtId="3" fontId="1" fillId="0" borderId="6" xfId="0" applyNumberFormat="1" applyFont="1" applyFill="1" applyBorder="1" applyAlignment="1">
      <alignment horizontal="center"/>
    </xf>
    <xf numFmtId="49" fontId="1" fillId="2" borderId="1" xfId="0" applyNumberFormat="1" applyFont="1" applyFill="1" applyBorder="1" applyAlignment="1">
      <alignment wrapText="1"/>
    </xf>
    <xf numFmtId="49" fontId="1" fillId="0" borderId="1" xfId="0" applyNumberFormat="1" applyFont="1" applyFill="1" applyBorder="1" applyAlignment="1">
      <alignment horizontal="left"/>
    </xf>
    <xf numFmtId="164" fontId="1" fillId="2" borderId="1" xfId="1" applyNumberFormat="1" applyFont="1" applyFill="1" applyBorder="1" applyAlignment="1">
      <alignment horizontal="center"/>
    </xf>
    <xf numFmtId="49" fontId="1" fillId="0" borderId="1" xfId="3" applyNumberFormat="1" applyFont="1" applyFill="1" applyBorder="1" applyAlignment="1" applyProtection="1">
      <alignment horizontal="left" wrapText="1"/>
      <protection locked="0"/>
    </xf>
    <xf numFmtId="49" fontId="1" fillId="2" borderId="1" xfId="0" applyNumberFormat="1" applyFont="1" applyFill="1" applyBorder="1" applyAlignment="1" applyProtection="1">
      <alignment horizontal="left" wrapText="1"/>
      <protection locked="0"/>
    </xf>
    <xf numFmtId="165" fontId="1" fillId="2" borderId="1" xfId="1" applyNumberFormat="1" applyFont="1" applyFill="1" applyBorder="1" applyAlignment="1">
      <alignment horizontal="center"/>
    </xf>
    <xf numFmtId="0" fontId="1" fillId="0" borderId="0" xfId="0" applyFont="1" applyFill="1"/>
    <xf numFmtId="0" fontId="1" fillId="0" borderId="7" xfId="0" applyFont="1" applyFill="1" applyBorder="1"/>
    <xf numFmtId="0" fontId="6" fillId="0" borderId="0" xfId="0" applyFont="1"/>
    <xf numFmtId="0" fontId="6" fillId="0" borderId="0" xfId="0" applyFont="1" applyFill="1"/>
    <xf numFmtId="0" fontId="6" fillId="0" borderId="7" xfId="0" applyFont="1" applyFill="1" applyBorder="1"/>
    <xf numFmtId="0" fontId="6" fillId="0" borderId="0" xfId="0" applyFont="1" applyFill="1" applyBorder="1"/>
    <xf numFmtId="49" fontId="4" fillId="2" borderId="1" xfId="0" applyNumberFormat="1" applyFont="1" applyFill="1" applyBorder="1" applyAlignment="1" applyProtection="1">
      <alignment wrapText="1"/>
      <protection locked="0"/>
    </xf>
    <xf numFmtId="49" fontId="4" fillId="2" borderId="1" xfId="0" applyNumberFormat="1" applyFont="1" applyFill="1" applyBorder="1" applyAlignment="1">
      <alignment horizontal="center"/>
    </xf>
    <xf numFmtId="4" fontId="4" fillId="2" borderId="1" xfId="0" applyNumberFormat="1" applyFont="1" applyFill="1" applyBorder="1" applyAlignment="1">
      <alignment horizontal="center"/>
    </xf>
    <xf numFmtId="2" fontId="4" fillId="2" borderId="1" xfId="0" applyNumberFormat="1" applyFont="1" applyFill="1" applyBorder="1" applyAlignment="1">
      <alignment horizontal="center"/>
    </xf>
    <xf numFmtId="1" fontId="4" fillId="2" borderId="1" xfId="0" applyNumberFormat="1" applyFont="1" applyFill="1" applyBorder="1" applyAlignment="1">
      <alignment horizontal="center"/>
    </xf>
    <xf numFmtId="0" fontId="4" fillId="2" borderId="1" xfId="0" applyFont="1" applyFill="1" applyBorder="1"/>
    <xf numFmtId="3" fontId="1" fillId="2" borderId="1" xfId="0" applyNumberFormat="1" applyFont="1" applyFill="1" applyBorder="1" applyAlignment="1">
      <alignment horizontal="left"/>
    </xf>
    <xf numFmtId="0" fontId="5" fillId="0" borderId="0" xfId="0" applyFont="1"/>
    <xf numFmtId="0" fontId="7" fillId="0" borderId="0" xfId="0" applyFont="1"/>
    <xf numFmtId="49" fontId="8" fillId="0" borderId="0" xfId="0" applyNumberFormat="1" applyFont="1" applyAlignment="1">
      <alignment horizontal="left"/>
    </xf>
    <xf numFmtId="15" fontId="9" fillId="0" borderId="0" xfId="0" applyNumberFormat="1" applyFont="1" applyAlignment="1">
      <alignment horizontal="left"/>
    </xf>
    <xf numFmtId="0" fontId="10" fillId="0" borderId="0" xfId="0" applyFont="1"/>
    <xf numFmtId="0" fontId="11" fillId="0" borderId="0" xfId="0" applyFont="1" applyAlignment="1">
      <alignment wrapText="1"/>
    </xf>
    <xf numFmtId="0" fontId="12" fillId="0" borderId="0" xfId="0" applyFont="1"/>
    <xf numFmtId="0" fontId="11" fillId="0" borderId="0" xfId="0" applyFont="1" applyAlignment="1">
      <alignment horizontal="left" wrapText="1"/>
    </xf>
    <xf numFmtId="0" fontId="4" fillId="0" borderId="0" xfId="0" applyFont="1" applyFill="1"/>
    <xf numFmtId="0" fontId="3" fillId="2" borderId="3" xfId="0" applyFont="1" applyFill="1" applyBorder="1" applyAlignment="1">
      <alignment horizontal="left" wrapText="1"/>
    </xf>
    <xf numFmtId="49" fontId="1" fillId="0" borderId="1" xfId="0" applyNumberFormat="1" applyFont="1" applyFill="1" applyBorder="1" applyAlignment="1">
      <alignment horizontal="center" vertical="top"/>
    </xf>
    <xf numFmtId="1" fontId="1" fillId="0" borderId="1" xfId="0" applyNumberFormat="1" applyFont="1" applyFill="1" applyBorder="1" applyAlignment="1">
      <alignment horizontal="center" vertical="top"/>
    </xf>
    <xf numFmtId="2" fontId="1" fillId="0" borderId="1" xfId="0" applyNumberFormat="1" applyFont="1" applyFill="1" applyBorder="1" applyAlignment="1">
      <alignment horizontal="center" vertical="top"/>
    </xf>
    <xf numFmtId="2" fontId="6" fillId="0" borderId="1" xfId="0" applyNumberFormat="1" applyFont="1" applyFill="1" applyBorder="1" applyAlignment="1">
      <alignment horizontal="center"/>
    </xf>
    <xf numFmtId="164" fontId="6" fillId="0" borderId="1" xfId="0" applyNumberFormat="1" applyFont="1" applyFill="1" applyBorder="1" applyAlignment="1">
      <alignment horizontal="center"/>
    </xf>
    <xf numFmtId="1" fontId="6" fillId="0" borderId="1" xfId="0" applyNumberFormat="1" applyFont="1" applyBorder="1" applyAlignment="1">
      <alignment horizontal="center"/>
    </xf>
    <xf numFmtId="49" fontId="6" fillId="0" borderId="1" xfId="0" applyNumberFormat="1" applyFont="1" applyBorder="1" applyAlignment="1">
      <alignment horizontal="center"/>
    </xf>
    <xf numFmtId="2" fontId="6" fillId="2" borderId="1" xfId="0" applyNumberFormat="1" applyFont="1" applyFill="1" applyBorder="1" applyAlignment="1">
      <alignment horizontal="center"/>
    </xf>
    <xf numFmtId="49" fontId="6" fillId="0" borderId="1" xfId="0" applyNumberFormat="1" applyFont="1" applyFill="1" applyBorder="1" applyAlignment="1">
      <alignment horizontal="center"/>
    </xf>
    <xf numFmtId="49" fontId="6" fillId="2" borderId="1" xfId="0" applyNumberFormat="1" applyFont="1" applyFill="1" applyBorder="1" applyAlignment="1">
      <alignment horizontal="center"/>
    </xf>
    <xf numFmtId="164" fontId="6" fillId="2" borderId="1" xfId="0" applyNumberFormat="1" applyFont="1" applyFill="1" applyBorder="1" applyAlignment="1">
      <alignment horizontal="center"/>
    </xf>
    <xf numFmtId="2" fontId="6" fillId="0" borderId="1" xfId="0" applyNumberFormat="1" applyFont="1" applyBorder="1" applyAlignment="1">
      <alignment horizontal="center"/>
    </xf>
    <xf numFmtId="1" fontId="6" fillId="0" borderId="1" xfId="0" applyNumberFormat="1" applyFont="1" applyFill="1" applyBorder="1" applyAlignment="1">
      <alignment horizontal="center"/>
    </xf>
    <xf numFmtId="4" fontId="6" fillId="0" borderId="1" xfId="0" applyNumberFormat="1" applyFont="1" applyFill="1" applyBorder="1" applyAlignment="1">
      <alignment horizontal="center"/>
    </xf>
    <xf numFmtId="0" fontId="6" fillId="0" borderId="1" xfId="0" applyFont="1" applyFill="1" applyBorder="1" applyAlignment="1">
      <alignment horizontal="center"/>
    </xf>
    <xf numFmtId="0" fontId="13" fillId="0" borderId="1" xfId="0" applyFont="1" applyFill="1" applyBorder="1" applyAlignment="1">
      <alignment horizontal="center" wrapText="1"/>
    </xf>
    <xf numFmtId="1" fontId="6" fillId="2" borderId="1" xfId="0" applyNumberFormat="1" applyFont="1" applyFill="1" applyBorder="1" applyAlignment="1">
      <alignment horizontal="center"/>
    </xf>
    <xf numFmtId="49" fontId="6" fillId="2" borderId="5" xfId="0" applyNumberFormat="1" applyFont="1" applyFill="1" applyBorder="1" applyAlignment="1">
      <alignment horizontal="center"/>
    </xf>
    <xf numFmtId="3" fontId="6" fillId="2" borderId="5" xfId="0" applyNumberFormat="1" applyFont="1" applyFill="1" applyBorder="1" applyAlignment="1">
      <alignment horizontal="center"/>
    </xf>
    <xf numFmtId="2" fontId="6" fillId="2" borderId="5" xfId="0" applyNumberFormat="1" applyFont="1" applyFill="1" applyBorder="1" applyAlignment="1">
      <alignment horizontal="center"/>
    </xf>
    <xf numFmtId="1" fontId="6" fillId="2" borderId="5" xfId="0" applyNumberFormat="1" applyFont="1" applyFill="1" applyBorder="1" applyAlignment="1">
      <alignment horizontal="center"/>
    </xf>
    <xf numFmtId="4" fontId="6" fillId="2" borderId="5" xfId="0" applyNumberFormat="1" applyFont="1" applyFill="1" applyBorder="1" applyAlignment="1">
      <alignment horizontal="center"/>
    </xf>
    <xf numFmtId="3" fontId="6" fillId="2" borderId="1" xfId="0" applyNumberFormat="1" applyFont="1" applyFill="1" applyBorder="1" applyAlignment="1">
      <alignment horizontal="center"/>
    </xf>
    <xf numFmtId="4" fontId="6" fillId="2" borderId="1" xfId="0" applyNumberFormat="1" applyFont="1" applyFill="1" applyBorder="1" applyAlignment="1">
      <alignment horizontal="center"/>
    </xf>
    <xf numFmtId="5" fontId="6" fillId="2" borderId="1" xfId="1" applyNumberFormat="1" applyFont="1" applyFill="1" applyBorder="1" applyAlignment="1">
      <alignment horizontal="center"/>
    </xf>
    <xf numFmtId="3" fontId="6" fillId="0" borderId="1" xfId="0" applyNumberFormat="1" applyFont="1" applyFill="1" applyBorder="1" applyAlignment="1">
      <alignment horizontal="center"/>
    </xf>
    <xf numFmtId="0" fontId="6" fillId="2" borderId="1" xfId="0" applyFont="1" applyFill="1" applyBorder="1" applyAlignment="1">
      <alignment horizontal="center"/>
    </xf>
    <xf numFmtId="20" fontId="6" fillId="2" borderId="1" xfId="0" applyNumberFormat="1" applyFont="1" applyFill="1" applyBorder="1" applyAlignment="1">
      <alignment horizontal="center"/>
    </xf>
    <xf numFmtId="3" fontId="6" fillId="0" borderId="1" xfId="0" applyNumberFormat="1" applyFont="1" applyBorder="1" applyAlignment="1">
      <alignment horizontal="center"/>
    </xf>
    <xf numFmtId="4" fontId="6" fillId="0" borderId="1" xfId="0" applyNumberFormat="1" applyFont="1" applyBorder="1" applyAlignment="1">
      <alignment horizontal="center"/>
    </xf>
    <xf numFmtId="49" fontId="3" fillId="2" borderId="3" xfId="2" applyNumberFormat="1" applyFont="1" applyFill="1" applyBorder="1" applyAlignment="1" applyProtection="1">
      <alignment horizontal="left" wrapText="1"/>
      <protection locked="0"/>
    </xf>
    <xf numFmtId="49" fontId="3" fillId="2" borderId="3" xfId="2" applyNumberFormat="1" applyFont="1" applyFill="1" applyBorder="1" applyAlignment="1" applyProtection="1">
      <alignment horizontal="left" vertical="center" wrapText="1"/>
      <protection locked="0"/>
    </xf>
    <xf numFmtId="49" fontId="3" fillId="2" borderId="4" xfId="2" applyNumberFormat="1" applyFont="1" applyFill="1" applyBorder="1" applyAlignment="1" applyProtection="1">
      <alignment horizontal="left" vertical="center" wrapText="1"/>
      <protection locked="0"/>
    </xf>
    <xf numFmtId="49" fontId="3" fillId="2" borderId="2" xfId="2" applyNumberFormat="1" applyFont="1" applyFill="1" applyBorder="1" applyAlignment="1" applyProtection="1">
      <alignment horizontal="left" vertical="center" wrapText="1"/>
      <protection locked="0"/>
    </xf>
    <xf numFmtId="49" fontId="2" fillId="2" borderId="3" xfId="2" applyNumberFormat="1" applyFont="1" applyFill="1" applyBorder="1" applyAlignment="1">
      <alignment horizontal="left" wrapText="1"/>
    </xf>
    <xf numFmtId="49" fontId="2" fillId="2" borderId="4" xfId="2" applyNumberFormat="1" applyFont="1" applyFill="1" applyBorder="1" applyAlignment="1">
      <alignment horizontal="left" wrapText="1"/>
    </xf>
    <xf numFmtId="49" fontId="2" fillId="2" borderId="2" xfId="2" applyNumberFormat="1" applyFont="1" applyFill="1" applyBorder="1" applyAlignment="1">
      <alignment horizontal="left" wrapText="1"/>
    </xf>
    <xf numFmtId="49" fontId="3" fillId="2" borderId="3" xfId="2" applyNumberFormat="1" applyFont="1" applyFill="1" applyBorder="1" applyAlignment="1" applyProtection="1">
      <alignment horizontal="left" wrapText="1"/>
      <protection locked="0"/>
    </xf>
    <xf numFmtId="49" fontId="3" fillId="2" borderId="4" xfId="2" applyNumberFormat="1" applyFont="1" applyFill="1" applyBorder="1" applyAlignment="1" applyProtection="1">
      <alignment horizontal="left" wrapText="1"/>
      <protection locked="0"/>
    </xf>
    <xf numFmtId="49" fontId="3" fillId="2" borderId="2" xfId="2" applyNumberFormat="1" applyFont="1" applyFill="1" applyBorder="1" applyAlignment="1" applyProtection="1">
      <alignment horizontal="left" wrapText="1"/>
      <protection locked="0"/>
    </xf>
    <xf numFmtId="49" fontId="1" fillId="2" borderId="3" xfId="0" applyNumberFormat="1" applyFont="1" applyFill="1" applyBorder="1" applyAlignment="1" applyProtection="1">
      <alignment horizontal="left" wrapText="1"/>
      <protection locked="0"/>
    </xf>
    <xf numFmtId="49" fontId="1" fillId="2" borderId="4" xfId="0" applyNumberFormat="1" applyFont="1" applyFill="1" applyBorder="1" applyAlignment="1" applyProtection="1">
      <alignment horizontal="left" wrapText="1"/>
      <protection locked="0"/>
    </xf>
    <xf numFmtId="49" fontId="1" fillId="2" borderId="2" xfId="0" applyNumberFormat="1" applyFont="1" applyFill="1" applyBorder="1" applyAlignment="1" applyProtection="1">
      <alignment horizontal="left" wrapText="1"/>
      <protection locked="0"/>
    </xf>
    <xf numFmtId="49" fontId="4" fillId="2" borderId="3" xfId="0" applyNumberFormat="1" applyFont="1" applyFill="1" applyBorder="1" applyAlignment="1" applyProtection="1">
      <alignment horizontal="center" wrapText="1"/>
      <protection locked="0"/>
    </xf>
    <xf numFmtId="49" fontId="4" fillId="2" borderId="4" xfId="0" applyNumberFormat="1" applyFont="1" applyFill="1" applyBorder="1" applyAlignment="1" applyProtection="1">
      <alignment horizontal="center" wrapText="1"/>
      <protection locked="0"/>
    </xf>
    <xf numFmtId="49" fontId="4" fillId="2" borderId="2" xfId="0" applyNumberFormat="1" applyFont="1" applyFill="1" applyBorder="1" applyAlignment="1" applyProtection="1">
      <alignment horizontal="center" wrapText="1"/>
      <protection locked="0"/>
    </xf>
    <xf numFmtId="49" fontId="4" fillId="2" borderId="3" xfId="0" applyNumberFormat="1" applyFont="1" applyFill="1" applyBorder="1" applyAlignment="1" applyProtection="1">
      <alignment horizontal="left" wrapText="1"/>
      <protection locked="0"/>
    </xf>
    <xf numFmtId="49" fontId="4" fillId="2" borderId="4" xfId="0" applyNumberFormat="1" applyFont="1" applyFill="1" applyBorder="1" applyAlignment="1" applyProtection="1">
      <alignment horizontal="left" wrapText="1"/>
      <protection locked="0"/>
    </xf>
    <xf numFmtId="49" fontId="4" fillId="2" borderId="2" xfId="0" applyNumberFormat="1" applyFont="1" applyFill="1" applyBorder="1" applyAlignment="1" applyProtection="1">
      <alignment horizontal="left" wrapText="1"/>
      <protection locked="0"/>
    </xf>
    <xf numFmtId="0" fontId="3" fillId="2" borderId="3" xfId="0" applyFont="1" applyFill="1" applyBorder="1" applyAlignment="1">
      <alignment horizontal="left" wrapText="1"/>
    </xf>
    <xf numFmtId="0" fontId="3" fillId="2" borderId="4" xfId="0" applyFont="1" applyFill="1" applyBorder="1" applyAlignment="1">
      <alignment horizontal="left" wrapText="1"/>
    </xf>
    <xf numFmtId="0" fontId="3" fillId="2" borderId="2" xfId="0" applyFont="1" applyFill="1" applyBorder="1" applyAlignment="1">
      <alignment horizontal="left" wrapText="1"/>
    </xf>
    <xf numFmtId="0" fontId="2" fillId="0" borderId="3" xfId="0" applyFont="1" applyFill="1" applyBorder="1" applyAlignment="1">
      <alignment horizontal="left" wrapText="1"/>
    </xf>
    <xf numFmtId="0" fontId="2" fillId="0" borderId="4" xfId="0" applyFont="1" applyFill="1" applyBorder="1" applyAlignment="1">
      <alignment horizontal="left" wrapText="1"/>
    </xf>
    <xf numFmtId="0" fontId="2" fillId="0" borderId="2" xfId="0" applyFont="1" applyFill="1" applyBorder="1" applyAlignment="1">
      <alignment horizontal="left" wrapText="1"/>
    </xf>
    <xf numFmtId="5" fontId="6" fillId="2" borderId="1" xfId="0" applyNumberFormat="1" applyFont="1" applyFill="1" applyBorder="1" applyAlignment="1">
      <alignment horizontal="center"/>
    </xf>
  </cellXfs>
  <cellStyles count="10">
    <cellStyle name="Currency" xfId="1" builtinId="4"/>
    <cellStyle name="Normal" xfId="0" builtinId="0"/>
    <cellStyle name="Normal 2" xfId="3"/>
    <cellStyle name="Normal 2 2" xfId="4"/>
    <cellStyle name="Normal 2 2 2" xfId="7"/>
    <cellStyle name="Normal 2 3" xfId="5"/>
    <cellStyle name="Normal 2 3 2" xfId="8"/>
    <cellStyle name="Normal 2 4" xfId="6"/>
    <cellStyle name="Normal 2 4 2" xfId="9"/>
    <cellStyle name="Normal_DE_MAXVALID_2005_20080812" xfId="2"/>
  </cellStyles>
  <dxfs count="0"/>
  <tableStyles count="0" defaultTableStyle="TableStyleMedium9" defaultPivotStyle="PivotStyleLight16"/>
  <colors>
    <mruColors>
      <color rgb="FFEAEAEA"/>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1914524</xdr:colOff>
      <xdr:row>0</xdr:row>
      <xdr:rowOff>675678</xdr:rowOff>
    </xdr:to>
    <xdr:pic>
      <xdr:nvPicPr>
        <xdr:cNvPr id="2"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1914524" cy="675678"/>
        </a:xfrm>
        <a:prstGeom prst="rect">
          <a:avLst/>
        </a:prstGeom>
        <a:noFill/>
      </xdr:spPr>
    </xdr:pic>
    <xdr:clientData/>
  </xdr:twoCellAnchor>
  <xdr:twoCellAnchor editAs="oneCell">
    <xdr:from>
      <xdr:col>0</xdr:col>
      <xdr:colOff>2638425</xdr:colOff>
      <xdr:row>0</xdr:row>
      <xdr:rowOff>57150</xdr:rowOff>
    </xdr:from>
    <xdr:to>
      <xdr:col>0</xdr:col>
      <xdr:colOff>2638426</xdr:colOff>
      <xdr:row>0</xdr:row>
      <xdr:rowOff>219075</xdr:rowOff>
    </xdr:to>
    <xdr:pic>
      <xdr:nvPicPr>
        <xdr:cNvPr id="3" name="Picture 2" descr="REPORT"/>
        <xdr:cNvPicPr/>
      </xdr:nvPicPr>
      <xdr:blipFill>
        <a:blip xmlns:r="http://schemas.openxmlformats.org/officeDocument/2006/relationships" r:embed="rId2" cstate="print"/>
        <a:stretch>
          <a:fillRect/>
        </a:stretch>
      </xdr:blipFill>
      <xdr:spPr>
        <a:xfrm>
          <a:off x="2638425" y="57150"/>
          <a:ext cx="1" cy="161925"/>
        </a:xfrm>
        <a:prstGeom prst="rect">
          <a:avLst/>
        </a:prstGeom>
      </xdr:spPr>
    </xdr:pic>
    <xdr:clientData/>
  </xdr:twoCellAnchor>
  <xdr:twoCellAnchor editAs="oneCell">
    <xdr:from>
      <xdr:col>0</xdr:col>
      <xdr:colOff>2724150</xdr:colOff>
      <xdr:row>0</xdr:row>
      <xdr:rowOff>28575</xdr:rowOff>
    </xdr:from>
    <xdr:to>
      <xdr:col>0</xdr:col>
      <xdr:colOff>2724151</xdr:colOff>
      <xdr:row>0</xdr:row>
      <xdr:rowOff>828675</xdr:rowOff>
    </xdr:to>
    <xdr:pic>
      <xdr:nvPicPr>
        <xdr:cNvPr id="4" name="Picture 3" descr="REPORT"/>
        <xdr:cNvPicPr/>
      </xdr:nvPicPr>
      <xdr:blipFill>
        <a:blip xmlns:r="http://schemas.openxmlformats.org/officeDocument/2006/relationships" r:embed="rId2" cstate="print"/>
        <a:stretch>
          <a:fillRect/>
        </a:stretch>
      </xdr:blipFill>
      <xdr:spPr>
        <a:xfrm>
          <a:off x="2724150" y="28575"/>
          <a:ext cx="1" cy="800100"/>
        </a:xfrm>
        <a:prstGeom prst="rect">
          <a:avLst/>
        </a:prstGeom>
      </xdr:spPr>
    </xdr:pic>
    <xdr:clientData/>
  </xdr:twoCellAnchor>
  <xdr:twoCellAnchor editAs="oneCell">
    <xdr:from>
      <xdr:col>0</xdr:col>
      <xdr:colOff>2733675</xdr:colOff>
      <xdr:row>0</xdr:row>
      <xdr:rowOff>28575</xdr:rowOff>
    </xdr:from>
    <xdr:to>
      <xdr:col>0</xdr:col>
      <xdr:colOff>2733676</xdr:colOff>
      <xdr:row>0</xdr:row>
      <xdr:rowOff>828675</xdr:rowOff>
    </xdr:to>
    <xdr:pic>
      <xdr:nvPicPr>
        <xdr:cNvPr id="5" name="Picture 4" descr="REPORT"/>
        <xdr:cNvPicPr/>
      </xdr:nvPicPr>
      <xdr:blipFill>
        <a:blip xmlns:r="http://schemas.openxmlformats.org/officeDocument/2006/relationships" r:embed="rId2" cstate="print"/>
        <a:stretch>
          <a:fillRect/>
        </a:stretch>
      </xdr:blipFill>
      <xdr:spPr>
        <a:xfrm>
          <a:off x="2733675" y="28575"/>
          <a:ext cx="4133851" cy="800100"/>
        </a:xfrm>
        <a:prstGeom prst="rect">
          <a:avLst/>
        </a:prstGeom>
      </xdr:spPr>
    </xdr:pic>
    <xdr:clientData/>
  </xdr:twoCellAnchor>
  <xdr:twoCellAnchor editAs="oneCell">
    <xdr:from>
      <xdr:col>0</xdr:col>
      <xdr:colOff>2324100</xdr:colOff>
      <xdr:row>0</xdr:row>
      <xdr:rowOff>85724</xdr:rowOff>
    </xdr:from>
    <xdr:to>
      <xdr:col>0</xdr:col>
      <xdr:colOff>6477000</xdr:colOff>
      <xdr:row>0</xdr:row>
      <xdr:rowOff>952499</xdr:rowOff>
    </xdr:to>
    <xdr:pic>
      <xdr:nvPicPr>
        <xdr:cNvPr id="6" name="Picture 5" descr="REPORT"/>
        <xdr:cNvPicPr/>
      </xdr:nvPicPr>
      <xdr:blipFill>
        <a:blip xmlns:r="http://schemas.openxmlformats.org/officeDocument/2006/relationships" r:embed="rId2" cstate="print"/>
        <a:stretch>
          <a:fillRect/>
        </a:stretch>
      </xdr:blipFill>
      <xdr:spPr>
        <a:xfrm>
          <a:off x="2324100" y="85724"/>
          <a:ext cx="4152900" cy="866775"/>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11"/>
  <sheetViews>
    <sheetView workbookViewId="0">
      <selection activeCell="A8" sqref="A8"/>
    </sheetView>
  </sheetViews>
  <sheetFormatPr defaultRowHeight="12.75" x14ac:dyDescent="0.2"/>
  <cols>
    <col min="1" max="1" width="106.5703125" customWidth="1"/>
    <col min="2" max="9" width="9.140625" customWidth="1"/>
  </cols>
  <sheetData>
    <row r="1" spans="1:1" ht="77.25" customHeight="1" x14ac:dyDescent="0.25">
      <c r="A1" s="117" t="s">
        <v>1650</v>
      </c>
    </row>
    <row r="2" spans="1:1" ht="15" x14ac:dyDescent="0.25">
      <c r="A2" s="117" t="s">
        <v>650</v>
      </c>
    </row>
    <row r="3" spans="1:1" ht="30" x14ac:dyDescent="0.6">
      <c r="A3" s="118" t="s">
        <v>1651</v>
      </c>
    </row>
    <row r="4" spans="1:1" ht="30" x14ac:dyDescent="0.6">
      <c r="A4" s="118" t="s">
        <v>1683</v>
      </c>
    </row>
    <row r="5" spans="1:1" ht="18" x14ac:dyDescent="0.25">
      <c r="A5" s="119" t="s">
        <v>1684</v>
      </c>
    </row>
    <row r="6" spans="1:1" ht="16.5" customHeight="1" x14ac:dyDescent="0.2">
      <c r="A6" s="120" t="s">
        <v>650</v>
      </c>
    </row>
    <row r="7" spans="1:1" ht="13.5" x14ac:dyDescent="0.25">
      <c r="A7" s="121" t="s">
        <v>1652</v>
      </c>
    </row>
    <row r="8" spans="1:1" ht="62.1" customHeight="1" x14ac:dyDescent="0.2">
      <c r="A8" s="122" t="s">
        <v>1653</v>
      </c>
    </row>
    <row r="9" spans="1:1" x14ac:dyDescent="0.2">
      <c r="A9" s="123" t="s">
        <v>650</v>
      </c>
    </row>
    <row r="10" spans="1:1" ht="13.5" x14ac:dyDescent="0.25">
      <c r="A10" s="121" t="s">
        <v>1654</v>
      </c>
    </row>
    <row r="11" spans="1:1" ht="95.1" customHeight="1" x14ac:dyDescent="0.2">
      <c r="A11" s="124" t="s">
        <v>1655</v>
      </c>
    </row>
  </sheetData>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2"/>
  <sheetViews>
    <sheetView zoomScaleNormal="100" workbookViewId="0">
      <pane xSplit="2" ySplit="5" topLeftCell="C18" activePane="bottomRight" state="frozen"/>
      <selection pane="topRight" activeCell="C1" sqref="C1"/>
      <selection pane="bottomLeft" activeCell="A6" sqref="A6"/>
      <selection pane="bottomRight" activeCell="A3" sqref="A3:L3"/>
    </sheetView>
  </sheetViews>
  <sheetFormatPr defaultColWidth="9.140625" defaultRowHeight="12.75" x14ac:dyDescent="0.2"/>
  <cols>
    <col min="1" max="1" width="77.28515625" style="98"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1679</v>
      </c>
      <c r="B1" s="159"/>
      <c r="C1" s="159"/>
      <c r="D1" s="159"/>
      <c r="E1" s="159"/>
      <c r="F1" s="159"/>
      <c r="G1" s="159"/>
      <c r="H1" s="159"/>
      <c r="I1" s="159"/>
      <c r="J1" s="159"/>
      <c r="K1" s="160"/>
    </row>
    <row r="2" spans="1:11" x14ac:dyDescent="0.2">
      <c r="A2" s="164" t="s">
        <v>1598</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x14ac:dyDescent="0.2">
      <c r="A6" s="78" t="s">
        <v>12</v>
      </c>
      <c r="B6" s="97" t="s">
        <v>217</v>
      </c>
      <c r="C6" s="35" t="s">
        <v>217</v>
      </c>
      <c r="D6" s="9" t="str">
        <f>IF($B6="N/A","N/A",IF(C6&lt;0,"No","Yes"))</f>
        <v>N/A</v>
      </c>
      <c r="E6" s="35">
        <v>0</v>
      </c>
      <c r="F6" s="9" t="str">
        <f>IF($B6="N/A","N/A",IF(E6&lt;0,"No","Yes"))</f>
        <v>N/A</v>
      </c>
      <c r="G6" s="35">
        <v>0</v>
      </c>
      <c r="H6" s="9" t="str">
        <f>IF($B6="N/A","N/A",IF(G6&lt;0,"No","Yes"))</f>
        <v>N/A</v>
      </c>
      <c r="I6" s="10" t="s">
        <v>217</v>
      </c>
      <c r="J6" s="10" t="s">
        <v>1743</v>
      </c>
      <c r="K6" s="9" t="str">
        <f t="shared" ref="K6:K11" si="0">IF(J6="Div by 0", "N/A", IF(J6="N/A","N/A", IF(J6&gt;30, "No", IF(J6&lt;-30, "No", "Yes"))))</f>
        <v>N/A</v>
      </c>
    </row>
    <row r="7" spans="1:11" x14ac:dyDescent="0.2">
      <c r="A7" s="78" t="s">
        <v>445</v>
      </c>
      <c r="B7" s="97" t="s">
        <v>217</v>
      </c>
      <c r="C7" s="9" t="s">
        <v>217</v>
      </c>
      <c r="D7" s="9" t="str">
        <f t="shared" ref="D7:D11" si="1">IF($B7="N/A","N/A",IF(C7&lt;0,"No","Yes"))</f>
        <v>N/A</v>
      </c>
      <c r="E7" s="9" t="s">
        <v>1743</v>
      </c>
      <c r="F7" s="9" t="str">
        <f t="shared" ref="F7:F11" si="2">IF($B7="N/A","N/A",IF(E7&lt;0,"No","Yes"))</f>
        <v>N/A</v>
      </c>
      <c r="G7" s="9" t="s">
        <v>1743</v>
      </c>
      <c r="H7" s="9" t="str">
        <f t="shared" ref="H7:H11" si="3">IF($B7="N/A","N/A",IF(G7&lt;0,"No","Yes"))</f>
        <v>N/A</v>
      </c>
      <c r="I7" s="10" t="s">
        <v>217</v>
      </c>
      <c r="J7" s="10" t="s">
        <v>1743</v>
      </c>
      <c r="K7" s="9" t="str">
        <f t="shared" si="0"/>
        <v>N/A</v>
      </c>
    </row>
    <row r="8" spans="1:11" x14ac:dyDescent="0.2">
      <c r="A8" s="78" t="s">
        <v>446</v>
      </c>
      <c r="B8" s="97" t="s">
        <v>217</v>
      </c>
      <c r="C8" s="9" t="s">
        <v>217</v>
      </c>
      <c r="D8" s="9" t="str">
        <f t="shared" si="1"/>
        <v>N/A</v>
      </c>
      <c r="E8" s="9" t="s">
        <v>1743</v>
      </c>
      <c r="F8" s="9" t="str">
        <f t="shared" si="2"/>
        <v>N/A</v>
      </c>
      <c r="G8" s="9" t="s">
        <v>1743</v>
      </c>
      <c r="H8" s="9" t="str">
        <f t="shared" si="3"/>
        <v>N/A</v>
      </c>
      <c r="I8" s="10" t="s">
        <v>217</v>
      </c>
      <c r="J8" s="10" t="s">
        <v>1743</v>
      </c>
      <c r="K8" s="9" t="str">
        <f t="shared" si="0"/>
        <v>N/A</v>
      </c>
    </row>
    <row r="9" spans="1:11" x14ac:dyDescent="0.2">
      <c r="A9" s="78" t="s">
        <v>447</v>
      </c>
      <c r="B9" s="97" t="s">
        <v>217</v>
      </c>
      <c r="C9" s="9" t="s">
        <v>217</v>
      </c>
      <c r="D9" s="9" t="str">
        <f t="shared" si="1"/>
        <v>N/A</v>
      </c>
      <c r="E9" s="9" t="s">
        <v>1743</v>
      </c>
      <c r="F9" s="9" t="str">
        <f t="shared" si="2"/>
        <v>N/A</v>
      </c>
      <c r="G9" s="9" t="s">
        <v>1743</v>
      </c>
      <c r="H9" s="9" t="str">
        <f t="shared" si="3"/>
        <v>N/A</v>
      </c>
      <c r="I9" s="10" t="s">
        <v>217</v>
      </c>
      <c r="J9" s="10" t="s">
        <v>1743</v>
      </c>
      <c r="K9" s="9" t="str">
        <f t="shared" si="0"/>
        <v>N/A</v>
      </c>
    </row>
    <row r="10" spans="1:11" x14ac:dyDescent="0.2">
      <c r="A10" s="78" t="s">
        <v>448</v>
      </c>
      <c r="B10" s="97" t="s">
        <v>217</v>
      </c>
      <c r="C10" s="9" t="s">
        <v>217</v>
      </c>
      <c r="D10" s="9" t="str">
        <f t="shared" si="1"/>
        <v>N/A</v>
      </c>
      <c r="E10" s="9" t="s">
        <v>1743</v>
      </c>
      <c r="F10" s="9" t="str">
        <f t="shared" si="2"/>
        <v>N/A</v>
      </c>
      <c r="G10" s="9" t="s">
        <v>1743</v>
      </c>
      <c r="H10" s="9" t="str">
        <f t="shared" si="3"/>
        <v>N/A</v>
      </c>
      <c r="I10" s="10" t="s">
        <v>217</v>
      </c>
      <c r="J10" s="10" t="s">
        <v>1743</v>
      </c>
      <c r="K10" s="9" t="str">
        <f t="shared" si="0"/>
        <v>N/A</v>
      </c>
    </row>
    <row r="11" spans="1:11" x14ac:dyDescent="0.2">
      <c r="A11" s="78" t="s">
        <v>208</v>
      </c>
      <c r="B11" s="97" t="s">
        <v>217</v>
      </c>
      <c r="C11" s="9" t="s">
        <v>217</v>
      </c>
      <c r="D11" s="9" t="str">
        <f t="shared" si="1"/>
        <v>N/A</v>
      </c>
      <c r="E11" s="9" t="s">
        <v>1743</v>
      </c>
      <c r="F11" s="9" t="str">
        <f t="shared" si="2"/>
        <v>N/A</v>
      </c>
      <c r="G11" s="9" t="s">
        <v>1743</v>
      </c>
      <c r="H11" s="9" t="str">
        <f t="shared" si="3"/>
        <v>N/A</v>
      </c>
      <c r="I11" s="10" t="s">
        <v>217</v>
      </c>
      <c r="J11" s="10" t="s">
        <v>1743</v>
      </c>
      <c r="K11" s="9" t="str">
        <f t="shared" si="0"/>
        <v>N/A</v>
      </c>
    </row>
    <row r="12" spans="1:11" x14ac:dyDescent="0.2">
      <c r="A12" s="78" t="s">
        <v>655</v>
      </c>
      <c r="B12" s="97" t="s">
        <v>217</v>
      </c>
      <c r="C12" s="9" t="s">
        <v>217</v>
      </c>
      <c r="D12" s="9" t="str">
        <f t="shared" ref="D12:D23" si="4">IF($B12="N/A","N/A",IF(C12&lt;0,"No","Yes"))</f>
        <v>N/A</v>
      </c>
      <c r="E12" s="9" t="s">
        <v>1743</v>
      </c>
      <c r="F12" s="9" t="str">
        <f t="shared" ref="F12:F23" si="5">IF($B12="N/A","N/A",IF(E12&lt;0,"No","Yes"))</f>
        <v>N/A</v>
      </c>
      <c r="G12" s="9" t="s">
        <v>1743</v>
      </c>
      <c r="H12" s="9" t="str">
        <f t="shared" ref="H12:H23" si="6">IF($B12="N/A","N/A",IF(G12&lt;0,"No","Yes"))</f>
        <v>N/A</v>
      </c>
      <c r="I12" s="10" t="s">
        <v>217</v>
      </c>
      <c r="J12" s="10" t="s">
        <v>1743</v>
      </c>
      <c r="K12" s="9" t="str">
        <f t="shared" ref="K12:K23" si="7">IF(J12="Div by 0", "N/A", IF(J12="N/A","N/A", IF(J12&gt;30, "No", IF(J12&lt;-30, "No", "Yes"))))</f>
        <v>N/A</v>
      </c>
    </row>
    <row r="13" spans="1:11" x14ac:dyDescent="0.2">
      <c r="A13" s="78" t="s">
        <v>654</v>
      </c>
      <c r="B13" s="97" t="s">
        <v>217</v>
      </c>
      <c r="C13" s="9" t="s">
        <v>217</v>
      </c>
      <c r="D13" s="9" t="str">
        <f t="shared" si="4"/>
        <v>N/A</v>
      </c>
      <c r="E13" s="9" t="s">
        <v>1743</v>
      </c>
      <c r="F13" s="9" t="str">
        <f t="shared" si="5"/>
        <v>N/A</v>
      </c>
      <c r="G13" s="9" t="s">
        <v>1743</v>
      </c>
      <c r="H13" s="9" t="str">
        <f t="shared" si="6"/>
        <v>N/A</v>
      </c>
      <c r="I13" s="10" t="s">
        <v>217</v>
      </c>
      <c r="J13" s="10" t="s">
        <v>1743</v>
      </c>
      <c r="K13" s="9" t="str">
        <f t="shared" si="7"/>
        <v>N/A</v>
      </c>
    </row>
    <row r="14" spans="1:11" x14ac:dyDescent="0.2">
      <c r="A14" s="78" t="s">
        <v>849</v>
      </c>
      <c r="B14" s="97" t="s">
        <v>217</v>
      </c>
      <c r="C14" s="10" t="s">
        <v>217</v>
      </c>
      <c r="D14" s="9" t="str">
        <f t="shared" si="4"/>
        <v>N/A</v>
      </c>
      <c r="E14" s="10" t="s">
        <v>1743</v>
      </c>
      <c r="F14" s="9" t="str">
        <f t="shared" si="5"/>
        <v>N/A</v>
      </c>
      <c r="G14" s="10" t="s">
        <v>1743</v>
      </c>
      <c r="H14" s="9" t="str">
        <f t="shared" si="6"/>
        <v>N/A</v>
      </c>
      <c r="I14" s="10" t="s">
        <v>217</v>
      </c>
      <c r="J14" s="10" t="s">
        <v>1743</v>
      </c>
      <c r="K14" s="9" t="str">
        <f t="shared" si="7"/>
        <v>N/A</v>
      </c>
    </row>
    <row r="15" spans="1:11" x14ac:dyDescent="0.2">
      <c r="A15" s="78" t="s">
        <v>656</v>
      </c>
      <c r="B15" s="97" t="s">
        <v>217</v>
      </c>
      <c r="C15" s="9" t="s">
        <v>217</v>
      </c>
      <c r="D15" s="9" t="str">
        <f t="shared" si="4"/>
        <v>N/A</v>
      </c>
      <c r="E15" s="9" t="s">
        <v>1743</v>
      </c>
      <c r="F15" s="9" t="str">
        <f t="shared" si="5"/>
        <v>N/A</v>
      </c>
      <c r="G15" s="9" t="s">
        <v>1743</v>
      </c>
      <c r="H15" s="9" t="str">
        <f t="shared" si="6"/>
        <v>N/A</v>
      </c>
      <c r="I15" s="10" t="s">
        <v>217</v>
      </c>
      <c r="J15" s="10" t="s">
        <v>1743</v>
      </c>
      <c r="K15" s="9" t="str">
        <f t="shared" si="7"/>
        <v>N/A</v>
      </c>
    </row>
    <row r="16" spans="1:11" x14ac:dyDescent="0.2">
      <c r="A16" s="78" t="s">
        <v>371</v>
      </c>
      <c r="B16" s="97" t="s">
        <v>217</v>
      </c>
      <c r="C16" s="9" t="s">
        <v>217</v>
      </c>
      <c r="D16" s="9" t="str">
        <f t="shared" si="4"/>
        <v>N/A</v>
      </c>
      <c r="E16" s="9" t="s">
        <v>1743</v>
      </c>
      <c r="F16" s="9" t="str">
        <f t="shared" si="5"/>
        <v>N/A</v>
      </c>
      <c r="G16" s="9" t="s">
        <v>1743</v>
      </c>
      <c r="H16" s="9" t="str">
        <f t="shared" si="6"/>
        <v>N/A</v>
      </c>
      <c r="I16" s="10" t="s">
        <v>217</v>
      </c>
      <c r="J16" s="10" t="s">
        <v>1743</v>
      </c>
      <c r="K16" s="9" t="str">
        <f t="shared" si="7"/>
        <v>N/A</v>
      </c>
    </row>
    <row r="17" spans="1:11" x14ac:dyDescent="0.2">
      <c r="A17" s="78" t="s">
        <v>850</v>
      </c>
      <c r="B17" s="97" t="s">
        <v>217</v>
      </c>
      <c r="C17" s="10" t="s">
        <v>217</v>
      </c>
      <c r="D17" s="9" t="str">
        <f t="shared" si="4"/>
        <v>N/A</v>
      </c>
      <c r="E17" s="10" t="s">
        <v>1743</v>
      </c>
      <c r="F17" s="9" t="str">
        <f t="shared" si="5"/>
        <v>N/A</v>
      </c>
      <c r="G17" s="10" t="s">
        <v>1743</v>
      </c>
      <c r="H17" s="9" t="str">
        <f t="shared" si="6"/>
        <v>N/A</v>
      </c>
      <c r="I17" s="10" t="s">
        <v>217</v>
      </c>
      <c r="J17" s="10" t="s">
        <v>1743</v>
      </c>
      <c r="K17" s="9" t="str">
        <f t="shared" si="7"/>
        <v>N/A</v>
      </c>
    </row>
    <row r="18" spans="1:11" x14ac:dyDescent="0.2">
      <c r="A18" s="78" t="s">
        <v>657</v>
      </c>
      <c r="B18" s="97" t="s">
        <v>217</v>
      </c>
      <c r="C18" s="9" t="s">
        <v>217</v>
      </c>
      <c r="D18" s="9" t="str">
        <f t="shared" si="4"/>
        <v>N/A</v>
      </c>
      <c r="E18" s="9" t="s">
        <v>1743</v>
      </c>
      <c r="F18" s="9" t="str">
        <f t="shared" si="5"/>
        <v>N/A</v>
      </c>
      <c r="G18" s="9" t="s">
        <v>1743</v>
      </c>
      <c r="H18" s="9" t="str">
        <f t="shared" si="6"/>
        <v>N/A</v>
      </c>
      <c r="I18" s="10" t="s">
        <v>217</v>
      </c>
      <c r="J18" s="10" t="s">
        <v>1743</v>
      </c>
      <c r="K18" s="9" t="str">
        <f t="shared" si="7"/>
        <v>N/A</v>
      </c>
    </row>
    <row r="19" spans="1:11" x14ac:dyDescent="0.2">
      <c r="A19" s="78" t="s">
        <v>209</v>
      </c>
      <c r="B19" s="97" t="s">
        <v>217</v>
      </c>
      <c r="C19" s="9" t="s">
        <v>217</v>
      </c>
      <c r="D19" s="9" t="str">
        <f t="shared" si="4"/>
        <v>N/A</v>
      </c>
      <c r="E19" s="9" t="s">
        <v>1743</v>
      </c>
      <c r="F19" s="9" t="str">
        <f t="shared" si="5"/>
        <v>N/A</v>
      </c>
      <c r="G19" s="9" t="s">
        <v>1743</v>
      </c>
      <c r="H19" s="9" t="str">
        <f t="shared" si="6"/>
        <v>N/A</v>
      </c>
      <c r="I19" s="10" t="s">
        <v>217</v>
      </c>
      <c r="J19" s="10" t="s">
        <v>1743</v>
      </c>
      <c r="K19" s="9" t="str">
        <f t="shared" si="7"/>
        <v>N/A</v>
      </c>
    </row>
    <row r="20" spans="1:11" x14ac:dyDescent="0.2">
      <c r="A20" s="78" t="s">
        <v>851</v>
      </c>
      <c r="B20" s="97" t="s">
        <v>217</v>
      </c>
      <c r="C20" s="10" t="s">
        <v>217</v>
      </c>
      <c r="D20" s="9" t="str">
        <f t="shared" si="4"/>
        <v>N/A</v>
      </c>
      <c r="E20" s="10" t="s">
        <v>1743</v>
      </c>
      <c r="F20" s="9" t="str">
        <f t="shared" si="5"/>
        <v>N/A</v>
      </c>
      <c r="G20" s="10" t="s">
        <v>1743</v>
      </c>
      <c r="H20" s="9" t="str">
        <f t="shared" si="6"/>
        <v>N/A</v>
      </c>
      <c r="I20" s="10" t="s">
        <v>217</v>
      </c>
      <c r="J20" s="10" t="s">
        <v>1743</v>
      </c>
      <c r="K20" s="9" t="str">
        <f t="shared" si="7"/>
        <v>N/A</v>
      </c>
    </row>
    <row r="21" spans="1:11" x14ac:dyDescent="0.2">
      <c r="A21" s="78" t="s">
        <v>658</v>
      </c>
      <c r="B21" s="97" t="s">
        <v>217</v>
      </c>
      <c r="C21" s="9" t="s">
        <v>217</v>
      </c>
      <c r="D21" s="9" t="str">
        <f t="shared" si="4"/>
        <v>N/A</v>
      </c>
      <c r="E21" s="9" t="s">
        <v>1743</v>
      </c>
      <c r="F21" s="9" t="str">
        <f t="shared" si="5"/>
        <v>N/A</v>
      </c>
      <c r="G21" s="9" t="s">
        <v>1743</v>
      </c>
      <c r="H21" s="9" t="str">
        <f t="shared" si="6"/>
        <v>N/A</v>
      </c>
      <c r="I21" s="10" t="s">
        <v>217</v>
      </c>
      <c r="J21" s="10" t="s">
        <v>1743</v>
      </c>
      <c r="K21" s="9" t="str">
        <f t="shared" si="7"/>
        <v>N/A</v>
      </c>
    </row>
    <row r="22" spans="1:11" x14ac:dyDescent="0.2">
      <c r="A22" s="78" t="s">
        <v>1721</v>
      </c>
      <c r="B22" s="97" t="s">
        <v>217</v>
      </c>
      <c r="C22" s="9" t="s">
        <v>217</v>
      </c>
      <c r="D22" s="9" t="str">
        <f t="shared" si="4"/>
        <v>N/A</v>
      </c>
      <c r="E22" s="9" t="s">
        <v>1743</v>
      </c>
      <c r="F22" s="9" t="str">
        <f t="shared" si="5"/>
        <v>N/A</v>
      </c>
      <c r="G22" s="9" t="s">
        <v>1743</v>
      </c>
      <c r="H22" s="9" t="str">
        <f t="shared" si="6"/>
        <v>N/A</v>
      </c>
      <c r="I22" s="10" t="s">
        <v>217</v>
      </c>
      <c r="J22" s="10" t="s">
        <v>1743</v>
      </c>
      <c r="K22" s="9" t="str">
        <f t="shared" si="7"/>
        <v>N/A</v>
      </c>
    </row>
    <row r="23" spans="1:11" x14ac:dyDescent="0.2">
      <c r="A23" s="78" t="s">
        <v>852</v>
      </c>
      <c r="B23" s="97" t="s">
        <v>217</v>
      </c>
      <c r="C23" s="10" t="s">
        <v>217</v>
      </c>
      <c r="D23" s="9" t="str">
        <f t="shared" si="4"/>
        <v>N/A</v>
      </c>
      <c r="E23" s="10" t="s">
        <v>1743</v>
      </c>
      <c r="F23" s="9" t="str">
        <f t="shared" si="5"/>
        <v>N/A</v>
      </c>
      <c r="G23" s="10" t="s">
        <v>1743</v>
      </c>
      <c r="H23" s="9" t="str">
        <f t="shared" si="6"/>
        <v>N/A</v>
      </c>
      <c r="I23" s="10" t="s">
        <v>217</v>
      </c>
      <c r="J23" s="10" t="s">
        <v>1743</v>
      </c>
      <c r="K23" s="9" t="str">
        <f t="shared" si="7"/>
        <v>N/A</v>
      </c>
    </row>
    <row r="24" spans="1:11" x14ac:dyDescent="0.2">
      <c r="A24" s="78" t="s">
        <v>15</v>
      </c>
      <c r="B24" s="97" t="s">
        <v>217</v>
      </c>
      <c r="C24" s="9" t="s">
        <v>217</v>
      </c>
      <c r="D24" s="9" t="str">
        <f>IF($B24="N/A","N/A",IF(C24&lt;0,"No","Yes"))</f>
        <v>N/A</v>
      </c>
      <c r="E24" s="9" t="s">
        <v>1743</v>
      </c>
      <c r="F24" s="9" t="str">
        <f>IF($B24="N/A","N/A",IF(E24&lt;0,"No","Yes"))</f>
        <v>N/A</v>
      </c>
      <c r="G24" s="9" t="s">
        <v>1743</v>
      </c>
      <c r="H24" s="9" t="str">
        <f>IF($B24="N/A","N/A",IF(G24&lt;0,"No","Yes"))</f>
        <v>N/A</v>
      </c>
      <c r="I24" s="10" t="s">
        <v>217</v>
      </c>
      <c r="J24" s="10" t="s">
        <v>1743</v>
      </c>
      <c r="K24" s="9" t="str">
        <f t="shared" ref="K24:K30" si="8">IF(J24="Div by 0", "N/A", IF(J24="N/A","N/A", IF(J24&gt;30, "No", IF(J24&lt;-30, "No", "Yes"))))</f>
        <v>N/A</v>
      </c>
    </row>
    <row r="25" spans="1:11" x14ac:dyDescent="0.2">
      <c r="A25" s="78" t="s">
        <v>163</v>
      </c>
      <c r="B25" s="97" t="s">
        <v>217</v>
      </c>
      <c r="C25" s="9" t="s">
        <v>217</v>
      </c>
      <c r="D25" s="9" t="str">
        <f>IF($B25="N/A","N/A",IF(C25&lt;0,"No","Yes"))</f>
        <v>N/A</v>
      </c>
      <c r="E25" s="9" t="s">
        <v>1743</v>
      </c>
      <c r="F25" s="9" t="str">
        <f>IF($B25="N/A","N/A",IF(E25&lt;0,"No","Yes"))</f>
        <v>N/A</v>
      </c>
      <c r="G25" s="9" t="s">
        <v>1743</v>
      </c>
      <c r="H25" s="9" t="str">
        <f>IF($B25="N/A","N/A",IF(G25&lt;0,"No","Yes"))</f>
        <v>N/A</v>
      </c>
      <c r="I25" s="10" t="s">
        <v>217</v>
      </c>
      <c r="J25" s="10" t="s">
        <v>1743</v>
      </c>
      <c r="K25" s="9" t="str">
        <f t="shared" si="8"/>
        <v>N/A</v>
      </c>
    </row>
    <row r="26" spans="1:11" x14ac:dyDescent="0.2">
      <c r="A26" s="78" t="s">
        <v>32</v>
      </c>
      <c r="B26" s="97" t="s">
        <v>217</v>
      </c>
      <c r="C26" s="9" t="s">
        <v>217</v>
      </c>
      <c r="D26" s="9" t="str">
        <f>IF($B26="N/A","N/A",IF(C26&lt;0,"No","Yes"))</f>
        <v>N/A</v>
      </c>
      <c r="E26" s="9" t="s">
        <v>1743</v>
      </c>
      <c r="F26" s="9" t="str">
        <f>IF($B26="N/A","N/A",IF(E26&lt;0,"No","Yes"))</f>
        <v>N/A</v>
      </c>
      <c r="G26" s="9" t="s">
        <v>1743</v>
      </c>
      <c r="H26" s="9" t="str">
        <f>IF($B26="N/A","N/A",IF(G26&lt;0,"No","Yes"))</f>
        <v>N/A</v>
      </c>
      <c r="I26" s="10" t="s">
        <v>217</v>
      </c>
      <c r="J26" s="10" t="s">
        <v>1743</v>
      </c>
      <c r="K26" s="9" t="str">
        <f t="shared" si="8"/>
        <v>N/A</v>
      </c>
    </row>
    <row r="27" spans="1:11" x14ac:dyDescent="0.2">
      <c r="A27" s="78" t="s">
        <v>164</v>
      </c>
      <c r="B27" s="97" t="s">
        <v>217</v>
      </c>
      <c r="C27" s="9" t="s">
        <v>217</v>
      </c>
      <c r="D27" s="9" t="str">
        <f t="shared" ref="D27:D30" si="9">IF($B27="N/A","N/A",IF(C27&lt;0,"No","Yes"))</f>
        <v>N/A</v>
      </c>
      <c r="E27" s="9" t="s">
        <v>1743</v>
      </c>
      <c r="F27" s="9" t="str">
        <f t="shared" ref="F27:F30" si="10">IF($B27="N/A","N/A",IF(E27&lt;0,"No","Yes"))</f>
        <v>N/A</v>
      </c>
      <c r="G27" s="9" t="s">
        <v>1743</v>
      </c>
      <c r="H27" s="9" t="str">
        <f t="shared" ref="H27:H30" si="11">IF($B27="N/A","N/A",IF(G27&lt;0,"No","Yes"))</f>
        <v>N/A</v>
      </c>
      <c r="I27" s="10" t="s">
        <v>217</v>
      </c>
      <c r="J27" s="10" t="s">
        <v>1743</v>
      </c>
      <c r="K27" s="9" t="str">
        <f t="shared" si="8"/>
        <v>N/A</v>
      </c>
    </row>
    <row r="28" spans="1:11" x14ac:dyDescent="0.2">
      <c r="A28" s="28" t="s">
        <v>373</v>
      </c>
      <c r="B28" s="97" t="s">
        <v>217</v>
      </c>
      <c r="C28" s="9" t="s">
        <v>217</v>
      </c>
      <c r="D28" s="9" t="str">
        <f t="shared" si="9"/>
        <v>N/A</v>
      </c>
      <c r="E28" s="9" t="s">
        <v>1743</v>
      </c>
      <c r="F28" s="9" t="str">
        <f t="shared" si="10"/>
        <v>N/A</v>
      </c>
      <c r="G28" s="9" t="s">
        <v>1743</v>
      </c>
      <c r="H28" s="9" t="str">
        <f t="shared" si="11"/>
        <v>N/A</v>
      </c>
      <c r="I28" s="10" t="s">
        <v>217</v>
      </c>
      <c r="J28" s="10" t="s">
        <v>1743</v>
      </c>
      <c r="K28" s="9" t="str">
        <f t="shared" si="8"/>
        <v>N/A</v>
      </c>
    </row>
    <row r="29" spans="1:11" x14ac:dyDescent="0.2">
      <c r="A29" s="28" t="s">
        <v>375</v>
      </c>
      <c r="B29" s="97" t="s">
        <v>217</v>
      </c>
      <c r="C29" s="9" t="s">
        <v>217</v>
      </c>
      <c r="D29" s="9" t="str">
        <f t="shared" si="9"/>
        <v>N/A</v>
      </c>
      <c r="E29" s="9" t="s">
        <v>1743</v>
      </c>
      <c r="F29" s="9" t="str">
        <f t="shared" si="10"/>
        <v>N/A</v>
      </c>
      <c r="G29" s="9" t="s">
        <v>1743</v>
      </c>
      <c r="H29" s="9" t="str">
        <f t="shared" si="11"/>
        <v>N/A</v>
      </c>
      <c r="I29" s="10" t="s">
        <v>217</v>
      </c>
      <c r="J29" s="10" t="s">
        <v>1743</v>
      </c>
      <c r="K29" s="9" t="str">
        <f t="shared" si="8"/>
        <v>N/A</v>
      </c>
    </row>
    <row r="30" spans="1:11" x14ac:dyDescent="0.2">
      <c r="A30" s="28" t="s">
        <v>376</v>
      </c>
      <c r="B30" s="97" t="s">
        <v>217</v>
      </c>
      <c r="C30" s="9" t="s">
        <v>217</v>
      </c>
      <c r="D30" s="9" t="str">
        <f t="shared" si="9"/>
        <v>N/A</v>
      </c>
      <c r="E30" s="9" t="s">
        <v>1743</v>
      </c>
      <c r="F30" s="9" t="str">
        <f t="shared" si="10"/>
        <v>N/A</v>
      </c>
      <c r="G30" s="9" t="s">
        <v>1743</v>
      </c>
      <c r="H30" s="9" t="str">
        <f t="shared" si="11"/>
        <v>N/A</v>
      </c>
      <c r="I30" s="10" t="s">
        <v>217</v>
      </c>
      <c r="J30" s="10" t="s">
        <v>1743</v>
      </c>
      <c r="K30" s="9" t="str">
        <f t="shared" si="8"/>
        <v>N/A</v>
      </c>
    </row>
    <row r="31" spans="1:11" ht="12" customHeight="1" x14ac:dyDescent="0.2">
      <c r="A31" s="170" t="s">
        <v>1649</v>
      </c>
      <c r="B31" s="171"/>
      <c r="C31" s="171"/>
      <c r="D31" s="171"/>
      <c r="E31" s="171"/>
      <c r="F31" s="171"/>
      <c r="G31" s="171"/>
      <c r="H31" s="171"/>
      <c r="I31" s="171"/>
      <c r="J31" s="171"/>
      <c r="K31" s="172"/>
    </row>
    <row r="32" spans="1:11" x14ac:dyDescent="0.2">
      <c r="A32" s="167" t="s">
        <v>1647</v>
      </c>
      <c r="B32" s="168"/>
      <c r="C32" s="168"/>
      <c r="D32" s="168"/>
      <c r="E32" s="168"/>
      <c r="F32" s="168"/>
      <c r="G32" s="168"/>
      <c r="H32" s="168"/>
      <c r="I32" s="168"/>
      <c r="J32" s="168"/>
      <c r="K32" s="169"/>
    </row>
  </sheetData>
  <mergeCells count="5">
    <mergeCell ref="A1:K1"/>
    <mergeCell ref="A2:K2"/>
    <mergeCell ref="A4:K4"/>
    <mergeCell ref="A31:K31"/>
    <mergeCell ref="A32:K32"/>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K56"/>
  <sheetViews>
    <sheetView zoomScaleNormal="100" zoomScaleSheetLayoutView="75" workbookViewId="0">
      <pane xSplit="2" ySplit="5" topLeftCell="C18"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82"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1680</v>
      </c>
      <c r="B1" s="159"/>
      <c r="C1" s="159"/>
      <c r="D1" s="159"/>
      <c r="E1" s="159"/>
      <c r="F1" s="159"/>
      <c r="G1" s="159"/>
      <c r="H1" s="159"/>
      <c r="I1" s="159"/>
      <c r="J1" s="159"/>
      <c r="K1" s="160"/>
    </row>
    <row r="2" spans="1:11" x14ac:dyDescent="0.2">
      <c r="A2" s="164" t="s">
        <v>1599</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s="27" customFormat="1" x14ac:dyDescent="0.2">
      <c r="A6" s="78" t="s">
        <v>347</v>
      </c>
      <c r="B6" s="9" t="s">
        <v>217</v>
      </c>
      <c r="C6" s="26">
        <v>7</v>
      </c>
      <c r="D6" s="9" t="s">
        <v>217</v>
      </c>
      <c r="E6" s="26">
        <v>7</v>
      </c>
      <c r="F6" s="9" t="s">
        <v>217</v>
      </c>
      <c r="G6" s="26">
        <v>7</v>
      </c>
      <c r="H6" s="9" t="s">
        <v>217</v>
      </c>
      <c r="I6" s="10" t="s">
        <v>217</v>
      </c>
      <c r="J6" s="10" t="s">
        <v>217</v>
      </c>
      <c r="K6" s="9" t="s">
        <v>217</v>
      </c>
    </row>
    <row r="7" spans="1:11" x14ac:dyDescent="0.2">
      <c r="A7" s="81" t="s">
        <v>12</v>
      </c>
      <c r="B7" s="29" t="s">
        <v>217</v>
      </c>
      <c r="C7" s="91">
        <v>95247596</v>
      </c>
      <c r="D7" s="31" t="str">
        <f>IF($B7="N/A","N/A",IF(C7&gt;15,"No",IF(C7&lt;-15,"No","Yes")))</f>
        <v>N/A</v>
      </c>
      <c r="E7" s="30">
        <v>102129471</v>
      </c>
      <c r="F7" s="31" t="str">
        <f>IF($B7="N/A","N/A",IF(E7&gt;15,"No",IF(E7&lt;-15,"No","Yes")))</f>
        <v>N/A</v>
      </c>
      <c r="G7" s="30">
        <v>116425007</v>
      </c>
      <c r="H7" s="31" t="str">
        <f>IF($B7="N/A","N/A",IF(G7&gt;15,"No",IF(G7&lt;-15,"No","Yes")))</f>
        <v>N/A</v>
      </c>
      <c r="I7" s="32">
        <v>7.2249999999999996</v>
      </c>
      <c r="J7" s="32">
        <v>14</v>
      </c>
      <c r="K7" s="31" t="str">
        <f t="shared" ref="K7:K54" si="0">IF(J7="Div by 0", "N/A", IF(J7="N/A","N/A", IF(J7&gt;30, "No", IF(J7&lt;-30, "No", "Yes"))))</f>
        <v>Yes</v>
      </c>
    </row>
    <row r="8" spans="1:11" x14ac:dyDescent="0.2">
      <c r="A8" s="81" t="s">
        <v>366</v>
      </c>
      <c r="B8" s="29" t="s">
        <v>217</v>
      </c>
      <c r="C8" s="91" t="s">
        <v>217</v>
      </c>
      <c r="D8" s="31" t="str">
        <f>IF($B8="N/A","N/A",IF(C8&gt;15,"No",IF(C8&lt;-15,"No","Yes")))</f>
        <v>N/A</v>
      </c>
      <c r="E8" s="30" t="s">
        <v>217</v>
      </c>
      <c r="F8" s="31" t="str">
        <f>IF($B8="N/A","N/A",IF(E8&gt;15,"No",IF(E8&lt;-15,"No","Yes")))</f>
        <v>N/A</v>
      </c>
      <c r="G8" s="33">
        <v>64.669091237000004</v>
      </c>
      <c r="H8" s="31" t="str">
        <f>IF($B8="N/A","N/A",IF(G8&gt;15,"No",IF(G8&lt;-15,"No","Yes")))</f>
        <v>N/A</v>
      </c>
      <c r="I8" s="32" t="s">
        <v>217</v>
      </c>
      <c r="J8" s="32" t="s">
        <v>217</v>
      </c>
      <c r="K8" s="31" t="str">
        <f t="shared" si="0"/>
        <v>N/A</v>
      </c>
    </row>
    <row r="9" spans="1:11" x14ac:dyDescent="0.2">
      <c r="A9" s="81" t="s">
        <v>119</v>
      </c>
      <c r="B9" s="34" t="s">
        <v>217</v>
      </c>
      <c r="C9" s="90">
        <v>0</v>
      </c>
      <c r="D9" s="9" t="str">
        <f>IF($B9="N/A","N/A",IF(C9&gt;15,"No",IF(C9&lt;-15,"No","Yes")))</f>
        <v>N/A</v>
      </c>
      <c r="E9" s="9">
        <v>2.1277893400000001E-2</v>
      </c>
      <c r="F9" s="9" t="str">
        <f>IF($B9="N/A","N/A",IF(E9&gt;15,"No",IF(E9&lt;-15,"No","Yes")))</f>
        <v>N/A</v>
      </c>
      <c r="G9" s="9">
        <v>0.37984966580000001</v>
      </c>
      <c r="H9" s="9" t="str">
        <f>IF($B9="N/A","N/A",IF(G9&gt;15,"No",IF(G9&lt;-15,"No","Yes")))</f>
        <v>N/A</v>
      </c>
      <c r="I9" s="10" t="s">
        <v>1743</v>
      </c>
      <c r="J9" s="10">
        <v>1685</v>
      </c>
      <c r="K9" s="9" t="str">
        <f t="shared" si="0"/>
        <v>No</v>
      </c>
    </row>
    <row r="10" spans="1:11" x14ac:dyDescent="0.2">
      <c r="A10" s="81" t="s">
        <v>120</v>
      </c>
      <c r="B10" s="34" t="s">
        <v>217</v>
      </c>
      <c r="C10" s="90">
        <v>0</v>
      </c>
      <c r="D10" s="9" t="str">
        <f>IF($B10="N/A","N/A",IF(C10&gt;15,"No",IF(C10&lt;-15,"No","Yes")))</f>
        <v>N/A</v>
      </c>
      <c r="E10" s="9">
        <v>0</v>
      </c>
      <c r="F10" s="9" t="str">
        <f>IF($B10="N/A","N/A",IF(E10&gt;15,"No",IF(E10&lt;-15,"No","Yes")))</f>
        <v>N/A</v>
      </c>
      <c r="G10" s="9">
        <v>0</v>
      </c>
      <c r="H10" s="9" t="str">
        <f>IF($B10="N/A","N/A",IF(G10&gt;15,"No",IF(G10&lt;-15,"No","Yes")))</f>
        <v>N/A</v>
      </c>
      <c r="I10" s="10" t="s">
        <v>1743</v>
      </c>
      <c r="J10" s="10" t="s">
        <v>1743</v>
      </c>
      <c r="K10" s="9" t="str">
        <f t="shared" si="0"/>
        <v>N/A</v>
      </c>
    </row>
    <row r="11" spans="1:11" x14ac:dyDescent="0.2">
      <c r="A11" s="81" t="s">
        <v>853</v>
      </c>
      <c r="B11" s="34" t="s">
        <v>217</v>
      </c>
      <c r="C11" s="90">
        <v>22.416735850999999</v>
      </c>
      <c r="D11" s="9" t="str">
        <f>IF($B11="N/A","N/A",IF(C11&gt;15,"No",IF(C11&lt;-15,"No","Yes")))</f>
        <v>N/A</v>
      </c>
      <c r="E11" s="9">
        <v>23.498075301</v>
      </c>
      <c r="F11" s="9" t="str">
        <f>IF($B11="N/A","N/A",IF(E11&gt;15,"No",IF(E11&lt;-15,"No","Yes")))</f>
        <v>N/A</v>
      </c>
      <c r="G11" s="9">
        <v>34.941175481000002</v>
      </c>
      <c r="H11" s="9" t="str">
        <f>IF($B11="N/A","N/A",IF(G11&gt;15,"No",IF(G11&lt;-15,"No","Yes")))</f>
        <v>N/A</v>
      </c>
      <c r="I11" s="10">
        <v>4.8239999999999998</v>
      </c>
      <c r="J11" s="10">
        <v>48.7</v>
      </c>
      <c r="K11" s="9" t="str">
        <f t="shared" si="0"/>
        <v>No</v>
      </c>
    </row>
    <row r="12" spans="1:11" x14ac:dyDescent="0.2">
      <c r="A12" s="81" t="s">
        <v>854</v>
      </c>
      <c r="B12" s="92" t="s">
        <v>218</v>
      </c>
      <c r="C12" s="90" t="s">
        <v>217</v>
      </c>
      <c r="D12" s="9" t="str">
        <f>IF(OR($B12="N/A",$C12="N/A"),"N/A",IF(C12&gt;100,"No",IF(C12&lt;95,"No","Yes")))</f>
        <v>N/A</v>
      </c>
      <c r="E12" s="90">
        <v>98.666291143999999</v>
      </c>
      <c r="F12" s="9" t="str">
        <f>IF(OR($B12="N/A",$E12="N/A"),"N/A",IF(E12&gt;100,"No",IF(E12&lt;95,"No","Yes")))</f>
        <v>Yes</v>
      </c>
      <c r="G12" s="90">
        <v>97.486980419000005</v>
      </c>
      <c r="H12" s="9" t="str">
        <f>IF($B12="N/A","N/A",IF(G12&gt;100,"No",IF(G12&lt;95,"No","Yes")))</f>
        <v>Yes</v>
      </c>
      <c r="I12" s="93" t="s">
        <v>217</v>
      </c>
      <c r="J12" s="93">
        <v>-1.2</v>
      </c>
      <c r="K12" s="9" t="str">
        <f t="shared" si="0"/>
        <v>Yes</v>
      </c>
    </row>
    <row r="13" spans="1:11" x14ac:dyDescent="0.2">
      <c r="A13" s="81" t="s">
        <v>351</v>
      </c>
      <c r="B13" s="92" t="s">
        <v>217</v>
      </c>
      <c r="C13" s="90" t="s">
        <v>217</v>
      </c>
      <c r="D13" s="9" t="str">
        <f>IF($B13="N/A","N/A",IF(C13&gt;100,"No",IF(C13&lt;95,"No","Yes")))</f>
        <v>N/A</v>
      </c>
      <c r="E13" s="90">
        <v>9.0808283999999992E-6</v>
      </c>
      <c r="F13" s="9" t="str">
        <f>IF($B13="N/A","N/A",IF(E13&gt;100,"No",IF(E13&lt;95,"No","Yes")))</f>
        <v>N/A</v>
      </c>
      <c r="G13" s="90">
        <v>0</v>
      </c>
      <c r="H13" s="9" t="str">
        <f>IF($B13="N/A","N/A",IF(G13&gt;100,"No",IF(G13&lt;95,"No","Yes")))</f>
        <v>N/A</v>
      </c>
      <c r="I13" s="93" t="s">
        <v>217</v>
      </c>
      <c r="J13" s="93">
        <v>-100</v>
      </c>
      <c r="K13" s="9" t="str">
        <f t="shared" si="0"/>
        <v>No</v>
      </c>
    </row>
    <row r="14" spans="1:11" x14ac:dyDescent="0.2">
      <c r="A14" s="81" t="s">
        <v>352</v>
      </c>
      <c r="B14" s="92" t="s">
        <v>217</v>
      </c>
      <c r="C14" s="90" t="s">
        <v>217</v>
      </c>
      <c r="D14" s="9" t="str">
        <f t="shared" ref="D14" si="1">IF($B14="N/A","N/A",IF(C14&lt;0,"No","Yes"))</f>
        <v>N/A</v>
      </c>
      <c r="E14" s="90">
        <v>9.0808283999999992E-6</v>
      </c>
      <c r="F14" s="9" t="str">
        <f t="shared" ref="F14" si="2">IF($B14="N/A","N/A",IF(E14&lt;0,"No","Yes"))</f>
        <v>N/A</v>
      </c>
      <c r="G14" s="90">
        <v>0</v>
      </c>
      <c r="H14" s="9" t="str">
        <f t="shared" ref="H14" si="3">IF($B14="N/A","N/A",IF(G14&lt;0,"No","Yes"))</f>
        <v>N/A</v>
      </c>
      <c r="I14" s="93" t="s">
        <v>217</v>
      </c>
      <c r="J14" s="93">
        <v>-100</v>
      </c>
      <c r="K14" s="9" t="str">
        <f t="shared" si="0"/>
        <v>No</v>
      </c>
    </row>
    <row r="15" spans="1:11" x14ac:dyDescent="0.2">
      <c r="A15" s="81" t="s">
        <v>855</v>
      </c>
      <c r="B15" s="92" t="s">
        <v>218</v>
      </c>
      <c r="C15" s="90" t="s">
        <v>217</v>
      </c>
      <c r="D15" s="9" t="str">
        <f>IF(OR($B15="N/A",$C15="N/A"),"N/A",IF(C15&gt;100,"No",IF(C15&lt;95,"No","Yes")))</f>
        <v>N/A</v>
      </c>
      <c r="E15" s="90">
        <v>96.852480991999997</v>
      </c>
      <c r="F15" s="9" t="str">
        <f>IF(OR($B15="N/A",$E15="N/A"),"N/A",IF(E15&gt;100,"No",IF(E15&lt;95,"No","Yes")))</f>
        <v>Yes</v>
      </c>
      <c r="G15" s="90">
        <v>96.517402121999993</v>
      </c>
      <c r="H15" s="9" t="str">
        <f>IF($B15="N/A","N/A",IF(G15&gt;100,"No",IF(G15&lt;95,"No","Yes")))</f>
        <v>Yes</v>
      </c>
      <c r="I15" s="93" t="s">
        <v>217</v>
      </c>
      <c r="J15" s="93">
        <v>-0.34599999999999997</v>
      </c>
      <c r="K15" s="9" t="str">
        <f t="shared" si="0"/>
        <v>Yes</v>
      </c>
    </row>
    <row r="16" spans="1:11" x14ac:dyDescent="0.2">
      <c r="A16" s="81" t="s">
        <v>335</v>
      </c>
      <c r="B16" s="34" t="s">
        <v>217</v>
      </c>
      <c r="C16" s="79">
        <v>73896194</v>
      </c>
      <c r="D16" s="9" t="str">
        <f>IF($B16="N/A","N/A",IF(C16&gt;15,"No",IF(C16&lt;-15,"No","Yes")))</f>
        <v>N/A</v>
      </c>
      <c r="E16" s="35">
        <v>78105740</v>
      </c>
      <c r="F16" s="9" t="str">
        <f>IF($B16="N/A","N/A",IF(E16&gt;15,"No",IF(E16&lt;-15,"No","Yes")))</f>
        <v>N/A</v>
      </c>
      <c r="G16" s="35">
        <v>75290994</v>
      </c>
      <c r="H16" s="9" t="str">
        <f>IF($B16="N/A","N/A",IF(G16&gt;15,"No",IF(G16&lt;-15,"No","Yes")))</f>
        <v>N/A</v>
      </c>
      <c r="I16" s="10">
        <v>5.6970000000000001</v>
      </c>
      <c r="J16" s="10">
        <v>-3.6</v>
      </c>
      <c r="K16" s="9" t="str">
        <f t="shared" si="0"/>
        <v>Yes</v>
      </c>
    </row>
    <row r="17" spans="1:11" x14ac:dyDescent="0.2">
      <c r="A17" s="81" t="s">
        <v>442</v>
      </c>
      <c r="B17" s="34" t="s">
        <v>219</v>
      </c>
      <c r="C17" s="90">
        <v>10.963381956999999</v>
      </c>
      <c r="D17" s="9" t="str">
        <f>IF($B17="N/A","N/A",IF(C17&gt;20,"No",IF(C17&lt;5,"No","Yes")))</f>
        <v>Yes</v>
      </c>
      <c r="E17" s="9">
        <v>9.2114267146</v>
      </c>
      <c r="F17" s="9" t="str">
        <f>IF($B17="N/A","N/A",IF(E17&gt;20,"No",IF(E17&lt;5,"No","Yes")))</f>
        <v>Yes</v>
      </c>
      <c r="G17" s="9">
        <v>9.2620373692999998</v>
      </c>
      <c r="H17" s="9" t="str">
        <f>IF($B17="N/A","N/A",IF(G17&gt;20,"No",IF(G17&lt;5,"No","Yes")))</f>
        <v>Yes</v>
      </c>
      <c r="I17" s="10">
        <v>-16</v>
      </c>
      <c r="J17" s="10">
        <v>0.5494</v>
      </c>
      <c r="K17" s="9" t="str">
        <f t="shared" si="0"/>
        <v>Yes</v>
      </c>
    </row>
    <row r="18" spans="1:11" x14ac:dyDescent="0.2">
      <c r="A18" s="81" t="s">
        <v>443</v>
      </c>
      <c r="B18" s="29" t="s">
        <v>217</v>
      </c>
      <c r="C18" s="90" t="s">
        <v>217</v>
      </c>
      <c r="D18" s="9" t="str">
        <f>IF($B18="N/A","N/A",IF(C18&gt;15,"No",IF(C18&lt;-15,"No","Yes")))</f>
        <v>N/A</v>
      </c>
      <c r="E18" s="9" t="s">
        <v>217</v>
      </c>
      <c r="F18" s="9" t="str">
        <f>IF($B18="N/A","N/A",IF(E18&gt;15,"No",IF(E18&lt;-15,"No","Yes")))</f>
        <v>N/A</v>
      </c>
      <c r="G18" s="9">
        <v>90.737962631000002</v>
      </c>
      <c r="H18" s="9" t="str">
        <f>IF($B18="N/A","N/A",IF(G18&gt;15,"No",IF(G18&lt;-15,"No","Yes")))</f>
        <v>N/A</v>
      </c>
      <c r="I18" s="10" t="s">
        <v>217</v>
      </c>
      <c r="J18" s="10" t="s">
        <v>217</v>
      </c>
      <c r="K18" s="9" t="str">
        <f t="shared" si="0"/>
        <v>N/A</v>
      </c>
    </row>
    <row r="19" spans="1:11" x14ac:dyDescent="0.2">
      <c r="A19" s="81" t="s">
        <v>444</v>
      </c>
      <c r="B19" s="34" t="s">
        <v>220</v>
      </c>
      <c r="C19" s="90">
        <v>1.4200974951000001</v>
      </c>
      <c r="D19" s="9" t="str">
        <f>IF($B19="N/A","N/A",IF(C19&gt;1,"Yes","No"))</f>
        <v>Yes</v>
      </c>
      <c r="E19" s="9">
        <v>0.58632182470000005</v>
      </c>
      <c r="F19" s="9" t="str">
        <f>IF($B19="N/A","N/A",IF(E19&gt;1,"Yes","No"))</f>
        <v>No</v>
      </c>
      <c r="G19" s="9">
        <v>0.36791651339999998</v>
      </c>
      <c r="H19" s="9" t="str">
        <f>IF($B19="N/A","N/A",IF(G19&gt;1,"Yes","No"))</f>
        <v>No</v>
      </c>
      <c r="I19" s="10">
        <v>-58.7</v>
      </c>
      <c r="J19" s="10">
        <v>-37.299999999999997</v>
      </c>
      <c r="K19" s="9" t="str">
        <f t="shared" si="0"/>
        <v>No</v>
      </c>
    </row>
    <row r="20" spans="1:11" x14ac:dyDescent="0.2">
      <c r="A20" s="81" t="s">
        <v>856</v>
      </c>
      <c r="B20" s="34" t="s">
        <v>217</v>
      </c>
      <c r="C20" s="83">
        <v>62.948165520000003</v>
      </c>
      <c r="D20" s="9" t="str">
        <f>IF($B20="N/A","N/A",IF(C20&gt;15,"No",IF(C20&lt;-15,"No","Yes")))</f>
        <v>N/A</v>
      </c>
      <c r="E20" s="36">
        <v>75.435782431000007</v>
      </c>
      <c r="F20" s="9" t="str">
        <f>IF($B20="N/A","N/A",IF(E20&gt;15,"No",IF(E20&lt;-15,"No","Yes")))</f>
        <v>N/A</v>
      </c>
      <c r="G20" s="36">
        <v>70.956625801000001</v>
      </c>
      <c r="H20" s="9" t="str">
        <f>IF($B20="N/A","N/A",IF(G20&gt;15,"No",IF(G20&lt;-15,"No","Yes")))</f>
        <v>N/A</v>
      </c>
      <c r="I20" s="10">
        <v>19.84</v>
      </c>
      <c r="J20" s="10">
        <v>-5.94</v>
      </c>
      <c r="K20" s="9" t="str">
        <f t="shared" si="0"/>
        <v>Yes</v>
      </c>
    </row>
    <row r="21" spans="1:11" x14ac:dyDescent="0.2">
      <c r="A21" s="81" t="s">
        <v>34</v>
      </c>
      <c r="B21" s="34" t="s">
        <v>217</v>
      </c>
      <c r="C21" s="94">
        <v>7.4542599999999993E-5</v>
      </c>
      <c r="D21" s="9" t="str">
        <f>IF($B21="N/A","N/A",IF(C21&gt;15,"No",IF(C21&lt;-15,"No","Yes")))</f>
        <v>N/A</v>
      </c>
      <c r="E21" s="95">
        <v>6.2483020000000001E-4</v>
      </c>
      <c r="F21" s="9" t="str">
        <f>IF($B21="N/A","N/A",IF(E21&gt;15,"No",IF(E21&lt;-15,"No","Yes")))</f>
        <v>N/A</v>
      </c>
      <c r="G21" s="95">
        <v>1.1243049999999999E-3</v>
      </c>
      <c r="H21" s="9" t="str">
        <f>IF($B21="N/A","N/A",IF(G21&gt;15,"No",IF(G21&lt;-15,"No","Yes")))</f>
        <v>N/A</v>
      </c>
      <c r="I21" s="10">
        <v>738.2</v>
      </c>
      <c r="J21" s="10">
        <v>79.94</v>
      </c>
      <c r="K21" s="9" t="str">
        <f t="shared" si="0"/>
        <v>No</v>
      </c>
    </row>
    <row r="22" spans="1:11" x14ac:dyDescent="0.2">
      <c r="A22" s="81" t="s">
        <v>1722</v>
      </c>
      <c r="B22" s="34" t="s">
        <v>217</v>
      </c>
      <c r="C22" s="94">
        <v>0.85378952770000005</v>
      </c>
      <c r="D22" s="9" t="str">
        <f>IF($B22="N/A","N/A",IF(C22&gt;15,"No",IF(C22&lt;-15,"No","Yes")))</f>
        <v>N/A</v>
      </c>
      <c r="E22" s="95">
        <v>0.87492485880000004</v>
      </c>
      <c r="F22" s="9" t="str">
        <f>IF($B22="N/A","N/A",IF(E22&gt;15,"No",IF(E22&lt;-15,"No","Yes")))</f>
        <v>N/A</v>
      </c>
      <c r="G22" s="95">
        <v>13.067360257000001</v>
      </c>
      <c r="H22" s="9" t="str">
        <f>IF($B22="N/A","N/A",IF(G22&gt;15,"No",IF(G22&lt;-15,"No","Yes")))</f>
        <v>N/A</v>
      </c>
      <c r="I22" s="10">
        <v>2.4750000000000001</v>
      </c>
      <c r="J22" s="10">
        <v>1394</v>
      </c>
      <c r="K22" s="9" t="str">
        <f t="shared" si="0"/>
        <v>No</v>
      </c>
    </row>
    <row r="23" spans="1:11" x14ac:dyDescent="0.2">
      <c r="A23" s="81" t="s">
        <v>35</v>
      </c>
      <c r="B23" s="34" t="s">
        <v>217</v>
      </c>
      <c r="C23" s="94">
        <v>21.562871780999998</v>
      </c>
      <c r="D23" s="9" t="str">
        <f>IF($B23="N/A","N/A",IF(C23&gt;15,"No",IF(C23&lt;-15,"No","Yes")))</f>
        <v>N/A</v>
      </c>
      <c r="E23" s="95">
        <v>22.627526571000001</v>
      </c>
      <c r="F23" s="9" t="str">
        <f>IF($B23="N/A","N/A",IF(E23&gt;15,"No",IF(E23&lt;-15,"No","Yes")))</f>
        <v>N/A</v>
      </c>
      <c r="G23" s="95">
        <v>22.005920930999999</v>
      </c>
      <c r="H23" s="9" t="str">
        <f>IF($B23="N/A","N/A",IF(G23&gt;15,"No",IF(G23&lt;-15,"No","Yes")))</f>
        <v>N/A</v>
      </c>
      <c r="I23" s="10">
        <v>4.9370000000000003</v>
      </c>
      <c r="J23" s="10">
        <v>-2.75</v>
      </c>
      <c r="K23" s="9" t="str">
        <f t="shared" si="0"/>
        <v>Yes</v>
      </c>
    </row>
    <row r="24" spans="1:11" x14ac:dyDescent="0.2">
      <c r="A24" s="81" t="s">
        <v>857</v>
      </c>
      <c r="B24" s="34" t="s">
        <v>247</v>
      </c>
      <c r="C24" s="83">
        <v>3288.5633803000001</v>
      </c>
      <c r="D24" s="9" t="str">
        <f>IF($B24="N/A","N/A",IF(C24&gt;300,"No",IF(C24&lt;75,"No","Yes")))</f>
        <v>No</v>
      </c>
      <c r="E24" s="36">
        <v>3238.3683385999998</v>
      </c>
      <c r="F24" s="9" t="str">
        <f>IF($B24="N/A","N/A",IF(E24&gt;300,"No",IF(E24&lt;75,"No","Yes")))</f>
        <v>No</v>
      </c>
      <c r="G24" s="36">
        <v>3219.4884969</v>
      </c>
      <c r="H24" s="9" t="str">
        <f>IF($B24="N/A","N/A",IF(G24&gt;300,"No",IF(G24&lt;75,"No","Yes")))</f>
        <v>No</v>
      </c>
      <c r="I24" s="10">
        <v>-1.53</v>
      </c>
      <c r="J24" s="10">
        <v>-0.58299999999999996</v>
      </c>
      <c r="K24" s="9" t="str">
        <f t="shared" si="0"/>
        <v>Yes</v>
      </c>
    </row>
    <row r="25" spans="1:11" x14ac:dyDescent="0.2">
      <c r="A25" s="81" t="s">
        <v>858</v>
      </c>
      <c r="B25" s="34" t="s">
        <v>248</v>
      </c>
      <c r="C25" s="83">
        <v>133.40800207999999</v>
      </c>
      <c r="D25" s="9" t="str">
        <f>IF($B25="N/A","N/A",IF(C25&gt;250,"No",IF(C25&lt;20,"No","Yes")))</f>
        <v>Yes</v>
      </c>
      <c r="E25" s="36">
        <v>130.97822841000001</v>
      </c>
      <c r="F25" s="9" t="str">
        <f>IF($B25="N/A","N/A",IF(E25&gt;250,"No",IF(E25&lt;20,"No","Yes")))</f>
        <v>Yes</v>
      </c>
      <c r="G25" s="36">
        <v>15.866912631</v>
      </c>
      <c r="H25" s="9" t="str">
        <f>IF($B25="N/A","N/A",IF(G25&gt;250,"No",IF(G25&lt;20,"No","Yes")))</f>
        <v>No</v>
      </c>
      <c r="I25" s="10">
        <v>-1.82</v>
      </c>
      <c r="J25" s="10">
        <v>-87.9</v>
      </c>
      <c r="K25" s="9" t="str">
        <f t="shared" si="0"/>
        <v>No</v>
      </c>
    </row>
    <row r="26" spans="1:11" x14ac:dyDescent="0.2">
      <c r="A26" s="81" t="s">
        <v>859</v>
      </c>
      <c r="B26" s="34" t="s">
        <v>249</v>
      </c>
      <c r="C26" s="83">
        <v>3.0464430113000001</v>
      </c>
      <c r="D26" s="9" t="str">
        <f>IF($B26="N/A","N/A",IF(C26&gt;5,"No",IF(C26&lt;3,"No","Yes")))</f>
        <v>Yes</v>
      </c>
      <c r="E26" s="36">
        <v>3.4284084420999998</v>
      </c>
      <c r="F26" s="9" t="str">
        <f>IF($B26="N/A","N/A",IF(E26&gt;5,"No",IF(E26&lt;3,"No","Yes")))</f>
        <v>Yes</v>
      </c>
      <c r="G26" s="36">
        <v>4.2258352010999998</v>
      </c>
      <c r="H26" s="9" t="str">
        <f>IF($B26="N/A","N/A",IF(G26&gt;5,"No",IF(G26&lt;3,"No","Yes")))</f>
        <v>Yes</v>
      </c>
      <c r="I26" s="10">
        <v>12.54</v>
      </c>
      <c r="J26" s="10">
        <v>23.26</v>
      </c>
      <c r="K26" s="9" t="str">
        <f t="shared" si="0"/>
        <v>Yes</v>
      </c>
    </row>
    <row r="27" spans="1:11" x14ac:dyDescent="0.2">
      <c r="A27" s="81" t="s">
        <v>131</v>
      </c>
      <c r="B27" s="34" t="s">
        <v>217</v>
      </c>
      <c r="C27" s="79">
        <v>9059</v>
      </c>
      <c r="D27" s="34" t="s">
        <v>217</v>
      </c>
      <c r="E27" s="35">
        <v>13056</v>
      </c>
      <c r="F27" s="34" t="s">
        <v>217</v>
      </c>
      <c r="G27" s="35">
        <v>12131</v>
      </c>
      <c r="H27" s="9" t="str">
        <f>IF($B27="N/A","N/A",IF(G27&gt;15,"No",IF(G27&lt;-15,"No","Yes")))</f>
        <v>N/A</v>
      </c>
      <c r="I27" s="10">
        <v>44.12</v>
      </c>
      <c r="J27" s="10">
        <v>-7.08</v>
      </c>
      <c r="K27" s="9" t="str">
        <f t="shared" si="0"/>
        <v>Yes</v>
      </c>
    </row>
    <row r="28" spans="1:11" x14ac:dyDescent="0.2">
      <c r="A28" s="81" t="s">
        <v>350</v>
      </c>
      <c r="B28" s="34" t="s">
        <v>217</v>
      </c>
      <c r="C28" s="79" t="s">
        <v>217</v>
      </c>
      <c r="D28" s="34" t="s">
        <v>217</v>
      </c>
      <c r="E28" s="35" t="s">
        <v>217</v>
      </c>
      <c r="F28" s="34" t="s">
        <v>217</v>
      </c>
      <c r="G28" s="8">
        <v>1.04195828E-2</v>
      </c>
      <c r="H28" s="9" t="str">
        <f>IF($B28="N/A","N/A",IF(G28&gt;15,"No",IF(G28&lt;-15,"No","Yes")))</f>
        <v>N/A</v>
      </c>
      <c r="I28" s="10" t="s">
        <v>217</v>
      </c>
      <c r="J28" s="10" t="s">
        <v>217</v>
      </c>
      <c r="K28" s="9" t="str">
        <f t="shared" si="0"/>
        <v>N/A</v>
      </c>
    </row>
    <row r="29" spans="1:11" ht="25.5" x14ac:dyDescent="0.2">
      <c r="A29" s="81" t="s">
        <v>835</v>
      </c>
      <c r="B29" s="34" t="s">
        <v>217</v>
      </c>
      <c r="C29" s="36">
        <v>99.726570261999996</v>
      </c>
      <c r="D29" s="34" t="s">
        <v>217</v>
      </c>
      <c r="E29" s="36">
        <v>91.351332721000006</v>
      </c>
      <c r="F29" s="34" t="s">
        <v>217</v>
      </c>
      <c r="G29" s="36">
        <v>83.230731184999996</v>
      </c>
      <c r="H29" s="34" t="s">
        <v>217</v>
      </c>
      <c r="I29" s="10">
        <v>-8.4</v>
      </c>
      <c r="J29" s="10">
        <v>-8.89</v>
      </c>
      <c r="K29" s="9" t="str">
        <f t="shared" si="0"/>
        <v>Yes</v>
      </c>
    </row>
    <row r="30" spans="1:11" x14ac:dyDescent="0.2">
      <c r="A30" s="81" t="s">
        <v>27</v>
      </c>
      <c r="B30" s="34" t="s">
        <v>221</v>
      </c>
      <c r="C30" s="35">
        <v>0</v>
      </c>
      <c r="D30" s="9" t="str">
        <f>IF($B30="N/A","N/A",IF(C30="N/A","N/A",IF(C30=0,"Yes","No")))</f>
        <v>Yes</v>
      </c>
      <c r="E30" s="35">
        <v>0</v>
      </c>
      <c r="F30" s="9" t="str">
        <f>IF($B30="N/A","N/A",IF(E30="N/A","N/A",IF(E30=0,"Yes","No")))</f>
        <v>Yes</v>
      </c>
      <c r="G30" s="35">
        <v>0</v>
      </c>
      <c r="H30" s="9" t="str">
        <f>IF($B30="N/A","N/A",IF(G30=0,"Yes","No"))</f>
        <v>Yes</v>
      </c>
      <c r="I30" s="10" t="s">
        <v>1743</v>
      </c>
      <c r="J30" s="10" t="s">
        <v>1743</v>
      </c>
      <c r="K30" s="9" t="str">
        <f t="shared" si="0"/>
        <v>N/A</v>
      </c>
    </row>
    <row r="31" spans="1:11" x14ac:dyDescent="0.2">
      <c r="A31" s="81" t="s">
        <v>210</v>
      </c>
      <c r="B31" s="96" t="s">
        <v>217</v>
      </c>
      <c r="C31" s="79" t="s">
        <v>217</v>
      </c>
      <c r="D31" s="9" t="str">
        <f t="shared" ref="D31:F50" si="4">IF($B31="N/A","N/A",IF(C31&lt;0,"No","Yes"))</f>
        <v>N/A</v>
      </c>
      <c r="E31" s="79">
        <v>638</v>
      </c>
      <c r="F31" s="9" t="str">
        <f t="shared" si="4"/>
        <v>N/A</v>
      </c>
      <c r="G31" s="79">
        <v>1304</v>
      </c>
      <c r="H31" s="9" t="str">
        <f t="shared" ref="H31:H50" si="5">IF($B31="N/A","N/A",IF(G31&lt;0,"No","Yes"))</f>
        <v>N/A</v>
      </c>
      <c r="I31" s="10" t="s">
        <v>217</v>
      </c>
      <c r="J31" s="10">
        <v>104.4</v>
      </c>
      <c r="K31" s="9" t="str">
        <f t="shared" si="0"/>
        <v>No</v>
      </c>
    </row>
    <row r="32" spans="1:11" ht="25.5" x14ac:dyDescent="0.2">
      <c r="A32" s="2" t="s">
        <v>659</v>
      </c>
      <c r="B32" s="96" t="s">
        <v>217</v>
      </c>
      <c r="C32" s="80" t="s">
        <v>217</v>
      </c>
      <c r="D32" s="9" t="str">
        <f t="shared" si="4"/>
        <v>N/A</v>
      </c>
      <c r="E32" s="80">
        <v>99.843260188000002</v>
      </c>
      <c r="F32" s="9" t="str">
        <f t="shared" si="4"/>
        <v>N/A</v>
      </c>
      <c r="G32" s="80">
        <v>100</v>
      </c>
      <c r="H32" s="9" t="str">
        <f t="shared" si="5"/>
        <v>N/A</v>
      </c>
      <c r="I32" s="10" t="s">
        <v>217</v>
      </c>
      <c r="J32" s="10">
        <v>0.157</v>
      </c>
      <c r="K32" s="9" t="str">
        <f t="shared" si="0"/>
        <v>Yes</v>
      </c>
    </row>
    <row r="33" spans="1:11" x14ac:dyDescent="0.2">
      <c r="A33" s="2" t="s">
        <v>660</v>
      </c>
      <c r="B33" s="96" t="s">
        <v>217</v>
      </c>
      <c r="C33" s="80" t="s">
        <v>217</v>
      </c>
      <c r="D33" s="9" t="str">
        <f t="shared" si="4"/>
        <v>N/A</v>
      </c>
      <c r="E33" s="80">
        <v>0</v>
      </c>
      <c r="F33" s="9" t="str">
        <f t="shared" si="4"/>
        <v>N/A</v>
      </c>
      <c r="G33" s="80">
        <v>0</v>
      </c>
      <c r="H33" s="9" t="str">
        <f t="shared" si="5"/>
        <v>N/A</v>
      </c>
      <c r="I33" s="10" t="s">
        <v>217</v>
      </c>
      <c r="J33" s="10" t="s">
        <v>1743</v>
      </c>
      <c r="K33" s="9" t="str">
        <f t="shared" si="0"/>
        <v>N/A</v>
      </c>
    </row>
    <row r="34" spans="1:11" x14ac:dyDescent="0.2">
      <c r="A34" s="2" t="s">
        <v>661</v>
      </c>
      <c r="B34" s="96" t="s">
        <v>217</v>
      </c>
      <c r="C34" s="80" t="s">
        <v>217</v>
      </c>
      <c r="D34" s="9" t="str">
        <f t="shared" si="4"/>
        <v>N/A</v>
      </c>
      <c r="E34" s="80">
        <v>0</v>
      </c>
      <c r="F34" s="9" t="str">
        <f t="shared" si="4"/>
        <v>N/A</v>
      </c>
      <c r="G34" s="80">
        <v>0</v>
      </c>
      <c r="H34" s="9" t="str">
        <f t="shared" si="5"/>
        <v>N/A</v>
      </c>
      <c r="I34" s="10" t="s">
        <v>217</v>
      </c>
      <c r="J34" s="10" t="s">
        <v>1743</v>
      </c>
      <c r="K34" s="9" t="str">
        <f t="shared" si="0"/>
        <v>N/A</v>
      </c>
    </row>
    <row r="35" spans="1:11" x14ac:dyDescent="0.2">
      <c r="A35" s="2" t="s">
        <v>662</v>
      </c>
      <c r="B35" s="96" t="s">
        <v>217</v>
      </c>
      <c r="C35" s="80" t="s">
        <v>217</v>
      </c>
      <c r="D35" s="9" t="str">
        <f t="shared" si="4"/>
        <v>N/A</v>
      </c>
      <c r="E35" s="80">
        <v>0.1567398119</v>
      </c>
      <c r="F35" s="9" t="str">
        <f t="shared" si="4"/>
        <v>N/A</v>
      </c>
      <c r="G35" s="80">
        <v>0</v>
      </c>
      <c r="H35" s="9" t="str">
        <f t="shared" si="5"/>
        <v>N/A</v>
      </c>
      <c r="I35" s="10" t="s">
        <v>217</v>
      </c>
      <c r="J35" s="10">
        <v>-100</v>
      </c>
      <c r="K35" s="9" t="str">
        <f t="shared" si="0"/>
        <v>No</v>
      </c>
    </row>
    <row r="36" spans="1:11" x14ac:dyDescent="0.2">
      <c r="A36" s="2" t="s">
        <v>353</v>
      </c>
      <c r="B36" s="96" t="s">
        <v>217</v>
      </c>
      <c r="C36" s="79" t="s">
        <v>217</v>
      </c>
      <c r="D36" s="9" t="str">
        <f t="shared" si="4"/>
        <v>N/A</v>
      </c>
      <c r="E36" s="79">
        <v>893366</v>
      </c>
      <c r="F36" s="9" t="str">
        <f t="shared" si="4"/>
        <v>N/A</v>
      </c>
      <c r="G36" s="79">
        <v>15155886</v>
      </c>
      <c r="H36" s="9" t="str">
        <f t="shared" si="5"/>
        <v>N/A</v>
      </c>
      <c r="I36" s="10" t="s">
        <v>217</v>
      </c>
      <c r="J36" s="10">
        <v>1596</v>
      </c>
      <c r="K36" s="9" t="str">
        <f t="shared" si="0"/>
        <v>No</v>
      </c>
    </row>
    <row r="37" spans="1:11" x14ac:dyDescent="0.2">
      <c r="A37" s="2" t="s">
        <v>663</v>
      </c>
      <c r="B37" s="96" t="s">
        <v>217</v>
      </c>
      <c r="C37" s="80" t="s">
        <v>217</v>
      </c>
      <c r="D37" s="9" t="str">
        <f t="shared" si="4"/>
        <v>N/A</v>
      </c>
      <c r="E37" s="80">
        <v>0</v>
      </c>
      <c r="F37" s="9" t="str">
        <f t="shared" si="4"/>
        <v>N/A</v>
      </c>
      <c r="G37" s="80">
        <v>0</v>
      </c>
      <c r="H37" s="9" t="str">
        <f t="shared" si="5"/>
        <v>N/A</v>
      </c>
      <c r="I37" s="10" t="s">
        <v>217</v>
      </c>
      <c r="J37" s="10" t="s">
        <v>1743</v>
      </c>
      <c r="K37" s="9" t="str">
        <f t="shared" si="0"/>
        <v>N/A</v>
      </c>
    </row>
    <row r="38" spans="1:11" x14ac:dyDescent="0.2">
      <c r="A38" s="2" t="s">
        <v>664</v>
      </c>
      <c r="B38" s="96" t="s">
        <v>217</v>
      </c>
      <c r="C38" s="80" t="s">
        <v>217</v>
      </c>
      <c r="D38" s="9" t="str">
        <f t="shared" si="4"/>
        <v>N/A</v>
      </c>
      <c r="E38" s="80">
        <v>99.754300029000007</v>
      </c>
      <c r="F38" s="9" t="str">
        <f t="shared" si="4"/>
        <v>N/A</v>
      </c>
      <c r="G38" s="80">
        <v>6.5085736327000001</v>
      </c>
      <c r="H38" s="9" t="str">
        <f t="shared" si="5"/>
        <v>N/A</v>
      </c>
      <c r="I38" s="10" t="s">
        <v>217</v>
      </c>
      <c r="J38" s="10">
        <v>-93.5</v>
      </c>
      <c r="K38" s="9" t="str">
        <f t="shared" si="0"/>
        <v>No</v>
      </c>
    </row>
    <row r="39" spans="1:11" x14ac:dyDescent="0.2">
      <c r="A39" s="2" t="s">
        <v>665</v>
      </c>
      <c r="B39" s="96" t="s">
        <v>217</v>
      </c>
      <c r="C39" s="80" t="s">
        <v>217</v>
      </c>
      <c r="D39" s="9" t="str">
        <f t="shared" si="4"/>
        <v>N/A</v>
      </c>
      <c r="E39" s="80">
        <v>0</v>
      </c>
      <c r="F39" s="9" t="str">
        <f t="shared" si="4"/>
        <v>N/A</v>
      </c>
      <c r="G39" s="80">
        <v>0</v>
      </c>
      <c r="H39" s="9" t="str">
        <f t="shared" si="5"/>
        <v>N/A</v>
      </c>
      <c r="I39" s="10" t="s">
        <v>217</v>
      </c>
      <c r="J39" s="10" t="s">
        <v>1743</v>
      </c>
      <c r="K39" s="9" t="str">
        <f t="shared" si="0"/>
        <v>N/A</v>
      </c>
    </row>
    <row r="40" spans="1:11" x14ac:dyDescent="0.2">
      <c r="A40" s="2" t="s">
        <v>666</v>
      </c>
      <c r="B40" s="96" t="s">
        <v>217</v>
      </c>
      <c r="C40" s="80" t="s">
        <v>217</v>
      </c>
      <c r="D40" s="9" t="str">
        <f t="shared" si="4"/>
        <v>N/A</v>
      </c>
      <c r="E40" s="80">
        <v>0</v>
      </c>
      <c r="F40" s="9" t="str">
        <f t="shared" si="4"/>
        <v>N/A</v>
      </c>
      <c r="G40" s="80">
        <v>0</v>
      </c>
      <c r="H40" s="9" t="str">
        <f t="shared" si="5"/>
        <v>N/A</v>
      </c>
      <c r="I40" s="10" t="s">
        <v>217</v>
      </c>
      <c r="J40" s="10" t="s">
        <v>1743</v>
      </c>
      <c r="K40" s="9" t="str">
        <f t="shared" si="0"/>
        <v>N/A</v>
      </c>
    </row>
    <row r="41" spans="1:11" x14ac:dyDescent="0.2">
      <c r="A41" s="2" t="s">
        <v>667</v>
      </c>
      <c r="B41" s="96" t="s">
        <v>217</v>
      </c>
      <c r="C41" s="80" t="s">
        <v>217</v>
      </c>
      <c r="D41" s="9" t="str">
        <f t="shared" si="4"/>
        <v>N/A</v>
      </c>
      <c r="E41" s="80">
        <v>0</v>
      </c>
      <c r="F41" s="9" t="str">
        <f t="shared" si="4"/>
        <v>N/A</v>
      </c>
      <c r="G41" s="80">
        <v>92.820604482999997</v>
      </c>
      <c r="H41" s="9" t="str">
        <f t="shared" si="5"/>
        <v>N/A</v>
      </c>
      <c r="I41" s="10" t="s">
        <v>217</v>
      </c>
      <c r="J41" s="10" t="s">
        <v>1743</v>
      </c>
      <c r="K41" s="9" t="str">
        <f t="shared" si="0"/>
        <v>N/A</v>
      </c>
    </row>
    <row r="42" spans="1:11" x14ac:dyDescent="0.2">
      <c r="A42" s="2" t="s">
        <v>668</v>
      </c>
      <c r="B42" s="96" t="s">
        <v>217</v>
      </c>
      <c r="C42" s="80" t="s">
        <v>217</v>
      </c>
      <c r="D42" s="9" t="str">
        <f t="shared" si="4"/>
        <v>N/A</v>
      </c>
      <c r="E42" s="80">
        <v>99.754300029000007</v>
      </c>
      <c r="F42" s="9" t="str">
        <f t="shared" si="4"/>
        <v>N/A</v>
      </c>
      <c r="G42" s="80">
        <v>99.329178115999994</v>
      </c>
      <c r="H42" s="9" t="str">
        <f t="shared" si="5"/>
        <v>N/A</v>
      </c>
      <c r="I42" s="10" t="s">
        <v>217</v>
      </c>
      <c r="J42" s="10">
        <v>-0.42599999999999999</v>
      </c>
      <c r="K42" s="9" t="str">
        <f t="shared" si="0"/>
        <v>Yes</v>
      </c>
    </row>
    <row r="43" spans="1:11" x14ac:dyDescent="0.2">
      <c r="A43" s="2" t="s">
        <v>669</v>
      </c>
      <c r="B43" s="96" t="s">
        <v>217</v>
      </c>
      <c r="C43" s="80" t="s">
        <v>217</v>
      </c>
      <c r="D43" s="9" t="str">
        <f t="shared" si="4"/>
        <v>N/A</v>
      </c>
      <c r="E43" s="80">
        <v>0</v>
      </c>
      <c r="F43" s="9" t="str">
        <f t="shared" si="4"/>
        <v>N/A</v>
      </c>
      <c r="G43" s="80">
        <v>0</v>
      </c>
      <c r="H43" s="9" t="str">
        <f t="shared" si="5"/>
        <v>N/A</v>
      </c>
      <c r="I43" s="10" t="s">
        <v>217</v>
      </c>
      <c r="J43" s="10" t="s">
        <v>1743</v>
      </c>
      <c r="K43" s="9" t="str">
        <f t="shared" si="0"/>
        <v>N/A</v>
      </c>
    </row>
    <row r="44" spans="1:11" x14ac:dyDescent="0.2">
      <c r="A44" s="2" t="s">
        <v>670</v>
      </c>
      <c r="B44" s="96" t="s">
        <v>217</v>
      </c>
      <c r="C44" s="80" t="s">
        <v>217</v>
      </c>
      <c r="D44" s="9" t="str">
        <f t="shared" si="4"/>
        <v>N/A</v>
      </c>
      <c r="E44" s="80">
        <v>0</v>
      </c>
      <c r="F44" s="9" t="str">
        <f t="shared" si="4"/>
        <v>N/A</v>
      </c>
      <c r="G44" s="80">
        <v>0</v>
      </c>
      <c r="H44" s="9" t="str">
        <f t="shared" si="5"/>
        <v>N/A</v>
      </c>
      <c r="I44" s="10" t="s">
        <v>217</v>
      </c>
      <c r="J44" s="10" t="s">
        <v>1743</v>
      </c>
      <c r="K44" s="9" t="str">
        <f t="shared" si="0"/>
        <v>N/A</v>
      </c>
    </row>
    <row r="45" spans="1:11" x14ac:dyDescent="0.2">
      <c r="A45" s="2" t="s">
        <v>671</v>
      </c>
      <c r="B45" s="96" t="s">
        <v>217</v>
      </c>
      <c r="C45" s="80" t="s">
        <v>217</v>
      </c>
      <c r="D45" s="9" t="str">
        <f t="shared" si="4"/>
        <v>N/A</v>
      </c>
      <c r="E45" s="80">
        <v>0.24569997069999999</v>
      </c>
      <c r="F45" s="9" t="str">
        <f t="shared" si="4"/>
        <v>N/A</v>
      </c>
      <c r="G45" s="80">
        <v>0.67082188399999998</v>
      </c>
      <c r="H45" s="9" t="str">
        <f t="shared" si="5"/>
        <v>N/A</v>
      </c>
      <c r="I45" s="10" t="s">
        <v>217</v>
      </c>
      <c r="J45" s="10">
        <v>173</v>
      </c>
      <c r="K45" s="9" t="str">
        <f t="shared" si="0"/>
        <v>No</v>
      </c>
    </row>
    <row r="46" spans="1:11" x14ac:dyDescent="0.2">
      <c r="A46" s="2" t="s">
        <v>354</v>
      </c>
      <c r="B46" s="96" t="s">
        <v>217</v>
      </c>
      <c r="C46" s="79" t="s">
        <v>217</v>
      </c>
      <c r="D46" s="9" t="str">
        <f t="shared" si="4"/>
        <v>N/A</v>
      </c>
      <c r="E46" s="79">
        <v>23104456</v>
      </c>
      <c r="F46" s="9" t="str">
        <f t="shared" si="4"/>
        <v>N/A</v>
      </c>
      <c r="G46" s="79">
        <v>25523076</v>
      </c>
      <c r="H46" s="9" t="str">
        <f t="shared" si="5"/>
        <v>N/A</v>
      </c>
      <c r="I46" s="10" t="s">
        <v>217</v>
      </c>
      <c r="J46" s="10">
        <v>10.47</v>
      </c>
      <c r="K46" s="9" t="str">
        <f t="shared" si="0"/>
        <v>Yes</v>
      </c>
    </row>
    <row r="47" spans="1:11" x14ac:dyDescent="0.2">
      <c r="A47" s="2" t="s">
        <v>672</v>
      </c>
      <c r="B47" s="96" t="s">
        <v>217</v>
      </c>
      <c r="C47" s="80" t="s">
        <v>217</v>
      </c>
      <c r="D47" s="9" t="str">
        <f t="shared" si="4"/>
        <v>N/A</v>
      </c>
      <c r="E47" s="80">
        <v>0</v>
      </c>
      <c r="F47" s="9" t="str">
        <f t="shared" si="4"/>
        <v>N/A</v>
      </c>
      <c r="G47" s="80">
        <v>0</v>
      </c>
      <c r="H47" s="9" t="str">
        <f t="shared" si="5"/>
        <v>N/A</v>
      </c>
      <c r="I47" s="10" t="s">
        <v>217</v>
      </c>
      <c r="J47" s="10" t="s">
        <v>1743</v>
      </c>
      <c r="K47" s="9" t="str">
        <f t="shared" si="0"/>
        <v>N/A</v>
      </c>
    </row>
    <row r="48" spans="1:11" x14ac:dyDescent="0.2">
      <c r="A48" s="2" t="s">
        <v>673</v>
      </c>
      <c r="B48" s="96" t="s">
        <v>217</v>
      </c>
      <c r="C48" s="80" t="s">
        <v>217</v>
      </c>
      <c r="D48" s="9" t="str">
        <f t="shared" si="4"/>
        <v>N/A</v>
      </c>
      <c r="E48" s="80">
        <v>0</v>
      </c>
      <c r="F48" s="9" t="str">
        <f t="shared" si="4"/>
        <v>N/A</v>
      </c>
      <c r="G48" s="80">
        <v>0</v>
      </c>
      <c r="H48" s="9" t="str">
        <f t="shared" si="5"/>
        <v>N/A</v>
      </c>
      <c r="I48" s="10" t="s">
        <v>217</v>
      </c>
      <c r="J48" s="10" t="s">
        <v>1743</v>
      </c>
      <c r="K48" s="9" t="str">
        <f t="shared" si="0"/>
        <v>N/A</v>
      </c>
    </row>
    <row r="49" spans="1:11" x14ac:dyDescent="0.2">
      <c r="A49" s="2" t="s">
        <v>674</v>
      </c>
      <c r="B49" s="96" t="s">
        <v>217</v>
      </c>
      <c r="C49" s="80" t="s">
        <v>217</v>
      </c>
      <c r="D49" s="9" t="str">
        <f t="shared" si="4"/>
        <v>N/A</v>
      </c>
      <c r="E49" s="80">
        <v>0</v>
      </c>
      <c r="F49" s="9" t="str">
        <f t="shared" si="4"/>
        <v>N/A</v>
      </c>
      <c r="G49" s="80">
        <v>0</v>
      </c>
      <c r="H49" s="9" t="str">
        <f t="shared" si="5"/>
        <v>N/A</v>
      </c>
      <c r="I49" s="10" t="s">
        <v>217</v>
      </c>
      <c r="J49" s="10" t="s">
        <v>1743</v>
      </c>
      <c r="K49" s="9" t="str">
        <f t="shared" si="0"/>
        <v>N/A</v>
      </c>
    </row>
    <row r="50" spans="1:11" x14ac:dyDescent="0.2">
      <c r="A50" s="2" t="s">
        <v>675</v>
      </c>
      <c r="B50" s="96" t="s">
        <v>217</v>
      </c>
      <c r="C50" s="80" t="s">
        <v>217</v>
      </c>
      <c r="D50" s="9" t="str">
        <f t="shared" si="4"/>
        <v>N/A</v>
      </c>
      <c r="E50" s="80">
        <v>100</v>
      </c>
      <c r="F50" s="9" t="str">
        <f t="shared" si="4"/>
        <v>N/A</v>
      </c>
      <c r="G50" s="80">
        <v>100</v>
      </c>
      <c r="H50" s="9" t="str">
        <f t="shared" si="5"/>
        <v>N/A</v>
      </c>
      <c r="I50" s="10" t="s">
        <v>217</v>
      </c>
      <c r="J50" s="10">
        <v>0</v>
      </c>
      <c r="K50" s="9" t="str">
        <f t="shared" si="0"/>
        <v>Yes</v>
      </c>
    </row>
    <row r="51" spans="1:11" x14ac:dyDescent="0.2">
      <c r="A51" s="2" t="s">
        <v>355</v>
      </c>
      <c r="B51" s="34" t="s">
        <v>217</v>
      </c>
      <c r="C51" s="79">
        <v>0</v>
      </c>
      <c r="D51" s="34" t="s">
        <v>217</v>
      </c>
      <c r="E51" s="35">
        <v>21731</v>
      </c>
      <c r="F51" s="34" t="s">
        <v>217</v>
      </c>
      <c r="G51" s="35">
        <v>442240</v>
      </c>
      <c r="H51" s="34" t="s">
        <v>217</v>
      </c>
      <c r="I51" s="10" t="s">
        <v>1743</v>
      </c>
      <c r="J51" s="10">
        <v>1935</v>
      </c>
      <c r="K51" s="9" t="str">
        <f t="shared" si="0"/>
        <v>No</v>
      </c>
    </row>
    <row r="52" spans="1:11" x14ac:dyDescent="0.2">
      <c r="A52" s="2" t="s">
        <v>356</v>
      </c>
      <c r="B52" s="34" t="s">
        <v>217</v>
      </c>
      <c r="C52" s="80" t="s">
        <v>1743</v>
      </c>
      <c r="D52" s="9" t="str">
        <f t="shared" ref="D52:D54" si="6">IF($B52="N/A","N/A",IF(C52&gt;15,"No",IF(C52&lt;-15,"No","Yes")))</f>
        <v>N/A</v>
      </c>
      <c r="E52" s="8">
        <v>0</v>
      </c>
      <c r="F52" s="9" t="str">
        <f t="shared" ref="F52:F54" si="7">IF($B52="N/A","N/A",IF(E52&gt;15,"No",IF(E52&lt;-15,"No","Yes")))</f>
        <v>N/A</v>
      </c>
      <c r="G52" s="8">
        <v>0</v>
      </c>
      <c r="H52" s="9" t="str">
        <f t="shared" ref="H52:H54" si="8">IF($B52="N/A","N/A",IF(G52&gt;15,"No",IF(G52&lt;-15,"No","Yes")))</f>
        <v>N/A</v>
      </c>
      <c r="I52" s="10" t="s">
        <v>1743</v>
      </c>
      <c r="J52" s="10" t="s">
        <v>1743</v>
      </c>
      <c r="K52" s="9" t="str">
        <f t="shared" si="0"/>
        <v>N/A</v>
      </c>
    </row>
    <row r="53" spans="1:11" x14ac:dyDescent="0.2">
      <c r="A53" s="2" t="s">
        <v>357</v>
      </c>
      <c r="B53" s="34" t="s">
        <v>217</v>
      </c>
      <c r="C53" s="80" t="s">
        <v>1743</v>
      </c>
      <c r="D53" s="9" t="str">
        <f t="shared" si="6"/>
        <v>N/A</v>
      </c>
      <c r="E53" s="8">
        <v>5.5588790208000001</v>
      </c>
      <c r="F53" s="9" t="str">
        <f t="shared" si="7"/>
        <v>N/A</v>
      </c>
      <c r="G53" s="8">
        <v>10.408827786</v>
      </c>
      <c r="H53" s="9" t="str">
        <f t="shared" si="8"/>
        <v>N/A</v>
      </c>
      <c r="I53" s="10" t="s">
        <v>1743</v>
      </c>
      <c r="J53" s="10">
        <v>87.25</v>
      </c>
      <c r="K53" s="9" t="str">
        <f t="shared" si="0"/>
        <v>No</v>
      </c>
    </row>
    <row r="54" spans="1:11" x14ac:dyDescent="0.2">
      <c r="A54" s="2" t="s">
        <v>358</v>
      </c>
      <c r="B54" s="34" t="s">
        <v>217</v>
      </c>
      <c r="C54" s="80" t="s">
        <v>217</v>
      </c>
      <c r="D54" s="9" t="str">
        <f t="shared" si="6"/>
        <v>N/A</v>
      </c>
      <c r="E54" s="8" t="s">
        <v>217</v>
      </c>
      <c r="F54" s="9" t="str">
        <f t="shared" si="7"/>
        <v>N/A</v>
      </c>
      <c r="G54" s="8">
        <v>20.501537627000001</v>
      </c>
      <c r="H54" s="9" t="str">
        <f t="shared" si="8"/>
        <v>N/A</v>
      </c>
      <c r="I54" s="10" t="s">
        <v>217</v>
      </c>
      <c r="J54" s="10" t="s">
        <v>217</v>
      </c>
      <c r="K54" s="9" t="str">
        <f t="shared" si="0"/>
        <v>N/A</v>
      </c>
    </row>
    <row r="55" spans="1:11" ht="12" customHeight="1" x14ac:dyDescent="0.2">
      <c r="A55" s="170" t="s">
        <v>1649</v>
      </c>
      <c r="B55" s="171"/>
      <c r="C55" s="171"/>
      <c r="D55" s="171"/>
      <c r="E55" s="171"/>
      <c r="F55" s="171"/>
      <c r="G55" s="171"/>
      <c r="H55" s="171"/>
      <c r="I55" s="171"/>
      <c r="J55" s="171"/>
      <c r="K55" s="172"/>
    </row>
    <row r="56" spans="1:11" x14ac:dyDescent="0.2">
      <c r="A56" s="167" t="s">
        <v>1647</v>
      </c>
      <c r="B56" s="168"/>
      <c r="C56" s="168"/>
      <c r="D56" s="168"/>
      <c r="E56" s="168"/>
      <c r="F56" s="168"/>
      <c r="G56" s="168"/>
      <c r="H56" s="168"/>
      <c r="I56" s="168"/>
      <c r="J56" s="168"/>
      <c r="K56" s="169"/>
    </row>
  </sheetData>
  <mergeCells count="5">
    <mergeCell ref="A1:K1"/>
    <mergeCell ref="A2:K2"/>
    <mergeCell ref="A4:K4"/>
    <mergeCell ref="A55:K55"/>
    <mergeCell ref="A56:K56"/>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32"/>
  <sheetViews>
    <sheetView zoomScaleNormal="100" workbookViewId="0">
      <pane xSplit="2" ySplit="5" topLeftCell="C18"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82"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1680</v>
      </c>
      <c r="B1" s="159"/>
      <c r="C1" s="159"/>
      <c r="D1" s="159"/>
      <c r="E1" s="159"/>
      <c r="F1" s="159"/>
      <c r="G1" s="159"/>
      <c r="H1" s="159"/>
      <c r="I1" s="159"/>
      <c r="J1" s="159"/>
      <c r="K1" s="160"/>
    </row>
    <row r="2" spans="1:11" ht="12.75" customHeight="1" x14ac:dyDescent="0.2">
      <c r="A2" s="164" t="s">
        <v>1600</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x14ac:dyDescent="0.2">
      <c r="A6" s="81" t="s">
        <v>12</v>
      </c>
      <c r="B6" s="34" t="s">
        <v>217</v>
      </c>
      <c r="C6" s="79">
        <v>65794672</v>
      </c>
      <c r="D6" s="9" t="str">
        <f>IF($B6="N/A","N/A",IF(C6&gt;15,"No",IF(C6&lt;-15,"No","Yes")))</f>
        <v>N/A</v>
      </c>
      <c r="E6" s="35">
        <v>70911087</v>
      </c>
      <c r="F6" s="9" t="str">
        <f>IF($B6="N/A","N/A",IF(E6&gt;15,"No",IF(E6&lt;-15,"No","Yes")))</f>
        <v>N/A</v>
      </c>
      <c r="G6" s="35">
        <v>68317514</v>
      </c>
      <c r="H6" s="9" t="str">
        <f>IF($B6="N/A","N/A",IF(G6&gt;15,"No",IF(G6&lt;-15,"No","Yes")))</f>
        <v>N/A</v>
      </c>
      <c r="I6" s="10">
        <v>7.7759999999999998</v>
      </c>
      <c r="J6" s="10">
        <v>-3.66</v>
      </c>
      <c r="K6" s="9" t="str">
        <f t="shared" ref="K6:K15" si="0">IF(J6="Div by 0", "N/A", IF(J6="N/A","N/A", IF(J6&gt;30, "No", IF(J6&lt;-30, "No", "Yes"))))</f>
        <v>Yes</v>
      </c>
    </row>
    <row r="7" spans="1:11" x14ac:dyDescent="0.2">
      <c r="A7" s="81" t="s">
        <v>30</v>
      </c>
      <c r="B7" s="34" t="s">
        <v>250</v>
      </c>
      <c r="C7" s="80">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
      <c r="A8" s="81" t="s">
        <v>29</v>
      </c>
      <c r="B8" s="34" t="s">
        <v>221</v>
      </c>
      <c r="C8" s="80">
        <v>0</v>
      </c>
      <c r="D8" s="9" t="str">
        <f>IF($B8="N/A","N/A",IF(C8=0,"Yes","No"))</f>
        <v>Yes</v>
      </c>
      <c r="E8" s="8">
        <v>0</v>
      </c>
      <c r="F8" s="9" t="str">
        <f>IF($B8="N/A","N/A",IF(E8=0,"Yes","No"))</f>
        <v>Yes</v>
      </c>
      <c r="G8" s="8">
        <v>0</v>
      </c>
      <c r="H8" s="9" t="str">
        <f>IF($B8="N/A","N/A",IF(G8=0,"Yes","No"))</f>
        <v>Yes</v>
      </c>
      <c r="I8" s="10" t="s">
        <v>1743</v>
      </c>
      <c r="J8" s="10" t="s">
        <v>1743</v>
      </c>
      <c r="K8" s="9" t="str">
        <f t="shared" si="0"/>
        <v>N/A</v>
      </c>
    </row>
    <row r="9" spans="1:11" x14ac:dyDescent="0.2">
      <c r="A9" s="81" t="s">
        <v>16</v>
      </c>
      <c r="B9" s="34" t="s">
        <v>217</v>
      </c>
      <c r="C9" s="80">
        <v>2.0983857172999998</v>
      </c>
      <c r="D9" s="9" t="str">
        <f t="shared" ref="D9:D15" si="1">IF($B9="N/A","N/A",IF(C9&gt;15,"No",IF(C9&lt;-15,"No","Yes")))</f>
        <v>N/A</v>
      </c>
      <c r="E9" s="8">
        <v>2.0472073710999998</v>
      </c>
      <c r="F9" s="9" t="str">
        <f t="shared" ref="F9:F15" si="2">IF($B9="N/A","N/A",IF(E9&gt;15,"No",IF(E9&lt;-15,"No","Yes")))</f>
        <v>N/A</v>
      </c>
      <c r="G9" s="8">
        <v>2.1121743394000001</v>
      </c>
      <c r="H9" s="9" t="str">
        <f t="shared" ref="H9:H15" si="3">IF($B9="N/A","N/A",IF(G9&gt;15,"No",IF(G9&lt;-15,"No","Yes")))</f>
        <v>N/A</v>
      </c>
      <c r="I9" s="10">
        <v>-2.44</v>
      </c>
      <c r="J9" s="10">
        <v>3.173</v>
      </c>
      <c r="K9" s="9" t="str">
        <f t="shared" si="0"/>
        <v>Yes</v>
      </c>
    </row>
    <row r="10" spans="1:11" x14ac:dyDescent="0.2">
      <c r="A10" s="81" t="s">
        <v>36</v>
      </c>
      <c r="B10" s="34" t="s">
        <v>217</v>
      </c>
      <c r="C10" s="80">
        <v>0</v>
      </c>
      <c r="D10" s="9" t="str">
        <f t="shared" si="1"/>
        <v>N/A</v>
      </c>
      <c r="E10" s="8">
        <v>0</v>
      </c>
      <c r="F10" s="9" t="str">
        <f t="shared" si="2"/>
        <v>N/A</v>
      </c>
      <c r="G10" s="8">
        <v>0</v>
      </c>
      <c r="H10" s="9" t="str">
        <f t="shared" si="3"/>
        <v>N/A</v>
      </c>
      <c r="I10" s="10" t="s">
        <v>1743</v>
      </c>
      <c r="J10" s="10" t="s">
        <v>1743</v>
      </c>
      <c r="K10" s="9" t="str">
        <f t="shared" si="0"/>
        <v>N/A</v>
      </c>
    </row>
    <row r="11" spans="1:11" x14ac:dyDescent="0.2">
      <c r="A11" s="81" t="s">
        <v>37</v>
      </c>
      <c r="B11" s="34" t="s">
        <v>217</v>
      </c>
      <c r="C11" s="80">
        <v>0</v>
      </c>
      <c r="D11" s="9" t="str">
        <f t="shared" si="1"/>
        <v>N/A</v>
      </c>
      <c r="E11" s="8">
        <v>0</v>
      </c>
      <c r="F11" s="9" t="str">
        <f t="shared" si="2"/>
        <v>N/A</v>
      </c>
      <c r="G11" s="8">
        <v>0</v>
      </c>
      <c r="H11" s="9" t="str">
        <f t="shared" si="3"/>
        <v>N/A</v>
      </c>
      <c r="I11" s="10" t="s">
        <v>1743</v>
      </c>
      <c r="J11" s="10" t="s">
        <v>1743</v>
      </c>
      <c r="K11" s="9" t="str">
        <f t="shared" si="0"/>
        <v>N/A</v>
      </c>
    </row>
    <row r="12" spans="1:11" x14ac:dyDescent="0.2">
      <c r="A12" s="81" t="s">
        <v>38</v>
      </c>
      <c r="B12" s="34" t="s">
        <v>217</v>
      </c>
      <c r="C12" s="80">
        <v>2.2403448125000001</v>
      </c>
      <c r="D12" s="9" t="str">
        <f t="shared" si="1"/>
        <v>N/A</v>
      </c>
      <c r="E12" s="8">
        <v>2.2042380066999998</v>
      </c>
      <c r="F12" s="9" t="str">
        <f t="shared" si="2"/>
        <v>N/A</v>
      </c>
      <c r="G12" s="8">
        <v>2.2855697871</v>
      </c>
      <c r="H12" s="9" t="str">
        <f t="shared" si="3"/>
        <v>N/A</v>
      </c>
      <c r="I12" s="10">
        <v>-1.61</v>
      </c>
      <c r="J12" s="10">
        <v>3.69</v>
      </c>
      <c r="K12" s="9" t="str">
        <f t="shared" si="0"/>
        <v>Yes</v>
      </c>
    </row>
    <row r="13" spans="1:11" x14ac:dyDescent="0.2">
      <c r="A13" s="81" t="s">
        <v>860</v>
      </c>
      <c r="B13" s="34" t="s">
        <v>217</v>
      </c>
      <c r="C13" s="80">
        <v>0.35984939389999998</v>
      </c>
      <c r="D13" s="9" t="str">
        <f t="shared" si="1"/>
        <v>N/A</v>
      </c>
      <c r="E13" s="8">
        <v>0.42689844859999998</v>
      </c>
      <c r="F13" s="9" t="str">
        <f t="shared" si="2"/>
        <v>N/A</v>
      </c>
      <c r="G13" s="8">
        <v>0.4168639515</v>
      </c>
      <c r="H13" s="9" t="str">
        <f t="shared" si="3"/>
        <v>N/A</v>
      </c>
      <c r="I13" s="10">
        <v>18.63</v>
      </c>
      <c r="J13" s="10">
        <v>-2.35</v>
      </c>
      <c r="K13" s="9" t="str">
        <f t="shared" si="0"/>
        <v>Yes</v>
      </c>
    </row>
    <row r="14" spans="1:11" x14ac:dyDescent="0.2">
      <c r="A14" s="81" t="s">
        <v>861</v>
      </c>
      <c r="B14" s="34" t="s">
        <v>217</v>
      </c>
      <c r="C14" s="80">
        <v>3.5705066502</v>
      </c>
      <c r="D14" s="9" t="str">
        <f t="shared" si="1"/>
        <v>N/A</v>
      </c>
      <c r="E14" s="8">
        <v>3.5468819422000002</v>
      </c>
      <c r="F14" s="9" t="str">
        <f t="shared" si="2"/>
        <v>N/A</v>
      </c>
      <c r="G14" s="8">
        <v>3.5950959374</v>
      </c>
      <c r="H14" s="9" t="str">
        <f t="shared" si="3"/>
        <v>N/A</v>
      </c>
      <c r="I14" s="10">
        <v>-0.66200000000000003</v>
      </c>
      <c r="J14" s="10">
        <v>1.359</v>
      </c>
      <c r="K14" s="9" t="str">
        <f t="shared" si="0"/>
        <v>Yes</v>
      </c>
    </row>
    <row r="15" spans="1:11" x14ac:dyDescent="0.2">
      <c r="A15" s="81" t="s">
        <v>165</v>
      </c>
      <c r="B15" s="34" t="s">
        <v>217</v>
      </c>
      <c r="C15" s="80">
        <v>82.860897915999999</v>
      </c>
      <c r="D15" s="9" t="str">
        <f t="shared" si="1"/>
        <v>N/A</v>
      </c>
      <c r="E15" s="8">
        <v>68.478350923999997</v>
      </c>
      <c r="F15" s="9" t="str">
        <f t="shared" si="2"/>
        <v>N/A</v>
      </c>
      <c r="G15" s="8">
        <v>50.296088056999999</v>
      </c>
      <c r="H15" s="9" t="str">
        <f t="shared" si="3"/>
        <v>N/A</v>
      </c>
      <c r="I15" s="10">
        <v>-17.399999999999999</v>
      </c>
      <c r="J15" s="10">
        <v>-26.6</v>
      </c>
      <c r="K15" s="9" t="str">
        <f t="shared" si="0"/>
        <v>Yes</v>
      </c>
    </row>
    <row r="16" spans="1:11" x14ac:dyDescent="0.2">
      <c r="A16" s="81" t="s">
        <v>166</v>
      </c>
      <c r="B16" s="34" t="s">
        <v>250</v>
      </c>
      <c r="C16" s="80">
        <v>92.206308133999997</v>
      </c>
      <c r="D16" s="9" t="str">
        <f>IF($B16="N/A","N/A",IF(C16&gt;95,"Yes","No"))</f>
        <v>No</v>
      </c>
      <c r="E16" s="8">
        <v>93.318363601000001</v>
      </c>
      <c r="F16" s="9" t="str">
        <f>IF($B16="N/A","N/A",IF(E16&gt;95,"Yes","No"))</f>
        <v>No</v>
      </c>
      <c r="G16" s="8">
        <v>95.814269530000004</v>
      </c>
      <c r="H16" s="9" t="str">
        <f>IF($B16="N/A","N/A",IF(G16&gt;95,"Yes","No"))</f>
        <v>Yes</v>
      </c>
      <c r="I16" s="10">
        <v>1.206</v>
      </c>
      <c r="J16" s="10">
        <v>2.6749999999999998</v>
      </c>
      <c r="K16" s="9" t="str">
        <f t="shared" ref="K16:K26" si="4">IF(J16="Div by 0", "N/A", IF(J16="N/A","N/A", IF(J16&gt;30, "No", IF(J16&lt;-30, "No", "Yes"))))</f>
        <v>Yes</v>
      </c>
    </row>
    <row r="17" spans="1:11" x14ac:dyDescent="0.2">
      <c r="A17" s="81" t="s">
        <v>862</v>
      </c>
      <c r="B17" s="59" t="s">
        <v>251</v>
      </c>
      <c r="C17" s="80">
        <v>21.245726401999999</v>
      </c>
      <c r="D17" s="9" t="str">
        <f>IF($B17="N/A","N/A",IF(C17&gt;90,"No",IF(C17&lt;50,"No","Yes")))</f>
        <v>No</v>
      </c>
      <c r="E17" s="8">
        <v>22.043599473</v>
      </c>
      <c r="F17" s="9" t="str">
        <f>IF($B17="N/A","N/A",IF(E17&gt;90,"No",IF(E17&lt;50,"No","Yes")))</f>
        <v>No</v>
      </c>
      <c r="G17" s="8">
        <v>22.543231007999999</v>
      </c>
      <c r="H17" s="9" t="str">
        <f>IF($B17="N/A","N/A",IF(G17&gt;90,"No",IF(G17&lt;50,"No","Yes")))</f>
        <v>No</v>
      </c>
      <c r="I17" s="10">
        <v>3.7549999999999999</v>
      </c>
      <c r="J17" s="10">
        <v>2.2669999999999999</v>
      </c>
      <c r="K17" s="9" t="str">
        <f t="shared" si="4"/>
        <v>Yes</v>
      </c>
    </row>
    <row r="18" spans="1:11" x14ac:dyDescent="0.2">
      <c r="A18" s="81" t="s">
        <v>863</v>
      </c>
      <c r="B18" s="59" t="s">
        <v>228</v>
      </c>
      <c r="C18" s="80">
        <v>32.142186224</v>
      </c>
      <c r="D18" s="9" t="str">
        <f t="shared" ref="D18:D23" si="5">IF($B18="N/A","N/A",IF(C18&gt;5,"No",IF(C18&lt;=0,"No","Yes")))</f>
        <v>No</v>
      </c>
      <c r="E18" s="8">
        <v>30.917921198999998</v>
      </c>
      <c r="F18" s="9" t="str">
        <f t="shared" ref="F18:F23" si="6">IF($B18="N/A","N/A",IF(E18&gt;5,"No",IF(E18&lt;=0,"No","Yes")))</f>
        <v>No</v>
      </c>
      <c r="G18" s="8">
        <v>30.402463122</v>
      </c>
      <c r="H18" s="9" t="str">
        <f t="shared" ref="H18:H23" si="7">IF($B18="N/A","N/A",IF(G18&gt;5,"No",IF(G18&lt;=0,"No","Yes")))</f>
        <v>No</v>
      </c>
      <c r="I18" s="10">
        <v>-3.81</v>
      </c>
      <c r="J18" s="10">
        <v>-1.67</v>
      </c>
      <c r="K18" s="9" t="str">
        <f t="shared" si="4"/>
        <v>Yes</v>
      </c>
    </row>
    <row r="19" spans="1:11" x14ac:dyDescent="0.2">
      <c r="A19" s="81" t="s">
        <v>864</v>
      </c>
      <c r="B19" s="59" t="s">
        <v>228</v>
      </c>
      <c r="C19" s="80">
        <v>2.8012815384</v>
      </c>
      <c r="D19" s="9" t="str">
        <f t="shared" si="5"/>
        <v>Yes</v>
      </c>
      <c r="E19" s="8">
        <v>2.6785924181</v>
      </c>
      <c r="F19" s="9" t="str">
        <f t="shared" si="6"/>
        <v>Yes</v>
      </c>
      <c r="G19" s="8">
        <v>2.8297589985</v>
      </c>
      <c r="H19" s="9" t="str">
        <f t="shared" si="7"/>
        <v>Yes</v>
      </c>
      <c r="I19" s="10">
        <v>-4.38</v>
      </c>
      <c r="J19" s="10">
        <v>5.6440000000000001</v>
      </c>
      <c r="K19" s="9" t="str">
        <f t="shared" si="4"/>
        <v>Yes</v>
      </c>
    </row>
    <row r="20" spans="1:11" x14ac:dyDescent="0.2">
      <c r="A20" s="81" t="s">
        <v>865</v>
      </c>
      <c r="B20" s="59" t="s">
        <v>228</v>
      </c>
      <c r="C20" s="80">
        <v>3.52885717E-2</v>
      </c>
      <c r="D20" s="9" t="str">
        <f t="shared" si="5"/>
        <v>Yes</v>
      </c>
      <c r="E20" s="8">
        <v>4.2620979699999999E-2</v>
      </c>
      <c r="F20" s="9" t="str">
        <f t="shared" si="6"/>
        <v>Yes</v>
      </c>
      <c r="G20" s="8">
        <v>5.3519219100000001E-2</v>
      </c>
      <c r="H20" s="9" t="str">
        <f t="shared" si="7"/>
        <v>Yes</v>
      </c>
      <c r="I20" s="10">
        <v>20.78</v>
      </c>
      <c r="J20" s="10">
        <v>25.57</v>
      </c>
      <c r="K20" s="9" t="str">
        <f t="shared" si="4"/>
        <v>Yes</v>
      </c>
    </row>
    <row r="21" spans="1:11" x14ac:dyDescent="0.2">
      <c r="A21" s="81" t="s">
        <v>866</v>
      </c>
      <c r="B21" s="34" t="s">
        <v>217</v>
      </c>
      <c r="C21" s="80">
        <v>4.9786706100000001E-2</v>
      </c>
      <c r="D21" s="9" t="str">
        <f t="shared" si="5"/>
        <v>N/A</v>
      </c>
      <c r="E21" s="8">
        <v>5.2337372899999998E-2</v>
      </c>
      <c r="F21" s="9" t="str">
        <f t="shared" si="6"/>
        <v>N/A</v>
      </c>
      <c r="G21" s="8">
        <v>5.40886192E-2</v>
      </c>
      <c r="H21" s="9" t="str">
        <f t="shared" si="7"/>
        <v>N/A</v>
      </c>
      <c r="I21" s="10">
        <v>5.1230000000000002</v>
      </c>
      <c r="J21" s="10">
        <v>3.3460000000000001</v>
      </c>
      <c r="K21" s="9" t="str">
        <f t="shared" si="4"/>
        <v>Yes</v>
      </c>
    </row>
    <row r="22" spans="1:11" x14ac:dyDescent="0.2">
      <c r="A22" s="78" t="s">
        <v>1729</v>
      </c>
      <c r="B22" s="34" t="s">
        <v>217</v>
      </c>
      <c r="C22" s="80">
        <v>2.8313842799999999E-2</v>
      </c>
      <c r="D22" s="9" t="str">
        <f t="shared" si="5"/>
        <v>N/A</v>
      </c>
      <c r="E22" s="8">
        <v>2.9173153100000002E-2</v>
      </c>
      <c r="F22" s="9" t="str">
        <f t="shared" si="6"/>
        <v>N/A</v>
      </c>
      <c r="G22" s="8">
        <v>2.2871148399999999E-2</v>
      </c>
      <c r="H22" s="9" t="str">
        <f t="shared" si="7"/>
        <v>N/A</v>
      </c>
      <c r="I22" s="10">
        <v>3.0350000000000001</v>
      </c>
      <c r="J22" s="10">
        <v>-21.6</v>
      </c>
      <c r="K22" s="9" t="str">
        <f t="shared" si="4"/>
        <v>Yes</v>
      </c>
    </row>
    <row r="23" spans="1:11" x14ac:dyDescent="0.2">
      <c r="A23" s="81" t="s">
        <v>867</v>
      </c>
      <c r="B23" s="34" t="s">
        <v>217</v>
      </c>
      <c r="C23" s="80">
        <v>7.3015030999999996E-3</v>
      </c>
      <c r="D23" s="9" t="str">
        <f t="shared" si="5"/>
        <v>N/A</v>
      </c>
      <c r="E23" s="8">
        <v>1.24916996E-2</v>
      </c>
      <c r="F23" s="9" t="str">
        <f t="shared" si="6"/>
        <v>N/A</v>
      </c>
      <c r="G23" s="8">
        <v>1.7038090700000001E-2</v>
      </c>
      <c r="H23" s="9" t="str">
        <f t="shared" si="7"/>
        <v>N/A</v>
      </c>
      <c r="I23" s="10">
        <v>71.08</v>
      </c>
      <c r="J23" s="10">
        <v>36.4</v>
      </c>
      <c r="K23" s="9" t="str">
        <f t="shared" si="4"/>
        <v>No</v>
      </c>
    </row>
    <row r="24" spans="1:11" x14ac:dyDescent="0.2">
      <c r="A24" s="81" t="s">
        <v>868</v>
      </c>
      <c r="B24" s="34" t="s">
        <v>236</v>
      </c>
      <c r="C24" s="80">
        <v>2.2983000811999998</v>
      </c>
      <c r="D24" s="9" t="str">
        <f>IF($B24="N/A","N/A",IF(C24&gt;10,"No",IF(C24&lt;1,"No","Yes")))</f>
        <v>Yes</v>
      </c>
      <c r="E24" s="8">
        <v>2.4389063447999999</v>
      </c>
      <c r="F24" s="9" t="str">
        <f>IF($B24="N/A","N/A",IF(E24&gt;10,"No",IF(E24&lt;1,"No","Yes")))</f>
        <v>Yes</v>
      </c>
      <c r="G24" s="8">
        <v>2.6105428836</v>
      </c>
      <c r="H24" s="9" t="str">
        <f>IF($B24="N/A","N/A",IF(G24&gt;10,"No",IF(G24&lt;1,"No","Yes")))</f>
        <v>Yes</v>
      </c>
      <c r="I24" s="10">
        <v>6.1180000000000003</v>
      </c>
      <c r="J24" s="10">
        <v>7.0369999999999999</v>
      </c>
      <c r="K24" s="9" t="str">
        <f t="shared" si="4"/>
        <v>Yes</v>
      </c>
    </row>
    <row r="25" spans="1:11" x14ac:dyDescent="0.2">
      <c r="A25" s="81" t="s">
        <v>869</v>
      </c>
      <c r="B25" s="84" t="s">
        <v>243</v>
      </c>
      <c r="C25" s="80">
        <v>2.6607215247</v>
      </c>
      <c r="D25" s="9" t="str">
        <f>IF($B25="N/A","N/A",IF(C25&gt;10,"No",IF(C25&lt;=0,"No","Yes")))</f>
        <v>Yes</v>
      </c>
      <c r="E25" s="8">
        <v>2.5632818180000001</v>
      </c>
      <c r="F25" s="9" t="str">
        <f>IF($B25="N/A","N/A",IF(E25&gt;10,"No",IF(E25&lt;=0,"No","Yes")))</f>
        <v>Yes</v>
      </c>
      <c r="G25" s="8">
        <v>2.4389280323999998</v>
      </c>
      <c r="H25" s="9" t="str">
        <f>IF($B25="N/A","N/A",IF(G25&gt;10,"No",IF(G25&lt;=0,"No","Yes")))</f>
        <v>Yes</v>
      </c>
      <c r="I25" s="10">
        <v>-3.66</v>
      </c>
      <c r="J25" s="10">
        <v>-4.8499999999999996</v>
      </c>
      <c r="K25" s="9" t="str">
        <f t="shared" si="4"/>
        <v>Yes</v>
      </c>
    </row>
    <row r="26" spans="1:11" x14ac:dyDescent="0.2">
      <c r="A26" s="81" t="s">
        <v>870</v>
      </c>
      <c r="B26" s="59" t="s">
        <v>252</v>
      </c>
      <c r="C26" s="80">
        <v>7.7936903462</v>
      </c>
      <c r="D26" s="9" t="str">
        <f>IF($B26="N/A","N/A",IF(C26&gt;=5,"No",IF(C26&lt;0,"No","Yes")))</f>
        <v>No</v>
      </c>
      <c r="E26" s="8">
        <v>6.6816321685000002</v>
      </c>
      <c r="F26" s="9" t="str">
        <f>IF($B26="N/A","N/A",IF(E26&gt;=5,"No",IF(E26&lt;0,"No","Yes")))</f>
        <v>No</v>
      </c>
      <c r="G26" s="8">
        <v>4.1857304702000002</v>
      </c>
      <c r="H26" s="9" t="str">
        <f>IF($B26="N/A","N/A",IF(G26&gt;=5,"No",IF(G26&lt;0,"No","Yes")))</f>
        <v>Yes</v>
      </c>
      <c r="I26" s="10">
        <v>-14.3</v>
      </c>
      <c r="J26" s="10">
        <v>-37.4</v>
      </c>
      <c r="K26" s="9" t="str">
        <f t="shared" si="4"/>
        <v>No</v>
      </c>
    </row>
    <row r="27" spans="1:11" x14ac:dyDescent="0.2">
      <c r="A27" s="81" t="s">
        <v>14</v>
      </c>
      <c r="B27" s="59" t="s">
        <v>253</v>
      </c>
      <c r="C27" s="80">
        <v>0.22966601310000001</v>
      </c>
      <c r="D27" s="9" t="str">
        <f>IF($B27="N/A","N/A",IF(C27&gt;15,"No",IF(C27&lt;=0,"No","Yes")))</f>
        <v>Yes</v>
      </c>
      <c r="E27" s="8">
        <v>0.21774592170000001</v>
      </c>
      <c r="F27" s="9" t="str">
        <f>IF($B27="N/A","N/A",IF(E27&gt;15,"No",IF(E27&lt;=0,"No","Yes")))</f>
        <v>Yes</v>
      </c>
      <c r="G27" s="8">
        <v>0.215919742</v>
      </c>
      <c r="H27" s="9" t="str">
        <f>IF($B27="N/A","N/A",IF(G27&gt;15,"No",IF(G27&lt;=0,"No","Yes")))</f>
        <v>Yes</v>
      </c>
      <c r="I27" s="10">
        <v>-5.19</v>
      </c>
      <c r="J27" s="10">
        <v>-0.83899999999999997</v>
      </c>
      <c r="K27" s="9" t="str">
        <f>IF(J27="Div by 0", "N/A", IF(J27="N/A","N/A", IF(J27&gt;30, "No", IF(J27&lt;-30, "No", "Yes"))))</f>
        <v>Yes</v>
      </c>
    </row>
    <row r="28" spans="1:11" x14ac:dyDescent="0.2">
      <c r="A28" s="81" t="s">
        <v>871</v>
      </c>
      <c r="B28" s="34" t="s">
        <v>217</v>
      </c>
      <c r="C28" s="83">
        <v>66.352502845999993</v>
      </c>
      <c r="D28" s="9" t="str">
        <f>IF($B28="N/A","N/A",IF(C28&gt;15,"No",IF(C28&lt;-15,"No","Yes")))</f>
        <v>N/A</v>
      </c>
      <c r="E28" s="36">
        <v>72.203379401999996</v>
      </c>
      <c r="F28" s="9" t="str">
        <f>IF($B28="N/A","N/A",IF(E28&gt;15,"No",IF(E28&lt;-15,"No","Yes")))</f>
        <v>N/A</v>
      </c>
      <c r="G28" s="36">
        <v>69.016066597999995</v>
      </c>
      <c r="H28" s="9" t="str">
        <f>IF($B28="N/A","N/A",IF(G28&gt;15,"No",IF(G28&lt;-15,"No","Yes")))</f>
        <v>N/A</v>
      </c>
      <c r="I28" s="10">
        <v>8.8179999999999996</v>
      </c>
      <c r="J28" s="10">
        <v>-4.41</v>
      </c>
      <c r="K28" s="9" t="str">
        <f>IF(J28="Div by 0", "N/A", IF(J28="N/A","N/A", IF(J28&gt;30, "No", IF(J28&lt;-30, "No", "Yes"))))</f>
        <v>Yes</v>
      </c>
    </row>
    <row r="29" spans="1:11" x14ac:dyDescent="0.2">
      <c r="A29" s="81" t="s">
        <v>377</v>
      </c>
      <c r="B29" s="34" t="s">
        <v>254</v>
      </c>
      <c r="C29" s="80">
        <v>15.167098941000001</v>
      </c>
      <c r="D29" s="9" t="str">
        <f>IF($B29="N/A","N/A",IF(C29&gt;35,"No",IF(C29&lt;10,"No","Yes")))</f>
        <v>Yes</v>
      </c>
      <c r="E29" s="8">
        <v>15.728706852</v>
      </c>
      <c r="F29" s="9" t="str">
        <f>IF($B29="N/A","N/A",IF(E29&gt;35,"No",IF(E29&lt;10,"No","Yes")))</f>
        <v>Yes</v>
      </c>
      <c r="G29" s="8">
        <v>16.906360204999999</v>
      </c>
      <c r="H29" s="9" t="str">
        <f>IF($B29="N/A","N/A",IF(G29&gt;35,"No",IF(G29&lt;10,"No","Yes")))</f>
        <v>Yes</v>
      </c>
      <c r="I29" s="10">
        <v>3.7029999999999998</v>
      </c>
      <c r="J29" s="10">
        <v>7.4870000000000001</v>
      </c>
      <c r="K29" s="9" t="str">
        <f t="shared" ref="K29:K54" si="8">IF(J29="Div by 0", "N/A", IF(J29="N/A","N/A", IF(J29&gt;30, "No", IF(J29&lt;-30, "No", "Yes"))))</f>
        <v>Yes</v>
      </c>
    </row>
    <row r="30" spans="1:11" x14ac:dyDescent="0.2">
      <c r="A30" s="81" t="s">
        <v>378</v>
      </c>
      <c r="B30" s="34" t="s">
        <v>255</v>
      </c>
      <c r="C30" s="80">
        <v>7.8596272963000002</v>
      </c>
      <c r="D30" s="9" t="str">
        <f>IF($B30="N/A","N/A",IF(C30&gt;20,"No",IF(C30&lt;2,"No","Yes")))</f>
        <v>Yes</v>
      </c>
      <c r="E30" s="8">
        <v>8.4138619958999996</v>
      </c>
      <c r="F30" s="9" t="str">
        <f>IF($B30="N/A","N/A",IF(E30&gt;20,"No",IF(E30&lt;2,"No","Yes")))</f>
        <v>Yes</v>
      </c>
      <c r="G30" s="8">
        <v>8.9297028577000006</v>
      </c>
      <c r="H30" s="9" t="str">
        <f>IF($B30="N/A","N/A",IF(G30&gt;20,"No",IF(G30&lt;2,"No","Yes")))</f>
        <v>Yes</v>
      </c>
      <c r="I30" s="10">
        <v>7.0519999999999996</v>
      </c>
      <c r="J30" s="10">
        <v>6.1310000000000002</v>
      </c>
      <c r="K30" s="9" t="str">
        <f t="shared" si="8"/>
        <v>Yes</v>
      </c>
    </row>
    <row r="31" spans="1:11" x14ac:dyDescent="0.2">
      <c r="A31" s="81" t="s">
        <v>379</v>
      </c>
      <c r="B31" s="34" t="s">
        <v>256</v>
      </c>
      <c r="C31" s="80">
        <v>0.75863285709999995</v>
      </c>
      <c r="D31" s="9" t="str">
        <f>IF($B31="N/A","N/A",IF(C31&gt;8,"No",IF(C31&lt;0.5,"No","Yes")))</f>
        <v>Yes</v>
      </c>
      <c r="E31" s="8">
        <v>0.75017606199999998</v>
      </c>
      <c r="F31" s="9" t="str">
        <f>IF($B31="N/A","N/A",IF(E31&gt;8,"No",IF(E31&lt;0.5,"No","Yes")))</f>
        <v>Yes</v>
      </c>
      <c r="G31" s="8">
        <v>0.78919879900000001</v>
      </c>
      <c r="H31" s="9" t="str">
        <f>IF($B31="N/A","N/A",IF(G31&gt;8,"No",IF(G31&lt;0.5,"No","Yes")))</f>
        <v>Yes</v>
      </c>
      <c r="I31" s="10">
        <v>-1.1100000000000001</v>
      </c>
      <c r="J31" s="10">
        <v>5.202</v>
      </c>
      <c r="K31" s="9" t="str">
        <f t="shared" si="8"/>
        <v>Yes</v>
      </c>
    </row>
    <row r="32" spans="1:11" x14ac:dyDescent="0.2">
      <c r="A32" s="81" t="s">
        <v>380</v>
      </c>
      <c r="B32" s="34" t="s">
        <v>257</v>
      </c>
      <c r="C32" s="80">
        <v>5.3876915747999998</v>
      </c>
      <c r="D32" s="9" t="str">
        <f>IF($B32="N/A","N/A",IF(C32&gt;25,"No",IF(C32&lt;3,"No","Yes")))</f>
        <v>Yes</v>
      </c>
      <c r="E32" s="8">
        <v>6.1724931673999999</v>
      </c>
      <c r="F32" s="9" t="str">
        <f>IF($B32="N/A","N/A",IF(E32&gt;25,"No",IF(E32&lt;3,"No","Yes")))</f>
        <v>Yes</v>
      </c>
      <c r="G32" s="8">
        <v>6.6075384418000001</v>
      </c>
      <c r="H32" s="9" t="str">
        <f>IF($B32="N/A","N/A",IF(G32&gt;25,"No",IF(G32&lt;3,"No","Yes")))</f>
        <v>Yes</v>
      </c>
      <c r="I32" s="10">
        <v>14.57</v>
      </c>
      <c r="J32" s="10">
        <v>7.048</v>
      </c>
      <c r="K32" s="9" t="str">
        <f t="shared" si="8"/>
        <v>Yes</v>
      </c>
    </row>
    <row r="33" spans="1:11" x14ac:dyDescent="0.2">
      <c r="A33" s="81" t="s">
        <v>381</v>
      </c>
      <c r="B33" s="34" t="s">
        <v>258</v>
      </c>
      <c r="C33" s="80">
        <v>4.2526726176</v>
      </c>
      <c r="D33" s="9" t="str">
        <f>IF($B33="N/A","N/A",IF(C33&gt;25,"No",IF(C33&lt;2,"No","Yes")))</f>
        <v>Yes</v>
      </c>
      <c r="E33" s="8">
        <v>3.5137960866000002</v>
      </c>
      <c r="F33" s="9" t="str">
        <f>IF($B33="N/A","N/A",IF(E33&gt;25,"No",IF(E33&lt;2,"No","Yes")))</f>
        <v>Yes</v>
      </c>
      <c r="G33" s="8">
        <v>2.1275803449000001</v>
      </c>
      <c r="H33" s="9" t="str">
        <f>IF($B33="N/A","N/A",IF(G33&gt;25,"No",IF(G33&lt;2,"No","Yes")))</f>
        <v>Yes</v>
      </c>
      <c r="I33" s="10">
        <v>-17.399999999999999</v>
      </c>
      <c r="J33" s="10">
        <v>-39.5</v>
      </c>
      <c r="K33" s="9" t="str">
        <f t="shared" si="8"/>
        <v>No</v>
      </c>
    </row>
    <row r="34" spans="1:11" x14ac:dyDescent="0.2">
      <c r="A34" s="81" t="s">
        <v>382</v>
      </c>
      <c r="B34" s="34" t="s">
        <v>259</v>
      </c>
      <c r="C34" s="80">
        <v>0.94879263170000006</v>
      </c>
      <c r="D34" s="9" t="str">
        <f>IF($B34="N/A","N/A",IF(C34&gt;25,"No",IF(C34&lt;=0,"No","Yes")))</f>
        <v>Yes</v>
      </c>
      <c r="E34" s="8">
        <v>0.9515394962</v>
      </c>
      <c r="F34" s="9" t="str">
        <f>IF($B34="N/A","N/A",IF(E34&gt;25,"No",IF(E34&lt;=0,"No","Yes")))</f>
        <v>Yes</v>
      </c>
      <c r="G34" s="8">
        <v>0.97899200490000005</v>
      </c>
      <c r="H34" s="9" t="str">
        <f>IF($B34="N/A","N/A",IF(G34&gt;25,"No",IF(G34&lt;=0,"No","Yes")))</f>
        <v>Yes</v>
      </c>
      <c r="I34" s="10">
        <v>0.28949999999999998</v>
      </c>
      <c r="J34" s="10">
        <v>2.8849999999999998</v>
      </c>
      <c r="K34" s="9" t="str">
        <f t="shared" si="8"/>
        <v>Yes</v>
      </c>
    </row>
    <row r="35" spans="1:11" x14ac:dyDescent="0.2">
      <c r="A35" s="81" t="s">
        <v>383</v>
      </c>
      <c r="B35" s="34" t="s">
        <v>260</v>
      </c>
      <c r="C35" s="80">
        <v>16.089254156999999</v>
      </c>
      <c r="D35" s="9" t="str">
        <f>IF($B35="N/A","N/A",IF(C35&gt;20,"No",IF(C35&lt;4,"No","Yes")))</f>
        <v>Yes</v>
      </c>
      <c r="E35" s="8">
        <v>16.821390708999999</v>
      </c>
      <c r="F35" s="9" t="str">
        <f>IF($B35="N/A","N/A",IF(E35&gt;20,"No",IF(E35&lt;4,"No","Yes")))</f>
        <v>Yes</v>
      </c>
      <c r="G35" s="8">
        <v>17.100513932999998</v>
      </c>
      <c r="H35" s="9" t="str">
        <f>IF($B35="N/A","N/A",IF(G35&gt;20,"No",IF(G35&lt;4,"No","Yes")))</f>
        <v>Yes</v>
      </c>
      <c r="I35" s="10">
        <v>4.55</v>
      </c>
      <c r="J35" s="10">
        <v>1.659</v>
      </c>
      <c r="K35" s="9" t="str">
        <f t="shared" si="8"/>
        <v>Yes</v>
      </c>
    </row>
    <row r="36" spans="1:11" x14ac:dyDescent="0.2">
      <c r="A36" s="81" t="s">
        <v>384</v>
      </c>
      <c r="B36" s="34" t="s">
        <v>261</v>
      </c>
      <c r="C36" s="80">
        <v>7.5421000700000004E-2</v>
      </c>
      <c r="D36" s="9" t="str">
        <f>IF($B36="N/A","N/A",IF(C36&gt;=3,"No",IF(C36&lt;0,"No","Yes")))</f>
        <v>Yes</v>
      </c>
      <c r="E36" s="8">
        <v>0</v>
      </c>
      <c r="F36" s="9" t="str">
        <f>IF($B36="N/A","N/A",IF(E36&gt;=3,"No",IF(E36&lt;0,"No","Yes")))</f>
        <v>Yes</v>
      </c>
      <c r="G36" s="8">
        <v>0</v>
      </c>
      <c r="H36" s="9" t="str">
        <f>IF($B36="N/A","N/A",IF(G36&gt;=3,"No",IF(G36&lt;0,"No","Yes")))</f>
        <v>Yes</v>
      </c>
      <c r="I36" s="10">
        <v>-100</v>
      </c>
      <c r="J36" s="10" t="s">
        <v>1743</v>
      </c>
      <c r="K36" s="9" t="str">
        <f t="shared" si="8"/>
        <v>N/A</v>
      </c>
    </row>
    <row r="37" spans="1:11" x14ac:dyDescent="0.2">
      <c r="A37" s="81" t="s">
        <v>385</v>
      </c>
      <c r="B37" s="34" t="s">
        <v>262</v>
      </c>
      <c r="C37" s="80">
        <v>10.281887263</v>
      </c>
      <c r="D37" s="9" t="str">
        <f>IF($B37="N/A","N/A",IF(C37&gt;=25,"No",IF(C37&lt;0,"No","Yes")))</f>
        <v>Yes</v>
      </c>
      <c r="E37" s="8">
        <v>9.7410564303000005</v>
      </c>
      <c r="F37" s="9" t="str">
        <f>IF($B37="N/A","N/A",IF(E37&gt;=25,"No",IF(E37&lt;0,"No","Yes")))</f>
        <v>Yes</v>
      </c>
      <c r="G37" s="8">
        <v>10.538104475000001</v>
      </c>
      <c r="H37" s="9" t="str">
        <f>IF($B37="N/A","N/A",IF(G37&gt;=25,"No",IF(G37&lt;0,"No","Yes")))</f>
        <v>Yes</v>
      </c>
      <c r="I37" s="10">
        <v>-5.26</v>
      </c>
      <c r="J37" s="10">
        <v>8.1820000000000004</v>
      </c>
      <c r="K37" s="9" t="str">
        <f t="shared" si="8"/>
        <v>Yes</v>
      </c>
    </row>
    <row r="38" spans="1:11" x14ac:dyDescent="0.2">
      <c r="A38" s="81" t="s">
        <v>386</v>
      </c>
      <c r="B38" s="34" t="s">
        <v>225</v>
      </c>
      <c r="C38" s="80">
        <v>3.5341250731999998</v>
      </c>
      <c r="D38" s="9" t="str">
        <f>IF($B38="N/A","N/A",IF(C38&gt;3,"Yes","No"))</f>
        <v>Yes</v>
      </c>
      <c r="E38" s="8">
        <v>3.5354894503000001</v>
      </c>
      <c r="F38" s="9" t="str">
        <f>IF($B38="N/A","N/A",IF(E38&gt;3,"Yes","No"))</f>
        <v>Yes</v>
      </c>
      <c r="G38" s="8">
        <v>3.6626757232</v>
      </c>
      <c r="H38" s="9" t="str">
        <f>IF($B38="N/A","N/A",IF(G38&gt;3,"Yes","No"))</f>
        <v>Yes</v>
      </c>
      <c r="I38" s="10">
        <v>3.8600000000000002E-2</v>
      </c>
      <c r="J38" s="10">
        <v>3.597</v>
      </c>
      <c r="K38" s="9" t="str">
        <f t="shared" si="8"/>
        <v>Yes</v>
      </c>
    </row>
    <row r="39" spans="1:11" x14ac:dyDescent="0.2">
      <c r="A39" s="81" t="s">
        <v>387</v>
      </c>
      <c r="B39" s="34" t="s">
        <v>224</v>
      </c>
      <c r="C39" s="80">
        <v>1.1756894235999999</v>
      </c>
      <c r="D39" s="9" t="str">
        <f>IF($B39="N/A","N/A",IF(C39&gt;1,"Yes","No"))</f>
        <v>Yes</v>
      </c>
      <c r="E39" s="8">
        <v>1.1538252121000001</v>
      </c>
      <c r="F39" s="9" t="str">
        <f>IF($B39="N/A","N/A",IF(E39&gt;1,"Yes","No"))</f>
        <v>Yes</v>
      </c>
      <c r="G39" s="8">
        <v>1.2333865075999999</v>
      </c>
      <c r="H39" s="9" t="str">
        <f>IF($B39="N/A","N/A",IF(G39&gt;1,"Yes","No"))</f>
        <v>Yes</v>
      </c>
      <c r="I39" s="10">
        <v>-1.86</v>
      </c>
      <c r="J39" s="10">
        <v>6.8949999999999996</v>
      </c>
      <c r="K39" s="9" t="str">
        <f t="shared" si="8"/>
        <v>Yes</v>
      </c>
    </row>
    <row r="40" spans="1:11" x14ac:dyDescent="0.2">
      <c r="A40" s="81" t="s">
        <v>388</v>
      </c>
      <c r="B40" s="34" t="s">
        <v>217</v>
      </c>
      <c r="C40" s="80">
        <v>2.6658693599999998E-2</v>
      </c>
      <c r="D40" s="9" t="str">
        <f>IF($B40="N/A","N/A",IF(C40&gt;15,"No",IF(C40&lt;-15,"No","Yes")))</f>
        <v>N/A</v>
      </c>
      <c r="E40" s="8">
        <v>3.08160556E-2</v>
      </c>
      <c r="F40" s="9" t="str">
        <f>IF($B40="N/A","N/A",IF(E40&gt;15,"No",IF(E40&lt;-15,"No","Yes")))</f>
        <v>N/A</v>
      </c>
      <c r="G40" s="8">
        <v>4.2892368700000003E-2</v>
      </c>
      <c r="H40" s="9" t="str">
        <f>IF($B40="N/A","N/A",IF(G40&gt;15,"No",IF(G40&lt;-15,"No","Yes")))</f>
        <v>N/A</v>
      </c>
      <c r="I40" s="10">
        <v>15.59</v>
      </c>
      <c r="J40" s="10">
        <v>39.19</v>
      </c>
      <c r="K40" s="9" t="str">
        <f t="shared" si="8"/>
        <v>No</v>
      </c>
    </row>
    <row r="41" spans="1:11" x14ac:dyDescent="0.2">
      <c r="A41" s="81" t="s">
        <v>389</v>
      </c>
      <c r="B41" s="34" t="s">
        <v>217</v>
      </c>
      <c r="C41" s="80">
        <v>4.4076499999999997E-5</v>
      </c>
      <c r="D41" s="9" t="str">
        <f>IF($B41="N/A","N/A",IF(C41&gt;15,"No",IF(C41&lt;-15,"No","Yes")))</f>
        <v>N/A</v>
      </c>
      <c r="E41" s="8">
        <v>1.9743000000000001E-5</v>
      </c>
      <c r="F41" s="9" t="str">
        <f>IF($B41="N/A","N/A",IF(E41&gt;15,"No",IF(E41&lt;-15,"No","Yes")))</f>
        <v>N/A</v>
      </c>
      <c r="G41" s="8">
        <v>5.2695100000000003E-5</v>
      </c>
      <c r="H41" s="9" t="str">
        <f>IF($B41="N/A","N/A",IF(G41&gt;15,"No",IF(G41&lt;-15,"No","Yes")))</f>
        <v>N/A</v>
      </c>
      <c r="I41" s="10">
        <v>-55.2</v>
      </c>
      <c r="J41" s="10">
        <v>166.9</v>
      </c>
      <c r="K41" s="9" t="str">
        <f t="shared" si="8"/>
        <v>No</v>
      </c>
    </row>
    <row r="42" spans="1:11" x14ac:dyDescent="0.2">
      <c r="A42" s="81" t="s">
        <v>390</v>
      </c>
      <c r="B42" s="34" t="s">
        <v>263</v>
      </c>
      <c r="C42" s="80">
        <v>13.357835419000001</v>
      </c>
      <c r="D42" s="9" t="str">
        <f>IF($B42="N/A","N/A",IF(C42&gt;0,"Yes","No"))</f>
        <v>Yes</v>
      </c>
      <c r="E42" s="8">
        <v>13.355030082000001</v>
      </c>
      <c r="F42" s="9" t="str">
        <f>IF($B42="N/A","N/A",IF(E42&gt;0,"Yes","No"))</f>
        <v>Yes</v>
      </c>
      <c r="G42" s="8">
        <v>12.593590569</v>
      </c>
      <c r="H42" s="9" t="str">
        <f>IF($B42="N/A","N/A",IF(G42&gt;0,"Yes","No"))</f>
        <v>Yes</v>
      </c>
      <c r="I42" s="10">
        <v>-2.1000000000000001E-2</v>
      </c>
      <c r="J42" s="10">
        <v>-5.7</v>
      </c>
      <c r="K42" s="9" t="str">
        <f t="shared" si="8"/>
        <v>Yes</v>
      </c>
    </row>
    <row r="43" spans="1:11" x14ac:dyDescent="0.2">
      <c r="A43" s="81" t="s">
        <v>391</v>
      </c>
      <c r="B43" s="34" t="s">
        <v>263</v>
      </c>
      <c r="C43" s="80">
        <v>3.5899153049999999</v>
      </c>
      <c r="D43" s="9" t="str">
        <f>IF($B43="N/A","N/A",IF(C43&gt;0,"Yes","No"))</f>
        <v>Yes</v>
      </c>
      <c r="E43" s="8">
        <v>3.5691738866999998</v>
      </c>
      <c r="F43" s="9" t="str">
        <f>IF($B43="N/A","N/A",IF(E43&gt;0,"Yes","No"))</f>
        <v>Yes</v>
      </c>
      <c r="G43" s="8">
        <v>3.355512907</v>
      </c>
      <c r="H43" s="9" t="str">
        <f>IF($B43="N/A","N/A",IF(G43&gt;0,"Yes","No"))</f>
        <v>Yes</v>
      </c>
      <c r="I43" s="10">
        <v>-0.57799999999999996</v>
      </c>
      <c r="J43" s="10">
        <v>-5.99</v>
      </c>
      <c r="K43" s="9" t="str">
        <f t="shared" si="8"/>
        <v>Yes</v>
      </c>
    </row>
    <row r="44" spans="1:11" x14ac:dyDescent="0.2">
      <c r="A44" s="81" t="s">
        <v>392</v>
      </c>
      <c r="B44" s="34" t="s">
        <v>263</v>
      </c>
      <c r="C44" s="80">
        <v>0</v>
      </c>
      <c r="D44" s="9" t="str">
        <f>IF($B44="N/A","N/A",IF(C44&gt;0,"Yes","No"))</f>
        <v>No</v>
      </c>
      <c r="E44" s="8">
        <v>0</v>
      </c>
      <c r="F44" s="9" t="str">
        <f>IF($B44="N/A","N/A",IF(E44&gt;0,"Yes","No"))</f>
        <v>No</v>
      </c>
      <c r="G44" s="8">
        <v>0</v>
      </c>
      <c r="H44" s="9" t="str">
        <f>IF($B44="N/A","N/A",IF(G44&gt;0,"Yes","No"))</f>
        <v>No</v>
      </c>
      <c r="I44" s="10" t="s">
        <v>1743</v>
      </c>
      <c r="J44" s="10" t="s">
        <v>1743</v>
      </c>
      <c r="K44" s="9" t="str">
        <f t="shared" si="8"/>
        <v>N/A</v>
      </c>
    </row>
    <row r="45" spans="1:11" x14ac:dyDescent="0.2">
      <c r="A45" s="81" t="s">
        <v>393</v>
      </c>
      <c r="B45" s="34" t="s">
        <v>224</v>
      </c>
      <c r="C45" s="80">
        <v>0.90069907179999997</v>
      </c>
      <c r="D45" s="9" t="str">
        <f>IF($B45="N/A","N/A",IF(C45&gt;1,"Yes","No"))</f>
        <v>No</v>
      </c>
      <c r="E45" s="8">
        <v>0.90567501809999995</v>
      </c>
      <c r="F45" s="9" t="str">
        <f>IF($B45="N/A","N/A",IF(E45&gt;1,"Yes","No"))</f>
        <v>No</v>
      </c>
      <c r="G45" s="8">
        <v>1.0006643392000001</v>
      </c>
      <c r="H45" s="9" t="str">
        <f>IF($B45="N/A","N/A",IF(G45&gt;1,"Yes","No"))</f>
        <v>Yes</v>
      </c>
      <c r="I45" s="10">
        <v>0.55249999999999999</v>
      </c>
      <c r="J45" s="10">
        <v>10.49</v>
      </c>
      <c r="K45" s="9" t="str">
        <f t="shared" si="8"/>
        <v>Yes</v>
      </c>
    </row>
    <row r="46" spans="1:11" x14ac:dyDescent="0.2">
      <c r="A46" s="81" t="s">
        <v>394</v>
      </c>
      <c r="B46" s="34" t="s">
        <v>263</v>
      </c>
      <c r="C46" s="80">
        <v>0.61955928589999998</v>
      </c>
      <c r="D46" s="9" t="str">
        <f>IF($B46="N/A","N/A",IF(C46&gt;0,"Yes","No"))</f>
        <v>Yes</v>
      </c>
      <c r="E46" s="8">
        <v>0.56655738470000006</v>
      </c>
      <c r="F46" s="9" t="str">
        <f>IF($B46="N/A","N/A",IF(E46&gt;0,"Yes","No"))</f>
        <v>Yes</v>
      </c>
      <c r="G46" s="8">
        <v>0.62766628189999996</v>
      </c>
      <c r="H46" s="9" t="str">
        <f>IF($B46="N/A","N/A",IF(G46&gt;0,"Yes","No"))</f>
        <v>Yes</v>
      </c>
      <c r="I46" s="10">
        <v>-8.5500000000000007</v>
      </c>
      <c r="J46" s="10">
        <v>10.79</v>
      </c>
      <c r="K46" s="9" t="str">
        <f t="shared" si="8"/>
        <v>Yes</v>
      </c>
    </row>
    <row r="47" spans="1:11" x14ac:dyDescent="0.2">
      <c r="A47" s="81" t="s">
        <v>395</v>
      </c>
      <c r="B47" s="34" t="s">
        <v>217</v>
      </c>
      <c r="C47" s="80">
        <v>7.9185742999999999E-3</v>
      </c>
      <c r="D47" s="9" t="str">
        <f>IF($B47="N/A","N/A",IF(C47&gt;15,"No",IF(C47&lt;-15,"No","Yes")))</f>
        <v>N/A</v>
      </c>
      <c r="E47" s="8">
        <v>7.6800402E-3</v>
      </c>
      <c r="F47" s="9" t="str">
        <f>IF($B47="N/A","N/A",IF(E47&gt;15,"No",IF(E47&lt;-15,"No","Yes")))</f>
        <v>N/A</v>
      </c>
      <c r="G47" s="8">
        <v>1.3997874699999999E-2</v>
      </c>
      <c r="H47" s="9" t="str">
        <f>IF($B47="N/A","N/A",IF(G47&gt;15,"No",IF(G47&lt;-15,"No","Yes")))</f>
        <v>N/A</v>
      </c>
      <c r="I47" s="10">
        <v>-3.01</v>
      </c>
      <c r="J47" s="10">
        <v>82.26</v>
      </c>
      <c r="K47" s="9" t="str">
        <f t="shared" si="8"/>
        <v>No</v>
      </c>
    </row>
    <row r="48" spans="1:11" x14ac:dyDescent="0.2">
      <c r="A48" s="81" t="s">
        <v>396</v>
      </c>
      <c r="B48" s="34" t="s">
        <v>217</v>
      </c>
      <c r="C48" s="80">
        <v>2.7521985400000001E-2</v>
      </c>
      <c r="D48" s="9" t="str">
        <f>IF($B48="N/A","N/A",IF(C48&gt;15,"No",IF(C48&lt;-15,"No","Yes")))</f>
        <v>N/A</v>
      </c>
      <c r="E48" s="8">
        <v>0.14973540029999999</v>
      </c>
      <c r="F48" s="9" t="str">
        <f>IF($B48="N/A","N/A",IF(E48&gt;15,"No",IF(E48&lt;-15,"No","Yes")))</f>
        <v>N/A</v>
      </c>
      <c r="G48" s="8">
        <v>0.1597979692</v>
      </c>
      <c r="H48" s="9" t="str">
        <f>IF($B48="N/A","N/A",IF(G48&gt;15,"No",IF(G48&lt;-15,"No","Yes")))</f>
        <v>N/A</v>
      </c>
      <c r="I48" s="10">
        <v>444.1</v>
      </c>
      <c r="J48" s="10">
        <v>6.72</v>
      </c>
      <c r="K48" s="9" t="str">
        <f t="shared" si="8"/>
        <v>Yes</v>
      </c>
    </row>
    <row r="49" spans="1:11" x14ac:dyDescent="0.2">
      <c r="A49" s="81" t="s">
        <v>397</v>
      </c>
      <c r="B49" s="34" t="s">
        <v>217</v>
      </c>
      <c r="C49" s="80">
        <v>0</v>
      </c>
      <c r="D49" s="9" t="str">
        <f>IF($B49="N/A","N/A",IF(C49&gt;15,"No",IF(C49&lt;-15,"No","Yes")))</f>
        <v>N/A</v>
      </c>
      <c r="E49" s="8">
        <v>0</v>
      </c>
      <c r="F49" s="9" t="str">
        <f>IF($B49="N/A","N/A",IF(E49&gt;15,"No",IF(E49&lt;-15,"No","Yes")))</f>
        <v>N/A</v>
      </c>
      <c r="G49" s="8">
        <v>0</v>
      </c>
      <c r="H49" s="9" t="str">
        <f>IF($B49="N/A","N/A",IF(G49&gt;15,"No",IF(G49&lt;-15,"No","Yes")))</f>
        <v>N/A</v>
      </c>
      <c r="I49" s="10" t="s">
        <v>1743</v>
      </c>
      <c r="J49" s="10" t="s">
        <v>1743</v>
      </c>
      <c r="K49" s="9" t="str">
        <f t="shared" si="8"/>
        <v>N/A</v>
      </c>
    </row>
    <row r="50" spans="1:11" x14ac:dyDescent="0.2">
      <c r="A50" s="81" t="s">
        <v>398</v>
      </c>
      <c r="B50" s="34" t="s">
        <v>217</v>
      </c>
      <c r="C50" s="80">
        <v>0</v>
      </c>
      <c r="D50" s="9" t="str">
        <f>IF($B50="N/A","N/A",IF(C50&gt;15,"No",IF(C50&lt;-15,"No","Yes")))</f>
        <v>N/A</v>
      </c>
      <c r="E50" s="8">
        <v>0</v>
      </c>
      <c r="F50" s="9" t="str">
        <f>IF($B50="N/A","N/A",IF(E50&gt;15,"No",IF(E50&lt;-15,"No","Yes")))</f>
        <v>N/A</v>
      </c>
      <c r="G50" s="8">
        <v>0</v>
      </c>
      <c r="H50" s="9" t="str">
        <f>IF($B50="N/A","N/A",IF(G50&gt;15,"No",IF(G50&lt;-15,"No","Yes")))</f>
        <v>N/A</v>
      </c>
      <c r="I50" s="10" t="s">
        <v>1743</v>
      </c>
      <c r="J50" s="10" t="s">
        <v>1743</v>
      </c>
      <c r="K50" s="9" t="str">
        <f t="shared" si="8"/>
        <v>N/A</v>
      </c>
    </row>
    <row r="51" spans="1:11" x14ac:dyDescent="0.2">
      <c r="A51" s="81" t="s">
        <v>399</v>
      </c>
      <c r="B51" s="34" t="s">
        <v>217</v>
      </c>
      <c r="C51" s="80">
        <v>1.11072824E-2</v>
      </c>
      <c r="D51" s="9" t="str">
        <f>IF($B51="N/A","N/A",IF(C51&gt;15,"No",IF(C51&lt;-15,"No","Yes")))</f>
        <v>N/A</v>
      </c>
      <c r="E51" s="8">
        <v>9.1208586300000005E-2</v>
      </c>
      <c r="F51" s="9" t="str">
        <f>IF($B51="N/A","N/A",IF(E51&gt;15,"No",IF(E51&lt;-15,"No","Yes")))</f>
        <v>N/A</v>
      </c>
      <c r="G51" s="8">
        <v>0.117211525</v>
      </c>
      <c r="H51" s="9" t="str">
        <f>IF($B51="N/A","N/A",IF(G51&gt;15,"No",IF(G51&lt;-15,"No","Yes")))</f>
        <v>N/A</v>
      </c>
      <c r="I51" s="10">
        <v>721.2</v>
      </c>
      <c r="J51" s="10">
        <v>28.51</v>
      </c>
      <c r="K51" s="9" t="str">
        <f t="shared" si="8"/>
        <v>Yes</v>
      </c>
    </row>
    <row r="52" spans="1:11" x14ac:dyDescent="0.2">
      <c r="A52" s="81" t="s">
        <v>400</v>
      </c>
      <c r="B52" s="34" t="s">
        <v>224</v>
      </c>
      <c r="C52" s="80">
        <v>15.829246782</v>
      </c>
      <c r="D52" s="9" t="str">
        <f>IF($B52="N/A","N/A",IF(C52&gt;1,"Yes","No"))</f>
        <v>Yes</v>
      </c>
      <c r="E52" s="8">
        <v>13.994281317</v>
      </c>
      <c r="F52" s="9" t="str">
        <f>IF($B52="N/A","N/A",IF(E52&gt;1,"Yes","No"))</f>
        <v>Yes</v>
      </c>
      <c r="G52" s="8">
        <v>12.574255849</v>
      </c>
      <c r="H52" s="9" t="str">
        <f>IF($B52="N/A","N/A",IF(G52&gt;1,"Yes","No"))</f>
        <v>Yes</v>
      </c>
      <c r="I52" s="10">
        <v>-11.6</v>
      </c>
      <c r="J52" s="10">
        <v>-10.1</v>
      </c>
      <c r="K52" s="9" t="str">
        <f t="shared" si="8"/>
        <v>Yes</v>
      </c>
    </row>
    <row r="53" spans="1:11" x14ac:dyDescent="0.2">
      <c r="A53" s="81" t="s">
        <v>401</v>
      </c>
      <c r="B53" s="34" t="s">
        <v>263</v>
      </c>
      <c r="C53" s="80">
        <v>9.86006891E-2</v>
      </c>
      <c r="D53" s="9" t="str">
        <f>IF($B53="N/A","N/A",IF(C53&gt;0,"Yes","No"))</f>
        <v>Yes</v>
      </c>
      <c r="E53" s="8">
        <v>0.54748702410000005</v>
      </c>
      <c r="F53" s="9" t="str">
        <f>IF($B53="N/A","N/A",IF(E53&gt;0,"Yes","No"))</f>
        <v>Yes</v>
      </c>
      <c r="G53" s="8">
        <v>0.64030432960000006</v>
      </c>
      <c r="H53" s="9" t="str">
        <f>IF($B53="N/A","N/A",IF(G53&gt;0,"Yes","No"))</f>
        <v>Yes</v>
      </c>
      <c r="I53" s="10">
        <v>455.3</v>
      </c>
      <c r="J53" s="10">
        <v>16.95</v>
      </c>
      <c r="K53" s="9" t="str">
        <f t="shared" si="8"/>
        <v>Yes</v>
      </c>
    </row>
    <row r="54" spans="1:11" x14ac:dyDescent="0.2">
      <c r="A54" s="81" t="s">
        <v>402</v>
      </c>
      <c r="B54" s="34" t="s">
        <v>264</v>
      </c>
      <c r="C54" s="80">
        <v>0</v>
      </c>
      <c r="D54" s="9" t="str">
        <f>IF($B54="N/A","N/A",IF(C54&gt;=1,"No",IF(C54&lt;0,"No","Yes")))</f>
        <v>Yes</v>
      </c>
      <c r="E54" s="8">
        <v>0</v>
      </c>
      <c r="F54" s="9" t="str">
        <f>IF($B54="N/A","N/A",IF(E54&gt;=1,"No",IF(E54&lt;0,"No","Yes")))</f>
        <v>Yes</v>
      </c>
      <c r="G54" s="8">
        <v>0</v>
      </c>
      <c r="H54" s="9" t="str">
        <f>IF($B54="N/A","N/A",IF(G54&gt;=1,"No",IF(G54&lt;0,"No","Yes")))</f>
        <v>Yes</v>
      </c>
      <c r="I54" s="10" t="s">
        <v>1743</v>
      </c>
      <c r="J54" s="10" t="s">
        <v>1743</v>
      </c>
      <c r="K54" s="9" t="str">
        <f t="shared" si="8"/>
        <v>N/A</v>
      </c>
    </row>
    <row r="55" spans="1:11" x14ac:dyDescent="0.2">
      <c r="A55" s="81" t="s">
        <v>872</v>
      </c>
      <c r="B55" s="34" t="s">
        <v>217</v>
      </c>
      <c r="C55" s="83">
        <v>74.359656098000002</v>
      </c>
      <c r="D55" s="9" t="str">
        <f>IF($B55="N/A","N/A",IF(C55&gt;15,"No",IF(C55&lt;-15,"No","Yes")))</f>
        <v>N/A</v>
      </c>
      <c r="E55" s="36">
        <v>75.405640220999999</v>
      </c>
      <c r="F55" s="9" t="str">
        <f>IF($B55="N/A","N/A",IF(E55&gt;15,"No",IF(E55&lt;-15,"No","Yes")))</f>
        <v>N/A</v>
      </c>
      <c r="G55" s="36">
        <v>72.110691923000005</v>
      </c>
      <c r="H55" s="9" t="str">
        <f>IF($B55="N/A","N/A",IF(G55&gt;15,"No",IF(G55&lt;-15,"No","Yes")))</f>
        <v>N/A</v>
      </c>
      <c r="I55" s="10">
        <v>1.407</v>
      </c>
      <c r="J55" s="10">
        <v>-4.37</v>
      </c>
      <c r="K55" s="9" t="str">
        <f t="shared" ref="K55:K74" si="9">IF(J55="Div by 0", "N/A", IF(J55="N/A","N/A", IF(J55&gt;30, "No", IF(J55&lt;-30, "No", "Yes"))))</f>
        <v>Yes</v>
      </c>
    </row>
    <row r="56" spans="1:11" x14ac:dyDescent="0.2">
      <c r="A56" s="81" t="s">
        <v>873</v>
      </c>
      <c r="B56" s="34" t="s">
        <v>265</v>
      </c>
      <c r="C56" s="83">
        <v>72.752651705999995</v>
      </c>
      <c r="D56" s="9" t="str">
        <f>IF($B56="N/A","N/A",IF(C56&gt;90,"No",IF(C56&lt;20,"No","Yes")))</f>
        <v>Yes</v>
      </c>
      <c r="E56" s="36">
        <v>73.362083139000006</v>
      </c>
      <c r="F56" s="9" t="str">
        <f>IF($B56="N/A","N/A",IF(E56&gt;90,"No",IF(E56&lt;20,"No","Yes")))</f>
        <v>Yes</v>
      </c>
      <c r="G56" s="36">
        <v>71.148411969999998</v>
      </c>
      <c r="H56" s="9" t="str">
        <f>IF($B56="N/A","N/A",IF(G56&gt;90,"No",IF(G56&lt;20,"No","Yes")))</f>
        <v>Yes</v>
      </c>
      <c r="I56" s="10">
        <v>0.8377</v>
      </c>
      <c r="J56" s="10">
        <v>-3.02</v>
      </c>
      <c r="K56" s="9" t="str">
        <f t="shared" si="9"/>
        <v>Yes</v>
      </c>
    </row>
    <row r="57" spans="1:11" x14ac:dyDescent="0.2">
      <c r="A57" s="81" t="s">
        <v>874</v>
      </c>
      <c r="B57" s="34" t="s">
        <v>266</v>
      </c>
      <c r="C57" s="83">
        <v>56.971324926000001</v>
      </c>
      <c r="D57" s="9" t="str">
        <f>IF($B57="N/A","N/A",IF(C57&gt;60,"No",IF(C57&lt;10,"No","Yes")))</f>
        <v>Yes</v>
      </c>
      <c r="E57" s="36">
        <v>58.977428453000002</v>
      </c>
      <c r="F57" s="9" t="str">
        <f>IF($B57="N/A","N/A",IF(E57&gt;60,"No",IF(E57&lt;10,"No","Yes")))</f>
        <v>Yes</v>
      </c>
      <c r="G57" s="36">
        <v>57.506548015</v>
      </c>
      <c r="H57" s="9" t="str">
        <f>IF($B57="N/A","N/A",IF(G57&gt;60,"No",IF(G57&lt;10,"No","Yes")))</f>
        <v>Yes</v>
      </c>
      <c r="I57" s="10">
        <v>3.5209999999999999</v>
      </c>
      <c r="J57" s="10">
        <v>-2.4900000000000002</v>
      </c>
      <c r="K57" s="9" t="str">
        <f t="shared" si="9"/>
        <v>Yes</v>
      </c>
    </row>
    <row r="58" spans="1:11" ht="25.5" x14ac:dyDescent="0.2">
      <c r="A58" s="81" t="s">
        <v>875</v>
      </c>
      <c r="B58" s="34" t="s">
        <v>267</v>
      </c>
      <c r="C58" s="83">
        <v>46.517596265999998</v>
      </c>
      <c r="D58" s="9" t="str">
        <f>IF($B58="N/A","N/A",IF(C58&gt;100,"No",IF(C58&lt;10,"No","Yes")))</f>
        <v>Yes</v>
      </c>
      <c r="E58" s="36">
        <v>47.894484151</v>
      </c>
      <c r="F58" s="9" t="str">
        <f>IF($B58="N/A","N/A",IF(E58&gt;100,"No",IF(E58&lt;10,"No","Yes")))</f>
        <v>Yes</v>
      </c>
      <c r="G58" s="36">
        <v>46.320195636999998</v>
      </c>
      <c r="H58" s="9" t="str">
        <f>IF($B58="N/A","N/A",IF(G58&gt;100,"No",IF(G58&lt;10,"No","Yes")))</f>
        <v>Yes</v>
      </c>
      <c r="I58" s="10">
        <v>2.96</v>
      </c>
      <c r="J58" s="10">
        <v>-3.29</v>
      </c>
      <c r="K58" s="9" t="str">
        <f t="shared" si="9"/>
        <v>Yes</v>
      </c>
    </row>
    <row r="59" spans="1:11" x14ac:dyDescent="0.2">
      <c r="A59" s="81" t="s">
        <v>876</v>
      </c>
      <c r="B59" s="34" t="s">
        <v>268</v>
      </c>
      <c r="C59" s="83">
        <v>107.66790726000001</v>
      </c>
      <c r="D59" s="9" t="str">
        <f>IF($B59="N/A","N/A",IF(C59&gt;100,"No",IF(C59&lt;20,"No","Yes")))</f>
        <v>No</v>
      </c>
      <c r="E59" s="36">
        <v>105.11212383</v>
      </c>
      <c r="F59" s="9" t="str">
        <f>IF($B59="N/A","N/A",IF(E59&gt;100,"No",IF(E59&lt;20,"No","Yes")))</f>
        <v>No</v>
      </c>
      <c r="G59" s="36">
        <v>105.05308803</v>
      </c>
      <c r="H59" s="9" t="str">
        <f>IF($B59="N/A","N/A",IF(G59&gt;100,"No",IF(G59&lt;20,"No","Yes")))</f>
        <v>No</v>
      </c>
      <c r="I59" s="10">
        <v>-2.37</v>
      </c>
      <c r="J59" s="10">
        <v>-5.6000000000000001E-2</v>
      </c>
      <c r="K59" s="9" t="str">
        <f t="shared" si="9"/>
        <v>Yes</v>
      </c>
    </row>
    <row r="60" spans="1:11" x14ac:dyDescent="0.2">
      <c r="A60" s="81" t="s">
        <v>877</v>
      </c>
      <c r="B60" s="34" t="s">
        <v>268</v>
      </c>
      <c r="C60" s="83">
        <v>38.843335244000002</v>
      </c>
      <c r="D60" s="9" t="str">
        <f>IF($B60="N/A","N/A",IF(C60&gt;100,"No",IF(C60&lt;20,"No","Yes")))</f>
        <v>Yes</v>
      </c>
      <c r="E60" s="36">
        <v>46.466010560999997</v>
      </c>
      <c r="F60" s="9" t="str">
        <f>IF($B60="N/A","N/A",IF(E60&gt;100,"No",IF(E60&lt;20,"No","Yes")))</f>
        <v>Yes</v>
      </c>
      <c r="G60" s="36">
        <v>76.516749110999996</v>
      </c>
      <c r="H60" s="9" t="str">
        <f>IF($B60="N/A","N/A",IF(G60&gt;100,"No",IF(G60&lt;20,"No","Yes")))</f>
        <v>Yes</v>
      </c>
      <c r="I60" s="10">
        <v>19.62</v>
      </c>
      <c r="J60" s="10">
        <v>64.67</v>
      </c>
      <c r="K60" s="9" t="str">
        <f t="shared" si="9"/>
        <v>No</v>
      </c>
    </row>
    <row r="61" spans="1:11" ht="25.5" x14ac:dyDescent="0.2">
      <c r="A61" s="81" t="s">
        <v>878</v>
      </c>
      <c r="B61" s="34" t="s">
        <v>217</v>
      </c>
      <c r="C61" s="83">
        <v>199.05413493</v>
      </c>
      <c r="D61" s="9" t="str">
        <f>IF($B61="N/A","N/A",IF(C61&gt;15,"No",IF(C61&lt;-15,"No","Yes")))</f>
        <v>N/A</v>
      </c>
      <c r="E61" s="36">
        <v>203.30257710999999</v>
      </c>
      <c r="F61" s="9" t="str">
        <f>IF($B61="N/A","N/A",IF(E61&gt;15,"No",IF(E61&lt;-15,"No","Yes")))</f>
        <v>N/A</v>
      </c>
      <c r="G61" s="36">
        <v>193.26756705</v>
      </c>
      <c r="H61" s="9" t="str">
        <f>IF($B61="N/A","N/A",IF(G61&gt;15,"No",IF(G61&lt;-15,"No","Yes")))</f>
        <v>N/A</v>
      </c>
      <c r="I61" s="10">
        <v>2.1339999999999999</v>
      </c>
      <c r="J61" s="10">
        <v>-4.9400000000000004</v>
      </c>
      <c r="K61" s="9" t="str">
        <f t="shared" si="9"/>
        <v>Yes</v>
      </c>
    </row>
    <row r="62" spans="1:11" x14ac:dyDescent="0.2">
      <c r="A62" s="81" t="s">
        <v>879</v>
      </c>
      <c r="B62" s="34" t="s">
        <v>269</v>
      </c>
      <c r="C62" s="83">
        <v>38.969525136999998</v>
      </c>
      <c r="D62" s="9" t="str">
        <f>IF($B62="N/A","N/A",IF(C62&gt;60,"No",IF(C62&lt;10,"No","Yes")))</f>
        <v>Yes</v>
      </c>
      <c r="E62" s="36">
        <v>38.318713227000003</v>
      </c>
      <c r="F62" s="9" t="str">
        <f>IF($B62="N/A","N/A",IF(E62&gt;60,"No",IF(E62&lt;10,"No","Yes")))</f>
        <v>Yes</v>
      </c>
      <c r="G62" s="36">
        <v>30.654975765</v>
      </c>
      <c r="H62" s="9" t="str">
        <f>IF($B62="N/A","N/A",IF(G62&gt;60,"No",IF(G62&lt;10,"No","Yes")))</f>
        <v>Yes</v>
      </c>
      <c r="I62" s="10">
        <v>-1.67</v>
      </c>
      <c r="J62" s="10">
        <v>-20</v>
      </c>
      <c r="K62" s="9" t="str">
        <f t="shared" si="9"/>
        <v>Yes</v>
      </c>
    </row>
    <row r="63" spans="1:11" x14ac:dyDescent="0.2">
      <c r="A63" s="81" t="s">
        <v>880</v>
      </c>
      <c r="B63" s="34" t="s">
        <v>269</v>
      </c>
      <c r="C63" s="83">
        <v>27.075166757000002</v>
      </c>
      <c r="D63" s="9" t="str">
        <f>IF($B63="N/A","N/A",IF(C63&gt;60,"No",IF(C63&lt;10,"No","Yes")))</f>
        <v>Yes</v>
      </c>
      <c r="E63" s="36" t="s">
        <v>1743</v>
      </c>
      <c r="F63" s="9" t="str">
        <f>IF($B63="N/A","N/A",IF(E63&gt;60,"No",IF(E63&lt;10,"No","Yes")))</f>
        <v>No</v>
      </c>
      <c r="G63" s="36" t="s">
        <v>1743</v>
      </c>
      <c r="H63" s="9" t="str">
        <f>IF($B63="N/A","N/A",IF(G63&gt;60,"No",IF(G63&lt;10,"No","Yes")))</f>
        <v>No</v>
      </c>
      <c r="I63" s="10" t="s">
        <v>1743</v>
      </c>
      <c r="J63" s="10" t="s">
        <v>1743</v>
      </c>
      <c r="K63" s="9" t="str">
        <f t="shared" si="9"/>
        <v>N/A</v>
      </c>
    </row>
    <row r="64" spans="1:11" x14ac:dyDescent="0.2">
      <c r="A64" s="81" t="s">
        <v>881</v>
      </c>
      <c r="B64" s="34" t="s">
        <v>217</v>
      </c>
      <c r="C64" s="83">
        <v>90.988487397</v>
      </c>
      <c r="D64" s="9" t="str">
        <f t="shared" ref="D64:D74" si="10">IF($B64="N/A","N/A",IF(C64&gt;15,"No",IF(C64&lt;-15,"No","Yes")))</f>
        <v>N/A</v>
      </c>
      <c r="E64" s="36">
        <v>87.064152835000002</v>
      </c>
      <c r="F64" s="9" t="str">
        <f>IF($B64="N/A","N/A",IF(E64&gt;15,"No",IF(E64&lt;-15,"No","Yes")))</f>
        <v>N/A</v>
      </c>
      <c r="G64" s="36">
        <v>83.461055416999997</v>
      </c>
      <c r="H64" s="9" t="str">
        <f>IF($B64="N/A","N/A",IF(G64&gt;15,"No",IF(G64&lt;-15,"No","Yes")))</f>
        <v>N/A</v>
      </c>
      <c r="I64" s="10">
        <v>-4.3099999999999996</v>
      </c>
      <c r="J64" s="10">
        <v>-4.1399999999999997</v>
      </c>
      <c r="K64" s="9" t="str">
        <f t="shared" si="9"/>
        <v>Yes</v>
      </c>
    </row>
    <row r="65" spans="1:11" ht="15.75" customHeight="1" x14ac:dyDescent="0.2">
      <c r="A65" s="81" t="s">
        <v>882</v>
      </c>
      <c r="B65" s="34" t="s">
        <v>217</v>
      </c>
      <c r="C65" s="83">
        <v>81.079293723999996</v>
      </c>
      <c r="D65" s="9" t="str">
        <f t="shared" si="10"/>
        <v>N/A</v>
      </c>
      <c r="E65" s="36">
        <v>85.162967370999993</v>
      </c>
      <c r="F65" s="9" t="str">
        <f t="shared" ref="F65:F73" si="11">IF($B65="N/A","N/A",IF(E65&gt;15,"No",IF(E65&lt;-15,"No","Yes")))</f>
        <v>N/A</v>
      </c>
      <c r="G65" s="36">
        <v>85.099874951999993</v>
      </c>
      <c r="H65" s="9" t="str">
        <f t="shared" ref="H65:H86" si="12">IF($B65="N/A","N/A",IF(G65&gt;15,"No",IF(G65&lt;-15,"No","Yes")))</f>
        <v>N/A</v>
      </c>
      <c r="I65" s="10">
        <v>5.0369999999999999</v>
      </c>
      <c r="J65" s="10">
        <v>-7.3999999999999996E-2</v>
      </c>
      <c r="K65" s="9" t="str">
        <f t="shared" si="9"/>
        <v>Yes</v>
      </c>
    </row>
    <row r="66" spans="1:11" ht="25.5" x14ac:dyDescent="0.2">
      <c r="A66" s="81" t="s">
        <v>883</v>
      </c>
      <c r="B66" s="34" t="s">
        <v>217</v>
      </c>
      <c r="C66" s="83">
        <v>35.007733268000003</v>
      </c>
      <c r="D66" s="9" t="str">
        <f t="shared" si="10"/>
        <v>N/A</v>
      </c>
      <c r="E66" s="36">
        <v>35.198276684</v>
      </c>
      <c r="F66" s="9" t="str">
        <f t="shared" si="11"/>
        <v>N/A</v>
      </c>
      <c r="G66" s="36">
        <v>35.432753118999997</v>
      </c>
      <c r="H66" s="9" t="str">
        <f t="shared" si="12"/>
        <v>N/A</v>
      </c>
      <c r="I66" s="10">
        <v>0.54430000000000001</v>
      </c>
      <c r="J66" s="10">
        <v>0.66620000000000001</v>
      </c>
      <c r="K66" s="9" t="str">
        <f t="shared" si="9"/>
        <v>Yes</v>
      </c>
    </row>
    <row r="67" spans="1:11" ht="25.5" x14ac:dyDescent="0.2">
      <c r="A67" s="81" t="s">
        <v>884</v>
      </c>
      <c r="B67" s="34" t="s">
        <v>217</v>
      </c>
      <c r="C67" s="83">
        <v>57.504226998</v>
      </c>
      <c r="D67" s="9" t="str">
        <f t="shared" si="10"/>
        <v>N/A</v>
      </c>
      <c r="E67" s="36">
        <v>56.603848155999998</v>
      </c>
      <c r="F67" s="9" t="str">
        <f t="shared" si="11"/>
        <v>N/A</v>
      </c>
      <c r="G67" s="36">
        <v>55.567613105</v>
      </c>
      <c r="H67" s="9" t="str">
        <f t="shared" si="12"/>
        <v>N/A</v>
      </c>
      <c r="I67" s="10">
        <v>-1.57</v>
      </c>
      <c r="J67" s="10">
        <v>-1.83</v>
      </c>
      <c r="K67" s="9" t="str">
        <f t="shared" si="9"/>
        <v>Yes</v>
      </c>
    </row>
    <row r="68" spans="1:11" ht="25.5" x14ac:dyDescent="0.2">
      <c r="A68" s="81" t="s">
        <v>885</v>
      </c>
      <c r="B68" s="34" t="s">
        <v>217</v>
      </c>
      <c r="C68" s="83">
        <v>57.914625612000002</v>
      </c>
      <c r="D68" s="9" t="str">
        <f t="shared" si="10"/>
        <v>N/A</v>
      </c>
      <c r="E68" s="36">
        <v>53.390591637999997</v>
      </c>
      <c r="F68" s="9" t="str">
        <f t="shared" si="11"/>
        <v>N/A</v>
      </c>
      <c r="G68" s="36">
        <v>47.198846799999998</v>
      </c>
      <c r="H68" s="9" t="str">
        <f t="shared" si="12"/>
        <v>N/A</v>
      </c>
      <c r="I68" s="10">
        <v>-7.81</v>
      </c>
      <c r="J68" s="10">
        <v>-11.6</v>
      </c>
      <c r="K68" s="9" t="str">
        <f t="shared" si="9"/>
        <v>Yes</v>
      </c>
    </row>
    <row r="69" spans="1:11" ht="25.5" x14ac:dyDescent="0.2">
      <c r="A69" s="81" t="s">
        <v>886</v>
      </c>
      <c r="B69" s="34" t="s">
        <v>217</v>
      </c>
      <c r="C69" s="83" t="s">
        <v>1743</v>
      </c>
      <c r="D69" s="9" t="str">
        <f t="shared" si="10"/>
        <v>N/A</v>
      </c>
      <c r="E69" s="36" t="s">
        <v>1743</v>
      </c>
      <c r="F69" s="9" t="str">
        <f t="shared" si="11"/>
        <v>N/A</v>
      </c>
      <c r="G69" s="36" t="s">
        <v>1743</v>
      </c>
      <c r="H69" s="9" t="str">
        <f t="shared" si="12"/>
        <v>N/A</v>
      </c>
      <c r="I69" s="10" t="s">
        <v>1743</v>
      </c>
      <c r="J69" s="10" t="s">
        <v>1743</v>
      </c>
      <c r="K69" s="9" t="str">
        <f t="shared" si="9"/>
        <v>N/A</v>
      </c>
    </row>
    <row r="70" spans="1:11" ht="25.5" x14ac:dyDescent="0.2">
      <c r="A70" s="81" t="s">
        <v>887</v>
      </c>
      <c r="B70" s="34" t="s">
        <v>217</v>
      </c>
      <c r="C70" s="83">
        <v>50.283840017000003</v>
      </c>
      <c r="D70" s="9" t="str">
        <f t="shared" si="10"/>
        <v>N/A</v>
      </c>
      <c r="E70" s="36">
        <v>47.747345162999999</v>
      </c>
      <c r="F70" s="9" t="str">
        <f t="shared" si="11"/>
        <v>N/A</v>
      </c>
      <c r="G70" s="36">
        <v>45.830068648000001</v>
      </c>
      <c r="H70" s="9" t="str">
        <f t="shared" si="12"/>
        <v>N/A</v>
      </c>
      <c r="I70" s="10">
        <v>-5.04</v>
      </c>
      <c r="J70" s="10">
        <v>-4.0199999999999996</v>
      </c>
      <c r="K70" s="9" t="str">
        <f t="shared" si="9"/>
        <v>Yes</v>
      </c>
    </row>
    <row r="71" spans="1:11" x14ac:dyDescent="0.2">
      <c r="A71" s="81" t="s">
        <v>888</v>
      </c>
      <c r="B71" s="34" t="s">
        <v>217</v>
      </c>
      <c r="C71" s="83">
        <v>172.82197887000001</v>
      </c>
      <c r="D71" s="9" t="str">
        <f t="shared" si="10"/>
        <v>N/A</v>
      </c>
      <c r="E71" s="36">
        <v>151.48150103</v>
      </c>
      <c r="F71" s="9" t="str">
        <f t="shared" si="11"/>
        <v>N/A</v>
      </c>
      <c r="G71" s="36">
        <v>152.38819419999999</v>
      </c>
      <c r="H71" s="9" t="str">
        <f t="shared" si="12"/>
        <v>N/A</v>
      </c>
      <c r="I71" s="10">
        <v>-12.3</v>
      </c>
      <c r="J71" s="10">
        <v>0.59860000000000002</v>
      </c>
      <c r="K71" s="9" t="str">
        <f t="shared" si="9"/>
        <v>Yes</v>
      </c>
    </row>
    <row r="72" spans="1:11" ht="25.5" x14ac:dyDescent="0.2">
      <c r="A72" s="81" t="s">
        <v>889</v>
      </c>
      <c r="B72" s="34" t="s">
        <v>217</v>
      </c>
      <c r="C72" s="83">
        <v>189.84578543999999</v>
      </c>
      <c r="D72" s="9" t="str">
        <f t="shared" si="10"/>
        <v>N/A</v>
      </c>
      <c r="E72" s="36">
        <v>207.26739026000001</v>
      </c>
      <c r="F72" s="9" t="str">
        <f t="shared" si="11"/>
        <v>N/A</v>
      </c>
      <c r="G72" s="36">
        <v>200.3097932</v>
      </c>
      <c r="H72" s="9" t="str">
        <f t="shared" si="12"/>
        <v>N/A</v>
      </c>
      <c r="I72" s="10">
        <v>9.1769999999999996</v>
      </c>
      <c r="J72" s="10">
        <v>-3.36</v>
      </c>
      <c r="K72" s="9" t="str">
        <f t="shared" si="9"/>
        <v>Yes</v>
      </c>
    </row>
    <row r="73" spans="1:11" x14ac:dyDescent="0.2">
      <c r="A73" s="81" t="s">
        <v>890</v>
      </c>
      <c r="B73" s="34" t="s">
        <v>217</v>
      </c>
      <c r="C73" s="83">
        <v>118.74475056999999</v>
      </c>
      <c r="D73" s="9" t="str">
        <f t="shared" si="10"/>
        <v>N/A</v>
      </c>
      <c r="E73" s="36">
        <v>128.51503477</v>
      </c>
      <c r="F73" s="9" t="str">
        <f t="shared" si="11"/>
        <v>N/A</v>
      </c>
      <c r="G73" s="36">
        <v>118.99837098</v>
      </c>
      <c r="H73" s="9" t="str">
        <f t="shared" si="12"/>
        <v>N/A</v>
      </c>
      <c r="I73" s="10">
        <v>8.2279999999999998</v>
      </c>
      <c r="J73" s="10">
        <v>-7.41</v>
      </c>
      <c r="K73" s="9" t="str">
        <f t="shared" si="9"/>
        <v>Yes</v>
      </c>
    </row>
    <row r="74" spans="1:11" x14ac:dyDescent="0.2">
      <c r="A74" s="81" t="s">
        <v>891</v>
      </c>
      <c r="B74" s="34" t="s">
        <v>217</v>
      </c>
      <c r="C74" s="83">
        <v>41.923035423000002</v>
      </c>
      <c r="D74" s="9" t="str">
        <f t="shared" si="10"/>
        <v>N/A</v>
      </c>
      <c r="E74" s="36">
        <v>180.52100693</v>
      </c>
      <c r="F74" s="9" t="str">
        <f>IF($B74="N/A","N/A",IF(E74&gt;15,"No",IF(E74&lt;-15,"No","Yes")))</f>
        <v>N/A</v>
      </c>
      <c r="G74" s="36">
        <v>169.63508823999999</v>
      </c>
      <c r="H74" s="9" t="str">
        <f t="shared" si="12"/>
        <v>N/A</v>
      </c>
      <c r="I74" s="10">
        <v>330.6</v>
      </c>
      <c r="J74" s="10">
        <v>-6.03</v>
      </c>
      <c r="K74" s="9" t="str">
        <f t="shared" si="9"/>
        <v>Yes</v>
      </c>
    </row>
    <row r="75" spans="1:11" x14ac:dyDescent="0.2">
      <c r="A75" s="81" t="s">
        <v>892</v>
      </c>
      <c r="B75" s="34" t="s">
        <v>217</v>
      </c>
      <c r="C75" s="80">
        <v>0.46142642070000001</v>
      </c>
      <c r="D75" s="9" t="str">
        <f t="shared" ref="D75:D80" si="13">IF($B75="N/A","N/A",IF(C75&gt;15,"No",IF(C75&lt;-15,"No","Yes")))</f>
        <v>N/A</v>
      </c>
      <c r="E75" s="8">
        <v>0.47650517609999998</v>
      </c>
      <c r="F75" s="9" t="str">
        <f>IF($B75="N/A","N/A",IF(E75&gt;15,"No",IF(E75&lt;-15,"No","Yes")))</f>
        <v>N/A</v>
      </c>
      <c r="G75" s="8">
        <v>0.53542200029999998</v>
      </c>
      <c r="H75" s="9" t="str">
        <f t="shared" si="12"/>
        <v>N/A</v>
      </c>
      <c r="I75" s="10">
        <v>3.2679999999999998</v>
      </c>
      <c r="J75" s="10">
        <v>12.36</v>
      </c>
      <c r="K75" s="9" t="str">
        <f t="shared" ref="K75:K80" si="14">IF(J75="Div by 0", "N/A", IF(J75="N/A","N/A", IF(J75&gt;30, "No", IF(J75&lt;-30, "No", "Yes"))))</f>
        <v>Yes</v>
      </c>
    </row>
    <row r="76" spans="1:11" x14ac:dyDescent="0.2">
      <c r="A76" s="81" t="s">
        <v>893</v>
      </c>
      <c r="B76" s="34" t="s">
        <v>217</v>
      </c>
      <c r="C76" s="80">
        <v>0.38153089359999998</v>
      </c>
      <c r="D76" s="9" t="str">
        <f t="shared" si="13"/>
        <v>N/A</v>
      </c>
      <c r="E76" s="8">
        <v>0.33040672469999999</v>
      </c>
      <c r="F76" s="9" t="str">
        <f t="shared" ref="F76:F86" si="15">IF($B76="N/A","N/A",IF(E76&gt;15,"No",IF(E76&lt;-15,"No","Yes")))</f>
        <v>N/A</v>
      </c>
      <c r="G76" s="8">
        <v>0.27050310989999998</v>
      </c>
      <c r="H76" s="9" t="str">
        <f t="shared" si="12"/>
        <v>N/A</v>
      </c>
      <c r="I76" s="10">
        <v>-13.4</v>
      </c>
      <c r="J76" s="10">
        <v>-18.100000000000001</v>
      </c>
      <c r="K76" s="9" t="str">
        <f t="shared" si="14"/>
        <v>Yes</v>
      </c>
    </row>
    <row r="77" spans="1:11" x14ac:dyDescent="0.2">
      <c r="A77" s="81" t="s">
        <v>894</v>
      </c>
      <c r="B77" s="34" t="s">
        <v>217</v>
      </c>
      <c r="C77" s="80">
        <v>0.63507118019999997</v>
      </c>
      <c r="D77" s="9" t="str">
        <f t="shared" si="13"/>
        <v>N/A</v>
      </c>
      <c r="E77" s="8">
        <v>0.62757887209999996</v>
      </c>
      <c r="F77" s="9" t="str">
        <f t="shared" si="15"/>
        <v>N/A</v>
      </c>
      <c r="G77" s="8">
        <v>0.61828362199999998</v>
      </c>
      <c r="H77" s="9" t="str">
        <f t="shared" si="12"/>
        <v>N/A</v>
      </c>
      <c r="I77" s="10">
        <v>-1.18</v>
      </c>
      <c r="J77" s="10">
        <v>-1.48</v>
      </c>
      <c r="K77" s="9" t="str">
        <f t="shared" si="14"/>
        <v>Yes</v>
      </c>
    </row>
    <row r="78" spans="1:11" x14ac:dyDescent="0.2">
      <c r="A78" s="81" t="s">
        <v>895</v>
      </c>
      <c r="B78" s="34" t="s">
        <v>217</v>
      </c>
      <c r="C78" s="80">
        <v>2.8180093400000002E-2</v>
      </c>
      <c r="D78" s="9" t="str">
        <f t="shared" si="13"/>
        <v>N/A</v>
      </c>
      <c r="E78" s="8">
        <v>2.3910224399999999E-2</v>
      </c>
      <c r="F78" s="9" t="str">
        <f t="shared" si="15"/>
        <v>N/A</v>
      </c>
      <c r="G78" s="8">
        <v>1.7065902000000001E-2</v>
      </c>
      <c r="H78" s="9" t="str">
        <f t="shared" si="12"/>
        <v>N/A</v>
      </c>
      <c r="I78" s="10">
        <v>-15.2</v>
      </c>
      <c r="J78" s="10">
        <v>-28.6</v>
      </c>
      <c r="K78" s="9" t="str">
        <f t="shared" si="14"/>
        <v>Yes</v>
      </c>
    </row>
    <row r="79" spans="1:11" ht="25.5" x14ac:dyDescent="0.2">
      <c r="A79" s="81" t="s">
        <v>896</v>
      </c>
      <c r="B79" s="34" t="s">
        <v>217</v>
      </c>
      <c r="C79" s="80">
        <v>13.077704833</v>
      </c>
      <c r="D79" s="9" t="str">
        <f t="shared" si="13"/>
        <v>N/A</v>
      </c>
      <c r="E79" s="8">
        <v>12.685720076000001</v>
      </c>
      <c r="F79" s="9" t="str">
        <f t="shared" si="15"/>
        <v>N/A</v>
      </c>
      <c r="G79" s="8">
        <v>13.577672045</v>
      </c>
      <c r="H79" s="9" t="str">
        <f t="shared" si="12"/>
        <v>N/A</v>
      </c>
      <c r="I79" s="10">
        <v>-3</v>
      </c>
      <c r="J79" s="10">
        <v>7.0309999999999997</v>
      </c>
      <c r="K79" s="9" t="str">
        <f t="shared" si="14"/>
        <v>Yes</v>
      </c>
    </row>
    <row r="80" spans="1:11" ht="25.5" x14ac:dyDescent="0.2">
      <c r="A80" s="81" t="s">
        <v>897</v>
      </c>
      <c r="B80" s="34" t="s">
        <v>217</v>
      </c>
      <c r="C80" s="85" t="s">
        <v>217</v>
      </c>
      <c r="D80" s="9" t="str">
        <f t="shared" si="13"/>
        <v>N/A</v>
      </c>
      <c r="E80" s="85" t="s">
        <v>217</v>
      </c>
      <c r="F80" s="9" t="str">
        <f t="shared" si="15"/>
        <v>N/A</v>
      </c>
      <c r="G80" s="85">
        <v>13.572572328</v>
      </c>
      <c r="H80" s="9" t="str">
        <f t="shared" si="12"/>
        <v>N/A</v>
      </c>
      <c r="I80" s="10" t="s">
        <v>217</v>
      </c>
      <c r="J80" s="86" t="s">
        <v>217</v>
      </c>
      <c r="K80" s="9" t="str">
        <f t="shared" si="14"/>
        <v>N/A</v>
      </c>
    </row>
    <row r="81" spans="1:11" x14ac:dyDescent="0.2">
      <c r="A81" s="81" t="s">
        <v>898</v>
      </c>
      <c r="B81" s="34" t="s">
        <v>217</v>
      </c>
      <c r="C81" s="87">
        <v>68.911595750000004</v>
      </c>
      <c r="D81" s="9" t="str">
        <f t="shared" ref="D81:D86" si="16">IF($B81="N/A","N/A",IF(C81&gt;15,"No",IF(C81&lt;-15,"No","Yes")))</f>
        <v>N/A</v>
      </c>
      <c r="E81" s="88">
        <v>70.407422424000004</v>
      </c>
      <c r="F81" s="9" t="str">
        <f t="shared" si="15"/>
        <v>N/A</v>
      </c>
      <c r="G81" s="88">
        <v>61.878751842</v>
      </c>
      <c r="H81" s="9" t="str">
        <f>IF($B81="N/A","N/A",IF(G81&gt;15,"No",IF(G81&lt;-15,"No","Yes")))</f>
        <v>N/A</v>
      </c>
      <c r="I81" s="10">
        <v>2.1709999999999998</v>
      </c>
      <c r="J81" s="10">
        <v>-12.1</v>
      </c>
      <c r="K81" s="9" t="str">
        <f t="shared" ref="K81:K86" si="17">IF(J81="Div by 0", "N/A", IF(J81="N/A","N/A", IF(J81&gt;30, "No", IF(J81&lt;-30, "No", "Yes"))))</f>
        <v>Yes</v>
      </c>
    </row>
    <row r="82" spans="1:11" x14ac:dyDescent="0.2">
      <c r="A82" s="81" t="s">
        <v>899</v>
      </c>
      <c r="B82" s="34" t="s">
        <v>217</v>
      </c>
      <c r="C82" s="87">
        <v>47.776422457000002</v>
      </c>
      <c r="D82" s="9" t="str">
        <f t="shared" si="16"/>
        <v>N/A</v>
      </c>
      <c r="E82" s="88">
        <v>50.425241681999999</v>
      </c>
      <c r="F82" s="9" t="str">
        <f t="shared" si="15"/>
        <v>N/A</v>
      </c>
      <c r="G82" s="88">
        <v>61.122320766999998</v>
      </c>
      <c r="H82" s="9" t="str">
        <f t="shared" si="12"/>
        <v>N/A</v>
      </c>
      <c r="I82" s="10">
        <v>5.5439999999999996</v>
      </c>
      <c r="J82" s="10">
        <v>21.21</v>
      </c>
      <c r="K82" s="9" t="str">
        <f t="shared" si="17"/>
        <v>Yes</v>
      </c>
    </row>
    <row r="83" spans="1:11" x14ac:dyDescent="0.2">
      <c r="A83" s="81" t="s">
        <v>900</v>
      </c>
      <c r="B83" s="34" t="s">
        <v>217</v>
      </c>
      <c r="C83" s="87">
        <v>60.253365498999997</v>
      </c>
      <c r="D83" s="9" t="str">
        <f t="shared" si="16"/>
        <v>N/A</v>
      </c>
      <c r="E83" s="88">
        <v>61.647056444</v>
      </c>
      <c r="F83" s="9" t="str">
        <f t="shared" si="15"/>
        <v>N/A</v>
      </c>
      <c r="G83" s="88">
        <v>65.996794476999995</v>
      </c>
      <c r="H83" s="9" t="str">
        <f t="shared" si="12"/>
        <v>N/A</v>
      </c>
      <c r="I83" s="10">
        <v>2.3130000000000002</v>
      </c>
      <c r="J83" s="10">
        <v>7.056</v>
      </c>
      <c r="K83" s="9" t="str">
        <f t="shared" si="17"/>
        <v>Yes</v>
      </c>
    </row>
    <row r="84" spans="1:11" x14ac:dyDescent="0.2">
      <c r="A84" s="81" t="s">
        <v>901</v>
      </c>
      <c r="B84" s="34" t="s">
        <v>217</v>
      </c>
      <c r="C84" s="87">
        <v>102.80551211</v>
      </c>
      <c r="D84" s="9" t="str">
        <f t="shared" si="16"/>
        <v>N/A</v>
      </c>
      <c r="E84" s="88">
        <v>132.62447656000001</v>
      </c>
      <c r="F84" s="9" t="str">
        <f t="shared" si="15"/>
        <v>N/A</v>
      </c>
      <c r="G84" s="88">
        <v>245.89793293</v>
      </c>
      <c r="H84" s="9" t="str">
        <f t="shared" si="12"/>
        <v>N/A</v>
      </c>
      <c r="I84" s="10">
        <v>29.01</v>
      </c>
      <c r="J84" s="10">
        <v>85.41</v>
      </c>
      <c r="K84" s="9" t="str">
        <f t="shared" si="17"/>
        <v>No</v>
      </c>
    </row>
    <row r="85" spans="1:11" x14ac:dyDescent="0.2">
      <c r="A85" s="81" t="s">
        <v>902</v>
      </c>
      <c r="B85" s="34" t="s">
        <v>217</v>
      </c>
      <c r="C85" s="87">
        <v>88.890309681000005</v>
      </c>
      <c r="D85" s="9" t="str">
        <f t="shared" si="16"/>
        <v>N/A</v>
      </c>
      <c r="E85" s="88">
        <v>89.640145351000001</v>
      </c>
      <c r="F85" s="9" t="str">
        <f t="shared" si="15"/>
        <v>N/A</v>
      </c>
      <c r="G85" s="88">
        <v>87.015610836999997</v>
      </c>
      <c r="H85" s="9" t="str">
        <f t="shared" si="12"/>
        <v>N/A</v>
      </c>
      <c r="I85" s="10">
        <v>0.84360000000000002</v>
      </c>
      <c r="J85" s="10">
        <v>-2.93</v>
      </c>
      <c r="K85" s="9" t="str">
        <f t="shared" si="17"/>
        <v>Yes</v>
      </c>
    </row>
    <row r="86" spans="1:11" ht="25.5" x14ac:dyDescent="0.2">
      <c r="A86" s="81" t="s">
        <v>903</v>
      </c>
      <c r="B86" s="34" t="s">
        <v>217</v>
      </c>
      <c r="C86" s="89" t="s">
        <v>217</v>
      </c>
      <c r="D86" s="9" t="str">
        <f t="shared" si="16"/>
        <v>N/A</v>
      </c>
      <c r="E86" s="89" t="s">
        <v>217</v>
      </c>
      <c r="F86" s="9" t="str">
        <f t="shared" si="15"/>
        <v>N/A</v>
      </c>
      <c r="G86" s="89">
        <v>87.012980827999996</v>
      </c>
      <c r="H86" s="9" t="str">
        <f t="shared" si="12"/>
        <v>N/A</v>
      </c>
      <c r="I86" s="10" t="s">
        <v>217</v>
      </c>
      <c r="J86" s="10" t="s">
        <v>217</v>
      </c>
      <c r="K86" s="9" t="str">
        <f t="shared" si="17"/>
        <v>N/A</v>
      </c>
    </row>
    <row r="87" spans="1:11" x14ac:dyDescent="0.2">
      <c r="A87" s="81" t="s">
        <v>32</v>
      </c>
      <c r="B87" s="34" t="s">
        <v>270</v>
      </c>
      <c r="C87" s="80">
        <v>92.017063327000002</v>
      </c>
      <c r="D87" s="9" t="str">
        <f>IF($B87="N/A","N/A",IF(C87&gt;60,"Yes","No"))</f>
        <v>Yes</v>
      </c>
      <c r="E87" s="8">
        <v>91.443933161000004</v>
      </c>
      <c r="F87" s="9" t="str">
        <f>IF($B87="N/A","N/A",IF(E87&gt;60,"Yes","No"))</f>
        <v>Yes</v>
      </c>
      <c r="G87" s="8">
        <v>90.759133887999994</v>
      </c>
      <c r="H87" s="9" t="str">
        <f>IF($B87="N/A","N/A",IF(G87&gt;60,"Yes","No"))</f>
        <v>Yes</v>
      </c>
      <c r="I87" s="10">
        <v>-0.623</v>
      </c>
      <c r="J87" s="10">
        <v>-0.749</v>
      </c>
      <c r="K87" s="9" t="str">
        <f t="shared" ref="K87:K105" si="18">IF(J87="Div by 0", "N/A", IF(J87="N/A","N/A", IF(J87&gt;30, "No", IF(J87&lt;-30, "No", "Yes"))))</f>
        <v>Yes</v>
      </c>
    </row>
    <row r="88" spans="1:11" x14ac:dyDescent="0.2">
      <c r="A88" s="81" t="s">
        <v>39</v>
      </c>
      <c r="B88" s="34" t="s">
        <v>271</v>
      </c>
      <c r="C88" s="80">
        <v>99.499056151000005</v>
      </c>
      <c r="D88" s="9" t="str">
        <f>IF($B88="N/A","N/A",IF(C88&gt;100,"No",IF(C88&lt;85,"No","Yes")))</f>
        <v>Yes</v>
      </c>
      <c r="E88" s="8">
        <v>99.517957168999999</v>
      </c>
      <c r="F88" s="9" t="str">
        <f>IF($B88="N/A","N/A",IF(E88&gt;100,"No",IF(E88&lt;85,"No","Yes")))</f>
        <v>Yes</v>
      </c>
      <c r="G88" s="8">
        <v>99.524975452000007</v>
      </c>
      <c r="H88" s="9" t="str">
        <f>IF($B88="N/A","N/A",IF(G88&gt;100,"No",IF(G88&lt;85,"No","Yes")))</f>
        <v>Yes</v>
      </c>
      <c r="I88" s="10">
        <v>1.9E-2</v>
      </c>
      <c r="J88" s="10">
        <v>7.1000000000000004E-3</v>
      </c>
      <c r="K88" s="9" t="str">
        <f t="shared" si="18"/>
        <v>Yes</v>
      </c>
    </row>
    <row r="89" spans="1:11" x14ac:dyDescent="0.2">
      <c r="A89" s="81" t="s">
        <v>904</v>
      </c>
      <c r="B89" s="34" t="s">
        <v>217</v>
      </c>
      <c r="C89" s="80">
        <v>39.064794753000001</v>
      </c>
      <c r="D89" s="9" t="str">
        <f>IF($B89="N/A","N/A",IF(C89&gt;15,"No",IF(C89&lt;-15,"No","Yes")))</f>
        <v>N/A</v>
      </c>
      <c r="E89" s="8">
        <v>41.227018053000002</v>
      </c>
      <c r="F89" s="9" t="str">
        <f>IF($B89="N/A","N/A",IF(E89&gt;15,"No",IF(E89&lt;-15,"No","Yes")))</f>
        <v>N/A</v>
      </c>
      <c r="G89" s="8">
        <v>43.172473095000001</v>
      </c>
      <c r="H89" s="9" t="str">
        <f>IF($B89="N/A","N/A",IF(G89&gt;15,"No",IF(G89&lt;-15,"No","Yes")))</f>
        <v>N/A</v>
      </c>
      <c r="I89" s="10">
        <v>5.5350000000000001</v>
      </c>
      <c r="J89" s="10">
        <v>4.7190000000000003</v>
      </c>
      <c r="K89" s="9" t="str">
        <f t="shared" si="18"/>
        <v>Yes</v>
      </c>
    </row>
    <row r="90" spans="1:11" x14ac:dyDescent="0.2">
      <c r="A90" s="81" t="s">
        <v>845</v>
      </c>
      <c r="B90" s="34" t="s">
        <v>272</v>
      </c>
      <c r="C90" s="80">
        <v>11.658186236000001</v>
      </c>
      <c r="D90" s="9" t="str">
        <f>IF($B90="N/A","N/A",IF(C90&gt;25,"No",IF(C90&lt;5,"No","Yes")))</f>
        <v>Yes</v>
      </c>
      <c r="E90" s="8">
        <v>11.162774681</v>
      </c>
      <c r="F90" s="9" t="str">
        <f>IF($B90="N/A","N/A",IF(E90&gt;25,"No",IF(E90&lt;5,"No","Yes")))</f>
        <v>Yes</v>
      </c>
      <c r="G90" s="8">
        <v>10.911501032</v>
      </c>
      <c r="H90" s="9" t="str">
        <f>IF($B90="N/A","N/A",IF(G90&gt;25,"No",IF(G90&lt;5,"No","Yes")))</f>
        <v>Yes</v>
      </c>
      <c r="I90" s="10">
        <v>-4.25</v>
      </c>
      <c r="J90" s="10">
        <v>-2.25</v>
      </c>
      <c r="K90" s="9" t="str">
        <f t="shared" si="18"/>
        <v>Yes</v>
      </c>
    </row>
    <row r="91" spans="1:11" x14ac:dyDescent="0.2">
      <c r="A91" s="81" t="s">
        <v>846</v>
      </c>
      <c r="B91" s="34" t="s">
        <v>273</v>
      </c>
      <c r="C91" s="80">
        <v>49.186356816999997</v>
      </c>
      <c r="D91" s="9" t="str">
        <f>IF($B91="N/A","N/A",IF(C91&gt;70,"No",IF(C91&lt;40,"No","Yes")))</f>
        <v>Yes</v>
      </c>
      <c r="E91" s="8">
        <v>47.816235939000002</v>
      </c>
      <c r="F91" s="9" t="str">
        <f>IF($B91="N/A","N/A",IF(E91&gt;70,"No",IF(E91&lt;40,"No","Yes")))</f>
        <v>Yes</v>
      </c>
      <c r="G91" s="8">
        <v>47.181596063000001</v>
      </c>
      <c r="H91" s="9" t="str">
        <f>IF($B91="N/A","N/A",IF(G91&gt;70,"No",IF(G91&lt;40,"No","Yes")))</f>
        <v>Yes</v>
      </c>
      <c r="I91" s="10">
        <v>-2.79</v>
      </c>
      <c r="J91" s="10">
        <v>-1.33</v>
      </c>
      <c r="K91" s="9" t="str">
        <f t="shared" si="18"/>
        <v>Yes</v>
      </c>
    </row>
    <row r="92" spans="1:11" x14ac:dyDescent="0.2">
      <c r="A92" s="81" t="s">
        <v>847</v>
      </c>
      <c r="B92" s="34" t="s">
        <v>274</v>
      </c>
      <c r="C92" s="80">
        <v>39.155456946999998</v>
      </c>
      <c r="D92" s="9" t="str">
        <f>IF($B92="N/A","N/A",IF(C92&gt;55,"No",IF(C92&lt;20,"No","Yes")))</f>
        <v>Yes</v>
      </c>
      <c r="E92" s="8">
        <v>41.020989380000003</v>
      </c>
      <c r="F92" s="9" t="str">
        <f>IF($B92="N/A","N/A",IF(E92&gt;55,"No",IF(E92&lt;20,"No","Yes")))</f>
        <v>Yes</v>
      </c>
      <c r="G92" s="8">
        <v>41.906815815000002</v>
      </c>
      <c r="H92" s="9" t="str">
        <f>IF($B92="N/A","N/A",IF(G92&gt;55,"No",IF(G92&lt;20,"No","Yes")))</f>
        <v>Yes</v>
      </c>
      <c r="I92" s="10">
        <v>4.7640000000000002</v>
      </c>
      <c r="J92" s="10">
        <v>2.1589999999999998</v>
      </c>
      <c r="K92" s="9" t="str">
        <f t="shared" si="18"/>
        <v>Yes</v>
      </c>
    </row>
    <row r="93" spans="1:11" x14ac:dyDescent="0.2">
      <c r="A93" s="81" t="s">
        <v>167</v>
      </c>
      <c r="B93" s="34" t="s">
        <v>250</v>
      </c>
      <c r="C93" s="80">
        <v>93.863740213</v>
      </c>
      <c r="D93" s="9" t="str">
        <f>IF($B93="N/A","N/A",IF(C93&gt;95,"Yes","No"))</f>
        <v>No</v>
      </c>
      <c r="E93" s="8">
        <v>94.455383260000005</v>
      </c>
      <c r="F93" s="9" t="str">
        <f>IF($B93="N/A","N/A",IF(E93&gt;95,"Yes","No"))</f>
        <v>No</v>
      </c>
      <c r="G93" s="8">
        <v>94.688432309999996</v>
      </c>
      <c r="H93" s="9" t="str">
        <f>IF($B93="N/A","N/A",IF(G93&gt;95,"Yes","No"))</f>
        <v>No</v>
      </c>
      <c r="I93" s="10">
        <v>0.63029999999999997</v>
      </c>
      <c r="J93" s="10">
        <v>0.2467</v>
      </c>
      <c r="K93" s="9" t="str">
        <f t="shared" si="18"/>
        <v>Yes</v>
      </c>
    </row>
    <row r="94" spans="1:11" x14ac:dyDescent="0.2">
      <c r="A94" s="81" t="s">
        <v>41</v>
      </c>
      <c r="B94" s="34" t="s">
        <v>217</v>
      </c>
      <c r="C94" s="80">
        <v>100</v>
      </c>
      <c r="D94" s="9" t="str">
        <f>IF($B94="N/A","N/A",IF(C94&gt;15,"No",IF(C94&lt;-15,"No","Yes")))</f>
        <v>N/A</v>
      </c>
      <c r="E94" s="8">
        <v>100</v>
      </c>
      <c r="F94" s="9" t="str">
        <f>IF($B94="N/A","N/A",IF(E94&gt;15,"No",IF(E94&lt;-15,"No","Yes")))</f>
        <v>N/A</v>
      </c>
      <c r="G94" s="8">
        <v>100</v>
      </c>
      <c r="H94" s="9" t="str">
        <f>IF($B94="N/A","N/A",IF(G94&gt;15,"No",IF(G94&lt;-15,"No","Yes")))</f>
        <v>N/A</v>
      </c>
      <c r="I94" s="10">
        <v>0</v>
      </c>
      <c r="J94" s="10">
        <v>0</v>
      </c>
      <c r="K94" s="9" t="str">
        <f t="shared" si="18"/>
        <v>Yes</v>
      </c>
    </row>
    <row r="95" spans="1:11" x14ac:dyDescent="0.2">
      <c r="A95" s="81" t="s">
        <v>42</v>
      </c>
      <c r="B95" s="34" t="s">
        <v>217</v>
      </c>
      <c r="C95" s="80">
        <v>100</v>
      </c>
      <c r="D95" s="9" t="str">
        <f>IF($B95="N/A","N/A",IF(C95&gt;15,"No",IF(C95&lt;-15,"No","Yes")))</f>
        <v>N/A</v>
      </c>
      <c r="E95" s="8">
        <v>100</v>
      </c>
      <c r="F95" s="9" t="str">
        <f>IF($B95="N/A","N/A",IF(E95&gt;15,"No",IF(E95&lt;-15,"No","Yes")))</f>
        <v>N/A</v>
      </c>
      <c r="G95" s="8">
        <v>100</v>
      </c>
      <c r="H95" s="9" t="str">
        <f>IF($B95="N/A","N/A",IF(G95&gt;15,"No",IF(G95&lt;-15,"No","Yes")))</f>
        <v>N/A</v>
      </c>
      <c r="I95" s="10">
        <v>0</v>
      </c>
      <c r="J95" s="10">
        <v>0</v>
      </c>
      <c r="K95" s="9" t="str">
        <f t="shared" si="18"/>
        <v>Yes</v>
      </c>
    </row>
    <row r="96" spans="1:11" x14ac:dyDescent="0.2">
      <c r="A96" s="81" t="s">
        <v>905</v>
      </c>
      <c r="B96" s="34" t="s">
        <v>217</v>
      </c>
      <c r="C96" s="80">
        <v>100</v>
      </c>
      <c r="D96" s="9" t="str">
        <f>IF($B96="N/A","N/A",IF(C96&gt;15,"No",IF(C96&lt;-15,"No","Yes")))</f>
        <v>N/A</v>
      </c>
      <c r="E96" s="8">
        <v>100</v>
      </c>
      <c r="F96" s="9" t="str">
        <f>IF($B96="N/A","N/A",IF(E96&gt;15,"No",IF(E96&lt;-15,"No","Yes")))</f>
        <v>N/A</v>
      </c>
      <c r="G96" s="8">
        <v>100</v>
      </c>
      <c r="H96" s="9" t="str">
        <f>IF($B96="N/A","N/A",IF(G96&gt;15,"No",IF(G96&lt;-15,"No","Yes")))</f>
        <v>N/A</v>
      </c>
      <c r="I96" s="10">
        <v>0</v>
      </c>
      <c r="J96" s="10">
        <v>0</v>
      </c>
      <c r="K96" s="9" t="str">
        <f t="shared" si="18"/>
        <v>Yes</v>
      </c>
    </row>
    <row r="97" spans="1:11" x14ac:dyDescent="0.2">
      <c r="A97" s="81" t="s">
        <v>906</v>
      </c>
      <c r="B97" s="34" t="s">
        <v>217</v>
      </c>
      <c r="C97" s="80">
        <v>97.289407370000006</v>
      </c>
      <c r="D97" s="9" t="str">
        <f>IF($B97="N/A","N/A",IF(C97&gt;15,"No",IF(C97&lt;-15,"No","Yes")))</f>
        <v>N/A</v>
      </c>
      <c r="E97" s="8">
        <v>97.263786760000002</v>
      </c>
      <c r="F97" s="9" t="str">
        <f>IF($B97="N/A","N/A",IF(E97&gt;15,"No",IF(E97&lt;-15,"No","Yes")))</f>
        <v>N/A</v>
      </c>
      <c r="G97" s="8">
        <v>97.236290451000002</v>
      </c>
      <c r="H97" s="9" t="str">
        <f>IF($B97="N/A","N/A",IF(G97&gt;15,"No",IF(G97&lt;-15,"No","Yes")))</f>
        <v>N/A</v>
      </c>
      <c r="I97" s="10">
        <v>-2.5999999999999999E-2</v>
      </c>
      <c r="J97" s="10">
        <v>-2.8000000000000001E-2</v>
      </c>
      <c r="K97" s="9" t="str">
        <f t="shared" si="18"/>
        <v>Yes</v>
      </c>
    </row>
    <row r="98" spans="1:11" x14ac:dyDescent="0.2">
      <c r="A98" s="81" t="s">
        <v>43</v>
      </c>
      <c r="B98" s="34" t="s">
        <v>227</v>
      </c>
      <c r="C98" s="80">
        <v>97.303369185999998</v>
      </c>
      <c r="D98" s="9" t="str">
        <f>IF($B98="N/A","N/A",IF(C98&gt;100,"No",IF(C98&lt;98,"No","Yes")))</f>
        <v>No</v>
      </c>
      <c r="E98" s="8">
        <v>97.475752799999995</v>
      </c>
      <c r="F98" s="9" t="str">
        <f>IF($B98="N/A","N/A",IF(E98&gt;100,"No",IF(E98&lt;98,"No","Yes")))</f>
        <v>No</v>
      </c>
      <c r="G98" s="8">
        <v>97.742375276999994</v>
      </c>
      <c r="H98" s="9" t="str">
        <f>IF($B98="N/A","N/A",IF(G98&gt;100,"No",IF(G98&lt;98,"No","Yes")))</f>
        <v>No</v>
      </c>
      <c r="I98" s="10">
        <v>0.1772</v>
      </c>
      <c r="J98" s="10">
        <v>0.27350000000000002</v>
      </c>
      <c r="K98" s="9" t="str">
        <f t="shared" si="18"/>
        <v>Yes</v>
      </c>
    </row>
    <row r="99" spans="1:11" x14ac:dyDescent="0.2">
      <c r="A99" s="81" t="s">
        <v>44</v>
      </c>
      <c r="B99" s="34" t="s">
        <v>217</v>
      </c>
      <c r="C99" s="80">
        <v>40.352144377000002</v>
      </c>
      <c r="D99" s="9" t="str">
        <f>IF($B99="N/A","N/A",IF(C99&gt;15,"No",IF(C99&lt;-15,"No","Yes")))</f>
        <v>N/A</v>
      </c>
      <c r="E99" s="8">
        <v>41.862364452000001</v>
      </c>
      <c r="F99" s="9" t="str">
        <f>IF($B99="N/A","N/A",IF(E99&gt;15,"No",IF(E99&lt;-15,"No","Yes")))</f>
        <v>N/A</v>
      </c>
      <c r="G99" s="8">
        <v>44.337892398000001</v>
      </c>
      <c r="H99" s="9" t="str">
        <f>IF($B99="N/A","N/A",IF(G99&gt;15,"No",IF(G99&lt;-15,"No","Yes")))</f>
        <v>N/A</v>
      </c>
      <c r="I99" s="10">
        <v>3.7429999999999999</v>
      </c>
      <c r="J99" s="10">
        <v>5.9130000000000003</v>
      </c>
      <c r="K99" s="9" t="str">
        <f t="shared" si="18"/>
        <v>Yes</v>
      </c>
    </row>
    <row r="100" spans="1:11" x14ac:dyDescent="0.2">
      <c r="A100" s="81" t="s">
        <v>45</v>
      </c>
      <c r="B100" s="34" t="s">
        <v>217</v>
      </c>
      <c r="C100" s="80">
        <v>57.384378925999997</v>
      </c>
      <c r="D100" s="9" t="str">
        <f>IF($B100="N/A","N/A",IF(C100&gt;15,"No",IF(C100&lt;-15,"No","Yes")))</f>
        <v>N/A</v>
      </c>
      <c r="E100" s="8">
        <v>56.693643991000002</v>
      </c>
      <c r="F100" s="9" t="str">
        <f>IF($B100="N/A","N/A",IF(E100&gt;15,"No",IF(E100&lt;-15,"No","Yes")))</f>
        <v>N/A</v>
      </c>
      <c r="G100" s="8">
        <v>55.662065863999999</v>
      </c>
      <c r="H100" s="9" t="str">
        <f>IF($B100="N/A","N/A",IF(G100&gt;15,"No",IF(G100&lt;-15,"No","Yes")))</f>
        <v>N/A</v>
      </c>
      <c r="I100" s="10">
        <v>-1.2</v>
      </c>
      <c r="J100" s="10">
        <v>-1.82</v>
      </c>
      <c r="K100" s="9" t="str">
        <f t="shared" si="18"/>
        <v>Yes</v>
      </c>
    </row>
    <row r="101" spans="1:11" x14ac:dyDescent="0.2">
      <c r="A101" s="81" t="s">
        <v>359</v>
      </c>
      <c r="B101" s="34" t="s">
        <v>217</v>
      </c>
      <c r="C101" s="80" t="s">
        <v>217</v>
      </c>
      <c r="D101" s="9" t="str">
        <f>IF($B101="N/A","N/A",IF(C101&gt;15,"No",IF(C101&lt;-15,"No","Yes")))</f>
        <v>N/A</v>
      </c>
      <c r="E101" s="8" t="s">
        <v>217</v>
      </c>
      <c r="F101" s="9" t="str">
        <f>IF($B101="N/A","N/A",IF(E101&gt;15,"No",IF(E101&lt;-15,"No","Yes")))</f>
        <v>N/A</v>
      </c>
      <c r="G101" s="8">
        <v>99.999958262000007</v>
      </c>
      <c r="H101" s="9" t="str">
        <f>IF($B101="N/A","N/A",IF(G101&gt;15,"No",IF(G101&lt;-15,"No","Yes")))</f>
        <v>N/A</v>
      </c>
      <c r="I101" s="10" t="s">
        <v>217</v>
      </c>
      <c r="J101" s="10" t="s">
        <v>217</v>
      </c>
      <c r="K101" s="9" t="str">
        <f t="shared" si="18"/>
        <v>N/A</v>
      </c>
    </row>
    <row r="102" spans="1:11" x14ac:dyDescent="0.2">
      <c r="A102" s="81" t="s">
        <v>46</v>
      </c>
      <c r="B102" s="34" t="s">
        <v>217</v>
      </c>
      <c r="C102" s="80">
        <v>0</v>
      </c>
      <c r="D102" s="9" t="str">
        <f>IF($B102="N/A","N/A",IF(C102&gt;15,"No",IF(C102&lt;-15,"No","Yes")))</f>
        <v>N/A</v>
      </c>
      <c r="E102" s="8">
        <v>0</v>
      </c>
      <c r="F102" s="9" t="str">
        <f>IF($B102="N/A","N/A",IF(E102&gt;15,"No",IF(E102&lt;-15,"No","Yes")))</f>
        <v>N/A</v>
      </c>
      <c r="G102" s="8">
        <v>0</v>
      </c>
      <c r="H102" s="9" t="str">
        <f>IF($B102="N/A","N/A",IF(G102&gt;15,"No",IF(G102&lt;-15,"No","Yes")))</f>
        <v>N/A</v>
      </c>
      <c r="I102" s="10" t="s">
        <v>1743</v>
      </c>
      <c r="J102" s="10" t="s">
        <v>1743</v>
      </c>
      <c r="K102" s="9" t="str">
        <f t="shared" si="18"/>
        <v>N/A</v>
      </c>
    </row>
    <row r="103" spans="1:11" x14ac:dyDescent="0.2">
      <c r="A103" s="81" t="s">
        <v>47</v>
      </c>
      <c r="B103" s="34" t="s">
        <v>217</v>
      </c>
      <c r="C103" s="80">
        <v>2.2634766976999998</v>
      </c>
      <c r="D103" s="9" t="str">
        <f>IF($B103="N/A","N/A",IF(C103&gt;15,"No",IF(C103&lt;-15,"No","Yes")))</f>
        <v>N/A</v>
      </c>
      <c r="E103" s="8">
        <v>1.4439915568999999</v>
      </c>
      <c r="F103" s="9" t="str">
        <f>IF($B103="N/A","N/A",IF(E103&gt;15,"No",IF(E103&lt;-15,"No","Yes")))</f>
        <v>N/A</v>
      </c>
      <c r="G103" s="8">
        <v>4.17383E-5</v>
      </c>
      <c r="H103" s="9" t="str">
        <f>IF($B103="N/A","N/A",IF(G103&gt;15,"No",IF(G103&lt;-15,"No","Yes")))</f>
        <v>N/A</v>
      </c>
      <c r="I103" s="10">
        <v>-36.200000000000003</v>
      </c>
      <c r="J103" s="10">
        <v>-100</v>
      </c>
      <c r="K103" s="9" t="str">
        <f t="shared" si="18"/>
        <v>No</v>
      </c>
    </row>
    <row r="104" spans="1:11" x14ac:dyDescent="0.2">
      <c r="A104" s="81" t="s">
        <v>33</v>
      </c>
      <c r="B104" s="34" t="s">
        <v>227</v>
      </c>
      <c r="C104" s="80">
        <v>100</v>
      </c>
      <c r="D104" s="9" t="str">
        <f>IF($B104="N/A","N/A",IF(C104&gt;100,"No",IF(C104&lt;98,"No","Yes")))</f>
        <v>Yes</v>
      </c>
      <c r="E104" s="8">
        <v>100</v>
      </c>
      <c r="F104" s="9" t="str">
        <f>IF($B104="N/A","N/A",IF(E104&gt;100,"No",IF(E104&lt;98,"No","Yes")))</f>
        <v>Yes</v>
      </c>
      <c r="G104" s="8">
        <v>100</v>
      </c>
      <c r="H104" s="9" t="str">
        <f>IF($B104="N/A","N/A",IF(G104&gt;100,"No",IF(G104&lt;98,"No","Yes")))</f>
        <v>Yes</v>
      </c>
      <c r="I104" s="10">
        <v>0</v>
      </c>
      <c r="J104" s="10">
        <v>0</v>
      </c>
      <c r="K104" s="9" t="str">
        <f t="shared" si="18"/>
        <v>Yes</v>
      </c>
    </row>
    <row r="105" spans="1:11" ht="25.5" x14ac:dyDescent="0.2">
      <c r="A105" s="81" t="s">
        <v>48</v>
      </c>
      <c r="B105" s="59" t="s">
        <v>227</v>
      </c>
      <c r="C105" s="80">
        <v>99.980772630999994</v>
      </c>
      <c r="D105" s="9" t="str">
        <f>IF($B105="N/A","N/A",IF(C105&gt;100,"No",IF(C105&lt;98,"No","Yes")))</f>
        <v>Yes</v>
      </c>
      <c r="E105" s="8">
        <v>99.992068054000001</v>
      </c>
      <c r="F105" s="9" t="str">
        <f>IF($B105="N/A","N/A",IF(E105&gt;100,"No",IF(E105&lt;98,"No","Yes")))</f>
        <v>Yes</v>
      </c>
      <c r="G105" s="8">
        <v>99.987105326000005</v>
      </c>
      <c r="H105" s="9" t="str">
        <f>IF($B105="N/A","N/A",IF(G105&gt;100,"No",IF(G105&lt;98,"No","Yes")))</f>
        <v>Yes</v>
      </c>
      <c r="I105" s="10">
        <v>1.1299999999999999E-2</v>
      </c>
      <c r="J105" s="10">
        <v>-5.0000000000000001E-3</v>
      </c>
      <c r="K105" s="9" t="str">
        <f t="shared" si="18"/>
        <v>Yes</v>
      </c>
    </row>
    <row r="106" spans="1:11" x14ac:dyDescent="0.2">
      <c r="A106" s="81" t="s">
        <v>49</v>
      </c>
      <c r="B106" s="59" t="s">
        <v>217</v>
      </c>
      <c r="C106" s="80">
        <v>26.545766505</v>
      </c>
      <c r="D106" s="9" t="str">
        <f>IF($B106="N/A","N/A",IF(C106&gt;15,"No",IF(C106&lt;-15,"No","Yes")))</f>
        <v>N/A</v>
      </c>
      <c r="E106" s="8">
        <v>55.206256891999999</v>
      </c>
      <c r="F106" s="9" t="str">
        <f>IF($B106="N/A","N/A",IF(E106&gt;15,"No",IF(E106&lt;-15,"No","Yes")))</f>
        <v>N/A</v>
      </c>
      <c r="G106" s="8">
        <v>99.976865810999996</v>
      </c>
      <c r="H106" s="9" t="str">
        <f>IF($B106="N/A","N/A",IF(G106&gt;15,"No",IF(G106&lt;-15,"No","Yes")))</f>
        <v>N/A</v>
      </c>
      <c r="I106" s="10">
        <v>108</v>
      </c>
      <c r="J106" s="10">
        <v>81.099999999999994</v>
      </c>
      <c r="K106" s="9" t="str">
        <f>IF(J106="Div by 0", "N/A", IF(J106="N/A","N/A", IF(J106&gt;30, "No", IF(J106&lt;-30, "No", "Yes"))))</f>
        <v>No</v>
      </c>
    </row>
    <row r="107" spans="1:11" x14ac:dyDescent="0.2">
      <c r="A107" s="81" t="s">
        <v>907</v>
      </c>
      <c r="B107" s="34" t="s">
        <v>217</v>
      </c>
      <c r="C107" s="90">
        <v>67.553673646999997</v>
      </c>
      <c r="D107" s="9" t="str">
        <f t="shared" ref="D107:D130" si="19">IF($B107="N/A","N/A",IF(C107&gt;15,"No",IF(C107&lt;-15,"No","Yes")))</f>
        <v>N/A</v>
      </c>
      <c r="E107" s="9">
        <v>68.052864568000004</v>
      </c>
      <c r="F107" s="9" t="str">
        <f t="shared" ref="F107:F130" si="20">IF($B107="N/A","N/A",IF(E107&gt;15,"No",IF(E107&lt;-15,"No","Yes")))</f>
        <v>N/A</v>
      </c>
      <c r="G107" s="8">
        <v>67.810536841000001</v>
      </c>
      <c r="H107" s="9" t="str">
        <f t="shared" ref="H107:H130" si="21">IF($B107="N/A","N/A",IF(G107&gt;15,"No",IF(G107&lt;-15,"No","Yes")))</f>
        <v>N/A</v>
      </c>
      <c r="I107" s="10">
        <v>0.73899999999999999</v>
      </c>
      <c r="J107" s="10">
        <v>-0.35599999999999998</v>
      </c>
      <c r="K107" s="9" t="str">
        <f t="shared" ref="K107:K130" si="22">IF(J107="Div by 0", "N/A", IF(J107="N/A","N/A", IF(J107&gt;30, "No", IF(J107&lt;-30, "No", "Yes"))))</f>
        <v>Yes</v>
      </c>
    </row>
    <row r="108" spans="1:11" x14ac:dyDescent="0.2">
      <c r="A108" s="81" t="s">
        <v>908</v>
      </c>
      <c r="B108" s="34" t="s">
        <v>217</v>
      </c>
      <c r="C108" s="90">
        <v>19.368670156</v>
      </c>
      <c r="D108" s="34" t="s">
        <v>217</v>
      </c>
      <c r="E108" s="9">
        <v>19.261660732999999</v>
      </c>
      <c r="F108" s="34" t="s">
        <v>217</v>
      </c>
      <c r="G108" s="8">
        <v>18.611890648999999</v>
      </c>
      <c r="H108" s="34" t="s">
        <v>217</v>
      </c>
      <c r="I108" s="10">
        <v>-0.55200000000000005</v>
      </c>
      <c r="J108" s="10">
        <v>-3.37</v>
      </c>
      <c r="K108" s="9" t="str">
        <f t="shared" si="22"/>
        <v>Yes</v>
      </c>
    </row>
    <row r="109" spans="1:11" x14ac:dyDescent="0.2">
      <c r="A109" s="81" t="s">
        <v>909</v>
      </c>
      <c r="B109" s="34" t="s">
        <v>217</v>
      </c>
      <c r="C109" s="90">
        <v>13.35781414</v>
      </c>
      <c r="D109" s="9" t="str">
        <f t="shared" si="19"/>
        <v>N/A</v>
      </c>
      <c r="E109" s="9">
        <v>13.354973673</v>
      </c>
      <c r="F109" s="9" t="str">
        <f t="shared" si="20"/>
        <v>N/A</v>
      </c>
      <c r="G109" s="8">
        <v>12.593589105</v>
      </c>
      <c r="H109" s="9" t="str">
        <f t="shared" si="21"/>
        <v>N/A</v>
      </c>
      <c r="I109" s="10">
        <v>-2.1000000000000001E-2</v>
      </c>
      <c r="J109" s="10">
        <v>-5.7</v>
      </c>
      <c r="K109" s="9" t="str">
        <f t="shared" si="22"/>
        <v>Yes</v>
      </c>
    </row>
    <row r="110" spans="1:11" x14ac:dyDescent="0.2">
      <c r="A110" s="81" t="s">
        <v>910</v>
      </c>
      <c r="B110" s="34" t="s">
        <v>217</v>
      </c>
      <c r="C110" s="90">
        <v>0</v>
      </c>
      <c r="D110" s="9" t="str">
        <f t="shared" si="19"/>
        <v>N/A</v>
      </c>
      <c r="E110" s="9">
        <v>0</v>
      </c>
      <c r="F110" s="9" t="str">
        <f t="shared" si="20"/>
        <v>N/A</v>
      </c>
      <c r="G110" s="8">
        <v>0</v>
      </c>
      <c r="H110" s="9" t="str">
        <f t="shared" si="21"/>
        <v>N/A</v>
      </c>
      <c r="I110" s="10" t="s">
        <v>1743</v>
      </c>
      <c r="J110" s="10" t="s">
        <v>1743</v>
      </c>
      <c r="K110" s="9" t="str">
        <f t="shared" si="22"/>
        <v>N/A</v>
      </c>
    </row>
    <row r="111" spans="1:11" x14ac:dyDescent="0.2">
      <c r="A111" s="81" t="s">
        <v>911</v>
      </c>
      <c r="B111" s="34" t="s">
        <v>217</v>
      </c>
      <c r="C111" s="90">
        <v>1.839055E-4</v>
      </c>
      <c r="D111" s="9" t="str">
        <f t="shared" si="19"/>
        <v>N/A</v>
      </c>
      <c r="E111" s="9">
        <v>2.8204334000000002E-6</v>
      </c>
      <c r="F111" s="9" t="str">
        <f t="shared" si="20"/>
        <v>N/A</v>
      </c>
      <c r="G111" s="8">
        <v>3.6593800000000002E-5</v>
      </c>
      <c r="H111" s="9" t="str">
        <f t="shared" si="21"/>
        <v>N/A</v>
      </c>
      <c r="I111" s="10">
        <v>-98.5</v>
      </c>
      <c r="J111" s="10">
        <v>1197</v>
      </c>
      <c r="K111" s="9" t="str">
        <f t="shared" si="22"/>
        <v>No</v>
      </c>
    </row>
    <row r="112" spans="1:11" x14ac:dyDescent="0.2">
      <c r="A112" s="81" t="s">
        <v>912</v>
      </c>
      <c r="B112" s="34" t="s">
        <v>217</v>
      </c>
      <c r="C112" s="90">
        <v>0.94878047269999999</v>
      </c>
      <c r="D112" s="9" t="str">
        <f t="shared" si="19"/>
        <v>N/A</v>
      </c>
      <c r="E112" s="9">
        <v>0.95144642189999995</v>
      </c>
      <c r="F112" s="9" t="str">
        <f t="shared" si="20"/>
        <v>N/A</v>
      </c>
      <c r="G112" s="8">
        <v>0.97893345480000005</v>
      </c>
      <c r="H112" s="9" t="str">
        <f t="shared" si="21"/>
        <v>N/A</v>
      </c>
      <c r="I112" s="10">
        <v>0.28100000000000003</v>
      </c>
      <c r="J112" s="10">
        <v>2.8889999999999998</v>
      </c>
      <c r="K112" s="9" t="str">
        <f t="shared" si="22"/>
        <v>Yes</v>
      </c>
    </row>
    <row r="113" spans="1:11" x14ac:dyDescent="0.2">
      <c r="A113" s="81" t="s">
        <v>913</v>
      </c>
      <c r="B113" s="34" t="s">
        <v>217</v>
      </c>
      <c r="C113" s="90">
        <v>0</v>
      </c>
      <c r="D113" s="9" t="str">
        <f t="shared" si="19"/>
        <v>N/A</v>
      </c>
      <c r="E113" s="9">
        <v>0</v>
      </c>
      <c r="F113" s="9" t="str">
        <f t="shared" si="20"/>
        <v>N/A</v>
      </c>
      <c r="G113" s="8">
        <v>0</v>
      </c>
      <c r="H113" s="9" t="str">
        <f t="shared" si="21"/>
        <v>N/A</v>
      </c>
      <c r="I113" s="10" t="s">
        <v>1743</v>
      </c>
      <c r="J113" s="10" t="s">
        <v>1743</v>
      </c>
      <c r="K113" s="9" t="str">
        <f t="shared" si="22"/>
        <v>N/A</v>
      </c>
    </row>
    <row r="114" spans="1:11" x14ac:dyDescent="0.2">
      <c r="A114" s="81" t="s">
        <v>914</v>
      </c>
      <c r="B114" s="34" t="s">
        <v>217</v>
      </c>
      <c r="C114" s="90">
        <v>0</v>
      </c>
      <c r="D114" s="9" t="str">
        <f t="shared" si="19"/>
        <v>N/A</v>
      </c>
      <c r="E114" s="9">
        <v>0</v>
      </c>
      <c r="F114" s="9" t="str">
        <f t="shared" si="20"/>
        <v>N/A</v>
      </c>
      <c r="G114" s="8">
        <v>0</v>
      </c>
      <c r="H114" s="9" t="str">
        <f t="shared" si="21"/>
        <v>N/A</v>
      </c>
      <c r="I114" s="10" t="s">
        <v>1743</v>
      </c>
      <c r="J114" s="10" t="s">
        <v>1743</v>
      </c>
      <c r="K114" s="9" t="str">
        <f t="shared" si="22"/>
        <v>N/A</v>
      </c>
    </row>
    <row r="115" spans="1:11" x14ac:dyDescent="0.2">
      <c r="A115" s="81" t="s">
        <v>915</v>
      </c>
      <c r="B115" s="34" t="s">
        <v>217</v>
      </c>
      <c r="C115" s="90">
        <v>1.5803878466000001</v>
      </c>
      <c r="D115" s="9" t="str">
        <f t="shared" si="19"/>
        <v>N/A</v>
      </c>
      <c r="E115" s="9">
        <v>1.5787587631</v>
      </c>
      <c r="F115" s="9" t="str">
        <f t="shared" si="20"/>
        <v>N/A</v>
      </c>
      <c r="G115" s="8">
        <v>1.4493809011000001</v>
      </c>
      <c r="H115" s="9" t="str">
        <f t="shared" si="21"/>
        <v>N/A</v>
      </c>
      <c r="I115" s="10">
        <v>-0.10299999999999999</v>
      </c>
      <c r="J115" s="10">
        <v>-8.19</v>
      </c>
      <c r="K115" s="9" t="str">
        <f t="shared" si="22"/>
        <v>Yes</v>
      </c>
    </row>
    <row r="116" spans="1:11" x14ac:dyDescent="0.2">
      <c r="A116" s="81" t="s">
        <v>916</v>
      </c>
      <c r="B116" s="34" t="s">
        <v>217</v>
      </c>
      <c r="C116" s="90">
        <v>1.0532889350000001</v>
      </c>
      <c r="D116" s="9" t="str">
        <f t="shared" si="19"/>
        <v>N/A</v>
      </c>
      <c r="E116" s="9">
        <v>1.0242277065000001</v>
      </c>
      <c r="F116" s="9" t="str">
        <f t="shared" si="20"/>
        <v>N/A</v>
      </c>
      <c r="G116" s="8">
        <v>1.0914155922</v>
      </c>
      <c r="H116" s="9" t="str">
        <f t="shared" si="21"/>
        <v>N/A</v>
      </c>
      <c r="I116" s="10">
        <v>-2.76</v>
      </c>
      <c r="J116" s="10">
        <v>6.56</v>
      </c>
      <c r="K116" s="9" t="str">
        <f t="shared" si="22"/>
        <v>Yes</v>
      </c>
    </row>
    <row r="117" spans="1:11" x14ac:dyDescent="0.2">
      <c r="A117" s="81" t="s">
        <v>917</v>
      </c>
      <c r="B117" s="34" t="s">
        <v>217</v>
      </c>
      <c r="C117" s="90">
        <v>0.61324570479999996</v>
      </c>
      <c r="D117" s="9" t="str">
        <f t="shared" si="19"/>
        <v>N/A</v>
      </c>
      <c r="E117" s="9">
        <v>0.56091933829999996</v>
      </c>
      <c r="F117" s="9" t="str">
        <f t="shared" si="20"/>
        <v>N/A</v>
      </c>
      <c r="G117" s="8">
        <v>0.62226356770000002</v>
      </c>
      <c r="H117" s="9" t="str">
        <f t="shared" si="21"/>
        <v>N/A</v>
      </c>
      <c r="I117" s="10">
        <v>-8.5299999999999994</v>
      </c>
      <c r="J117" s="10">
        <v>10.94</v>
      </c>
      <c r="K117" s="9" t="str">
        <f t="shared" si="22"/>
        <v>Yes</v>
      </c>
    </row>
    <row r="118" spans="1:11" x14ac:dyDescent="0.2">
      <c r="A118" s="81" t="s">
        <v>918</v>
      </c>
      <c r="B118" s="34" t="s">
        <v>217</v>
      </c>
      <c r="C118" s="90">
        <v>1.8149691512999999</v>
      </c>
      <c r="D118" s="9" t="str">
        <f t="shared" si="19"/>
        <v>N/A</v>
      </c>
      <c r="E118" s="9">
        <v>1.7913320099000001</v>
      </c>
      <c r="F118" s="9" t="str">
        <f t="shared" si="20"/>
        <v>N/A</v>
      </c>
      <c r="G118" s="8">
        <v>1.8762714346</v>
      </c>
      <c r="H118" s="9" t="str">
        <f t="shared" si="21"/>
        <v>N/A</v>
      </c>
      <c r="I118" s="10">
        <v>-1.3</v>
      </c>
      <c r="J118" s="10">
        <v>4.742</v>
      </c>
      <c r="K118" s="9" t="str">
        <f t="shared" si="22"/>
        <v>Yes</v>
      </c>
    </row>
    <row r="119" spans="1:11" x14ac:dyDescent="0.2">
      <c r="A119" s="81" t="s">
        <v>919</v>
      </c>
      <c r="B119" s="34" t="s">
        <v>217</v>
      </c>
      <c r="C119" s="90">
        <v>13.077656197</v>
      </c>
      <c r="D119" s="9" t="str">
        <f t="shared" si="19"/>
        <v>N/A</v>
      </c>
      <c r="E119" s="9">
        <v>12.685474699</v>
      </c>
      <c r="F119" s="9" t="str">
        <f t="shared" si="20"/>
        <v>N/A</v>
      </c>
      <c r="G119" s="8">
        <v>13.577572508999999</v>
      </c>
      <c r="H119" s="9" t="str">
        <f t="shared" si="21"/>
        <v>N/A</v>
      </c>
      <c r="I119" s="10">
        <v>-3</v>
      </c>
      <c r="J119" s="10">
        <v>7.032</v>
      </c>
      <c r="K119" s="9" t="str">
        <f t="shared" si="22"/>
        <v>Yes</v>
      </c>
    </row>
    <row r="120" spans="1:11" x14ac:dyDescent="0.2">
      <c r="A120" s="81" t="s">
        <v>920</v>
      </c>
      <c r="B120" s="34" t="s">
        <v>217</v>
      </c>
      <c r="C120" s="90">
        <v>11.230152496000001</v>
      </c>
      <c r="D120" s="9" t="str">
        <f t="shared" si="19"/>
        <v>N/A</v>
      </c>
      <c r="E120" s="9">
        <v>10.31727521</v>
      </c>
      <c r="F120" s="9" t="str">
        <f t="shared" si="20"/>
        <v>N/A</v>
      </c>
      <c r="G120" s="8">
        <v>11.122581245999999</v>
      </c>
      <c r="H120" s="9" t="str">
        <f t="shared" si="21"/>
        <v>N/A</v>
      </c>
      <c r="I120" s="10">
        <v>-8.1300000000000008</v>
      </c>
      <c r="J120" s="10">
        <v>7.8049999999999997</v>
      </c>
      <c r="K120" s="9" t="str">
        <f t="shared" si="22"/>
        <v>Yes</v>
      </c>
    </row>
    <row r="121" spans="1:11" x14ac:dyDescent="0.2">
      <c r="A121" s="81" t="s">
        <v>921</v>
      </c>
      <c r="B121" s="34" t="s">
        <v>217</v>
      </c>
      <c r="C121" s="90">
        <v>0</v>
      </c>
      <c r="D121" s="9" t="str">
        <f t="shared" si="19"/>
        <v>N/A</v>
      </c>
      <c r="E121" s="9">
        <v>0</v>
      </c>
      <c r="F121" s="9" t="str">
        <f t="shared" si="20"/>
        <v>N/A</v>
      </c>
      <c r="G121" s="8">
        <v>0</v>
      </c>
      <c r="H121" s="9" t="str">
        <f t="shared" si="21"/>
        <v>N/A</v>
      </c>
      <c r="I121" s="10" t="s">
        <v>1743</v>
      </c>
      <c r="J121" s="10" t="s">
        <v>1743</v>
      </c>
      <c r="K121" s="9" t="str">
        <f t="shared" si="22"/>
        <v>N/A</v>
      </c>
    </row>
    <row r="122" spans="1:11" x14ac:dyDescent="0.2">
      <c r="A122" s="81" t="s">
        <v>922</v>
      </c>
      <c r="B122" s="34" t="s">
        <v>217</v>
      </c>
      <c r="C122" s="90">
        <v>0</v>
      </c>
      <c r="D122" s="9" t="str">
        <f t="shared" si="19"/>
        <v>N/A</v>
      </c>
      <c r="E122" s="9">
        <v>0</v>
      </c>
      <c r="F122" s="9" t="str">
        <f t="shared" si="20"/>
        <v>N/A</v>
      </c>
      <c r="G122" s="8">
        <v>0</v>
      </c>
      <c r="H122" s="9" t="str">
        <f t="shared" si="21"/>
        <v>N/A</v>
      </c>
      <c r="I122" s="10" t="s">
        <v>1743</v>
      </c>
      <c r="J122" s="10" t="s">
        <v>1743</v>
      </c>
      <c r="K122" s="9" t="str">
        <f t="shared" si="22"/>
        <v>N/A</v>
      </c>
    </row>
    <row r="123" spans="1:11" x14ac:dyDescent="0.2">
      <c r="A123" s="81" t="s">
        <v>923</v>
      </c>
      <c r="B123" s="34" t="s">
        <v>217</v>
      </c>
      <c r="C123" s="90">
        <v>9.8416783699999996E-2</v>
      </c>
      <c r="D123" s="9" t="str">
        <f t="shared" si="19"/>
        <v>N/A</v>
      </c>
      <c r="E123" s="9">
        <v>0.54748420369999995</v>
      </c>
      <c r="F123" s="9" t="str">
        <f t="shared" si="20"/>
        <v>N/A</v>
      </c>
      <c r="G123" s="8">
        <v>0.64026773569999995</v>
      </c>
      <c r="H123" s="9" t="str">
        <f t="shared" si="21"/>
        <v>N/A</v>
      </c>
      <c r="I123" s="10">
        <v>456.3</v>
      </c>
      <c r="J123" s="10">
        <v>16.95</v>
      </c>
      <c r="K123" s="9" t="str">
        <f t="shared" si="22"/>
        <v>Yes</v>
      </c>
    </row>
    <row r="124" spans="1:11" x14ac:dyDescent="0.2">
      <c r="A124" s="81" t="s">
        <v>924</v>
      </c>
      <c r="B124" s="34" t="s">
        <v>217</v>
      </c>
      <c r="C124" s="90">
        <v>0</v>
      </c>
      <c r="D124" s="9" t="str">
        <f t="shared" si="19"/>
        <v>N/A</v>
      </c>
      <c r="E124" s="9">
        <v>0</v>
      </c>
      <c r="F124" s="9" t="str">
        <f t="shared" si="20"/>
        <v>N/A</v>
      </c>
      <c r="G124" s="8">
        <v>0</v>
      </c>
      <c r="H124" s="9" t="str">
        <f t="shared" si="21"/>
        <v>N/A</v>
      </c>
      <c r="I124" s="10" t="s">
        <v>1743</v>
      </c>
      <c r="J124" s="10" t="s">
        <v>1743</v>
      </c>
      <c r="K124" s="9" t="str">
        <f t="shared" si="22"/>
        <v>N/A</v>
      </c>
    </row>
    <row r="125" spans="1:11" x14ac:dyDescent="0.2">
      <c r="A125" s="81" t="s">
        <v>925</v>
      </c>
      <c r="B125" s="34" t="s">
        <v>217</v>
      </c>
      <c r="C125" s="90">
        <v>1.11072824E-2</v>
      </c>
      <c r="D125" s="9" t="str">
        <f t="shared" si="19"/>
        <v>N/A</v>
      </c>
      <c r="E125" s="9">
        <v>9.1208586300000005E-2</v>
      </c>
      <c r="F125" s="9" t="str">
        <f t="shared" si="20"/>
        <v>N/A</v>
      </c>
      <c r="G125" s="8">
        <v>0.117211525</v>
      </c>
      <c r="H125" s="9" t="str">
        <f t="shared" si="21"/>
        <v>N/A</v>
      </c>
      <c r="I125" s="10">
        <v>721.2</v>
      </c>
      <c r="J125" s="10">
        <v>28.51</v>
      </c>
      <c r="K125" s="9" t="str">
        <f t="shared" si="22"/>
        <v>Yes</v>
      </c>
    </row>
    <row r="126" spans="1:11" x14ac:dyDescent="0.2">
      <c r="A126" s="81" t="s">
        <v>926</v>
      </c>
      <c r="B126" s="34" t="s">
        <v>217</v>
      </c>
      <c r="C126" s="90">
        <v>0</v>
      </c>
      <c r="D126" s="9" t="str">
        <f t="shared" si="19"/>
        <v>N/A</v>
      </c>
      <c r="E126" s="9">
        <v>0</v>
      </c>
      <c r="F126" s="9" t="str">
        <f t="shared" si="20"/>
        <v>N/A</v>
      </c>
      <c r="G126" s="8">
        <v>0</v>
      </c>
      <c r="H126" s="9" t="str">
        <f t="shared" si="21"/>
        <v>N/A</v>
      </c>
      <c r="I126" s="10" t="s">
        <v>1743</v>
      </c>
      <c r="J126" s="10" t="s">
        <v>1743</v>
      </c>
      <c r="K126" s="9" t="str">
        <f t="shared" si="22"/>
        <v>N/A</v>
      </c>
    </row>
    <row r="127" spans="1:11" x14ac:dyDescent="0.2">
      <c r="A127" s="81" t="s">
        <v>927</v>
      </c>
      <c r="B127" s="34" t="s">
        <v>217</v>
      </c>
      <c r="C127" s="90">
        <v>1.4038492357000001</v>
      </c>
      <c r="D127" s="9" t="str">
        <f t="shared" si="19"/>
        <v>N/A</v>
      </c>
      <c r="E127" s="9">
        <v>1.4066319418</v>
      </c>
      <c r="F127" s="9" t="str">
        <f t="shared" si="20"/>
        <v>N/A</v>
      </c>
      <c r="G127" s="8">
        <v>1.3732320528999999</v>
      </c>
      <c r="H127" s="9" t="str">
        <f t="shared" si="21"/>
        <v>N/A</v>
      </c>
      <c r="I127" s="10">
        <v>0.19819999999999999</v>
      </c>
      <c r="J127" s="10">
        <v>-2.37</v>
      </c>
      <c r="K127" s="9" t="str">
        <f t="shared" si="22"/>
        <v>Yes</v>
      </c>
    </row>
    <row r="128" spans="1:11" x14ac:dyDescent="0.2">
      <c r="A128" s="81" t="s">
        <v>928</v>
      </c>
      <c r="B128" s="34" t="s">
        <v>217</v>
      </c>
      <c r="C128" s="90">
        <v>0</v>
      </c>
      <c r="D128" s="9" t="str">
        <f t="shared" si="19"/>
        <v>N/A</v>
      </c>
      <c r="E128" s="9">
        <v>0</v>
      </c>
      <c r="F128" s="9" t="str">
        <f t="shared" si="20"/>
        <v>N/A</v>
      </c>
      <c r="G128" s="8">
        <v>0</v>
      </c>
      <c r="H128" s="9" t="str">
        <f t="shared" si="21"/>
        <v>N/A</v>
      </c>
      <c r="I128" s="10" t="s">
        <v>1743</v>
      </c>
      <c r="J128" s="10" t="s">
        <v>1743</v>
      </c>
      <c r="K128" s="9" t="str">
        <f t="shared" si="22"/>
        <v>N/A</v>
      </c>
    </row>
    <row r="129" spans="1:11" x14ac:dyDescent="0.2">
      <c r="A129" s="81" t="s">
        <v>929</v>
      </c>
      <c r="B129" s="34" t="s">
        <v>217</v>
      </c>
      <c r="C129" s="90">
        <v>0</v>
      </c>
      <c r="D129" s="9" t="str">
        <f t="shared" si="19"/>
        <v>N/A</v>
      </c>
      <c r="E129" s="9">
        <v>0</v>
      </c>
      <c r="F129" s="9" t="str">
        <f t="shared" si="20"/>
        <v>N/A</v>
      </c>
      <c r="G129" s="8">
        <v>0</v>
      </c>
      <c r="H129" s="9" t="str">
        <f t="shared" si="21"/>
        <v>N/A</v>
      </c>
      <c r="I129" s="10" t="s">
        <v>1743</v>
      </c>
      <c r="J129" s="10" t="s">
        <v>1743</v>
      </c>
      <c r="K129" s="9" t="str">
        <f t="shared" si="22"/>
        <v>N/A</v>
      </c>
    </row>
    <row r="130" spans="1:11" x14ac:dyDescent="0.2">
      <c r="A130" s="81" t="s">
        <v>930</v>
      </c>
      <c r="B130" s="34" t="s">
        <v>217</v>
      </c>
      <c r="C130" s="90">
        <v>0.33413039890000001</v>
      </c>
      <c r="D130" s="9" t="str">
        <f t="shared" si="19"/>
        <v>N/A</v>
      </c>
      <c r="E130" s="9">
        <v>0.32287475719999997</v>
      </c>
      <c r="F130" s="9" t="str">
        <f t="shared" si="20"/>
        <v>N/A</v>
      </c>
      <c r="G130" s="8">
        <v>0.32427994960000001</v>
      </c>
      <c r="H130" s="9" t="str">
        <f t="shared" si="21"/>
        <v>N/A</v>
      </c>
      <c r="I130" s="10">
        <v>-3.37</v>
      </c>
      <c r="J130" s="10">
        <v>0.43519999999999998</v>
      </c>
      <c r="K130" s="9" t="str">
        <f t="shared" si="22"/>
        <v>Yes</v>
      </c>
    </row>
    <row r="131" spans="1:11" ht="12" customHeight="1" x14ac:dyDescent="0.2">
      <c r="A131" s="170" t="s">
        <v>1649</v>
      </c>
      <c r="B131" s="171"/>
      <c r="C131" s="171"/>
      <c r="D131" s="171"/>
      <c r="E131" s="171"/>
      <c r="F131" s="171"/>
      <c r="G131" s="171"/>
      <c r="H131" s="171"/>
      <c r="I131" s="171"/>
      <c r="J131" s="171"/>
      <c r="K131" s="172"/>
    </row>
    <row r="132" spans="1:11" x14ac:dyDescent="0.2">
      <c r="A132" s="167" t="s">
        <v>1647</v>
      </c>
      <c r="B132" s="168"/>
      <c r="C132" s="168"/>
      <c r="D132" s="168"/>
      <c r="E132" s="168"/>
      <c r="F132" s="168"/>
      <c r="G132" s="168"/>
      <c r="H132" s="168"/>
      <c r="I132" s="168"/>
      <c r="J132" s="168"/>
      <c r="K132" s="169"/>
    </row>
  </sheetData>
  <mergeCells count="5">
    <mergeCell ref="A1:K1"/>
    <mergeCell ref="A2:K2"/>
    <mergeCell ref="A4:K4"/>
    <mergeCell ref="A131:K131"/>
    <mergeCell ref="A132:K132"/>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9"/>
  <sheetViews>
    <sheetView zoomScaleNormal="100" workbookViewId="0">
      <pane xSplit="2" ySplit="5" topLeftCell="C18"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82"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1680</v>
      </c>
      <c r="B1" s="159"/>
      <c r="C1" s="159"/>
      <c r="D1" s="159"/>
      <c r="E1" s="159"/>
      <c r="F1" s="159"/>
      <c r="G1" s="159"/>
      <c r="H1" s="159"/>
      <c r="I1" s="159"/>
      <c r="J1" s="159"/>
      <c r="K1" s="160"/>
    </row>
    <row r="2" spans="1:11" x14ac:dyDescent="0.2">
      <c r="A2" s="164" t="s">
        <v>1601</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ht="13.5" customHeight="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x14ac:dyDescent="0.2">
      <c r="A6" s="81" t="s">
        <v>12</v>
      </c>
      <c r="B6" s="34" t="s">
        <v>217</v>
      </c>
      <c r="C6" s="79">
        <v>8101522</v>
      </c>
      <c r="D6" s="9" t="str">
        <f>IF($B6="N/A","N/A",IF(C6&gt;15,"No",IF(C6&lt;-15,"No","Yes")))</f>
        <v>N/A</v>
      </c>
      <c r="E6" s="35">
        <v>7194653</v>
      </c>
      <c r="F6" s="9" t="str">
        <f>IF($B6="N/A","N/A",IF(E6&gt;15,"No",IF(E6&lt;-15,"No","Yes")))</f>
        <v>N/A</v>
      </c>
      <c r="G6" s="35">
        <v>6973480</v>
      </c>
      <c r="H6" s="9" t="str">
        <f>IF($B6="N/A","N/A",IF(G6&gt;15,"No",IF(G6&lt;-15,"No","Yes")))</f>
        <v>N/A</v>
      </c>
      <c r="I6" s="10">
        <v>-11.2</v>
      </c>
      <c r="J6" s="10">
        <v>-3.07</v>
      </c>
      <c r="K6" s="9" t="str">
        <f t="shared" ref="K6:K13" si="0">IF(J6="Div by 0", "N/A", IF(J6="N/A","N/A", IF(J6&gt;30, "No", IF(J6&lt;-30, "No", "Yes"))))</f>
        <v>Yes</v>
      </c>
    </row>
    <row r="7" spans="1:11" x14ac:dyDescent="0.2">
      <c r="A7" s="81" t="s">
        <v>30</v>
      </c>
      <c r="B7" s="34" t="s">
        <v>250</v>
      </c>
      <c r="C7" s="80">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
      <c r="A8" s="81" t="s">
        <v>29</v>
      </c>
      <c r="B8" s="34" t="s">
        <v>221</v>
      </c>
      <c r="C8" s="80">
        <v>0</v>
      </c>
      <c r="D8" s="9" t="str">
        <f>IF($B8="N/A","N/A",IF(C8=0,"Yes","No"))</f>
        <v>Yes</v>
      </c>
      <c r="E8" s="8">
        <v>0</v>
      </c>
      <c r="F8" s="9" t="str">
        <f>IF($B8="N/A","N/A",IF(E8=0,"Yes","No"))</f>
        <v>Yes</v>
      </c>
      <c r="G8" s="8">
        <v>0</v>
      </c>
      <c r="H8" s="9" t="str">
        <f>IF($B8="N/A","N/A",IF(G8=0,"Yes","No"))</f>
        <v>Yes</v>
      </c>
      <c r="I8" s="10" t="s">
        <v>1743</v>
      </c>
      <c r="J8" s="10" t="s">
        <v>1743</v>
      </c>
      <c r="K8" s="9" t="str">
        <f t="shared" si="0"/>
        <v>N/A</v>
      </c>
    </row>
    <row r="9" spans="1:11" x14ac:dyDescent="0.2">
      <c r="A9" s="81" t="s">
        <v>848</v>
      </c>
      <c r="B9" s="34" t="s">
        <v>217</v>
      </c>
      <c r="C9" s="83">
        <v>21.934049305999999</v>
      </c>
      <c r="D9" s="9" t="str">
        <f t="shared" ref="D9:D17" si="1">IF($B9="N/A","N/A",IF(C9&gt;15,"No",IF(C9&lt;-15,"No","Yes")))</f>
        <v>N/A</v>
      </c>
      <c r="E9" s="36">
        <v>22.531066473999999</v>
      </c>
      <c r="F9" s="9" t="str">
        <f>IF($B9="N/A","N/A",IF(E9&gt;15,"No",IF(E9&lt;-15,"No","Yes")))</f>
        <v>N/A</v>
      </c>
      <c r="G9" s="36">
        <v>26.020290443</v>
      </c>
      <c r="H9" s="9" t="str">
        <f>IF($B9="N/A","N/A",IF(G9&gt;15,"No",IF(G9&lt;-15,"No","Yes")))</f>
        <v>N/A</v>
      </c>
      <c r="I9" s="10">
        <v>2.722</v>
      </c>
      <c r="J9" s="10">
        <v>15.49</v>
      </c>
      <c r="K9" s="9" t="str">
        <f t="shared" si="0"/>
        <v>Yes</v>
      </c>
    </row>
    <row r="10" spans="1:11" x14ac:dyDescent="0.2">
      <c r="A10" s="81" t="s">
        <v>16</v>
      </c>
      <c r="B10" s="34" t="s">
        <v>217</v>
      </c>
      <c r="C10" s="80">
        <v>2.4774727514000001</v>
      </c>
      <c r="D10" s="9" t="str">
        <f t="shared" si="1"/>
        <v>N/A</v>
      </c>
      <c r="E10" s="8">
        <v>2.3495504231000002</v>
      </c>
      <c r="F10" s="9" t="str">
        <f>IF($B10="N/A","N/A",IF(E10&gt;15,"No",IF(E10&lt;-15,"No","Yes")))</f>
        <v>N/A</v>
      </c>
      <c r="G10" s="8">
        <v>3.4265818500999998</v>
      </c>
      <c r="H10" s="9" t="str">
        <f>IF($B10="N/A","N/A",IF(G10&gt;15,"No",IF(G10&lt;-15,"No","Yes")))</f>
        <v>N/A</v>
      </c>
      <c r="I10" s="10">
        <v>-5.16</v>
      </c>
      <c r="J10" s="10">
        <v>45.84</v>
      </c>
      <c r="K10" s="9" t="str">
        <f t="shared" si="0"/>
        <v>No</v>
      </c>
    </row>
    <row r="11" spans="1:11" x14ac:dyDescent="0.2">
      <c r="A11" s="81" t="s">
        <v>36</v>
      </c>
      <c r="B11" s="34" t="s">
        <v>217</v>
      </c>
      <c r="C11" s="80">
        <v>1.3368676188999999</v>
      </c>
      <c r="D11" s="9" t="str">
        <f t="shared" si="1"/>
        <v>N/A</v>
      </c>
      <c r="E11" s="8">
        <v>1.8583309833999999</v>
      </c>
      <c r="F11" s="9" t="str">
        <f>IF($B11="N/A","N/A",IF(E11&gt;15,"No",IF(E11&lt;-15,"No","Yes")))</f>
        <v>N/A</v>
      </c>
      <c r="G11" s="8">
        <v>5.414332302</v>
      </c>
      <c r="H11" s="9" t="str">
        <f>IF($B11="N/A","N/A",IF(G11&gt;15,"No",IF(G11&lt;-15,"No","Yes")))</f>
        <v>N/A</v>
      </c>
      <c r="I11" s="10">
        <v>39.01</v>
      </c>
      <c r="J11" s="10">
        <v>191.4</v>
      </c>
      <c r="K11" s="9" t="str">
        <f t="shared" si="0"/>
        <v>No</v>
      </c>
    </row>
    <row r="12" spans="1:11" x14ac:dyDescent="0.2">
      <c r="A12" s="81" t="s">
        <v>37</v>
      </c>
      <c r="B12" s="34" t="s">
        <v>217</v>
      </c>
      <c r="C12" s="80">
        <v>86.666666667000001</v>
      </c>
      <c r="D12" s="9" t="str">
        <f t="shared" si="1"/>
        <v>N/A</v>
      </c>
      <c r="E12" s="8">
        <v>36</v>
      </c>
      <c r="F12" s="9" t="str">
        <f>IF($B12="N/A","N/A",IF(E12&gt;15,"No",IF(E12&lt;-15,"No","Yes")))</f>
        <v>N/A</v>
      </c>
      <c r="G12" s="8">
        <v>68.115942028999996</v>
      </c>
      <c r="H12" s="9" t="str">
        <f>IF($B12="N/A","N/A",IF(G12&gt;15,"No",IF(G12&lt;-15,"No","Yes")))</f>
        <v>N/A</v>
      </c>
      <c r="I12" s="10">
        <v>-58.5</v>
      </c>
      <c r="J12" s="10">
        <v>89.21</v>
      </c>
      <c r="K12" s="9" t="str">
        <f t="shared" si="0"/>
        <v>No</v>
      </c>
    </row>
    <row r="13" spans="1:11" x14ac:dyDescent="0.2">
      <c r="A13" s="81" t="s">
        <v>38</v>
      </c>
      <c r="B13" s="34" t="s">
        <v>217</v>
      </c>
      <c r="C13" s="80">
        <v>2.5217898494000002</v>
      </c>
      <c r="D13" s="9" t="str">
        <f t="shared" si="1"/>
        <v>N/A</v>
      </c>
      <c r="E13" s="8">
        <v>2.3698562450999998</v>
      </c>
      <c r="F13" s="9" t="str">
        <f>IF($B13="N/A","N/A",IF(E13&gt;15,"No",IF(E13&lt;-15,"No","Yes")))</f>
        <v>N/A</v>
      </c>
      <c r="G13" s="8">
        <v>3.3553200060999999</v>
      </c>
      <c r="H13" s="9" t="str">
        <f>IF($B13="N/A","N/A",IF(G13&gt;15,"No",IF(G13&lt;-15,"No","Yes")))</f>
        <v>N/A</v>
      </c>
      <c r="I13" s="10">
        <v>-6.02</v>
      </c>
      <c r="J13" s="10">
        <v>41.58</v>
      </c>
      <c r="K13" s="9" t="str">
        <f t="shared" si="0"/>
        <v>No</v>
      </c>
    </row>
    <row r="14" spans="1:11" x14ac:dyDescent="0.2">
      <c r="A14" s="81" t="s">
        <v>676</v>
      </c>
      <c r="B14" s="34" t="s">
        <v>217</v>
      </c>
      <c r="C14" s="80">
        <v>51.761150559000001</v>
      </c>
      <c r="D14" s="9" t="str">
        <f t="shared" si="1"/>
        <v>N/A</v>
      </c>
      <c r="E14" s="8">
        <v>53.418698581000001</v>
      </c>
      <c r="F14" s="9" t="str">
        <f t="shared" ref="F14:F33" si="2">IF($B14="N/A","N/A",IF(E14&gt;15,"No",IF(E14&lt;-15,"No","Yes")))</f>
        <v>N/A</v>
      </c>
      <c r="G14" s="8">
        <v>58.851993553</v>
      </c>
      <c r="H14" s="9" t="str">
        <f t="shared" ref="H14:H33" si="3">IF($B14="N/A","N/A",IF(G14&gt;15,"No",IF(G14&lt;-15,"No","Yes")))</f>
        <v>N/A</v>
      </c>
      <c r="I14" s="10">
        <v>3.202</v>
      </c>
      <c r="J14" s="10">
        <v>10.17</v>
      </c>
      <c r="K14" s="9" t="str">
        <f t="shared" ref="K14:K30" si="4">IF(J14="Div by 0", "N/A", IF(J14="N/A","N/A", IF(J14&gt;30, "No", IF(J14&lt;-30, "No", "Yes"))))</f>
        <v>Yes</v>
      </c>
    </row>
    <row r="15" spans="1:11" x14ac:dyDescent="0.2">
      <c r="A15" s="81" t="s">
        <v>677</v>
      </c>
      <c r="B15" s="34" t="s">
        <v>217</v>
      </c>
      <c r="C15" s="80">
        <v>3.4019163312999998</v>
      </c>
      <c r="D15" s="9" t="str">
        <f t="shared" si="1"/>
        <v>N/A</v>
      </c>
      <c r="E15" s="8">
        <v>3.472370384</v>
      </c>
      <c r="F15" s="9" t="str">
        <f t="shared" si="2"/>
        <v>N/A</v>
      </c>
      <c r="G15" s="8">
        <v>3.4027200192999998</v>
      </c>
      <c r="H15" s="9" t="str">
        <f t="shared" si="3"/>
        <v>N/A</v>
      </c>
      <c r="I15" s="10">
        <v>2.0710000000000002</v>
      </c>
      <c r="J15" s="10">
        <v>-2.0099999999999998</v>
      </c>
      <c r="K15" s="9" t="str">
        <f t="shared" si="4"/>
        <v>Yes</v>
      </c>
    </row>
    <row r="16" spans="1:11" x14ac:dyDescent="0.2">
      <c r="A16" s="81" t="s">
        <v>380</v>
      </c>
      <c r="B16" s="34" t="s">
        <v>217</v>
      </c>
      <c r="C16" s="80">
        <v>3.7532330345</v>
      </c>
      <c r="D16" s="9" t="str">
        <f t="shared" si="1"/>
        <v>N/A</v>
      </c>
      <c r="E16" s="8">
        <v>3.9925066573999999</v>
      </c>
      <c r="F16" s="9" t="str">
        <f t="shared" si="2"/>
        <v>N/A</v>
      </c>
      <c r="G16" s="8">
        <v>3.4298513798000001</v>
      </c>
      <c r="H16" s="9" t="str">
        <f t="shared" si="3"/>
        <v>N/A</v>
      </c>
      <c r="I16" s="10">
        <v>6.375</v>
      </c>
      <c r="J16" s="10">
        <v>-14.1</v>
      </c>
      <c r="K16" s="9" t="str">
        <f t="shared" si="4"/>
        <v>Yes</v>
      </c>
    </row>
    <row r="17" spans="1:11" x14ac:dyDescent="0.2">
      <c r="A17" s="81" t="s">
        <v>381</v>
      </c>
      <c r="B17" s="34" t="s">
        <v>217</v>
      </c>
      <c r="C17" s="80">
        <v>5.7936150763000001</v>
      </c>
      <c r="D17" s="9" t="str">
        <f t="shared" si="1"/>
        <v>N/A</v>
      </c>
      <c r="E17" s="8">
        <v>4.8530624062000003</v>
      </c>
      <c r="F17" s="9" t="str">
        <f t="shared" si="2"/>
        <v>N/A</v>
      </c>
      <c r="G17" s="8">
        <v>3.2240144089</v>
      </c>
      <c r="H17" s="9" t="str">
        <f t="shared" si="3"/>
        <v>N/A</v>
      </c>
      <c r="I17" s="10">
        <v>-16.2</v>
      </c>
      <c r="J17" s="10">
        <v>-33.6</v>
      </c>
      <c r="K17" s="9" t="str">
        <f t="shared" si="4"/>
        <v>No</v>
      </c>
    </row>
    <row r="18" spans="1:11" x14ac:dyDescent="0.2">
      <c r="A18" s="81" t="s">
        <v>382</v>
      </c>
      <c r="B18" s="34" t="s">
        <v>217</v>
      </c>
      <c r="C18" s="80">
        <v>1.851504E-4</v>
      </c>
      <c r="D18" s="9" t="str">
        <f t="shared" ref="D18:D33" si="5">IF($B18="N/A","N/A",IF(C18&gt;15,"No",IF(C18&lt;-15,"No","Yes")))</f>
        <v>N/A</v>
      </c>
      <c r="E18" s="8">
        <v>3.4748029999999999E-4</v>
      </c>
      <c r="F18" s="9" t="str">
        <f t="shared" si="2"/>
        <v>N/A</v>
      </c>
      <c r="G18" s="8">
        <v>9.8946290000000007E-4</v>
      </c>
      <c r="H18" s="9" t="str">
        <f t="shared" si="3"/>
        <v>N/A</v>
      </c>
      <c r="I18" s="10">
        <v>87.67</v>
      </c>
      <c r="J18" s="10">
        <v>184.8</v>
      </c>
      <c r="K18" s="9" t="str">
        <f t="shared" si="4"/>
        <v>No</v>
      </c>
    </row>
    <row r="19" spans="1:11" x14ac:dyDescent="0.2">
      <c r="A19" s="81" t="s">
        <v>383</v>
      </c>
      <c r="B19" s="34" t="s">
        <v>217</v>
      </c>
      <c r="C19" s="80">
        <v>17.586942305000001</v>
      </c>
      <c r="D19" s="9" t="str">
        <f t="shared" si="5"/>
        <v>N/A</v>
      </c>
      <c r="E19" s="8">
        <v>17.307519903999999</v>
      </c>
      <c r="F19" s="9" t="str">
        <f t="shared" si="2"/>
        <v>N/A</v>
      </c>
      <c r="G19" s="8">
        <v>16.308471524000002</v>
      </c>
      <c r="H19" s="9" t="str">
        <f t="shared" si="3"/>
        <v>N/A</v>
      </c>
      <c r="I19" s="10">
        <v>-1.59</v>
      </c>
      <c r="J19" s="10">
        <v>-5.77</v>
      </c>
      <c r="K19" s="9" t="str">
        <f t="shared" si="4"/>
        <v>Yes</v>
      </c>
    </row>
    <row r="20" spans="1:11" x14ac:dyDescent="0.2">
      <c r="A20" s="81" t="s">
        <v>385</v>
      </c>
      <c r="B20" s="34" t="s">
        <v>217</v>
      </c>
      <c r="C20" s="80">
        <v>11.522649695</v>
      </c>
      <c r="D20" s="9" t="str">
        <f t="shared" si="5"/>
        <v>N/A</v>
      </c>
      <c r="E20" s="8">
        <v>11.255733945999999</v>
      </c>
      <c r="F20" s="9" t="str">
        <f t="shared" si="2"/>
        <v>N/A</v>
      </c>
      <c r="G20" s="8">
        <v>9.6695050391000006</v>
      </c>
      <c r="H20" s="9" t="str">
        <f t="shared" si="3"/>
        <v>N/A</v>
      </c>
      <c r="I20" s="10">
        <v>-2.3199999999999998</v>
      </c>
      <c r="J20" s="10">
        <v>-14.1</v>
      </c>
      <c r="K20" s="9" t="str">
        <f t="shared" si="4"/>
        <v>Yes</v>
      </c>
    </row>
    <row r="21" spans="1:11" x14ac:dyDescent="0.2">
      <c r="A21" s="81" t="s">
        <v>386</v>
      </c>
      <c r="B21" s="34" t="s">
        <v>217</v>
      </c>
      <c r="C21" s="80">
        <v>0.1194096615</v>
      </c>
      <c r="D21" s="9" t="str">
        <f t="shared" si="5"/>
        <v>N/A</v>
      </c>
      <c r="E21" s="8">
        <v>8.5146566500000007E-2</v>
      </c>
      <c r="F21" s="9" t="str">
        <f t="shared" si="2"/>
        <v>N/A</v>
      </c>
      <c r="G21" s="8">
        <v>3.72124104E-2</v>
      </c>
      <c r="H21" s="9" t="str">
        <f t="shared" si="3"/>
        <v>N/A</v>
      </c>
      <c r="I21" s="10">
        <v>-28.7</v>
      </c>
      <c r="J21" s="10">
        <v>-56.3</v>
      </c>
      <c r="K21" s="9" t="str">
        <f t="shared" si="4"/>
        <v>No</v>
      </c>
    </row>
    <row r="22" spans="1:11" x14ac:dyDescent="0.2">
      <c r="A22" s="81" t="s">
        <v>387</v>
      </c>
      <c r="B22" s="34" t="s">
        <v>217</v>
      </c>
      <c r="C22" s="80">
        <v>5.8986570672000003</v>
      </c>
      <c r="D22" s="9" t="str">
        <f t="shared" si="5"/>
        <v>N/A</v>
      </c>
      <c r="E22" s="8">
        <v>5.0813708458000004</v>
      </c>
      <c r="F22" s="9" t="str">
        <f t="shared" si="2"/>
        <v>N/A</v>
      </c>
      <c r="G22" s="8">
        <v>4.4098642285</v>
      </c>
      <c r="H22" s="9" t="str">
        <f t="shared" si="3"/>
        <v>N/A</v>
      </c>
      <c r="I22" s="10">
        <v>-13.9</v>
      </c>
      <c r="J22" s="10">
        <v>-13.2</v>
      </c>
      <c r="K22" s="9" t="str">
        <f t="shared" si="4"/>
        <v>Yes</v>
      </c>
    </row>
    <row r="23" spans="1:11" x14ac:dyDescent="0.2">
      <c r="A23" s="81" t="s">
        <v>390</v>
      </c>
      <c r="B23" s="34" t="s">
        <v>217</v>
      </c>
      <c r="C23" s="80">
        <v>0</v>
      </c>
      <c r="D23" s="9" t="str">
        <f t="shared" si="5"/>
        <v>N/A</v>
      </c>
      <c r="E23" s="8">
        <v>0</v>
      </c>
      <c r="F23" s="9" t="str">
        <f t="shared" si="2"/>
        <v>N/A</v>
      </c>
      <c r="G23" s="8">
        <v>0</v>
      </c>
      <c r="H23" s="9" t="str">
        <f t="shared" si="3"/>
        <v>N/A</v>
      </c>
      <c r="I23" s="10" t="s">
        <v>1743</v>
      </c>
      <c r="J23" s="10" t="s">
        <v>1743</v>
      </c>
      <c r="K23" s="9" t="str">
        <f t="shared" si="4"/>
        <v>N/A</v>
      </c>
    </row>
    <row r="24" spans="1:11" x14ac:dyDescent="0.2">
      <c r="A24" s="81" t="s">
        <v>391</v>
      </c>
      <c r="B24" s="34" t="s">
        <v>217</v>
      </c>
      <c r="C24" s="80">
        <v>8.64035E-5</v>
      </c>
      <c r="D24" s="9" t="str">
        <f t="shared" si="5"/>
        <v>N/A</v>
      </c>
      <c r="E24" s="8">
        <v>9.7294500000000002E-5</v>
      </c>
      <c r="F24" s="9" t="str">
        <f t="shared" si="2"/>
        <v>N/A</v>
      </c>
      <c r="G24" s="8">
        <v>1.434E-5</v>
      </c>
      <c r="H24" s="9" t="str">
        <f t="shared" si="3"/>
        <v>N/A</v>
      </c>
      <c r="I24" s="10">
        <v>12.6</v>
      </c>
      <c r="J24" s="10">
        <v>-85.3</v>
      </c>
      <c r="K24" s="9" t="str">
        <f t="shared" si="4"/>
        <v>No</v>
      </c>
    </row>
    <row r="25" spans="1:11" x14ac:dyDescent="0.2">
      <c r="A25" s="81" t="s">
        <v>392</v>
      </c>
      <c r="B25" s="34" t="s">
        <v>217</v>
      </c>
      <c r="C25" s="80">
        <v>0</v>
      </c>
      <c r="D25" s="9" t="str">
        <f t="shared" si="5"/>
        <v>N/A</v>
      </c>
      <c r="E25" s="8">
        <v>0</v>
      </c>
      <c r="F25" s="9" t="str">
        <f t="shared" si="2"/>
        <v>N/A</v>
      </c>
      <c r="G25" s="8">
        <v>0</v>
      </c>
      <c r="H25" s="9" t="str">
        <f t="shared" si="3"/>
        <v>N/A</v>
      </c>
      <c r="I25" s="10" t="s">
        <v>1743</v>
      </c>
      <c r="J25" s="10" t="s">
        <v>1743</v>
      </c>
      <c r="K25" s="9" t="str">
        <f t="shared" si="4"/>
        <v>N/A</v>
      </c>
    </row>
    <row r="26" spans="1:11" x14ac:dyDescent="0.2">
      <c r="A26" s="81" t="s">
        <v>393</v>
      </c>
      <c r="B26" s="34" t="s">
        <v>217</v>
      </c>
      <c r="C26" s="80">
        <v>0</v>
      </c>
      <c r="D26" s="9" t="str">
        <f t="shared" si="5"/>
        <v>N/A</v>
      </c>
      <c r="E26" s="8">
        <v>4.447748E-4</v>
      </c>
      <c r="F26" s="9" t="str">
        <f t="shared" si="2"/>
        <v>N/A</v>
      </c>
      <c r="G26" s="8">
        <v>7.3134220000000002E-4</v>
      </c>
      <c r="H26" s="9" t="str">
        <f t="shared" si="3"/>
        <v>N/A</v>
      </c>
      <c r="I26" s="10" t="s">
        <v>1743</v>
      </c>
      <c r="J26" s="10">
        <v>64.430000000000007</v>
      </c>
      <c r="K26" s="9" t="str">
        <f t="shared" si="4"/>
        <v>No</v>
      </c>
    </row>
    <row r="27" spans="1:11" x14ac:dyDescent="0.2">
      <c r="A27" s="81" t="s">
        <v>394</v>
      </c>
      <c r="B27" s="34" t="s">
        <v>217</v>
      </c>
      <c r="C27" s="80">
        <v>3.7030100000000003E-5</v>
      </c>
      <c r="D27" s="9" t="str">
        <f t="shared" si="5"/>
        <v>N/A</v>
      </c>
      <c r="E27" s="8">
        <v>1.3899200000000001E-5</v>
      </c>
      <c r="F27" s="9" t="str">
        <f t="shared" si="2"/>
        <v>N/A</v>
      </c>
      <c r="G27" s="8">
        <v>0</v>
      </c>
      <c r="H27" s="9" t="str">
        <f t="shared" si="3"/>
        <v>N/A</v>
      </c>
      <c r="I27" s="10">
        <v>-62.5</v>
      </c>
      <c r="J27" s="10">
        <v>-100</v>
      </c>
      <c r="K27" s="9" t="str">
        <f t="shared" si="4"/>
        <v>No</v>
      </c>
    </row>
    <row r="28" spans="1:11" x14ac:dyDescent="0.2">
      <c r="A28" s="81" t="s">
        <v>399</v>
      </c>
      <c r="B28" s="34" t="s">
        <v>217</v>
      </c>
      <c r="C28" s="80">
        <v>0</v>
      </c>
      <c r="D28" s="9" t="str">
        <f t="shared" si="5"/>
        <v>N/A</v>
      </c>
      <c r="E28" s="8">
        <v>0</v>
      </c>
      <c r="F28" s="9" t="str">
        <f t="shared" si="2"/>
        <v>N/A</v>
      </c>
      <c r="G28" s="8">
        <v>0</v>
      </c>
      <c r="H28" s="9" t="str">
        <f t="shared" si="3"/>
        <v>N/A</v>
      </c>
      <c r="I28" s="10" t="s">
        <v>1743</v>
      </c>
      <c r="J28" s="10" t="s">
        <v>1743</v>
      </c>
      <c r="K28" s="9" t="str">
        <f t="shared" si="4"/>
        <v>N/A</v>
      </c>
    </row>
    <row r="29" spans="1:11" x14ac:dyDescent="0.2">
      <c r="A29" s="81" t="s">
        <v>400</v>
      </c>
      <c r="B29" s="34" t="s">
        <v>217</v>
      </c>
      <c r="C29" s="80">
        <v>4.4547185099999997E-2</v>
      </c>
      <c r="D29" s="9" t="str">
        <f t="shared" si="5"/>
        <v>N/A</v>
      </c>
      <c r="E29" s="8">
        <v>2.89520565E-2</v>
      </c>
      <c r="F29" s="9" t="str">
        <f t="shared" si="2"/>
        <v>N/A</v>
      </c>
      <c r="G29" s="8">
        <v>2.84076243E-2</v>
      </c>
      <c r="H29" s="9" t="str">
        <f t="shared" si="3"/>
        <v>N/A</v>
      </c>
      <c r="I29" s="10">
        <v>-35</v>
      </c>
      <c r="J29" s="10">
        <v>-1.88</v>
      </c>
      <c r="K29" s="9" t="str">
        <f t="shared" si="4"/>
        <v>Yes</v>
      </c>
    </row>
    <row r="30" spans="1:11" x14ac:dyDescent="0.2">
      <c r="A30" s="81" t="s">
        <v>401</v>
      </c>
      <c r="B30" s="34" t="s">
        <v>217</v>
      </c>
      <c r="C30" s="80">
        <v>0</v>
      </c>
      <c r="D30" s="9" t="str">
        <f t="shared" si="5"/>
        <v>N/A</v>
      </c>
      <c r="E30" s="8">
        <v>0</v>
      </c>
      <c r="F30" s="9" t="str">
        <f t="shared" si="2"/>
        <v>N/A</v>
      </c>
      <c r="G30" s="8">
        <v>0</v>
      </c>
      <c r="H30" s="9" t="str">
        <f t="shared" si="3"/>
        <v>N/A</v>
      </c>
      <c r="I30" s="10" t="s">
        <v>1743</v>
      </c>
      <c r="J30" s="10" t="s">
        <v>1743</v>
      </c>
      <c r="K30" s="9" t="str">
        <f t="shared" si="4"/>
        <v>N/A</v>
      </c>
    </row>
    <row r="31" spans="1:11" x14ac:dyDescent="0.2">
      <c r="A31" s="81" t="s">
        <v>32</v>
      </c>
      <c r="B31" s="34" t="s">
        <v>217</v>
      </c>
      <c r="C31" s="80">
        <v>99.997506641000001</v>
      </c>
      <c r="D31" s="9" t="str">
        <f t="shared" si="5"/>
        <v>N/A</v>
      </c>
      <c r="E31" s="8">
        <v>99.996275010999994</v>
      </c>
      <c r="F31" s="9" t="str">
        <f t="shared" si="2"/>
        <v>N/A</v>
      </c>
      <c r="G31" s="8">
        <v>99.989417048999996</v>
      </c>
      <c r="H31" s="9" t="str">
        <f t="shared" si="3"/>
        <v>N/A</v>
      </c>
      <c r="I31" s="10">
        <v>-1E-3</v>
      </c>
      <c r="J31" s="10">
        <v>-7.0000000000000001E-3</v>
      </c>
      <c r="K31" s="9" t="str">
        <f t="shared" ref="K31:K43" si="6">IF(J31="Div by 0", "N/A", IF(J31="N/A","N/A", IF(J31&gt;30, "No", IF(J31&lt;-30, "No", "Yes"))))</f>
        <v>Yes</v>
      </c>
    </row>
    <row r="32" spans="1:11" x14ac:dyDescent="0.2">
      <c r="A32" s="81" t="s">
        <v>39</v>
      </c>
      <c r="B32" s="34" t="s">
        <v>271</v>
      </c>
      <c r="C32" s="80">
        <v>99.997382662999996</v>
      </c>
      <c r="D32" s="9" t="str">
        <f>IF($B32="N/A","N/A",IF(C32&gt;100,"No",IF(C32&lt;85,"No","Yes")))</f>
        <v>Yes</v>
      </c>
      <c r="E32" s="8">
        <v>99.999374958000004</v>
      </c>
      <c r="F32" s="9" t="str">
        <f>IF($B32="N/A","N/A",IF(E32&gt;100,"No",IF(E32&lt;85,"No","Yes")))</f>
        <v>Yes</v>
      </c>
      <c r="G32" s="8">
        <v>99.999934326000002</v>
      </c>
      <c r="H32" s="9" t="str">
        <f>IF($B32="N/A","N/A",IF(G32&gt;100,"No",IF(G32&lt;85,"No","Yes")))</f>
        <v>Yes</v>
      </c>
      <c r="I32" s="10">
        <v>2E-3</v>
      </c>
      <c r="J32" s="10">
        <v>5.9999999999999995E-4</v>
      </c>
      <c r="K32" s="9" t="str">
        <f t="shared" si="6"/>
        <v>Yes</v>
      </c>
    </row>
    <row r="33" spans="1:11" x14ac:dyDescent="0.2">
      <c r="A33" s="81" t="s">
        <v>904</v>
      </c>
      <c r="B33" s="34" t="s">
        <v>217</v>
      </c>
      <c r="C33" s="80">
        <v>51.235625798999997</v>
      </c>
      <c r="D33" s="9" t="str">
        <f t="shared" si="5"/>
        <v>N/A</v>
      </c>
      <c r="E33" s="8">
        <v>54.390833962999999</v>
      </c>
      <c r="F33" s="9" t="str">
        <f t="shared" si="2"/>
        <v>N/A</v>
      </c>
      <c r="G33" s="8">
        <v>55.596722208000003</v>
      </c>
      <c r="H33" s="9" t="str">
        <f t="shared" si="3"/>
        <v>N/A</v>
      </c>
      <c r="I33" s="10">
        <v>6.1580000000000004</v>
      </c>
      <c r="J33" s="10">
        <v>2.2170000000000001</v>
      </c>
      <c r="K33" s="9" t="str">
        <f t="shared" si="6"/>
        <v>Yes</v>
      </c>
    </row>
    <row r="34" spans="1:11" x14ac:dyDescent="0.2">
      <c r="A34" s="81" t="s">
        <v>845</v>
      </c>
      <c r="B34" s="34" t="s">
        <v>272</v>
      </c>
      <c r="C34" s="80">
        <v>6.2126542341000004</v>
      </c>
      <c r="D34" s="9" t="str">
        <f>IF($B34="N/A","N/A",IF(C34&gt;25,"No",IF(C34&lt;5,"No","Yes")))</f>
        <v>Yes</v>
      </c>
      <c r="E34" s="8">
        <v>6.0202505147999998</v>
      </c>
      <c r="F34" s="9" t="str">
        <f>IF($B34="N/A","N/A",IF(E34&gt;25,"No",IF(E34&lt;5,"No","Yes")))</f>
        <v>Yes</v>
      </c>
      <c r="G34" s="8">
        <v>5.6726320865000002</v>
      </c>
      <c r="H34" s="9" t="str">
        <f>IF($B34="N/A","N/A",IF(G34&gt;25,"No",IF(G34&lt;5,"No","Yes")))</f>
        <v>Yes</v>
      </c>
      <c r="I34" s="10">
        <v>-3.1</v>
      </c>
      <c r="J34" s="10">
        <v>-5.77</v>
      </c>
      <c r="K34" s="9" t="str">
        <f t="shared" si="6"/>
        <v>Yes</v>
      </c>
    </row>
    <row r="35" spans="1:11" x14ac:dyDescent="0.2">
      <c r="A35" s="81" t="s">
        <v>846</v>
      </c>
      <c r="B35" s="34" t="s">
        <v>273</v>
      </c>
      <c r="C35" s="80">
        <v>45.846195434999998</v>
      </c>
      <c r="D35" s="9" t="str">
        <f>IF($B35="N/A","N/A",IF(C35&gt;70,"No",IF(C35&lt;40,"No","Yes")))</f>
        <v>Yes</v>
      </c>
      <c r="E35" s="8">
        <v>44.702389433</v>
      </c>
      <c r="F35" s="9" t="str">
        <f>IF($B35="N/A","N/A",IF(E35&gt;70,"No",IF(E35&lt;40,"No","Yes")))</f>
        <v>Yes</v>
      </c>
      <c r="G35" s="8">
        <v>44.431315542999997</v>
      </c>
      <c r="H35" s="9" t="str">
        <f>IF($B35="N/A","N/A",IF(G35&gt;70,"No",IF(G35&lt;40,"No","Yes")))</f>
        <v>Yes</v>
      </c>
      <c r="I35" s="10">
        <v>-2.4900000000000002</v>
      </c>
      <c r="J35" s="10">
        <v>-0.60599999999999998</v>
      </c>
      <c r="K35" s="9" t="str">
        <f t="shared" si="6"/>
        <v>Yes</v>
      </c>
    </row>
    <row r="36" spans="1:11" x14ac:dyDescent="0.2">
      <c r="A36" s="81" t="s">
        <v>847</v>
      </c>
      <c r="B36" s="34" t="s">
        <v>274</v>
      </c>
      <c r="C36" s="80">
        <v>47.941125644000003</v>
      </c>
      <c r="D36" s="9" t="str">
        <f>IF($B36="N/A","N/A",IF(C36&gt;55,"No",IF(C36&lt;20,"No","Yes")))</f>
        <v>Yes</v>
      </c>
      <c r="E36" s="8">
        <v>49.275761584000001</v>
      </c>
      <c r="F36" s="9" t="str">
        <f>IF($B36="N/A","N/A",IF(E36&gt;55,"No",IF(E36&lt;20,"No","Yes")))</f>
        <v>Yes</v>
      </c>
      <c r="G36" s="8">
        <v>49.894747289000001</v>
      </c>
      <c r="H36" s="9" t="str">
        <f>IF($B36="N/A","N/A",IF(G36&gt;55,"No",IF(G36&lt;20,"No","Yes")))</f>
        <v>Yes</v>
      </c>
      <c r="I36" s="10">
        <v>2.7839999999999998</v>
      </c>
      <c r="J36" s="10">
        <v>1.256</v>
      </c>
      <c r="K36" s="9" t="str">
        <f t="shared" si="6"/>
        <v>Yes</v>
      </c>
    </row>
    <row r="37" spans="1:11" x14ac:dyDescent="0.2">
      <c r="A37" s="81" t="s">
        <v>167</v>
      </c>
      <c r="B37" s="34" t="s">
        <v>250</v>
      </c>
      <c r="C37" s="80">
        <v>5.9861221137999996</v>
      </c>
      <c r="D37" s="9" t="str">
        <f>IF($B37="N/A","N/A",IF(C37&gt;95,"Yes","No"))</f>
        <v>No</v>
      </c>
      <c r="E37" s="8">
        <v>5.0646083973999998</v>
      </c>
      <c r="F37" s="9" t="str">
        <f>IF($B37="N/A","N/A",IF(E37&gt;95,"Yes","No"))</f>
        <v>No</v>
      </c>
      <c r="G37" s="8">
        <v>3.3696949012999999</v>
      </c>
      <c r="H37" s="9" t="str">
        <f>IF($B37="N/A","N/A",IF(G37&gt;95,"Yes","No"))</f>
        <v>No</v>
      </c>
      <c r="I37" s="10">
        <v>-15.4</v>
      </c>
      <c r="J37" s="10">
        <v>-33.5</v>
      </c>
      <c r="K37" s="9" t="str">
        <f t="shared" si="6"/>
        <v>No</v>
      </c>
    </row>
    <row r="38" spans="1:11" x14ac:dyDescent="0.2">
      <c r="A38" s="81" t="s">
        <v>41</v>
      </c>
      <c r="B38" s="34" t="s">
        <v>217</v>
      </c>
      <c r="C38" s="80">
        <v>84.283501442000002</v>
      </c>
      <c r="D38" s="9" t="str">
        <f t="shared" ref="D38:D47" si="7">IF($B38="N/A","N/A",IF(C38&gt;15,"No",IF(C38&lt;-15,"No","Yes")))</f>
        <v>N/A</v>
      </c>
      <c r="E38" s="8">
        <v>83.698698332999996</v>
      </c>
      <c r="F38" s="9" t="str">
        <f>IF($B38="N/A","N/A",IF(E38&gt;15,"No",IF(E38&lt;-15,"No","Yes")))</f>
        <v>N/A</v>
      </c>
      <c r="G38" s="8">
        <v>82.093820554000004</v>
      </c>
      <c r="H38" s="9" t="str">
        <f>IF($B38="N/A","N/A",IF(G38&gt;15,"No",IF(G38&lt;-15,"No","Yes")))</f>
        <v>N/A</v>
      </c>
      <c r="I38" s="10">
        <v>-0.69399999999999995</v>
      </c>
      <c r="J38" s="10">
        <v>-1.92</v>
      </c>
      <c r="K38" s="9" t="str">
        <f t="shared" si="6"/>
        <v>Yes</v>
      </c>
    </row>
    <row r="39" spans="1:11" x14ac:dyDescent="0.2">
      <c r="A39" s="81" t="s">
        <v>42</v>
      </c>
      <c r="B39" s="34" t="s">
        <v>217</v>
      </c>
      <c r="C39" s="80">
        <v>100</v>
      </c>
      <c r="D39" s="9" t="str">
        <f t="shared" si="7"/>
        <v>N/A</v>
      </c>
      <c r="E39" s="8">
        <v>100</v>
      </c>
      <c r="F39" s="9" t="str">
        <f>IF($B39="N/A","N/A",IF(E39&gt;15,"No",IF(E39&lt;-15,"No","Yes")))</f>
        <v>N/A</v>
      </c>
      <c r="G39" s="8">
        <v>100</v>
      </c>
      <c r="H39" s="9" t="str">
        <f>IF($B39="N/A","N/A",IF(G39&gt;15,"No",IF(G39&lt;-15,"No","Yes")))</f>
        <v>N/A</v>
      </c>
      <c r="I39" s="10">
        <v>0</v>
      </c>
      <c r="J39" s="10">
        <v>0</v>
      </c>
      <c r="K39" s="9" t="str">
        <f t="shared" si="6"/>
        <v>Yes</v>
      </c>
    </row>
    <row r="40" spans="1:11" x14ac:dyDescent="0.2">
      <c r="A40" s="81" t="s">
        <v>43</v>
      </c>
      <c r="B40" s="34" t="s">
        <v>227</v>
      </c>
      <c r="C40" s="80">
        <v>4.4582720631999999</v>
      </c>
      <c r="D40" s="9" t="str">
        <f>IF($B40="N/A","N/A",IF(C40&gt;100,"No",IF(C40&lt;98,"No","Yes")))</f>
        <v>No</v>
      </c>
      <c r="E40" s="8">
        <v>3.2849063921999999</v>
      </c>
      <c r="F40" s="9" t="str">
        <f>IF($B40="N/A","N/A",IF(E40&gt;100,"No",IF(E40&lt;98,"No","Yes")))</f>
        <v>No</v>
      </c>
      <c r="G40" s="8">
        <v>1.8047940440000001</v>
      </c>
      <c r="H40" s="9" t="str">
        <f>IF($B40="N/A","N/A",IF(G40&gt;100,"No",IF(G40&lt;98,"No","Yes")))</f>
        <v>No</v>
      </c>
      <c r="I40" s="10">
        <v>-26.3</v>
      </c>
      <c r="J40" s="10">
        <v>-45.1</v>
      </c>
      <c r="K40" s="9" t="str">
        <f t="shared" si="6"/>
        <v>No</v>
      </c>
    </row>
    <row r="41" spans="1:11" x14ac:dyDescent="0.2">
      <c r="A41" s="81" t="s">
        <v>44</v>
      </c>
      <c r="B41" s="34" t="s">
        <v>217</v>
      </c>
      <c r="C41" s="80">
        <v>55.050549830999998</v>
      </c>
      <c r="D41" s="9" t="str">
        <f t="shared" si="7"/>
        <v>N/A</v>
      </c>
      <c r="E41" s="8">
        <v>61.418131021999997</v>
      </c>
      <c r="F41" s="9" t="str">
        <f t="shared" ref="F41:F47" si="8">IF($B41="N/A","N/A",IF(E41&gt;15,"No",IF(E41&lt;-15,"No","Yes")))</f>
        <v>N/A</v>
      </c>
      <c r="G41" s="8">
        <v>86.889375917999999</v>
      </c>
      <c r="H41" s="9" t="str">
        <f t="shared" ref="H41:H47" si="9">IF($B41="N/A","N/A",IF(G41&gt;15,"No",IF(G41&lt;-15,"No","Yes")))</f>
        <v>N/A</v>
      </c>
      <c r="I41" s="10">
        <v>11.57</v>
      </c>
      <c r="J41" s="10">
        <v>41.47</v>
      </c>
      <c r="K41" s="9" t="str">
        <f t="shared" si="6"/>
        <v>No</v>
      </c>
    </row>
    <row r="42" spans="1:11" x14ac:dyDescent="0.2">
      <c r="A42" s="81" t="s">
        <v>45</v>
      </c>
      <c r="B42" s="34" t="s">
        <v>217</v>
      </c>
      <c r="C42" s="80">
        <v>44.949450169000002</v>
      </c>
      <c r="D42" s="9" t="str">
        <f t="shared" si="7"/>
        <v>N/A</v>
      </c>
      <c r="E42" s="8">
        <v>38.581868978000003</v>
      </c>
      <c r="F42" s="9" t="str">
        <f t="shared" si="8"/>
        <v>N/A</v>
      </c>
      <c r="G42" s="8">
        <v>13.110624081999999</v>
      </c>
      <c r="H42" s="9" t="str">
        <f t="shared" si="9"/>
        <v>N/A</v>
      </c>
      <c r="I42" s="10">
        <v>-14.2</v>
      </c>
      <c r="J42" s="10">
        <v>-66</v>
      </c>
      <c r="K42" s="9" t="str">
        <f t="shared" si="6"/>
        <v>No</v>
      </c>
    </row>
    <row r="43" spans="1:11" x14ac:dyDescent="0.2">
      <c r="A43" s="81" t="s">
        <v>50</v>
      </c>
      <c r="B43" s="34" t="s">
        <v>217</v>
      </c>
      <c r="C43" s="80">
        <v>0</v>
      </c>
      <c r="D43" s="9" t="str">
        <f t="shared" si="7"/>
        <v>N/A</v>
      </c>
      <c r="E43" s="8">
        <v>0</v>
      </c>
      <c r="F43" s="9" t="str">
        <f t="shared" si="8"/>
        <v>N/A</v>
      </c>
      <c r="G43" s="8">
        <v>0</v>
      </c>
      <c r="H43" s="9" t="str">
        <f t="shared" si="9"/>
        <v>N/A</v>
      </c>
      <c r="I43" s="10" t="s">
        <v>1743</v>
      </c>
      <c r="J43" s="10" t="s">
        <v>1743</v>
      </c>
      <c r="K43" s="9" t="str">
        <f t="shared" si="6"/>
        <v>N/A</v>
      </c>
    </row>
    <row r="44" spans="1:11" x14ac:dyDescent="0.2">
      <c r="A44" s="81" t="s">
        <v>907</v>
      </c>
      <c r="B44" s="34" t="s">
        <v>217</v>
      </c>
      <c r="C44" s="80">
        <v>93.987068109000006</v>
      </c>
      <c r="D44" s="9" t="str">
        <f t="shared" si="7"/>
        <v>N/A</v>
      </c>
      <c r="E44" s="8">
        <v>94.840168108</v>
      </c>
      <c r="F44" s="9" t="str">
        <f t="shared" si="8"/>
        <v>N/A</v>
      </c>
      <c r="G44" s="8">
        <v>95.559634501000005</v>
      </c>
      <c r="H44" s="9" t="str">
        <f t="shared" si="9"/>
        <v>N/A</v>
      </c>
      <c r="I44" s="10">
        <v>0.90769999999999995</v>
      </c>
      <c r="J44" s="10">
        <v>0.75860000000000005</v>
      </c>
      <c r="K44" s="9" t="str">
        <f>IF(J44="Div by 0", "N/A", IF(J44="N/A","N/A", IF(J44&gt;30, "No", IF(J44&lt;-30, "No", "Yes"))))</f>
        <v>Yes</v>
      </c>
    </row>
    <row r="45" spans="1:11" x14ac:dyDescent="0.2">
      <c r="A45" s="81" t="s">
        <v>908</v>
      </c>
      <c r="B45" s="34" t="s">
        <v>217</v>
      </c>
      <c r="C45" s="80">
        <v>6.0129318911</v>
      </c>
      <c r="D45" s="9" t="str">
        <f t="shared" si="7"/>
        <v>N/A</v>
      </c>
      <c r="E45" s="8">
        <v>5.1598318917999997</v>
      </c>
      <c r="F45" s="9" t="str">
        <f t="shared" si="8"/>
        <v>N/A</v>
      </c>
      <c r="G45" s="8">
        <v>4.4403654990000003</v>
      </c>
      <c r="H45" s="9" t="str">
        <f t="shared" si="9"/>
        <v>N/A</v>
      </c>
      <c r="I45" s="10">
        <v>-14.2</v>
      </c>
      <c r="J45" s="10">
        <v>-13.9</v>
      </c>
      <c r="K45" s="9" t="str">
        <f>IF(J45="Div by 0", "N/A", IF(J45="N/A","N/A", IF(J45&gt;30, "No", IF(J45&lt;-30, "No", "Yes"))))</f>
        <v>Yes</v>
      </c>
    </row>
    <row r="46" spans="1:11" x14ac:dyDescent="0.2">
      <c r="A46" s="81" t="s">
        <v>931</v>
      </c>
      <c r="B46" s="34" t="s">
        <v>217</v>
      </c>
      <c r="C46" s="80">
        <v>1.851504E-4</v>
      </c>
      <c r="D46" s="9" t="str">
        <f t="shared" si="7"/>
        <v>N/A</v>
      </c>
      <c r="E46" s="8">
        <v>3.4748029999999999E-4</v>
      </c>
      <c r="F46" s="9" t="str">
        <f t="shared" si="8"/>
        <v>N/A</v>
      </c>
      <c r="G46" s="8">
        <v>9.8946290000000007E-4</v>
      </c>
      <c r="H46" s="9" t="str">
        <f t="shared" si="9"/>
        <v>N/A</v>
      </c>
      <c r="I46" s="10">
        <v>87.67</v>
      </c>
      <c r="J46" s="10">
        <v>184.8</v>
      </c>
      <c r="K46" s="9" t="str">
        <f>IF(J46="Div by 0", "N/A", IF(J46="N/A","N/A", IF(J46&gt;30, "No", IF(J46&lt;-30, "No", "Yes"))))</f>
        <v>No</v>
      </c>
    </row>
    <row r="47" spans="1:11" x14ac:dyDescent="0.2">
      <c r="A47" s="81" t="s">
        <v>919</v>
      </c>
      <c r="B47" s="34" t="s">
        <v>217</v>
      </c>
      <c r="C47" s="80">
        <v>0</v>
      </c>
      <c r="D47" s="9" t="str">
        <f t="shared" si="7"/>
        <v>N/A</v>
      </c>
      <c r="E47" s="8">
        <v>0</v>
      </c>
      <c r="F47" s="9" t="str">
        <f t="shared" si="8"/>
        <v>N/A</v>
      </c>
      <c r="G47" s="8">
        <v>0</v>
      </c>
      <c r="H47" s="9" t="str">
        <f t="shared" si="9"/>
        <v>N/A</v>
      </c>
      <c r="I47" s="10" t="s">
        <v>1743</v>
      </c>
      <c r="J47" s="10" t="s">
        <v>1743</v>
      </c>
      <c r="K47" s="9" t="str">
        <f>IF(J47="Div by 0", "N/A", IF(J47="N/A","N/A", IF(J47&gt;30, "No", IF(J47&lt;-30, "No", "Yes"))))</f>
        <v>N/A</v>
      </c>
    </row>
    <row r="48" spans="1:11" ht="12" customHeight="1" x14ac:dyDescent="0.2">
      <c r="A48" s="170" t="s">
        <v>1649</v>
      </c>
      <c r="B48" s="171"/>
      <c r="C48" s="171"/>
      <c r="D48" s="171"/>
      <c r="E48" s="171"/>
      <c r="F48" s="171"/>
      <c r="G48" s="171"/>
      <c r="H48" s="171"/>
      <c r="I48" s="171"/>
      <c r="J48" s="171"/>
      <c r="K48" s="172"/>
    </row>
    <row r="49" spans="1:11" x14ac:dyDescent="0.2">
      <c r="A49" s="167" t="s">
        <v>1647</v>
      </c>
      <c r="B49" s="168"/>
      <c r="C49" s="168"/>
      <c r="D49" s="168"/>
      <c r="E49" s="168"/>
      <c r="F49" s="168"/>
      <c r="G49" s="168"/>
      <c r="H49" s="168"/>
      <c r="I49" s="168"/>
      <c r="J49" s="168"/>
      <c r="K49" s="169"/>
    </row>
  </sheetData>
  <mergeCells count="5">
    <mergeCell ref="A1:K1"/>
    <mergeCell ref="A2:K2"/>
    <mergeCell ref="A4:K4"/>
    <mergeCell ref="A48:K48"/>
    <mergeCell ref="A49:K49"/>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3"/>
  <sheetViews>
    <sheetView zoomScaleNormal="100" workbookViewId="0">
      <pane xSplit="2" ySplit="5" topLeftCell="C21"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82"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1680</v>
      </c>
      <c r="B1" s="159"/>
      <c r="C1" s="159"/>
      <c r="D1" s="159"/>
      <c r="E1" s="159"/>
      <c r="F1" s="159"/>
      <c r="G1" s="159"/>
      <c r="H1" s="159"/>
      <c r="I1" s="159"/>
      <c r="J1" s="159"/>
      <c r="K1" s="160"/>
    </row>
    <row r="2" spans="1:11" x14ac:dyDescent="0.2">
      <c r="A2" s="164" t="s">
        <v>1602</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x14ac:dyDescent="0.2">
      <c r="A6" s="78" t="s">
        <v>12</v>
      </c>
      <c r="B6" s="5" t="s">
        <v>217</v>
      </c>
      <c r="C6" s="79" t="s">
        <v>217</v>
      </c>
      <c r="D6" s="9" t="str">
        <f t="shared" ref="D6:D15" si="0">IF($B6="N/A","N/A",IF(C6&lt;0,"No","Yes"))</f>
        <v>N/A</v>
      </c>
      <c r="E6" s="79">
        <v>21731</v>
      </c>
      <c r="F6" s="9" t="str">
        <f t="shared" ref="F6:F15" si="1">IF($B6="N/A","N/A",IF(E6&lt;0,"No","Yes"))</f>
        <v>N/A</v>
      </c>
      <c r="G6" s="79">
        <v>442240</v>
      </c>
      <c r="H6" s="9" t="str">
        <f t="shared" ref="H6:H15" si="2">IF($B6="N/A","N/A",IF(G6&lt;0,"No","Yes"))</f>
        <v>N/A</v>
      </c>
      <c r="I6" s="10" t="s">
        <v>217</v>
      </c>
      <c r="J6" s="10">
        <v>1935</v>
      </c>
      <c r="K6" s="9" t="str">
        <f t="shared" ref="K6:K15" si="3">IF(J6="Div by 0", "N/A", IF(J6="N/A","N/A", IF(J6&gt;30, "No", IF(J6&lt;-30, "No", "Yes"))))</f>
        <v>No</v>
      </c>
    </row>
    <row r="7" spans="1:11" x14ac:dyDescent="0.2">
      <c r="A7" s="78" t="s">
        <v>445</v>
      </c>
      <c r="B7" s="5" t="s">
        <v>217</v>
      </c>
      <c r="C7" s="80" t="s">
        <v>217</v>
      </c>
      <c r="D7" s="9" t="str">
        <f t="shared" si="0"/>
        <v>N/A</v>
      </c>
      <c r="E7" s="80">
        <v>1.0952096084</v>
      </c>
      <c r="F7" s="9" t="str">
        <f t="shared" si="1"/>
        <v>N/A</v>
      </c>
      <c r="G7" s="80">
        <v>0.18089725039999999</v>
      </c>
      <c r="H7" s="9" t="str">
        <f t="shared" si="2"/>
        <v>N/A</v>
      </c>
      <c r="I7" s="10" t="s">
        <v>217</v>
      </c>
      <c r="J7" s="10">
        <v>-83.5</v>
      </c>
      <c r="K7" s="9" t="str">
        <f t="shared" si="3"/>
        <v>No</v>
      </c>
    </row>
    <row r="8" spans="1:11" x14ac:dyDescent="0.2">
      <c r="A8" s="78" t="s">
        <v>446</v>
      </c>
      <c r="B8" s="5" t="s">
        <v>217</v>
      </c>
      <c r="C8" s="80" t="s">
        <v>217</v>
      </c>
      <c r="D8" s="9" t="str">
        <f t="shared" si="0"/>
        <v>N/A</v>
      </c>
      <c r="E8" s="80">
        <v>46.827113339999997</v>
      </c>
      <c r="F8" s="9" t="str">
        <f t="shared" si="1"/>
        <v>N/A</v>
      </c>
      <c r="G8" s="80">
        <v>26.157290158999999</v>
      </c>
      <c r="H8" s="9" t="str">
        <f t="shared" si="2"/>
        <v>N/A</v>
      </c>
      <c r="I8" s="10" t="s">
        <v>217</v>
      </c>
      <c r="J8" s="10">
        <v>-44.1</v>
      </c>
      <c r="K8" s="9" t="str">
        <f t="shared" si="3"/>
        <v>No</v>
      </c>
    </row>
    <row r="9" spans="1:11" x14ac:dyDescent="0.2">
      <c r="A9" s="78" t="s">
        <v>447</v>
      </c>
      <c r="B9" s="5" t="s">
        <v>217</v>
      </c>
      <c r="C9" s="80" t="s">
        <v>217</v>
      </c>
      <c r="D9" s="9" t="str">
        <f t="shared" si="0"/>
        <v>N/A</v>
      </c>
      <c r="E9" s="80">
        <v>19.589526483</v>
      </c>
      <c r="F9" s="9" t="str">
        <f t="shared" si="1"/>
        <v>N/A</v>
      </c>
      <c r="G9" s="80">
        <v>18.288033646999999</v>
      </c>
      <c r="H9" s="9" t="str">
        <f t="shared" si="2"/>
        <v>N/A</v>
      </c>
      <c r="I9" s="10" t="s">
        <v>217</v>
      </c>
      <c r="J9" s="10">
        <v>-6.64</v>
      </c>
      <c r="K9" s="9" t="str">
        <f t="shared" si="3"/>
        <v>Yes</v>
      </c>
    </row>
    <row r="10" spans="1:11" x14ac:dyDescent="0.2">
      <c r="A10" s="78" t="s">
        <v>448</v>
      </c>
      <c r="B10" s="5" t="s">
        <v>217</v>
      </c>
      <c r="C10" s="80" t="s">
        <v>217</v>
      </c>
      <c r="D10" s="9" t="str">
        <f t="shared" si="0"/>
        <v>N/A</v>
      </c>
      <c r="E10" s="80">
        <v>32.488150568000002</v>
      </c>
      <c r="F10" s="9" t="str">
        <f t="shared" si="1"/>
        <v>N/A</v>
      </c>
      <c r="G10" s="80">
        <v>55.340539073999999</v>
      </c>
      <c r="H10" s="9" t="str">
        <f t="shared" si="2"/>
        <v>N/A</v>
      </c>
      <c r="I10" s="10" t="s">
        <v>217</v>
      </c>
      <c r="J10" s="10">
        <v>70.34</v>
      </c>
      <c r="K10" s="9" t="str">
        <f t="shared" si="3"/>
        <v>No</v>
      </c>
    </row>
    <row r="11" spans="1:11" x14ac:dyDescent="0.2">
      <c r="A11" s="78" t="s">
        <v>1644</v>
      </c>
      <c r="B11" s="5" t="s">
        <v>217</v>
      </c>
      <c r="C11" s="80" t="s">
        <v>217</v>
      </c>
      <c r="D11" s="9" t="str">
        <f t="shared" si="0"/>
        <v>N/A</v>
      </c>
      <c r="E11" s="80">
        <v>98.182320188000006</v>
      </c>
      <c r="F11" s="9" t="str">
        <f t="shared" si="1"/>
        <v>N/A</v>
      </c>
      <c r="G11" s="80">
        <v>99.702650145000007</v>
      </c>
      <c r="H11" s="9" t="str">
        <f t="shared" si="2"/>
        <v>N/A</v>
      </c>
      <c r="I11" s="10" t="s">
        <v>217</v>
      </c>
      <c r="J11" s="10">
        <v>1.548</v>
      </c>
      <c r="K11" s="9" t="str">
        <f t="shared" si="3"/>
        <v>Yes</v>
      </c>
    </row>
    <row r="12" spans="1:11" x14ac:dyDescent="0.2">
      <c r="A12" s="78" t="s">
        <v>16</v>
      </c>
      <c r="B12" s="5" t="s">
        <v>217</v>
      </c>
      <c r="C12" s="80" t="s">
        <v>217</v>
      </c>
      <c r="D12" s="9" t="str">
        <f t="shared" si="0"/>
        <v>N/A</v>
      </c>
      <c r="E12" s="80">
        <v>0.28990842579999998</v>
      </c>
      <c r="F12" s="9" t="str">
        <f t="shared" si="1"/>
        <v>N/A</v>
      </c>
      <c r="G12" s="80">
        <v>5.0877351699999997E-2</v>
      </c>
      <c r="H12" s="9" t="str">
        <f t="shared" si="2"/>
        <v>N/A</v>
      </c>
      <c r="I12" s="10" t="s">
        <v>217</v>
      </c>
      <c r="J12" s="10">
        <v>-82.5</v>
      </c>
      <c r="K12" s="9" t="str">
        <f t="shared" si="3"/>
        <v>No</v>
      </c>
    </row>
    <row r="13" spans="1:11" x14ac:dyDescent="0.2">
      <c r="A13" s="78" t="s">
        <v>36</v>
      </c>
      <c r="B13" s="5" t="s">
        <v>217</v>
      </c>
      <c r="C13" s="80" t="s">
        <v>217</v>
      </c>
      <c r="D13" s="9" t="str">
        <f t="shared" si="0"/>
        <v>N/A</v>
      </c>
      <c r="E13" s="80">
        <v>15.443037974999999</v>
      </c>
      <c r="F13" s="9" t="str">
        <f t="shared" si="1"/>
        <v>N/A</v>
      </c>
      <c r="G13" s="80">
        <v>14.717741934999999</v>
      </c>
      <c r="H13" s="9" t="str">
        <f t="shared" si="2"/>
        <v>N/A</v>
      </c>
      <c r="I13" s="10" t="s">
        <v>217</v>
      </c>
      <c r="J13" s="10">
        <v>-4.7</v>
      </c>
      <c r="K13" s="9" t="str">
        <f t="shared" si="3"/>
        <v>Yes</v>
      </c>
    </row>
    <row r="14" spans="1:11" x14ac:dyDescent="0.2">
      <c r="A14" s="78" t="s">
        <v>37</v>
      </c>
      <c r="B14" s="5" t="s">
        <v>217</v>
      </c>
      <c r="C14" s="80" t="s">
        <v>217</v>
      </c>
      <c r="D14" s="9" t="str">
        <f t="shared" si="0"/>
        <v>N/A</v>
      </c>
      <c r="E14" s="80" t="s">
        <v>1743</v>
      </c>
      <c r="F14" s="9" t="str">
        <f t="shared" si="1"/>
        <v>N/A</v>
      </c>
      <c r="G14" s="80" t="s">
        <v>1743</v>
      </c>
      <c r="H14" s="9" t="str">
        <f t="shared" si="2"/>
        <v>N/A</v>
      </c>
      <c r="I14" s="10" t="s">
        <v>217</v>
      </c>
      <c r="J14" s="10" t="s">
        <v>1743</v>
      </c>
      <c r="K14" s="9" t="str">
        <f t="shared" si="3"/>
        <v>N/A</v>
      </c>
    </row>
    <row r="15" spans="1:11" x14ac:dyDescent="0.2">
      <c r="A15" s="78" t="s">
        <v>38</v>
      </c>
      <c r="B15" s="5" t="s">
        <v>217</v>
      </c>
      <c r="C15" s="80" t="s">
        <v>217</v>
      </c>
      <c r="D15" s="9" t="str">
        <f t="shared" si="0"/>
        <v>N/A</v>
      </c>
      <c r="E15" s="80">
        <v>9.3738282999999995E-3</v>
      </c>
      <c r="F15" s="9" t="str">
        <f t="shared" si="1"/>
        <v>N/A</v>
      </c>
      <c r="G15" s="80">
        <v>1.3613098000000001E-3</v>
      </c>
      <c r="H15" s="9" t="str">
        <f t="shared" si="2"/>
        <v>N/A</v>
      </c>
      <c r="I15" s="10" t="s">
        <v>217</v>
      </c>
      <c r="J15" s="10">
        <v>-85.5</v>
      </c>
      <c r="K15" s="9" t="str">
        <f t="shared" si="3"/>
        <v>No</v>
      </c>
    </row>
    <row r="16" spans="1:11" x14ac:dyDescent="0.2">
      <c r="A16" s="78" t="s">
        <v>377</v>
      </c>
      <c r="B16" s="5" t="s">
        <v>217</v>
      </c>
      <c r="C16" s="8" t="s">
        <v>217</v>
      </c>
      <c r="D16" s="9" t="str">
        <f t="shared" ref="D16:D41" si="4">IF($B16="N/A","N/A",IF(C16&lt;0,"No","Yes"))</f>
        <v>N/A</v>
      </c>
      <c r="E16" s="8">
        <v>0</v>
      </c>
      <c r="F16" s="9" t="str">
        <f t="shared" ref="F16:F41" si="5">IF($B16="N/A","N/A",IF(E16&lt;0,"No","Yes"))</f>
        <v>N/A</v>
      </c>
      <c r="G16" s="8">
        <v>1.345197178</v>
      </c>
      <c r="H16" s="9" t="str">
        <f t="shared" ref="H16:H41" si="6">IF($B16="N/A","N/A",IF(G16&lt;0,"No","Yes"))</f>
        <v>N/A</v>
      </c>
      <c r="I16" s="10" t="s">
        <v>217</v>
      </c>
      <c r="J16" s="10" t="s">
        <v>1743</v>
      </c>
      <c r="K16" s="9" t="str">
        <f t="shared" ref="K16:K41" si="7">IF(J16="Div by 0", "N/A", IF(J16="N/A","N/A", IF(J16&gt;30, "No", IF(J16&lt;-30, "No", "Yes"))))</f>
        <v>N/A</v>
      </c>
    </row>
    <row r="17" spans="1:11" x14ac:dyDescent="0.2">
      <c r="A17" s="78" t="s">
        <v>378</v>
      </c>
      <c r="B17" s="5" t="s">
        <v>217</v>
      </c>
      <c r="C17" s="8" t="s">
        <v>217</v>
      </c>
      <c r="D17" s="9" t="str">
        <f t="shared" si="4"/>
        <v>N/A</v>
      </c>
      <c r="E17" s="8">
        <v>0</v>
      </c>
      <c r="F17" s="9" t="str">
        <f t="shared" si="5"/>
        <v>N/A</v>
      </c>
      <c r="G17" s="8">
        <v>0</v>
      </c>
      <c r="H17" s="9" t="str">
        <f t="shared" si="6"/>
        <v>N/A</v>
      </c>
      <c r="I17" s="10" t="s">
        <v>217</v>
      </c>
      <c r="J17" s="10" t="s">
        <v>1743</v>
      </c>
      <c r="K17" s="9" t="str">
        <f t="shared" si="7"/>
        <v>N/A</v>
      </c>
    </row>
    <row r="18" spans="1:11" x14ac:dyDescent="0.2">
      <c r="A18" s="78" t="s">
        <v>379</v>
      </c>
      <c r="B18" s="5" t="s">
        <v>217</v>
      </c>
      <c r="C18" s="8" t="s">
        <v>217</v>
      </c>
      <c r="D18" s="9" t="str">
        <f t="shared" si="4"/>
        <v>N/A</v>
      </c>
      <c r="E18" s="8">
        <v>0</v>
      </c>
      <c r="F18" s="9" t="str">
        <f t="shared" si="5"/>
        <v>N/A</v>
      </c>
      <c r="G18" s="8">
        <v>0</v>
      </c>
      <c r="H18" s="9" t="str">
        <f t="shared" si="6"/>
        <v>N/A</v>
      </c>
      <c r="I18" s="10" t="s">
        <v>217</v>
      </c>
      <c r="J18" s="10" t="s">
        <v>1743</v>
      </c>
      <c r="K18" s="9" t="str">
        <f t="shared" si="7"/>
        <v>N/A</v>
      </c>
    </row>
    <row r="19" spans="1:11" x14ac:dyDescent="0.2">
      <c r="A19" s="78" t="s">
        <v>380</v>
      </c>
      <c r="B19" s="5" t="s">
        <v>217</v>
      </c>
      <c r="C19" s="8" t="s">
        <v>217</v>
      </c>
      <c r="D19" s="9" t="str">
        <f t="shared" si="4"/>
        <v>N/A</v>
      </c>
      <c r="E19" s="8">
        <v>1.8176798122</v>
      </c>
      <c r="F19" s="9" t="str">
        <f t="shared" si="5"/>
        <v>N/A</v>
      </c>
      <c r="G19" s="8">
        <v>0.3364688857</v>
      </c>
      <c r="H19" s="9" t="str">
        <f t="shared" si="6"/>
        <v>N/A</v>
      </c>
      <c r="I19" s="10" t="s">
        <v>217</v>
      </c>
      <c r="J19" s="10">
        <v>-81.5</v>
      </c>
      <c r="K19" s="9" t="str">
        <f t="shared" si="7"/>
        <v>No</v>
      </c>
    </row>
    <row r="20" spans="1:11" x14ac:dyDescent="0.2">
      <c r="A20" s="78" t="s">
        <v>381</v>
      </c>
      <c r="B20" s="5" t="s">
        <v>217</v>
      </c>
      <c r="C20" s="8" t="s">
        <v>217</v>
      </c>
      <c r="D20" s="9" t="str">
        <f t="shared" si="4"/>
        <v>N/A</v>
      </c>
      <c r="E20" s="8">
        <v>0</v>
      </c>
      <c r="F20" s="9" t="str">
        <f t="shared" si="5"/>
        <v>N/A</v>
      </c>
      <c r="G20" s="8">
        <v>2.2612159999999999E-4</v>
      </c>
      <c r="H20" s="9" t="str">
        <f t="shared" si="6"/>
        <v>N/A</v>
      </c>
      <c r="I20" s="10" t="s">
        <v>217</v>
      </c>
      <c r="J20" s="10" t="s">
        <v>1743</v>
      </c>
      <c r="K20" s="9" t="str">
        <f t="shared" si="7"/>
        <v>N/A</v>
      </c>
    </row>
    <row r="21" spans="1:11" x14ac:dyDescent="0.2">
      <c r="A21" s="78" t="s">
        <v>382</v>
      </c>
      <c r="B21" s="5" t="s">
        <v>217</v>
      </c>
      <c r="C21" s="8" t="s">
        <v>217</v>
      </c>
      <c r="D21" s="9" t="str">
        <f t="shared" si="4"/>
        <v>N/A</v>
      </c>
      <c r="E21" s="8">
        <v>0</v>
      </c>
      <c r="F21" s="9" t="str">
        <f t="shared" si="5"/>
        <v>N/A</v>
      </c>
      <c r="G21" s="8">
        <v>0</v>
      </c>
      <c r="H21" s="9" t="str">
        <f t="shared" si="6"/>
        <v>N/A</v>
      </c>
      <c r="I21" s="10" t="s">
        <v>217</v>
      </c>
      <c r="J21" s="10" t="s">
        <v>1743</v>
      </c>
      <c r="K21" s="9" t="str">
        <f t="shared" si="7"/>
        <v>N/A</v>
      </c>
    </row>
    <row r="22" spans="1:11" x14ac:dyDescent="0.2">
      <c r="A22" s="78" t="s">
        <v>383</v>
      </c>
      <c r="B22" s="5" t="s">
        <v>217</v>
      </c>
      <c r="C22" s="8" t="s">
        <v>217</v>
      </c>
      <c r="D22" s="9" t="str">
        <f t="shared" si="4"/>
        <v>N/A</v>
      </c>
      <c r="E22" s="8">
        <v>98.182320188000006</v>
      </c>
      <c r="F22" s="9" t="str">
        <f t="shared" si="5"/>
        <v>N/A</v>
      </c>
      <c r="G22" s="8">
        <v>98.318107815000005</v>
      </c>
      <c r="H22" s="9" t="str">
        <f t="shared" si="6"/>
        <v>N/A</v>
      </c>
      <c r="I22" s="10" t="s">
        <v>217</v>
      </c>
      <c r="J22" s="10">
        <v>0.13830000000000001</v>
      </c>
      <c r="K22" s="9" t="str">
        <f t="shared" si="7"/>
        <v>Yes</v>
      </c>
    </row>
    <row r="23" spans="1:11" x14ac:dyDescent="0.2">
      <c r="A23" s="78" t="s">
        <v>384</v>
      </c>
      <c r="B23" s="5" t="s">
        <v>217</v>
      </c>
      <c r="C23" s="8" t="s">
        <v>217</v>
      </c>
      <c r="D23" s="9" t="str">
        <f t="shared" si="4"/>
        <v>N/A</v>
      </c>
      <c r="E23" s="8">
        <v>0</v>
      </c>
      <c r="F23" s="9" t="str">
        <f t="shared" si="5"/>
        <v>N/A</v>
      </c>
      <c r="G23" s="8">
        <v>0</v>
      </c>
      <c r="H23" s="9" t="str">
        <f t="shared" si="6"/>
        <v>N/A</v>
      </c>
      <c r="I23" s="10" t="s">
        <v>217</v>
      </c>
      <c r="J23" s="10" t="s">
        <v>1743</v>
      </c>
      <c r="K23" s="9" t="str">
        <f t="shared" si="7"/>
        <v>N/A</v>
      </c>
    </row>
    <row r="24" spans="1:11" x14ac:dyDescent="0.2">
      <c r="A24" s="78" t="s">
        <v>385</v>
      </c>
      <c r="B24" s="5" t="s">
        <v>217</v>
      </c>
      <c r="C24" s="8" t="s">
        <v>217</v>
      </c>
      <c r="D24" s="9" t="str">
        <f t="shared" si="4"/>
        <v>N/A</v>
      </c>
      <c r="E24" s="8">
        <v>0</v>
      </c>
      <c r="F24" s="9" t="str">
        <f t="shared" si="5"/>
        <v>N/A</v>
      </c>
      <c r="G24" s="8">
        <v>0</v>
      </c>
      <c r="H24" s="9" t="str">
        <f t="shared" si="6"/>
        <v>N/A</v>
      </c>
      <c r="I24" s="10" t="s">
        <v>217</v>
      </c>
      <c r="J24" s="10" t="s">
        <v>1743</v>
      </c>
      <c r="K24" s="9" t="str">
        <f t="shared" si="7"/>
        <v>N/A</v>
      </c>
    </row>
    <row r="25" spans="1:11" x14ac:dyDescent="0.2">
      <c r="A25" s="78" t="s">
        <v>386</v>
      </c>
      <c r="B25" s="5" t="s">
        <v>217</v>
      </c>
      <c r="C25" s="8" t="s">
        <v>217</v>
      </c>
      <c r="D25" s="9" t="str">
        <f t="shared" si="4"/>
        <v>N/A</v>
      </c>
      <c r="E25" s="8">
        <v>0</v>
      </c>
      <c r="F25" s="9" t="str">
        <f t="shared" si="5"/>
        <v>N/A</v>
      </c>
      <c r="G25" s="8">
        <v>0</v>
      </c>
      <c r="H25" s="9" t="str">
        <f t="shared" si="6"/>
        <v>N/A</v>
      </c>
      <c r="I25" s="10" t="s">
        <v>217</v>
      </c>
      <c r="J25" s="10" t="s">
        <v>1743</v>
      </c>
      <c r="K25" s="9" t="str">
        <f t="shared" si="7"/>
        <v>N/A</v>
      </c>
    </row>
    <row r="26" spans="1:11" x14ac:dyDescent="0.2">
      <c r="A26" s="78" t="s">
        <v>387</v>
      </c>
      <c r="B26" s="5" t="s">
        <v>217</v>
      </c>
      <c r="C26" s="8" t="s">
        <v>217</v>
      </c>
      <c r="D26" s="9" t="str">
        <f t="shared" si="4"/>
        <v>N/A</v>
      </c>
      <c r="E26" s="8">
        <v>0</v>
      </c>
      <c r="F26" s="9" t="str">
        <f t="shared" si="5"/>
        <v>N/A</v>
      </c>
      <c r="G26" s="8">
        <v>0</v>
      </c>
      <c r="H26" s="9" t="str">
        <f t="shared" si="6"/>
        <v>N/A</v>
      </c>
      <c r="I26" s="10" t="s">
        <v>217</v>
      </c>
      <c r="J26" s="10" t="s">
        <v>1743</v>
      </c>
      <c r="K26" s="9" t="str">
        <f t="shared" si="7"/>
        <v>N/A</v>
      </c>
    </row>
    <row r="27" spans="1:11" x14ac:dyDescent="0.2">
      <c r="A27" s="78" t="s">
        <v>388</v>
      </c>
      <c r="B27" s="5" t="s">
        <v>217</v>
      </c>
      <c r="C27" s="8" t="s">
        <v>217</v>
      </c>
      <c r="D27" s="9" t="str">
        <f t="shared" si="4"/>
        <v>N/A</v>
      </c>
      <c r="E27" s="8">
        <v>0</v>
      </c>
      <c r="F27" s="9" t="str">
        <f t="shared" si="5"/>
        <v>N/A</v>
      </c>
      <c r="G27" s="8">
        <v>0</v>
      </c>
      <c r="H27" s="9" t="str">
        <f t="shared" si="6"/>
        <v>N/A</v>
      </c>
      <c r="I27" s="10" t="s">
        <v>217</v>
      </c>
      <c r="J27" s="10" t="s">
        <v>1743</v>
      </c>
      <c r="K27" s="9" t="str">
        <f t="shared" si="7"/>
        <v>N/A</v>
      </c>
    </row>
    <row r="28" spans="1:11" x14ac:dyDescent="0.2">
      <c r="A28" s="78" t="s">
        <v>389</v>
      </c>
      <c r="B28" s="5" t="s">
        <v>217</v>
      </c>
      <c r="C28" s="8" t="s">
        <v>217</v>
      </c>
      <c r="D28" s="9" t="str">
        <f t="shared" si="4"/>
        <v>N/A</v>
      </c>
      <c r="E28" s="8">
        <v>0</v>
      </c>
      <c r="F28" s="9" t="str">
        <f t="shared" si="5"/>
        <v>N/A</v>
      </c>
      <c r="G28" s="8">
        <v>0</v>
      </c>
      <c r="H28" s="9" t="str">
        <f t="shared" si="6"/>
        <v>N/A</v>
      </c>
      <c r="I28" s="10" t="s">
        <v>217</v>
      </c>
      <c r="J28" s="10" t="s">
        <v>1743</v>
      </c>
      <c r="K28" s="9" t="str">
        <f t="shared" si="7"/>
        <v>N/A</v>
      </c>
    </row>
    <row r="29" spans="1:11" x14ac:dyDescent="0.2">
      <c r="A29" s="78" t="s">
        <v>390</v>
      </c>
      <c r="B29" s="5" t="s">
        <v>217</v>
      </c>
      <c r="C29" s="8" t="s">
        <v>217</v>
      </c>
      <c r="D29" s="9" t="str">
        <f t="shared" si="4"/>
        <v>N/A</v>
      </c>
      <c r="E29" s="8">
        <v>0</v>
      </c>
      <c r="F29" s="9" t="str">
        <f t="shared" si="5"/>
        <v>N/A</v>
      </c>
      <c r="G29" s="8">
        <v>0</v>
      </c>
      <c r="H29" s="9" t="str">
        <f t="shared" si="6"/>
        <v>N/A</v>
      </c>
      <c r="I29" s="10" t="s">
        <v>217</v>
      </c>
      <c r="J29" s="10" t="s">
        <v>1743</v>
      </c>
      <c r="K29" s="9" t="str">
        <f t="shared" si="7"/>
        <v>N/A</v>
      </c>
    </row>
    <row r="30" spans="1:11" x14ac:dyDescent="0.2">
      <c r="A30" s="78" t="s">
        <v>391</v>
      </c>
      <c r="B30" s="5" t="s">
        <v>217</v>
      </c>
      <c r="C30" s="8" t="s">
        <v>217</v>
      </c>
      <c r="D30" s="9" t="str">
        <f t="shared" si="4"/>
        <v>N/A</v>
      </c>
      <c r="E30" s="8">
        <v>0</v>
      </c>
      <c r="F30" s="9" t="str">
        <f t="shared" si="5"/>
        <v>N/A</v>
      </c>
      <c r="G30" s="8">
        <v>0</v>
      </c>
      <c r="H30" s="9" t="str">
        <f t="shared" si="6"/>
        <v>N/A</v>
      </c>
      <c r="I30" s="10" t="s">
        <v>217</v>
      </c>
      <c r="J30" s="10" t="s">
        <v>1743</v>
      </c>
      <c r="K30" s="9" t="str">
        <f t="shared" si="7"/>
        <v>N/A</v>
      </c>
    </row>
    <row r="31" spans="1:11" x14ac:dyDescent="0.2">
      <c r="A31" s="78" t="s">
        <v>392</v>
      </c>
      <c r="B31" s="5" t="s">
        <v>217</v>
      </c>
      <c r="C31" s="8" t="s">
        <v>217</v>
      </c>
      <c r="D31" s="9" t="str">
        <f t="shared" si="4"/>
        <v>N/A</v>
      </c>
      <c r="E31" s="8">
        <v>0</v>
      </c>
      <c r="F31" s="9" t="str">
        <f t="shared" si="5"/>
        <v>N/A</v>
      </c>
      <c r="G31" s="8">
        <v>0</v>
      </c>
      <c r="H31" s="9" t="str">
        <f t="shared" si="6"/>
        <v>N/A</v>
      </c>
      <c r="I31" s="10" t="s">
        <v>217</v>
      </c>
      <c r="J31" s="10" t="s">
        <v>1743</v>
      </c>
      <c r="K31" s="9" t="str">
        <f t="shared" si="7"/>
        <v>N/A</v>
      </c>
    </row>
    <row r="32" spans="1:11" x14ac:dyDescent="0.2">
      <c r="A32" s="78" t="s">
        <v>393</v>
      </c>
      <c r="B32" s="5" t="s">
        <v>217</v>
      </c>
      <c r="C32" s="8" t="s">
        <v>217</v>
      </c>
      <c r="D32" s="9" t="str">
        <f t="shared" si="4"/>
        <v>N/A</v>
      </c>
      <c r="E32" s="8">
        <v>0</v>
      </c>
      <c r="F32" s="9" t="str">
        <f t="shared" si="5"/>
        <v>N/A</v>
      </c>
      <c r="G32" s="8">
        <v>0</v>
      </c>
      <c r="H32" s="9" t="str">
        <f t="shared" si="6"/>
        <v>N/A</v>
      </c>
      <c r="I32" s="10" t="s">
        <v>217</v>
      </c>
      <c r="J32" s="10" t="s">
        <v>1743</v>
      </c>
      <c r="K32" s="9" t="str">
        <f t="shared" si="7"/>
        <v>N/A</v>
      </c>
    </row>
    <row r="33" spans="1:11" x14ac:dyDescent="0.2">
      <c r="A33" s="78" t="s">
        <v>394</v>
      </c>
      <c r="B33" s="5" t="s">
        <v>217</v>
      </c>
      <c r="C33" s="8" t="s">
        <v>217</v>
      </c>
      <c r="D33" s="9" t="str">
        <f t="shared" si="4"/>
        <v>N/A</v>
      </c>
      <c r="E33" s="8">
        <v>0</v>
      </c>
      <c r="F33" s="9" t="str">
        <f t="shared" si="5"/>
        <v>N/A</v>
      </c>
      <c r="G33" s="8">
        <v>0</v>
      </c>
      <c r="H33" s="9" t="str">
        <f t="shared" si="6"/>
        <v>N/A</v>
      </c>
      <c r="I33" s="10" t="s">
        <v>217</v>
      </c>
      <c r="J33" s="10" t="s">
        <v>1743</v>
      </c>
      <c r="K33" s="9" t="str">
        <f t="shared" si="7"/>
        <v>N/A</v>
      </c>
    </row>
    <row r="34" spans="1:11" x14ac:dyDescent="0.2">
      <c r="A34" s="78" t="s">
        <v>395</v>
      </c>
      <c r="B34" s="5" t="s">
        <v>217</v>
      </c>
      <c r="C34" s="8" t="s">
        <v>217</v>
      </c>
      <c r="D34" s="9" t="str">
        <f t="shared" si="4"/>
        <v>N/A</v>
      </c>
      <c r="E34" s="8">
        <v>0</v>
      </c>
      <c r="F34" s="9" t="str">
        <f t="shared" si="5"/>
        <v>N/A</v>
      </c>
      <c r="G34" s="8">
        <v>0</v>
      </c>
      <c r="H34" s="9" t="str">
        <f t="shared" si="6"/>
        <v>N/A</v>
      </c>
      <c r="I34" s="10" t="s">
        <v>217</v>
      </c>
      <c r="J34" s="10" t="s">
        <v>1743</v>
      </c>
      <c r="K34" s="9" t="str">
        <f t="shared" si="7"/>
        <v>N/A</v>
      </c>
    </row>
    <row r="35" spans="1:11" x14ac:dyDescent="0.2">
      <c r="A35" s="78" t="s">
        <v>396</v>
      </c>
      <c r="B35" s="5" t="s">
        <v>217</v>
      </c>
      <c r="C35" s="8" t="s">
        <v>217</v>
      </c>
      <c r="D35" s="9" t="str">
        <f t="shared" si="4"/>
        <v>N/A</v>
      </c>
      <c r="E35" s="8">
        <v>0</v>
      </c>
      <c r="F35" s="9" t="str">
        <f t="shared" si="5"/>
        <v>N/A</v>
      </c>
      <c r="G35" s="8">
        <v>0</v>
      </c>
      <c r="H35" s="9" t="str">
        <f t="shared" si="6"/>
        <v>N/A</v>
      </c>
      <c r="I35" s="10" t="s">
        <v>217</v>
      </c>
      <c r="J35" s="10" t="s">
        <v>1743</v>
      </c>
      <c r="K35" s="9" t="str">
        <f t="shared" si="7"/>
        <v>N/A</v>
      </c>
    </row>
    <row r="36" spans="1:11" x14ac:dyDescent="0.2">
      <c r="A36" s="78" t="s">
        <v>397</v>
      </c>
      <c r="B36" s="5" t="s">
        <v>217</v>
      </c>
      <c r="C36" s="8" t="s">
        <v>217</v>
      </c>
      <c r="D36" s="9" t="str">
        <f t="shared" si="4"/>
        <v>N/A</v>
      </c>
      <c r="E36" s="8">
        <v>0</v>
      </c>
      <c r="F36" s="9" t="str">
        <f t="shared" si="5"/>
        <v>N/A</v>
      </c>
      <c r="G36" s="8">
        <v>0</v>
      </c>
      <c r="H36" s="9" t="str">
        <f t="shared" si="6"/>
        <v>N/A</v>
      </c>
      <c r="I36" s="10" t="s">
        <v>217</v>
      </c>
      <c r="J36" s="10" t="s">
        <v>1743</v>
      </c>
      <c r="K36" s="9" t="str">
        <f t="shared" si="7"/>
        <v>N/A</v>
      </c>
    </row>
    <row r="37" spans="1:11" x14ac:dyDescent="0.2">
      <c r="A37" s="78" t="s">
        <v>398</v>
      </c>
      <c r="B37" s="5" t="s">
        <v>217</v>
      </c>
      <c r="C37" s="8" t="s">
        <v>217</v>
      </c>
      <c r="D37" s="9" t="str">
        <f t="shared" si="4"/>
        <v>N/A</v>
      </c>
      <c r="E37" s="8">
        <v>0</v>
      </c>
      <c r="F37" s="9" t="str">
        <f t="shared" si="5"/>
        <v>N/A</v>
      </c>
      <c r="G37" s="8">
        <v>0</v>
      </c>
      <c r="H37" s="9" t="str">
        <f t="shared" si="6"/>
        <v>N/A</v>
      </c>
      <c r="I37" s="10" t="s">
        <v>217</v>
      </c>
      <c r="J37" s="10" t="s">
        <v>1743</v>
      </c>
      <c r="K37" s="9" t="str">
        <f t="shared" si="7"/>
        <v>N/A</v>
      </c>
    </row>
    <row r="38" spans="1:11" x14ac:dyDescent="0.2">
      <c r="A38" s="78" t="s">
        <v>399</v>
      </c>
      <c r="B38" s="5" t="s">
        <v>217</v>
      </c>
      <c r="C38" s="8" t="s">
        <v>217</v>
      </c>
      <c r="D38" s="9" t="str">
        <f t="shared" si="4"/>
        <v>N/A</v>
      </c>
      <c r="E38" s="8">
        <v>0</v>
      </c>
      <c r="F38" s="9" t="str">
        <f t="shared" si="5"/>
        <v>N/A</v>
      </c>
      <c r="G38" s="8">
        <v>0</v>
      </c>
      <c r="H38" s="9" t="str">
        <f t="shared" si="6"/>
        <v>N/A</v>
      </c>
      <c r="I38" s="10" t="s">
        <v>217</v>
      </c>
      <c r="J38" s="10" t="s">
        <v>1743</v>
      </c>
      <c r="K38" s="9" t="str">
        <f t="shared" si="7"/>
        <v>N/A</v>
      </c>
    </row>
    <row r="39" spans="1:11" x14ac:dyDescent="0.2">
      <c r="A39" s="78" t="s">
        <v>400</v>
      </c>
      <c r="B39" s="5" t="s">
        <v>217</v>
      </c>
      <c r="C39" s="8" t="s">
        <v>217</v>
      </c>
      <c r="D39" s="9" t="str">
        <f t="shared" si="4"/>
        <v>N/A</v>
      </c>
      <c r="E39" s="8">
        <v>0</v>
      </c>
      <c r="F39" s="9" t="str">
        <f t="shared" si="5"/>
        <v>N/A</v>
      </c>
      <c r="G39" s="8">
        <v>0</v>
      </c>
      <c r="H39" s="9" t="str">
        <f t="shared" si="6"/>
        <v>N/A</v>
      </c>
      <c r="I39" s="10" t="s">
        <v>217</v>
      </c>
      <c r="J39" s="10" t="s">
        <v>1743</v>
      </c>
      <c r="K39" s="9" t="str">
        <f t="shared" si="7"/>
        <v>N/A</v>
      </c>
    </row>
    <row r="40" spans="1:11" x14ac:dyDescent="0.2">
      <c r="A40" s="78" t="s">
        <v>401</v>
      </c>
      <c r="B40" s="5" t="s">
        <v>217</v>
      </c>
      <c r="C40" s="8" t="s">
        <v>217</v>
      </c>
      <c r="D40" s="9" t="str">
        <f t="shared" si="4"/>
        <v>N/A</v>
      </c>
      <c r="E40" s="8">
        <v>0</v>
      </c>
      <c r="F40" s="9" t="str">
        <f t="shared" si="5"/>
        <v>N/A</v>
      </c>
      <c r="G40" s="8">
        <v>0</v>
      </c>
      <c r="H40" s="9" t="str">
        <f t="shared" si="6"/>
        <v>N/A</v>
      </c>
      <c r="I40" s="10" t="s">
        <v>217</v>
      </c>
      <c r="J40" s="10" t="s">
        <v>1743</v>
      </c>
      <c r="K40" s="9" t="str">
        <f t="shared" si="7"/>
        <v>N/A</v>
      </c>
    </row>
    <row r="41" spans="1:11" x14ac:dyDescent="0.2">
      <c r="A41" s="78" t="s">
        <v>402</v>
      </c>
      <c r="B41" s="5" t="s">
        <v>217</v>
      </c>
      <c r="C41" s="8" t="s">
        <v>217</v>
      </c>
      <c r="D41" s="9" t="str">
        <f t="shared" si="4"/>
        <v>N/A</v>
      </c>
      <c r="E41" s="8">
        <v>0</v>
      </c>
      <c r="F41" s="9" t="str">
        <f t="shared" si="5"/>
        <v>N/A</v>
      </c>
      <c r="G41" s="8">
        <v>0</v>
      </c>
      <c r="H41" s="9" t="str">
        <f t="shared" si="6"/>
        <v>N/A</v>
      </c>
      <c r="I41" s="10" t="s">
        <v>217</v>
      </c>
      <c r="J41" s="10" t="s">
        <v>1743</v>
      </c>
      <c r="K41" s="9" t="str">
        <f t="shared" si="7"/>
        <v>N/A</v>
      </c>
    </row>
    <row r="42" spans="1:11" x14ac:dyDescent="0.2">
      <c r="A42" s="78" t="s">
        <v>32</v>
      </c>
      <c r="B42" s="5" t="s">
        <v>217</v>
      </c>
      <c r="C42" s="8" t="s">
        <v>217</v>
      </c>
      <c r="D42" s="9" t="str">
        <f t="shared" ref="D42:D51" si="8">IF($B42="N/A","N/A",IF(C42&lt;0,"No","Yes"))</f>
        <v>N/A</v>
      </c>
      <c r="E42" s="8">
        <v>100</v>
      </c>
      <c r="F42" s="9" t="str">
        <f t="shared" ref="F42:F51" si="9">IF($B42="N/A","N/A",IF(E42&lt;0,"No","Yes"))</f>
        <v>N/A</v>
      </c>
      <c r="G42" s="8">
        <v>100</v>
      </c>
      <c r="H42" s="9" t="str">
        <f t="shared" ref="H42:H51" si="10">IF($B42="N/A","N/A",IF(G42&lt;0,"No","Yes"))</f>
        <v>N/A</v>
      </c>
      <c r="I42" s="10" t="s">
        <v>217</v>
      </c>
      <c r="J42" s="10">
        <v>0</v>
      </c>
      <c r="K42" s="9" t="str">
        <f t="shared" ref="K42:K51" si="11">IF(J42="Div by 0", "N/A", IF(J42="N/A","N/A", IF(J42&gt;30, "No", IF(J42&lt;-30, "No", "Yes"))))</f>
        <v>Yes</v>
      </c>
    </row>
    <row r="43" spans="1:11" x14ac:dyDescent="0.2">
      <c r="A43" s="78" t="s">
        <v>39</v>
      </c>
      <c r="B43" s="5" t="s">
        <v>217</v>
      </c>
      <c r="C43" s="8" t="s">
        <v>217</v>
      </c>
      <c r="D43" s="9" t="str">
        <f t="shared" si="8"/>
        <v>N/A</v>
      </c>
      <c r="E43" s="8">
        <v>100</v>
      </c>
      <c r="F43" s="9" t="str">
        <f t="shared" si="9"/>
        <v>N/A</v>
      </c>
      <c r="G43" s="8">
        <v>100</v>
      </c>
      <c r="H43" s="9" t="str">
        <f t="shared" si="10"/>
        <v>N/A</v>
      </c>
      <c r="I43" s="10" t="s">
        <v>217</v>
      </c>
      <c r="J43" s="10">
        <v>0</v>
      </c>
      <c r="K43" s="9" t="str">
        <f t="shared" si="11"/>
        <v>Yes</v>
      </c>
    </row>
    <row r="44" spans="1:11" x14ac:dyDescent="0.2">
      <c r="A44" s="78" t="s">
        <v>40</v>
      </c>
      <c r="B44" s="5" t="s">
        <v>217</v>
      </c>
      <c r="C44" s="8" t="s">
        <v>217</v>
      </c>
      <c r="D44" s="9" t="str">
        <f t="shared" si="8"/>
        <v>N/A</v>
      </c>
      <c r="E44" s="8">
        <v>43.909622198999998</v>
      </c>
      <c r="F44" s="9" t="str">
        <f t="shared" si="9"/>
        <v>N/A</v>
      </c>
      <c r="G44" s="8">
        <v>40.024873372000002</v>
      </c>
      <c r="H44" s="9" t="str">
        <f t="shared" si="10"/>
        <v>N/A</v>
      </c>
      <c r="I44" s="10" t="s">
        <v>217</v>
      </c>
      <c r="J44" s="10">
        <v>-8.85</v>
      </c>
      <c r="K44" s="9" t="str">
        <f t="shared" si="11"/>
        <v>Yes</v>
      </c>
    </row>
    <row r="45" spans="1:11" x14ac:dyDescent="0.2">
      <c r="A45" s="78" t="s">
        <v>167</v>
      </c>
      <c r="B45" s="5" t="s">
        <v>217</v>
      </c>
      <c r="C45" s="8" t="s">
        <v>217</v>
      </c>
      <c r="D45" s="9" t="str">
        <f t="shared" si="8"/>
        <v>N/A</v>
      </c>
      <c r="E45" s="8">
        <v>98.182320188000006</v>
      </c>
      <c r="F45" s="9" t="str">
        <f t="shared" si="9"/>
        <v>N/A</v>
      </c>
      <c r="G45" s="8">
        <v>99.713051737000001</v>
      </c>
      <c r="H45" s="9" t="str">
        <f t="shared" si="10"/>
        <v>N/A</v>
      </c>
      <c r="I45" s="10" t="s">
        <v>217</v>
      </c>
      <c r="J45" s="10">
        <v>1.5589999999999999</v>
      </c>
      <c r="K45" s="9" t="str">
        <f t="shared" si="11"/>
        <v>Yes</v>
      </c>
    </row>
    <row r="46" spans="1:11" x14ac:dyDescent="0.2">
      <c r="A46" s="78" t="s">
        <v>41</v>
      </c>
      <c r="B46" s="5" t="s">
        <v>217</v>
      </c>
      <c r="C46" s="8" t="s">
        <v>217</v>
      </c>
      <c r="D46" s="9" t="str">
        <f t="shared" si="8"/>
        <v>N/A</v>
      </c>
      <c r="E46" s="8">
        <v>0</v>
      </c>
      <c r="F46" s="9" t="str">
        <f t="shared" si="9"/>
        <v>N/A</v>
      </c>
      <c r="G46" s="8">
        <v>14.717741934999999</v>
      </c>
      <c r="H46" s="9" t="str">
        <f t="shared" si="10"/>
        <v>N/A</v>
      </c>
      <c r="I46" s="10" t="s">
        <v>217</v>
      </c>
      <c r="J46" s="10" t="s">
        <v>1743</v>
      </c>
      <c r="K46" s="9" t="str">
        <f t="shared" si="11"/>
        <v>N/A</v>
      </c>
    </row>
    <row r="47" spans="1:11" x14ac:dyDescent="0.2">
      <c r="A47" s="78" t="s">
        <v>42</v>
      </c>
      <c r="B47" s="5" t="s">
        <v>217</v>
      </c>
      <c r="C47" s="8" t="s">
        <v>217</v>
      </c>
      <c r="D47" s="9" t="str">
        <f t="shared" si="8"/>
        <v>N/A</v>
      </c>
      <c r="E47" s="8" t="s">
        <v>1743</v>
      </c>
      <c r="F47" s="9" t="str">
        <f t="shared" si="9"/>
        <v>N/A</v>
      </c>
      <c r="G47" s="8" t="s">
        <v>1743</v>
      </c>
      <c r="H47" s="9" t="str">
        <f t="shared" si="10"/>
        <v>N/A</v>
      </c>
      <c r="I47" s="10" t="s">
        <v>217</v>
      </c>
      <c r="J47" s="10" t="s">
        <v>1743</v>
      </c>
      <c r="K47" s="9" t="str">
        <f t="shared" si="11"/>
        <v>N/A</v>
      </c>
    </row>
    <row r="48" spans="1:11" x14ac:dyDescent="0.2">
      <c r="A48" s="78" t="s">
        <v>43</v>
      </c>
      <c r="B48" s="5" t="s">
        <v>217</v>
      </c>
      <c r="C48" s="8" t="s">
        <v>217</v>
      </c>
      <c r="D48" s="9" t="str">
        <f t="shared" si="8"/>
        <v>N/A</v>
      </c>
      <c r="E48" s="8">
        <v>100</v>
      </c>
      <c r="F48" s="9" t="str">
        <f t="shared" si="9"/>
        <v>N/A</v>
      </c>
      <c r="G48" s="8">
        <v>100</v>
      </c>
      <c r="H48" s="9" t="str">
        <f t="shared" si="10"/>
        <v>N/A</v>
      </c>
      <c r="I48" s="10" t="s">
        <v>217</v>
      </c>
      <c r="J48" s="10">
        <v>0</v>
      </c>
      <c r="K48" s="9" t="str">
        <f t="shared" si="11"/>
        <v>Yes</v>
      </c>
    </row>
    <row r="49" spans="1:12" x14ac:dyDescent="0.2">
      <c r="A49" s="78" t="s">
        <v>44</v>
      </c>
      <c r="B49" s="5" t="s">
        <v>217</v>
      </c>
      <c r="C49" s="8" t="s">
        <v>217</v>
      </c>
      <c r="D49" s="9" t="str">
        <f t="shared" si="8"/>
        <v>N/A</v>
      </c>
      <c r="E49" s="8">
        <v>100</v>
      </c>
      <c r="F49" s="9" t="str">
        <f t="shared" si="9"/>
        <v>N/A</v>
      </c>
      <c r="G49" s="8">
        <v>100</v>
      </c>
      <c r="H49" s="9" t="str">
        <f t="shared" si="10"/>
        <v>N/A</v>
      </c>
      <c r="I49" s="10" t="s">
        <v>217</v>
      </c>
      <c r="J49" s="10">
        <v>0</v>
      </c>
      <c r="K49" s="9" t="str">
        <f t="shared" si="11"/>
        <v>Yes</v>
      </c>
    </row>
    <row r="50" spans="1:12" x14ac:dyDescent="0.2">
      <c r="A50" s="78" t="s">
        <v>45</v>
      </c>
      <c r="B50" s="5" t="s">
        <v>217</v>
      </c>
      <c r="C50" s="8" t="s">
        <v>217</v>
      </c>
      <c r="D50" s="9" t="str">
        <f t="shared" si="8"/>
        <v>N/A</v>
      </c>
      <c r="E50" s="8">
        <v>0</v>
      </c>
      <c r="F50" s="9" t="str">
        <f t="shared" si="9"/>
        <v>N/A</v>
      </c>
      <c r="G50" s="8">
        <v>0</v>
      </c>
      <c r="H50" s="9" t="str">
        <f t="shared" si="10"/>
        <v>N/A</v>
      </c>
      <c r="I50" s="10" t="s">
        <v>217</v>
      </c>
      <c r="J50" s="10" t="s">
        <v>1743</v>
      </c>
      <c r="K50" s="9" t="str">
        <f t="shared" si="11"/>
        <v>N/A</v>
      </c>
    </row>
    <row r="51" spans="1:12" x14ac:dyDescent="0.2">
      <c r="A51" s="78" t="s">
        <v>50</v>
      </c>
      <c r="B51" s="5" t="s">
        <v>217</v>
      </c>
      <c r="C51" s="8" t="s">
        <v>217</v>
      </c>
      <c r="D51" s="9" t="str">
        <f t="shared" si="8"/>
        <v>N/A</v>
      </c>
      <c r="E51" s="8">
        <v>0</v>
      </c>
      <c r="F51" s="9" t="str">
        <f t="shared" si="9"/>
        <v>N/A</v>
      </c>
      <c r="G51" s="8">
        <v>0</v>
      </c>
      <c r="H51" s="9" t="str">
        <f t="shared" si="10"/>
        <v>N/A</v>
      </c>
      <c r="I51" s="10" t="s">
        <v>217</v>
      </c>
      <c r="J51" s="10" t="s">
        <v>1743</v>
      </c>
      <c r="K51" s="9" t="str">
        <f t="shared" si="11"/>
        <v>N/A</v>
      </c>
      <c r="L51" s="59"/>
    </row>
    <row r="52" spans="1:12" ht="12" customHeight="1" x14ac:dyDescent="0.2">
      <c r="A52" s="170" t="s">
        <v>1649</v>
      </c>
      <c r="B52" s="171"/>
      <c r="C52" s="171"/>
      <c r="D52" s="171"/>
      <c r="E52" s="171"/>
      <c r="F52" s="171"/>
      <c r="G52" s="171"/>
      <c r="H52" s="171"/>
      <c r="I52" s="171"/>
      <c r="J52" s="171"/>
      <c r="K52" s="172"/>
    </row>
    <row r="53" spans="1:12" x14ac:dyDescent="0.2">
      <c r="A53" s="167" t="s">
        <v>1647</v>
      </c>
      <c r="B53" s="168"/>
      <c r="C53" s="168"/>
      <c r="D53" s="168"/>
      <c r="E53" s="168"/>
      <c r="F53" s="168"/>
      <c r="G53" s="168"/>
      <c r="H53" s="168"/>
      <c r="I53" s="168"/>
      <c r="J53" s="168"/>
      <c r="K53" s="169"/>
    </row>
  </sheetData>
  <mergeCells count="5">
    <mergeCell ref="A1:K1"/>
    <mergeCell ref="A2:K2"/>
    <mergeCell ref="A4:K4"/>
    <mergeCell ref="A52:K52"/>
    <mergeCell ref="A53:K5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K40"/>
  <sheetViews>
    <sheetView zoomScaleNormal="100" zoomScaleSheetLayoutView="85" workbookViewId="0">
      <pane xSplit="2" ySplit="5" topLeftCell="C18"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18"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1681</v>
      </c>
      <c r="B1" s="159"/>
      <c r="C1" s="159"/>
      <c r="D1" s="159"/>
      <c r="E1" s="159"/>
      <c r="F1" s="159"/>
      <c r="G1" s="159"/>
      <c r="H1" s="159"/>
      <c r="I1" s="159"/>
      <c r="J1" s="159"/>
      <c r="K1" s="160"/>
    </row>
    <row r="2" spans="1:11" x14ac:dyDescent="0.2">
      <c r="A2" s="164" t="s">
        <v>1603</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s="27" customFormat="1" ht="12.75" customHeight="1" x14ac:dyDescent="0.2">
      <c r="A6" s="2" t="s">
        <v>348</v>
      </c>
      <c r="B6" s="9" t="s">
        <v>217</v>
      </c>
      <c r="C6" s="26">
        <v>7</v>
      </c>
      <c r="D6" s="9" t="s">
        <v>217</v>
      </c>
      <c r="E6" s="26">
        <v>7</v>
      </c>
      <c r="F6" s="9" t="s">
        <v>217</v>
      </c>
      <c r="G6" s="26">
        <v>7</v>
      </c>
      <c r="H6" s="9" t="s">
        <v>217</v>
      </c>
      <c r="I6" s="10" t="s">
        <v>217</v>
      </c>
      <c r="J6" s="10" t="s">
        <v>217</v>
      </c>
      <c r="K6" s="9" t="s">
        <v>217</v>
      </c>
    </row>
    <row r="7" spans="1:11" x14ac:dyDescent="0.2">
      <c r="A7" s="3" t="s">
        <v>12</v>
      </c>
      <c r="B7" s="29" t="s">
        <v>217</v>
      </c>
      <c r="C7" s="30">
        <v>14221346</v>
      </c>
      <c r="D7" s="31" t="str">
        <f>IF($B7="N/A","N/A",IF(C7&gt;15,"No",IF(C7&lt;-15,"No","Yes")))</f>
        <v>N/A</v>
      </c>
      <c r="E7" s="30">
        <v>15402605</v>
      </c>
      <c r="F7" s="31" t="str">
        <f>IF($B7="N/A","N/A",IF(E7&gt;15,"No",IF(E7&lt;-15,"No","Yes")))</f>
        <v>N/A</v>
      </c>
      <c r="G7" s="30">
        <v>15529005</v>
      </c>
      <c r="H7" s="31" t="str">
        <f>IF($B7="N/A","N/A",IF(G7&gt;15,"No",IF(G7&lt;-15,"No","Yes")))</f>
        <v>N/A</v>
      </c>
      <c r="I7" s="32">
        <v>8.3059999999999992</v>
      </c>
      <c r="J7" s="32">
        <v>0.8206</v>
      </c>
      <c r="K7" s="31" t="str">
        <f t="shared" ref="K7:K22" si="0">IF(J7="Div by 0", "N/A", IF(J7="N/A","N/A", IF(J7&gt;30, "No", IF(J7&lt;-30, "No", "Yes"))))</f>
        <v>Yes</v>
      </c>
    </row>
    <row r="8" spans="1:11" x14ac:dyDescent="0.2">
      <c r="A8" s="3" t="s">
        <v>366</v>
      </c>
      <c r="B8" s="29" t="s">
        <v>217</v>
      </c>
      <c r="C8" s="30" t="s">
        <v>217</v>
      </c>
      <c r="D8" s="31" t="str">
        <f>IF($B8="N/A","N/A",IF(C8&gt;15,"No",IF(C8&lt;-15,"No","Yes")))</f>
        <v>N/A</v>
      </c>
      <c r="E8" s="30" t="s">
        <v>217</v>
      </c>
      <c r="F8" s="31" t="str">
        <f>IF($B8="N/A","N/A",IF(E8&gt;15,"No",IF(E8&lt;-15,"No","Yes")))</f>
        <v>N/A</v>
      </c>
      <c r="G8" s="33">
        <v>100</v>
      </c>
      <c r="H8" s="31" t="str">
        <f>IF($B8="N/A","N/A",IF(G8&gt;15,"No",IF(G8&lt;-15,"No","Yes")))</f>
        <v>N/A</v>
      </c>
      <c r="I8" s="32" t="s">
        <v>217</v>
      </c>
      <c r="J8" s="32" t="s">
        <v>217</v>
      </c>
      <c r="K8" s="31" t="str">
        <f t="shared" si="0"/>
        <v>N/A</v>
      </c>
    </row>
    <row r="9" spans="1:11" x14ac:dyDescent="0.2">
      <c r="A9" s="3" t="s">
        <v>119</v>
      </c>
      <c r="B9" s="34" t="s">
        <v>217</v>
      </c>
      <c r="C9" s="9">
        <v>0</v>
      </c>
      <c r="D9" s="9" t="str">
        <f>IF($B9="N/A","N/A",IF(C9&gt;15,"No",IF(C9&lt;-15,"No","Yes")))</f>
        <v>N/A</v>
      </c>
      <c r="E9" s="9">
        <v>0</v>
      </c>
      <c r="F9" s="9" t="str">
        <f>IF($B9="N/A","N/A",IF(E9&gt;15,"No",IF(E9&lt;-15,"No","Yes")))</f>
        <v>N/A</v>
      </c>
      <c r="G9" s="9">
        <v>0</v>
      </c>
      <c r="H9" s="9" t="str">
        <f>IF($B9="N/A","N/A",IF(G9&gt;15,"No",IF(G9&lt;-15,"No","Yes")))</f>
        <v>N/A</v>
      </c>
      <c r="I9" s="10" t="s">
        <v>1743</v>
      </c>
      <c r="J9" s="10" t="s">
        <v>1743</v>
      </c>
      <c r="K9" s="9" t="str">
        <f t="shared" si="0"/>
        <v>N/A</v>
      </c>
    </row>
    <row r="10" spans="1:11" x14ac:dyDescent="0.2">
      <c r="A10" s="3" t="s">
        <v>120</v>
      </c>
      <c r="B10" s="34" t="s">
        <v>217</v>
      </c>
      <c r="C10" s="9">
        <v>0</v>
      </c>
      <c r="D10" s="9" t="str">
        <f>IF($B10="N/A","N/A",IF(C10&gt;15,"No",IF(C10&lt;-15,"No","Yes")))</f>
        <v>N/A</v>
      </c>
      <c r="E10" s="9">
        <v>0</v>
      </c>
      <c r="F10" s="9" t="str">
        <f>IF($B10="N/A","N/A",IF(E10&gt;15,"No",IF(E10&lt;-15,"No","Yes")))</f>
        <v>N/A</v>
      </c>
      <c r="G10" s="9">
        <v>0</v>
      </c>
      <c r="H10" s="9" t="str">
        <f>IF($B10="N/A","N/A",IF(G10&gt;15,"No",IF(G10&lt;-15,"No","Yes")))</f>
        <v>N/A</v>
      </c>
      <c r="I10" s="10" t="s">
        <v>1743</v>
      </c>
      <c r="J10" s="10" t="s">
        <v>1743</v>
      </c>
      <c r="K10" s="9" t="str">
        <f t="shared" si="0"/>
        <v>N/A</v>
      </c>
    </row>
    <row r="11" spans="1:11" x14ac:dyDescent="0.2">
      <c r="A11" s="3" t="s">
        <v>833</v>
      </c>
      <c r="B11" s="34" t="s">
        <v>218</v>
      </c>
      <c r="C11" s="9" t="s">
        <v>217</v>
      </c>
      <c r="D11" s="9" t="str">
        <f>IF(OR($B11="N/A",$C11="N/A"),"N/A",IF(C11&gt;100,"No",IF(C11&lt;95,"No","Yes")))</f>
        <v>N/A</v>
      </c>
      <c r="E11" s="9">
        <v>100</v>
      </c>
      <c r="F11" s="9" t="str">
        <f>IF(OR($B11="N/A",$E11="N/A"),"N/A",IF(E11&gt;100,"No",IF(E11&lt;95,"No","Yes")))</f>
        <v>Yes</v>
      </c>
      <c r="G11" s="9">
        <v>100</v>
      </c>
      <c r="H11" s="9" t="str">
        <f>IF($B11="N/A","N/A",IF(G11&gt;100,"No",IF(G11&lt;95,"No","Yes")))</f>
        <v>Yes</v>
      </c>
      <c r="I11" s="10" t="s">
        <v>217</v>
      </c>
      <c r="J11" s="10">
        <v>0</v>
      </c>
      <c r="K11" s="9" t="str">
        <f t="shared" si="0"/>
        <v>Yes</v>
      </c>
    </row>
    <row r="12" spans="1:11" x14ac:dyDescent="0.2">
      <c r="A12" s="3" t="s">
        <v>352</v>
      </c>
      <c r="B12" s="34" t="s">
        <v>217</v>
      </c>
      <c r="C12" s="9" t="s">
        <v>217</v>
      </c>
      <c r="D12" s="9" t="str">
        <f t="shared" ref="D12:D13" si="1">IF(OR($B12="N/A",$C12="N/A"),"N/A",IF(C12&gt;100,"No",IF(C12&lt;95,"No","Yes")))</f>
        <v>N/A</v>
      </c>
      <c r="E12" s="9">
        <v>0</v>
      </c>
      <c r="F12" s="9" t="str">
        <f t="shared" ref="F12:F13" si="2">IF(OR($B12="N/A",$E12="N/A"),"N/A",IF(E12&gt;100,"No",IF(E12&lt;95,"No","Yes")))</f>
        <v>N/A</v>
      </c>
      <c r="G12" s="9">
        <v>0</v>
      </c>
      <c r="H12" s="9" t="str">
        <f t="shared" ref="H12:H13" si="3">IF($B12="N/A","N/A",IF(G12&gt;100,"No",IF(G12&lt;95,"No","Yes")))</f>
        <v>N/A</v>
      </c>
      <c r="I12" s="10" t="s">
        <v>217</v>
      </c>
      <c r="J12" s="10" t="s">
        <v>1743</v>
      </c>
      <c r="K12" s="9" t="str">
        <f t="shared" si="0"/>
        <v>N/A</v>
      </c>
    </row>
    <row r="13" spans="1:11" x14ac:dyDescent="0.2">
      <c r="A13" s="3" t="s">
        <v>834</v>
      </c>
      <c r="B13" s="34" t="s">
        <v>218</v>
      </c>
      <c r="C13" s="9" t="s">
        <v>217</v>
      </c>
      <c r="D13" s="9" t="str">
        <f t="shared" si="1"/>
        <v>N/A</v>
      </c>
      <c r="E13" s="9">
        <v>0</v>
      </c>
      <c r="F13" s="9" t="str">
        <f t="shared" si="2"/>
        <v>No</v>
      </c>
      <c r="G13" s="9">
        <v>0</v>
      </c>
      <c r="H13" s="9" t="str">
        <f t="shared" si="3"/>
        <v>No</v>
      </c>
      <c r="I13" s="10" t="s">
        <v>217</v>
      </c>
      <c r="J13" s="10" t="s">
        <v>1743</v>
      </c>
      <c r="K13" s="9" t="str">
        <f t="shared" si="0"/>
        <v>N/A</v>
      </c>
    </row>
    <row r="14" spans="1:11" x14ac:dyDescent="0.2">
      <c r="A14" s="3" t="s">
        <v>13</v>
      </c>
      <c r="B14" s="34" t="s">
        <v>217</v>
      </c>
      <c r="C14" s="35">
        <v>14221346</v>
      </c>
      <c r="D14" s="9" t="str">
        <f>IF($B14="N/A","N/A",IF(C14&gt;15,"No",IF(C14&lt;-15,"No","Yes")))</f>
        <v>N/A</v>
      </c>
      <c r="E14" s="35">
        <v>15402605</v>
      </c>
      <c r="F14" s="9" t="str">
        <f>IF($B14="N/A","N/A",IF(E14&gt;15,"No",IF(E14&lt;-15,"No","Yes")))</f>
        <v>N/A</v>
      </c>
      <c r="G14" s="35">
        <v>15529005</v>
      </c>
      <c r="H14" s="9" t="str">
        <f>IF($B14="N/A","N/A",IF(G14&gt;15,"No",IF(G14&lt;-15,"No","Yes")))</f>
        <v>N/A</v>
      </c>
      <c r="I14" s="10">
        <v>8.3059999999999992</v>
      </c>
      <c r="J14" s="10">
        <v>0.8206</v>
      </c>
      <c r="K14" s="9" t="str">
        <f t="shared" si="0"/>
        <v>Yes</v>
      </c>
    </row>
    <row r="15" spans="1:11" ht="14.25" customHeight="1" x14ac:dyDescent="0.2">
      <c r="A15" s="3" t="s">
        <v>444</v>
      </c>
      <c r="B15" s="34" t="s">
        <v>217</v>
      </c>
      <c r="C15" s="9">
        <v>1.0828792199999999E-2</v>
      </c>
      <c r="D15" s="9" t="str">
        <f>IF($B15="N/A","N/A",IF(C15&gt;15,"No",IF(C15&lt;-15,"No","Yes")))</f>
        <v>N/A</v>
      </c>
      <c r="E15" s="9">
        <v>3.2072496999999999E-3</v>
      </c>
      <c r="F15" s="9" t="str">
        <f>IF($B15="N/A","N/A",IF(E15&gt;15,"No",IF(E15&lt;-15,"No","Yes")))</f>
        <v>N/A</v>
      </c>
      <c r="G15" s="9">
        <v>2.3955172999999999E-3</v>
      </c>
      <c r="H15" s="9" t="str">
        <f>IF($B15="N/A","N/A",IF(G15&gt;15,"No",IF(G15&lt;-15,"No","Yes")))</f>
        <v>N/A</v>
      </c>
      <c r="I15" s="10">
        <v>-70.400000000000006</v>
      </c>
      <c r="J15" s="10">
        <v>-25.3</v>
      </c>
      <c r="K15" s="9" t="str">
        <f t="shared" si="0"/>
        <v>Yes</v>
      </c>
    </row>
    <row r="16" spans="1:11" ht="12.75" customHeight="1" x14ac:dyDescent="0.2">
      <c r="A16" s="3" t="s">
        <v>856</v>
      </c>
      <c r="B16" s="34" t="s">
        <v>217</v>
      </c>
      <c r="C16" s="36">
        <v>3396.3766234</v>
      </c>
      <c r="D16" s="9" t="str">
        <f>IF($B16="N/A","N/A",IF(C16&gt;15,"No",IF(C16&lt;-15,"No","Yes")))</f>
        <v>N/A</v>
      </c>
      <c r="E16" s="36">
        <v>4213.0465586999999</v>
      </c>
      <c r="F16" s="9" t="str">
        <f>IF($B16="N/A","N/A",IF(E16&gt;15,"No",IF(E16&lt;-15,"No","Yes")))</f>
        <v>N/A</v>
      </c>
      <c r="G16" s="36">
        <v>4606.7419355000002</v>
      </c>
      <c r="H16" s="9" t="str">
        <f>IF($B16="N/A","N/A",IF(G16&gt;15,"No",IF(G16&lt;-15,"No","Yes")))</f>
        <v>N/A</v>
      </c>
      <c r="I16" s="10">
        <v>24.05</v>
      </c>
      <c r="J16" s="10">
        <v>9.3450000000000006</v>
      </c>
      <c r="K16" s="9" t="str">
        <f t="shared" si="0"/>
        <v>Yes</v>
      </c>
    </row>
    <row r="17" spans="1:11" x14ac:dyDescent="0.2">
      <c r="A17" s="3" t="s">
        <v>131</v>
      </c>
      <c r="B17" s="34" t="s">
        <v>217</v>
      </c>
      <c r="C17" s="35">
        <v>691</v>
      </c>
      <c r="D17" s="9" t="str">
        <f>IF($B17="N/A","N/A",IF(C17&gt;15,"No",IF(C17&lt;-15,"No","Yes")))</f>
        <v>N/A</v>
      </c>
      <c r="E17" s="35">
        <v>987</v>
      </c>
      <c r="F17" s="9" t="str">
        <f>IF($B17="N/A","N/A",IF(E17&gt;15,"No",IF(E17&lt;-15,"No","Yes")))</f>
        <v>N/A</v>
      </c>
      <c r="G17" s="35">
        <v>734</v>
      </c>
      <c r="H17" s="9" t="str">
        <f>IF($B17="N/A","N/A",IF(G17&gt;15,"No",IF(G17&lt;-15,"No","Yes")))</f>
        <v>N/A</v>
      </c>
      <c r="I17" s="10">
        <v>42.84</v>
      </c>
      <c r="J17" s="10">
        <v>-25.6</v>
      </c>
      <c r="K17" s="9" t="str">
        <f t="shared" si="0"/>
        <v>Yes</v>
      </c>
    </row>
    <row r="18" spans="1:11" x14ac:dyDescent="0.2">
      <c r="A18" s="3" t="s">
        <v>350</v>
      </c>
      <c r="B18" s="34" t="s">
        <v>217</v>
      </c>
      <c r="C18" s="35" t="s">
        <v>217</v>
      </c>
      <c r="D18" s="9" t="str">
        <f>IF($B18="N/A","N/A",IF(C18&gt;15,"No",IF(C18&lt;-15,"No","Yes")))</f>
        <v>N/A</v>
      </c>
      <c r="E18" s="35" t="s">
        <v>217</v>
      </c>
      <c r="F18" s="9" t="str">
        <f>IF($B18="N/A","N/A",IF(E18&gt;15,"No",IF(E18&lt;-15,"No","Yes")))</f>
        <v>N/A</v>
      </c>
      <c r="G18" s="8">
        <v>4.7266390000000004E-3</v>
      </c>
      <c r="H18" s="9" t="str">
        <f>IF($B18="N/A","N/A",IF(G18&gt;15,"No",IF(G18&lt;-15,"No","Yes")))</f>
        <v>N/A</v>
      </c>
      <c r="I18" s="10" t="s">
        <v>217</v>
      </c>
      <c r="J18" s="10" t="s">
        <v>217</v>
      </c>
      <c r="K18" s="9" t="str">
        <f t="shared" si="0"/>
        <v>N/A</v>
      </c>
    </row>
    <row r="19" spans="1:11" ht="27.75" customHeight="1" x14ac:dyDescent="0.2">
      <c r="A19" s="3" t="s">
        <v>835</v>
      </c>
      <c r="B19" s="34" t="s">
        <v>217</v>
      </c>
      <c r="C19" s="36">
        <v>213.09985528000001</v>
      </c>
      <c r="D19" s="9" t="str">
        <f>IF($B19="N/A","N/A",IF(C19&gt;60,"No",IF(C19&lt;15,"No","Yes")))</f>
        <v>N/A</v>
      </c>
      <c r="E19" s="36">
        <v>216.93009119000001</v>
      </c>
      <c r="F19" s="9" t="str">
        <f>IF($B19="N/A","N/A",IF(E19&gt;60,"No",IF(E19&lt;15,"No","Yes")))</f>
        <v>N/A</v>
      </c>
      <c r="G19" s="36">
        <v>199.76839236999999</v>
      </c>
      <c r="H19" s="9" t="str">
        <f>IF($B19="N/A","N/A",IF(G19&gt;60,"No",IF(G19&lt;15,"No","Yes")))</f>
        <v>N/A</v>
      </c>
      <c r="I19" s="10">
        <v>1.7969999999999999</v>
      </c>
      <c r="J19" s="10">
        <v>-7.91</v>
      </c>
      <c r="K19" s="9" t="str">
        <f t="shared" si="0"/>
        <v>Yes</v>
      </c>
    </row>
    <row r="20" spans="1:11" x14ac:dyDescent="0.2">
      <c r="A20" s="3" t="s">
        <v>27</v>
      </c>
      <c r="B20" s="34" t="s">
        <v>221</v>
      </c>
      <c r="C20" s="35">
        <v>11</v>
      </c>
      <c r="D20" s="9" t="str">
        <f>IF($B20="N/A","N/A",IF(C20="N/A","N/A",IF(C20=0,"Yes","No")))</f>
        <v>No</v>
      </c>
      <c r="E20" s="35">
        <v>11</v>
      </c>
      <c r="F20" s="9" t="str">
        <f>IF($B20="N/A","N/A",IF(E20="N/A","N/A",IF(E20=0,"Yes","No")))</f>
        <v>No</v>
      </c>
      <c r="G20" s="35">
        <v>25</v>
      </c>
      <c r="H20" s="9" t="str">
        <f>IF($B20="N/A","N/A",IF(G20=0,"Yes","No"))</f>
        <v>No</v>
      </c>
      <c r="I20" s="10">
        <v>266.7</v>
      </c>
      <c r="J20" s="10">
        <v>127.3</v>
      </c>
      <c r="K20" s="9" t="str">
        <f t="shared" si="0"/>
        <v>No</v>
      </c>
    </row>
    <row r="21" spans="1:11" x14ac:dyDescent="0.2">
      <c r="A21" s="3" t="s">
        <v>836</v>
      </c>
      <c r="B21" s="34" t="s">
        <v>217</v>
      </c>
      <c r="C21" s="9">
        <v>0</v>
      </c>
      <c r="D21" s="9" t="str">
        <f>IF($B21="N/A","N/A",IF(C21&gt;15,"No",IF(C21&lt;-15,"No","Yes")))</f>
        <v>N/A</v>
      </c>
      <c r="E21" s="9">
        <v>0</v>
      </c>
      <c r="F21" s="9" t="str">
        <f>IF($B21="N/A","N/A",IF(E21&gt;15,"No",IF(E21&lt;-15,"No","Yes")))</f>
        <v>N/A</v>
      </c>
      <c r="G21" s="9">
        <v>0</v>
      </c>
      <c r="H21" s="9" t="str">
        <f>IF($B21="N/A","N/A",IF(G21&gt;15,"No",IF(G21&lt;-15,"No","Yes")))</f>
        <v>N/A</v>
      </c>
      <c r="I21" s="10" t="s">
        <v>1743</v>
      </c>
      <c r="J21" s="10" t="s">
        <v>1743</v>
      </c>
      <c r="K21" s="9" t="str">
        <f t="shared" si="0"/>
        <v>N/A</v>
      </c>
    </row>
    <row r="22" spans="1:11" x14ac:dyDescent="0.2">
      <c r="A22" s="3" t="s">
        <v>1723</v>
      </c>
      <c r="B22" s="34" t="s">
        <v>217</v>
      </c>
      <c r="C22" s="88">
        <v>0</v>
      </c>
      <c r="D22" s="9" t="str">
        <f>IF($B22="N/A","N/A",IF(C22&gt;15,"No",IF(C22&lt;-15,"No","Yes")))</f>
        <v>N/A</v>
      </c>
      <c r="E22" s="88">
        <v>0</v>
      </c>
      <c r="F22" s="9" t="str">
        <f>IF($B22="N/A","N/A",IF(E22&gt;15,"No",IF(E22&lt;-15,"No","Yes")))</f>
        <v>N/A</v>
      </c>
      <c r="G22" s="88">
        <v>0</v>
      </c>
      <c r="H22" s="9" t="str">
        <f>IF($B22="N/A","N/A",IF(G22&gt;15,"No",IF(G22&lt;-15,"No","Yes")))</f>
        <v>N/A</v>
      </c>
      <c r="I22" s="10" t="s">
        <v>1743</v>
      </c>
      <c r="J22" s="10" t="s">
        <v>1743</v>
      </c>
      <c r="K22" s="9" t="str">
        <f t="shared" si="0"/>
        <v>N/A</v>
      </c>
    </row>
    <row r="23" spans="1:11" ht="12" customHeight="1" x14ac:dyDescent="0.2">
      <c r="A23" s="170" t="s">
        <v>1649</v>
      </c>
      <c r="B23" s="171"/>
      <c r="C23" s="171"/>
      <c r="D23" s="171"/>
      <c r="E23" s="171"/>
      <c r="F23" s="171"/>
      <c r="G23" s="171"/>
      <c r="H23" s="171"/>
      <c r="I23" s="171"/>
      <c r="J23" s="171"/>
      <c r="K23" s="172"/>
    </row>
    <row r="24" spans="1:11" x14ac:dyDescent="0.2">
      <c r="A24" s="167" t="s">
        <v>1647</v>
      </c>
      <c r="B24" s="168"/>
      <c r="C24" s="168"/>
      <c r="D24" s="168"/>
      <c r="E24" s="168"/>
      <c r="F24" s="168"/>
      <c r="G24" s="168"/>
      <c r="H24" s="168"/>
      <c r="I24" s="168"/>
      <c r="J24" s="168"/>
      <c r="K24" s="169"/>
    </row>
    <row r="25" spans="1:11" x14ac:dyDescent="0.2">
      <c r="C25" s="8"/>
      <c r="D25" s="8"/>
    </row>
    <row r="26" spans="1:11" x14ac:dyDescent="0.2">
      <c r="C26" s="8"/>
      <c r="D26" s="8"/>
    </row>
    <row r="27" spans="1:11" x14ac:dyDescent="0.2">
      <c r="C27" s="8"/>
      <c r="D27" s="8"/>
    </row>
    <row r="28" spans="1:11" x14ac:dyDescent="0.2">
      <c r="C28" s="8"/>
      <c r="D28" s="8"/>
    </row>
    <row r="29" spans="1:11" x14ac:dyDescent="0.2">
      <c r="C29" s="8"/>
      <c r="D29" s="8"/>
    </row>
    <row r="30" spans="1:11" x14ac:dyDescent="0.2">
      <c r="C30" s="8"/>
      <c r="D30" s="8"/>
    </row>
    <row r="31" spans="1:11" x14ac:dyDescent="0.2">
      <c r="C31" s="8"/>
      <c r="D31" s="8"/>
    </row>
    <row r="32" spans="1:11" x14ac:dyDescent="0.2">
      <c r="C32" s="8"/>
      <c r="D32" s="8"/>
    </row>
    <row r="33" spans="3:4" x14ac:dyDescent="0.2">
      <c r="C33" s="8"/>
      <c r="D33" s="8"/>
    </row>
    <row r="34" spans="3:4" x14ac:dyDescent="0.2">
      <c r="C34" s="8"/>
      <c r="D34" s="8"/>
    </row>
    <row r="35" spans="3:4" x14ac:dyDescent="0.2">
      <c r="C35" s="8"/>
      <c r="D35" s="8"/>
    </row>
    <row r="36" spans="3:4" x14ac:dyDescent="0.2">
      <c r="C36" s="8"/>
      <c r="D36" s="8"/>
    </row>
    <row r="37" spans="3:4" x14ac:dyDescent="0.2">
      <c r="C37" s="8"/>
      <c r="D37" s="8"/>
    </row>
    <row r="38" spans="3:4" x14ac:dyDescent="0.2">
      <c r="C38" s="8"/>
      <c r="D38" s="8"/>
    </row>
    <row r="39" spans="3:4" x14ac:dyDescent="0.2">
      <c r="C39" s="8"/>
      <c r="D39" s="8"/>
    </row>
    <row r="40" spans="3:4" x14ac:dyDescent="0.2">
      <c r="C40" s="8"/>
      <c r="D40" s="8"/>
    </row>
  </sheetData>
  <mergeCells count="5">
    <mergeCell ref="A1:K1"/>
    <mergeCell ref="A2:K2"/>
    <mergeCell ref="A4:K4"/>
    <mergeCell ref="A23:K23"/>
    <mergeCell ref="A24:K24"/>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Normal="100" workbookViewId="0">
      <pane xSplit="2" ySplit="5" topLeftCell="C15"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18"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1681</v>
      </c>
      <c r="B1" s="159"/>
      <c r="C1" s="159"/>
      <c r="D1" s="159"/>
      <c r="E1" s="159"/>
      <c r="F1" s="159"/>
      <c r="G1" s="159"/>
      <c r="H1" s="159"/>
      <c r="I1" s="159"/>
      <c r="J1" s="159"/>
      <c r="K1" s="160"/>
    </row>
    <row r="2" spans="1:11" x14ac:dyDescent="0.2">
      <c r="A2" s="164" t="s">
        <v>1604</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x14ac:dyDescent="0.2">
      <c r="A6" s="3" t="s">
        <v>12</v>
      </c>
      <c r="B6" s="34" t="s">
        <v>217</v>
      </c>
      <c r="C6" s="35">
        <v>14221346</v>
      </c>
      <c r="D6" s="9" t="str">
        <f>IF($B6="N/A","N/A",IF(C6&gt;15,"No",IF(C6&lt;-15,"No","Yes")))</f>
        <v>N/A</v>
      </c>
      <c r="E6" s="35">
        <v>15402605</v>
      </c>
      <c r="F6" s="9" t="str">
        <f>IF($B6="N/A","N/A",IF(E6&gt;15,"No",IF(E6&lt;-15,"No","Yes")))</f>
        <v>N/A</v>
      </c>
      <c r="G6" s="35">
        <v>15529005</v>
      </c>
      <c r="H6" s="9" t="str">
        <f>IF($B6="N/A","N/A",IF(G6&gt;15,"No",IF(G6&lt;-15,"No","Yes")))</f>
        <v>N/A</v>
      </c>
      <c r="I6" s="10">
        <v>8.3059999999999992</v>
      </c>
      <c r="J6" s="10">
        <v>0.8206</v>
      </c>
      <c r="K6" s="9" t="str">
        <f t="shared" ref="K6:K18" si="0">IF(J6="Div by 0", "N/A", IF(J6="N/A","N/A", IF(J6&gt;30, "No", IF(J6&lt;-30, "No", "Yes"))))</f>
        <v>Yes</v>
      </c>
    </row>
    <row r="7" spans="1:11" x14ac:dyDescent="0.2">
      <c r="A7" s="3" t="s">
        <v>30</v>
      </c>
      <c r="B7" s="34" t="s">
        <v>218</v>
      </c>
      <c r="C7" s="9">
        <v>100</v>
      </c>
      <c r="D7" s="9" t="str">
        <f>IF($B7="N/A","N/A",IF(C7&gt;100,"No",IF(C7&lt;95,"No","Yes")))</f>
        <v>Yes</v>
      </c>
      <c r="E7" s="9">
        <v>100</v>
      </c>
      <c r="F7" s="9" t="str">
        <f>IF($B7="N/A","N/A",IF(E7&gt;100,"No",IF(E7&lt;95,"No","Yes")))</f>
        <v>Yes</v>
      </c>
      <c r="G7" s="9">
        <v>100</v>
      </c>
      <c r="H7" s="9" t="str">
        <f>IF($B7="N/A","N/A",IF(G7&gt;100,"No",IF(G7&lt;95,"No","Yes")))</f>
        <v>Yes</v>
      </c>
      <c r="I7" s="10">
        <v>0</v>
      </c>
      <c r="J7" s="10">
        <v>0</v>
      </c>
      <c r="K7" s="9" t="str">
        <f t="shared" si="0"/>
        <v>Yes</v>
      </c>
    </row>
    <row r="8" spans="1:11" x14ac:dyDescent="0.2">
      <c r="A8" s="3" t="s">
        <v>29</v>
      </c>
      <c r="B8" s="34" t="s">
        <v>221</v>
      </c>
      <c r="C8" s="9">
        <v>0</v>
      </c>
      <c r="D8" s="9" t="str">
        <f>IF($B8="N/A","N/A",IF(C8=0,"Yes","No"))</f>
        <v>Yes</v>
      </c>
      <c r="E8" s="9">
        <v>0</v>
      </c>
      <c r="F8" s="9" t="str">
        <f>IF($B8="N/A","N/A",IF(E8=0,"Yes","No"))</f>
        <v>Yes</v>
      </c>
      <c r="G8" s="9">
        <v>0</v>
      </c>
      <c r="H8" s="9" t="str">
        <f>IF($B8="N/A","N/A",IF(G8=0,"Yes","No"))</f>
        <v>Yes</v>
      </c>
      <c r="I8" s="10" t="s">
        <v>1743</v>
      </c>
      <c r="J8" s="10" t="s">
        <v>1743</v>
      </c>
      <c r="K8" s="9" t="str">
        <f t="shared" si="0"/>
        <v>N/A</v>
      </c>
    </row>
    <row r="9" spans="1:11" x14ac:dyDescent="0.2">
      <c r="A9" s="3" t="s">
        <v>848</v>
      </c>
      <c r="B9" s="34" t="s">
        <v>275</v>
      </c>
      <c r="C9" s="36">
        <v>74.696378457999998</v>
      </c>
      <c r="D9" s="9" t="str">
        <f>IF($B9="N/A","N/A",IF(C9&gt;60,"No",IF(C9&lt;15,"No","Yes")))</f>
        <v>No</v>
      </c>
      <c r="E9" s="36">
        <v>73.775639251000001</v>
      </c>
      <c r="F9" s="9" t="str">
        <f>IF($B9="N/A","N/A",IF(E9&gt;60,"No",IF(E9&lt;15,"No","Yes")))</f>
        <v>No</v>
      </c>
      <c r="G9" s="36">
        <v>74.247180678999996</v>
      </c>
      <c r="H9" s="9" t="str">
        <f>IF($B9="N/A","N/A",IF(G9&gt;60,"No",IF(G9&lt;15,"No","Yes")))</f>
        <v>No</v>
      </c>
      <c r="I9" s="10">
        <v>-1.23</v>
      </c>
      <c r="J9" s="10">
        <v>0.63919999999999999</v>
      </c>
      <c r="K9" s="9" t="str">
        <f t="shared" si="0"/>
        <v>Yes</v>
      </c>
    </row>
    <row r="10" spans="1:11" x14ac:dyDescent="0.2">
      <c r="A10" s="3" t="s">
        <v>14</v>
      </c>
      <c r="B10" s="34" t="s">
        <v>276</v>
      </c>
      <c r="C10" s="9">
        <v>1.6880469682999999</v>
      </c>
      <c r="D10" s="9" t="str">
        <f>IF($B10="N/A","N/A",IF(C10&gt;15,"No",IF(C10&lt;=0,"No","Yes")))</f>
        <v>Yes</v>
      </c>
      <c r="E10" s="9">
        <v>1.6193884086000001</v>
      </c>
      <c r="F10" s="9" t="str">
        <f>IF($B10="N/A","N/A",IF(E10&gt;15,"No",IF(E10&lt;=0,"No","Yes")))</f>
        <v>Yes</v>
      </c>
      <c r="G10" s="9">
        <v>1.5484572257</v>
      </c>
      <c r="H10" s="9" t="str">
        <f>IF($B10="N/A","N/A",IF(G10&gt;15,"No",IF(G10&lt;=0,"No","Yes")))</f>
        <v>Yes</v>
      </c>
      <c r="I10" s="10">
        <v>-4.07</v>
      </c>
      <c r="J10" s="10">
        <v>-4.38</v>
      </c>
      <c r="K10" s="9" t="str">
        <f t="shared" si="0"/>
        <v>Yes</v>
      </c>
    </row>
    <row r="11" spans="1:11" x14ac:dyDescent="0.2">
      <c r="A11" s="3" t="s">
        <v>871</v>
      </c>
      <c r="B11" s="34" t="s">
        <v>217</v>
      </c>
      <c r="C11" s="36">
        <v>144.32950933999999</v>
      </c>
      <c r="D11" s="9" t="str">
        <f>IF($B11="N/A","N/A",IF(C11&gt;15,"No",IF(C11&lt;-15,"No","Yes")))</f>
        <v>N/A</v>
      </c>
      <c r="E11" s="36">
        <v>139.35771445</v>
      </c>
      <c r="F11" s="9" t="str">
        <f>IF($B11="N/A","N/A",IF(E11&gt;15,"No",IF(E11&lt;-15,"No","Yes")))</f>
        <v>N/A</v>
      </c>
      <c r="G11" s="36">
        <v>143.8664019</v>
      </c>
      <c r="H11" s="9" t="str">
        <f>IF($B11="N/A","N/A",IF(G11&gt;15,"No",IF(G11&lt;-15,"No","Yes")))</f>
        <v>N/A</v>
      </c>
      <c r="I11" s="10">
        <v>-3.44</v>
      </c>
      <c r="J11" s="10">
        <v>3.2349999999999999</v>
      </c>
      <c r="K11" s="9" t="str">
        <f t="shared" si="0"/>
        <v>Yes</v>
      </c>
    </row>
    <row r="12" spans="1:11" x14ac:dyDescent="0.2">
      <c r="A12" s="3" t="s">
        <v>932</v>
      </c>
      <c r="B12" s="34" t="s">
        <v>217</v>
      </c>
      <c r="C12" s="9">
        <v>2.0668367115000001</v>
      </c>
      <c r="D12" s="9" t="str">
        <f>IF($B12="N/A","N/A",IF(C12&gt;15,"No",IF(C12&lt;-15,"No","Yes")))</f>
        <v>N/A</v>
      </c>
      <c r="E12" s="9">
        <v>2.1840331553999999</v>
      </c>
      <c r="F12" s="9" t="str">
        <f>IF($B12="N/A","N/A",IF(E12&gt;15,"No",IF(E12&lt;-15,"No","Yes")))</f>
        <v>N/A</v>
      </c>
      <c r="G12" s="9">
        <v>2.3809123636999998</v>
      </c>
      <c r="H12" s="9" t="str">
        <f>IF($B12="N/A","N/A",IF(G12&gt;15,"No",IF(G12&lt;-15,"No","Yes")))</f>
        <v>N/A</v>
      </c>
      <c r="I12" s="10">
        <v>5.67</v>
      </c>
      <c r="J12" s="10">
        <v>9.0139999999999993</v>
      </c>
      <c r="K12" s="9" t="str">
        <f t="shared" si="0"/>
        <v>Yes</v>
      </c>
    </row>
    <row r="13" spans="1:11" x14ac:dyDescent="0.2">
      <c r="A13" s="3" t="s">
        <v>51</v>
      </c>
      <c r="B13" s="34" t="s">
        <v>277</v>
      </c>
      <c r="C13" s="9">
        <v>100</v>
      </c>
      <c r="D13" s="9" t="str">
        <f>IF($B13="N/A","N/A",IF(C13&gt;99,"No",IF(C13&lt;95,"No","Yes")))</f>
        <v>No</v>
      </c>
      <c r="E13" s="9">
        <v>100</v>
      </c>
      <c r="F13" s="9" t="str">
        <f>IF($B13="N/A","N/A",IF(E13&gt;99,"No",IF(E13&lt;95,"No","Yes")))</f>
        <v>No</v>
      </c>
      <c r="G13" s="9">
        <v>100</v>
      </c>
      <c r="H13" s="9" t="str">
        <f>IF($B13="N/A","N/A",IF(G13&gt;99,"No",IF(G13&lt;95,"No","Yes")))</f>
        <v>No</v>
      </c>
      <c r="I13" s="10">
        <v>0</v>
      </c>
      <c r="J13" s="10">
        <v>0</v>
      </c>
      <c r="K13" s="9" t="str">
        <f t="shared" si="0"/>
        <v>Yes</v>
      </c>
    </row>
    <row r="14" spans="1:11" x14ac:dyDescent="0.2">
      <c r="A14" s="3" t="s">
        <v>52</v>
      </c>
      <c r="B14" s="34" t="s">
        <v>278</v>
      </c>
      <c r="C14" s="9">
        <v>0</v>
      </c>
      <c r="D14" s="9" t="str">
        <f>IF($B14="N/A","N/A",IF(C14&gt;6,"No",IF(C14&lt;=0,"No","Yes")))</f>
        <v>No</v>
      </c>
      <c r="E14" s="9">
        <v>0</v>
      </c>
      <c r="F14" s="9" t="str">
        <f>IF($B14="N/A","N/A",IF(E14&gt;6,"No",IF(E14&lt;=0,"No","Yes")))</f>
        <v>No</v>
      </c>
      <c r="G14" s="9">
        <v>0</v>
      </c>
      <c r="H14" s="9" t="str">
        <f>IF($B14="N/A","N/A",IF(G14&gt;6,"No",IF(G14&lt;=0,"No","Yes")))</f>
        <v>No</v>
      </c>
      <c r="I14" s="10" t="s">
        <v>1743</v>
      </c>
      <c r="J14" s="10" t="s">
        <v>1743</v>
      </c>
      <c r="K14" s="9" t="str">
        <f t="shared" si="0"/>
        <v>N/A</v>
      </c>
    </row>
    <row r="15" spans="1:11" x14ac:dyDescent="0.2">
      <c r="A15" s="3" t="s">
        <v>168</v>
      </c>
      <c r="B15" s="34" t="s">
        <v>217</v>
      </c>
      <c r="C15" s="9">
        <v>58.920231600999998</v>
      </c>
      <c r="D15" s="9" t="str">
        <f>IF($B15="N/A","N/A",IF(C15&gt;15,"No",IF(C15&lt;-15,"No","Yes")))</f>
        <v>N/A</v>
      </c>
      <c r="E15" s="9">
        <v>49.873479193999998</v>
      </c>
      <c r="F15" s="9" t="str">
        <f>IF($B15="N/A","N/A",IF(E15&gt;15,"No",IF(E15&lt;-15,"No","Yes")))</f>
        <v>N/A</v>
      </c>
      <c r="G15" s="9">
        <v>51.095256908000003</v>
      </c>
      <c r="H15" s="9" t="str">
        <f>IF($B15="N/A","N/A",IF(G15&gt;15,"No",IF(G15&lt;-15,"No","Yes")))</f>
        <v>N/A</v>
      </c>
      <c r="I15" s="10">
        <v>-15.4</v>
      </c>
      <c r="J15" s="10">
        <v>2.4500000000000002</v>
      </c>
      <c r="K15" s="9" t="str">
        <f t="shared" si="0"/>
        <v>Yes</v>
      </c>
    </row>
    <row r="16" spans="1:11" x14ac:dyDescent="0.2">
      <c r="A16" s="3" t="s">
        <v>169</v>
      </c>
      <c r="B16" s="34" t="s">
        <v>279</v>
      </c>
      <c r="C16" s="9">
        <v>0</v>
      </c>
      <c r="D16" s="9" t="str">
        <f>IF($B16="N/A","N/A",IF(C16&gt;98,"Yes","No"))</f>
        <v>No</v>
      </c>
      <c r="E16" s="9">
        <v>0</v>
      </c>
      <c r="F16" s="9" t="str">
        <f>IF($B16="N/A","N/A",IF(E16&gt;98,"Yes","No"))</f>
        <v>No</v>
      </c>
      <c r="G16" s="9">
        <v>0</v>
      </c>
      <c r="H16" s="9" t="str">
        <f>IF($B16="N/A","N/A",IF(G16&gt;98,"Yes","No"))</f>
        <v>No</v>
      </c>
      <c r="I16" s="10" t="s">
        <v>1743</v>
      </c>
      <c r="J16" s="10" t="s">
        <v>1743</v>
      </c>
      <c r="K16" s="9" t="str">
        <f t="shared" si="0"/>
        <v>N/A</v>
      </c>
    </row>
    <row r="17" spans="1:11" x14ac:dyDescent="0.2">
      <c r="A17" s="3" t="s">
        <v>21</v>
      </c>
      <c r="B17" s="34" t="s">
        <v>279</v>
      </c>
      <c r="C17" s="9">
        <v>99.868134845</v>
      </c>
      <c r="D17" s="9" t="str">
        <f>IF($B17="N/A","N/A",IF(C17&gt;98,"Yes","No"))</f>
        <v>Yes</v>
      </c>
      <c r="E17" s="9">
        <v>99.884727291000004</v>
      </c>
      <c r="F17" s="9" t="str">
        <f>IF($B17="N/A","N/A",IF(E17&gt;98,"Yes","No"))</f>
        <v>Yes</v>
      </c>
      <c r="G17" s="9">
        <v>99.946770575000002</v>
      </c>
      <c r="H17" s="9" t="str">
        <f>IF($B17="N/A","N/A",IF(G17&gt;98,"Yes","No"))</f>
        <v>Yes</v>
      </c>
      <c r="I17" s="10">
        <v>1.66E-2</v>
      </c>
      <c r="J17" s="10">
        <v>6.2100000000000002E-2</v>
      </c>
      <c r="K17" s="9" t="str">
        <f t="shared" si="0"/>
        <v>Yes</v>
      </c>
    </row>
    <row r="18" spans="1:11" x14ac:dyDescent="0.2">
      <c r="A18" s="3" t="s">
        <v>53</v>
      </c>
      <c r="B18" s="34" t="s">
        <v>279</v>
      </c>
      <c r="C18" s="9">
        <v>99.932003623</v>
      </c>
      <c r="D18" s="9" t="str">
        <f>IF($B18="N/A","N/A",IF(C18&gt;98,"Yes","No"))</f>
        <v>Yes</v>
      </c>
      <c r="E18" s="9">
        <v>99.950125319999998</v>
      </c>
      <c r="F18" s="9" t="str">
        <f>IF($B18="N/A","N/A",IF(E18&gt;98,"Yes","No"))</f>
        <v>Yes</v>
      </c>
      <c r="G18" s="9">
        <v>100</v>
      </c>
      <c r="H18" s="9" t="str">
        <f>IF($B18="N/A","N/A",IF(G18&gt;98,"Yes","No"))</f>
        <v>Yes</v>
      </c>
      <c r="I18" s="10">
        <v>1.8100000000000002E-2</v>
      </c>
      <c r="J18" s="10">
        <v>4.99E-2</v>
      </c>
      <c r="K18" s="9" t="str">
        <f t="shared" si="0"/>
        <v>Yes</v>
      </c>
    </row>
    <row r="19" spans="1:11" ht="12.75" customHeight="1" x14ac:dyDescent="0.2">
      <c r="A19" s="3" t="s">
        <v>678</v>
      </c>
      <c r="B19" s="34" t="s">
        <v>227</v>
      </c>
      <c r="C19" s="9">
        <v>99.780063011999999</v>
      </c>
      <c r="D19" s="9" t="str">
        <f>IF($B19="N/A","N/A",IF(C19&gt;100,"No",IF(C19&lt;98,"No","Yes")))</f>
        <v>Yes</v>
      </c>
      <c r="E19" s="9">
        <v>99.831067536999996</v>
      </c>
      <c r="F19" s="9" t="str">
        <f>IF($B19="N/A","N/A",IF(E19&gt;100,"No",IF(E19&lt;98,"No","Yes")))</f>
        <v>Yes</v>
      </c>
      <c r="G19" s="9">
        <v>99.707824165000005</v>
      </c>
      <c r="H19" s="9" t="str">
        <f>IF($B19="N/A","N/A",IF(G19&gt;100,"No",IF(G19&lt;98,"No","Yes")))</f>
        <v>Yes</v>
      </c>
      <c r="I19" s="10">
        <v>5.11E-2</v>
      </c>
      <c r="J19" s="10">
        <v>-0.123</v>
      </c>
      <c r="K19" s="9" t="str">
        <f>IF(J19="Div by 0", "N/A", IF(J19="N/A","N/A", IF(J19&gt;30, "No", IF(J19&lt;-30, "No", "Yes"))))</f>
        <v>Yes</v>
      </c>
    </row>
    <row r="20" spans="1:11" x14ac:dyDescent="0.2">
      <c r="A20" s="3" t="s">
        <v>679</v>
      </c>
      <c r="B20" s="34" t="s">
        <v>227</v>
      </c>
      <c r="C20" s="9">
        <v>99.916224525999993</v>
      </c>
      <c r="D20" s="9" t="str">
        <f>IF($B20="N/A","N/A",IF(C20&gt;100,"No",IF(C20&lt;98,"No","Yes")))</f>
        <v>Yes</v>
      </c>
      <c r="E20" s="9">
        <v>99.938237720000004</v>
      </c>
      <c r="F20" s="9" t="str">
        <f>IF($B20="N/A","N/A",IF(E20&gt;100,"No",IF(E20&lt;98,"No","Yes")))</f>
        <v>Yes</v>
      </c>
      <c r="G20" s="9">
        <v>99.989857689000004</v>
      </c>
      <c r="H20" s="9" t="str">
        <f>IF($B20="N/A","N/A",IF(G20&gt;100,"No",IF(G20&lt;98,"No","Yes")))</f>
        <v>Yes</v>
      </c>
      <c r="I20" s="10">
        <v>2.1999999999999999E-2</v>
      </c>
      <c r="J20" s="10">
        <v>5.1700000000000003E-2</v>
      </c>
      <c r="K20" s="9" t="str">
        <f>IF(J20="Div by 0", "N/A", IF(J20="N/A","N/A", IF(J20&gt;30, "No", IF(J20&lt;-30, "No", "Yes"))))</f>
        <v>Yes</v>
      </c>
    </row>
    <row r="21" spans="1:11" x14ac:dyDescent="0.2">
      <c r="A21" s="3" t="s">
        <v>680</v>
      </c>
      <c r="B21" s="34" t="s">
        <v>227</v>
      </c>
      <c r="C21" s="9">
        <v>99.916224525999993</v>
      </c>
      <c r="D21" s="9" t="str">
        <f>IF($B21="N/A","N/A",IF(C21&gt;100,"No",IF(C21&lt;98,"No","Yes")))</f>
        <v>Yes</v>
      </c>
      <c r="E21" s="9">
        <v>99.938237720000004</v>
      </c>
      <c r="F21" s="9" t="str">
        <f>IF($B21="N/A","N/A",IF(E21&gt;100,"No",IF(E21&lt;98,"No","Yes")))</f>
        <v>Yes</v>
      </c>
      <c r="G21" s="9">
        <v>99.989857689000004</v>
      </c>
      <c r="H21" s="9" t="str">
        <f>IF($B21="N/A","N/A",IF(G21&gt;100,"No",IF(G21&lt;98,"No","Yes")))</f>
        <v>Yes</v>
      </c>
      <c r="I21" s="10">
        <v>2.1999999999999999E-2</v>
      </c>
      <c r="J21" s="10">
        <v>5.1700000000000003E-2</v>
      </c>
      <c r="K21" s="9" t="str">
        <f>IF(J21="Div by 0", "N/A", IF(J21="N/A","N/A", IF(J21&gt;30, "No", IF(J21&lt;-30, "No", "Yes"))))</f>
        <v>Yes</v>
      </c>
    </row>
    <row r="22" spans="1:11" ht="13.5" customHeight="1" x14ac:dyDescent="0.2">
      <c r="A22" s="3" t="s">
        <v>1724</v>
      </c>
      <c r="B22" s="34" t="s">
        <v>217</v>
      </c>
      <c r="C22" s="9">
        <v>63.785565726000002</v>
      </c>
      <c r="D22" s="9" t="str">
        <f>IF($B22="N/A","N/A",IF(C22&gt;15,"No",IF(C22&lt;-15,"No","Yes")))</f>
        <v>N/A</v>
      </c>
      <c r="E22" s="9">
        <v>62.532578092999998</v>
      </c>
      <c r="F22" s="9" t="str">
        <f>IF($B22="N/A","N/A",IF(E22&gt;15,"No",IF(E22&lt;-15,"No","Yes")))</f>
        <v>N/A</v>
      </c>
      <c r="G22" s="9">
        <v>64.204860517</v>
      </c>
      <c r="H22" s="9" t="str">
        <f>IF($B22="N/A","N/A",IF(G22&gt;15,"No",IF(G22&lt;-15,"No","Yes")))</f>
        <v>N/A</v>
      </c>
      <c r="I22" s="10">
        <v>-1.96</v>
      </c>
      <c r="J22" s="10">
        <v>2.6739999999999999</v>
      </c>
      <c r="K22" s="9" t="str">
        <f t="shared" ref="K22:K31" si="1">IF(J22="Div by 0", "N/A", IF(J22="N/A","N/A", IF(J22&gt;30, "No", IF(J22&lt;-30, "No", "Yes"))))</f>
        <v>Yes</v>
      </c>
    </row>
    <row r="23" spans="1:11" x14ac:dyDescent="0.2">
      <c r="A23" s="3" t="s">
        <v>933</v>
      </c>
      <c r="B23" s="34" t="s">
        <v>217</v>
      </c>
      <c r="C23" s="9">
        <v>36.092300968000004</v>
      </c>
      <c r="D23" s="9" t="str">
        <f>IF($B23="N/A","N/A",IF(C23&gt;15,"No",IF(C23&lt;-15,"No","Yes")))</f>
        <v>N/A</v>
      </c>
      <c r="E23" s="9">
        <v>37.365952057999998</v>
      </c>
      <c r="F23" s="9" t="str">
        <f>IF($B23="N/A","N/A",IF(E23&gt;15,"No",IF(E23&lt;-15,"No","Yes")))</f>
        <v>N/A</v>
      </c>
      <c r="G23" s="9">
        <v>35.754035754</v>
      </c>
      <c r="H23" s="9" t="str">
        <f>IF($B23="N/A","N/A",IF(G23&gt;15,"No",IF(G23&lt;-15,"No","Yes")))</f>
        <v>N/A</v>
      </c>
      <c r="I23" s="10">
        <v>3.5289999999999999</v>
      </c>
      <c r="J23" s="10">
        <v>-4.3099999999999996</v>
      </c>
      <c r="K23" s="9" t="str">
        <f t="shared" si="1"/>
        <v>Yes</v>
      </c>
    </row>
    <row r="24" spans="1:11" ht="25.5" x14ac:dyDescent="0.2">
      <c r="A24" s="3" t="s">
        <v>934</v>
      </c>
      <c r="B24" s="34" t="s">
        <v>217</v>
      </c>
      <c r="C24" s="9">
        <v>0</v>
      </c>
      <c r="D24" s="9" t="str">
        <f>IF($B24="N/A","N/A",IF(C24&gt;15,"No",IF(C24&lt;-15,"No","Yes")))</f>
        <v>N/A</v>
      </c>
      <c r="E24" s="9">
        <v>0</v>
      </c>
      <c r="F24" s="9" t="str">
        <f>IF($B24="N/A","N/A",IF(E24&gt;15,"No",IF(E24&lt;-15,"No","Yes")))</f>
        <v>N/A</v>
      </c>
      <c r="G24" s="9">
        <v>0</v>
      </c>
      <c r="H24" s="9" t="str">
        <f>IF($B24="N/A","N/A",IF(G24&gt;15,"No",IF(G24&lt;-15,"No","Yes")))</f>
        <v>N/A</v>
      </c>
      <c r="I24" s="10" t="s">
        <v>1743</v>
      </c>
      <c r="J24" s="10" t="s">
        <v>1743</v>
      </c>
      <c r="K24" s="9" t="str">
        <f t="shared" si="1"/>
        <v>N/A</v>
      </c>
    </row>
    <row r="25" spans="1:11" x14ac:dyDescent="0.2">
      <c r="A25" s="3" t="s">
        <v>170</v>
      </c>
      <c r="B25" s="34" t="s">
        <v>217</v>
      </c>
      <c r="C25" s="9">
        <v>99.916224525999993</v>
      </c>
      <c r="D25" s="9" t="str">
        <f t="shared" ref="D25:D27" si="2">IF($B25="N/A","N/A",IF(C25&gt;15,"No",IF(C25&lt;-15,"No","Yes")))</f>
        <v>N/A</v>
      </c>
      <c r="E25" s="9">
        <v>99.938237720000004</v>
      </c>
      <c r="F25" s="9" t="str">
        <f t="shared" ref="F25:F27" si="3">IF($B25="N/A","N/A",IF(E25&gt;15,"No",IF(E25&lt;-15,"No","Yes")))</f>
        <v>N/A</v>
      </c>
      <c r="G25" s="9">
        <v>99.989857689000004</v>
      </c>
      <c r="H25" s="9" t="str">
        <f t="shared" ref="H25:H27" si="4">IF($B25="N/A","N/A",IF(G25&gt;15,"No",IF(G25&lt;-15,"No","Yes")))</f>
        <v>N/A</v>
      </c>
      <c r="I25" s="10">
        <v>2.1999999999999999E-2</v>
      </c>
      <c r="J25" s="10">
        <v>5.1700000000000003E-2</v>
      </c>
      <c r="K25" s="9" t="str">
        <f t="shared" si="1"/>
        <v>Yes</v>
      </c>
    </row>
    <row r="26" spans="1:11" x14ac:dyDescent="0.2">
      <c r="A26" s="3" t="s">
        <v>171</v>
      </c>
      <c r="B26" s="34" t="s">
        <v>217</v>
      </c>
      <c r="C26" s="9">
        <v>99.916224525999993</v>
      </c>
      <c r="D26" s="9" t="str">
        <f t="shared" si="2"/>
        <v>N/A</v>
      </c>
      <c r="E26" s="9">
        <v>99.938237720000004</v>
      </c>
      <c r="F26" s="9" t="str">
        <f t="shared" si="3"/>
        <v>N/A</v>
      </c>
      <c r="G26" s="9">
        <v>99.989857689000004</v>
      </c>
      <c r="H26" s="9" t="str">
        <f t="shared" si="4"/>
        <v>N/A</v>
      </c>
      <c r="I26" s="10">
        <v>2.1999999999999999E-2</v>
      </c>
      <c r="J26" s="10">
        <v>5.1700000000000003E-2</v>
      </c>
      <c r="K26" s="9" t="str">
        <f t="shared" si="1"/>
        <v>Yes</v>
      </c>
    </row>
    <row r="27" spans="1:11" x14ac:dyDescent="0.2">
      <c r="A27" s="3" t="s">
        <v>172</v>
      </c>
      <c r="B27" s="34" t="s">
        <v>217</v>
      </c>
      <c r="C27" s="9">
        <v>99.916224525999993</v>
      </c>
      <c r="D27" s="9" t="str">
        <f t="shared" si="2"/>
        <v>N/A</v>
      </c>
      <c r="E27" s="9">
        <v>99.938237720000004</v>
      </c>
      <c r="F27" s="9" t="str">
        <f t="shared" si="3"/>
        <v>N/A</v>
      </c>
      <c r="G27" s="9">
        <v>99.989857689000004</v>
      </c>
      <c r="H27" s="9" t="str">
        <f t="shared" si="4"/>
        <v>N/A</v>
      </c>
      <c r="I27" s="10">
        <v>2.1999999999999999E-2</v>
      </c>
      <c r="J27" s="10">
        <v>5.1700000000000003E-2</v>
      </c>
      <c r="K27" s="9" t="str">
        <f t="shared" si="1"/>
        <v>Yes</v>
      </c>
    </row>
    <row r="28" spans="1:11" x14ac:dyDescent="0.2">
      <c r="A28" s="3" t="s">
        <v>54</v>
      </c>
      <c r="B28" s="34" t="s">
        <v>217</v>
      </c>
      <c r="C28" s="9">
        <v>2.9186970066</v>
      </c>
      <c r="D28" s="9" t="str">
        <f>IF($B28="N/A","N/A",IF(C28&gt;15,"No",IF(C28&lt;-15,"No","Yes")))</f>
        <v>N/A</v>
      </c>
      <c r="E28" s="9">
        <v>3.2771859046</v>
      </c>
      <c r="F28" s="9" t="str">
        <f>IF($B28="N/A","N/A",IF(E28&gt;15,"No",IF(E28&lt;-15,"No","Yes")))</f>
        <v>N/A</v>
      </c>
      <c r="G28" s="9">
        <v>3.6684063144999999</v>
      </c>
      <c r="H28" s="9" t="str">
        <f>IF($B28="N/A","N/A",IF(G28&gt;15,"No",IF(G28&lt;-15,"No","Yes")))</f>
        <v>N/A</v>
      </c>
      <c r="I28" s="10">
        <v>12.28</v>
      </c>
      <c r="J28" s="10">
        <v>11.94</v>
      </c>
      <c r="K28" s="9" t="str">
        <f t="shared" si="1"/>
        <v>Yes</v>
      </c>
    </row>
    <row r="29" spans="1:11" x14ac:dyDescent="0.2">
      <c r="A29" s="3" t="s">
        <v>55</v>
      </c>
      <c r="B29" s="34" t="s">
        <v>217</v>
      </c>
      <c r="C29" s="9">
        <v>96.997527520000006</v>
      </c>
      <c r="D29" s="9" t="str">
        <f>IF($B29="N/A","N/A",IF(C29&gt;15,"No",IF(C29&lt;-15,"No","Yes")))</f>
        <v>N/A</v>
      </c>
      <c r="E29" s="9">
        <v>96.661051815999997</v>
      </c>
      <c r="F29" s="9" t="str">
        <f>IF($B29="N/A","N/A",IF(E29&gt;15,"No",IF(E29&lt;-15,"No","Yes")))</f>
        <v>N/A</v>
      </c>
      <c r="G29" s="9">
        <v>96.321451374000006</v>
      </c>
      <c r="H29" s="9" t="str">
        <f>IF($B29="N/A","N/A",IF(G29&gt;15,"No",IF(G29&lt;-15,"No","Yes")))</f>
        <v>N/A</v>
      </c>
      <c r="I29" s="10">
        <v>-0.34699999999999998</v>
      </c>
      <c r="J29" s="10">
        <v>-0.35099999999999998</v>
      </c>
      <c r="K29" s="9" t="str">
        <f t="shared" si="1"/>
        <v>Yes</v>
      </c>
    </row>
    <row r="30" spans="1:11" x14ac:dyDescent="0.2">
      <c r="A30" s="3" t="s">
        <v>56</v>
      </c>
      <c r="B30" s="34" t="s">
        <v>217</v>
      </c>
      <c r="C30" s="9">
        <v>65.025054589999996</v>
      </c>
      <c r="D30" s="9" t="str">
        <f>IF($B30="N/A","N/A",IF(C30&gt;15,"No",IF(C30&lt;-15,"No","Yes")))</f>
        <v>N/A</v>
      </c>
      <c r="E30" s="9">
        <v>69.079243414000004</v>
      </c>
      <c r="F30" s="9" t="str">
        <f>IF($B30="N/A","N/A",IF(E30&gt;15,"No",IF(E30&lt;-15,"No","Yes")))</f>
        <v>N/A</v>
      </c>
      <c r="G30" s="9">
        <v>72.525026554999997</v>
      </c>
      <c r="H30" s="9" t="str">
        <f>IF($B30="N/A","N/A",IF(G30&gt;15,"No",IF(G30&lt;-15,"No","Yes")))</f>
        <v>N/A</v>
      </c>
      <c r="I30" s="10">
        <v>6.2350000000000003</v>
      </c>
      <c r="J30" s="10">
        <v>4.9880000000000004</v>
      </c>
      <c r="K30" s="9" t="str">
        <f t="shared" si="1"/>
        <v>Yes</v>
      </c>
    </row>
    <row r="31" spans="1:11" x14ac:dyDescent="0.2">
      <c r="A31" s="3" t="s">
        <v>57</v>
      </c>
      <c r="B31" s="34" t="s">
        <v>217</v>
      </c>
      <c r="C31" s="9">
        <v>30.924920889999999</v>
      </c>
      <c r="D31" s="9" t="str">
        <f>IF($B31="N/A","N/A",IF(C31&gt;15,"No",IF(C31&lt;-15,"No","Yes")))</f>
        <v>N/A</v>
      </c>
      <c r="E31" s="9">
        <v>26.405267161000001</v>
      </c>
      <c r="F31" s="9" t="str">
        <f>IF($B31="N/A","N/A",IF(E31&gt;15,"No",IF(E31&lt;-15,"No","Yes")))</f>
        <v>N/A</v>
      </c>
      <c r="G31" s="9">
        <v>22.695452799000002</v>
      </c>
      <c r="H31" s="9" t="str">
        <f>IF($B31="N/A","N/A",IF(G31&gt;15,"No",IF(G31&lt;-15,"No","Yes")))</f>
        <v>N/A</v>
      </c>
      <c r="I31" s="10">
        <v>-14.6</v>
      </c>
      <c r="J31" s="10">
        <v>-14</v>
      </c>
      <c r="K31" s="9" t="str">
        <f t="shared" si="1"/>
        <v>Yes</v>
      </c>
    </row>
    <row r="32" spans="1:11" ht="12" customHeight="1" x14ac:dyDescent="0.2">
      <c r="A32" s="170" t="s">
        <v>1649</v>
      </c>
      <c r="B32" s="171"/>
      <c r="C32" s="171"/>
      <c r="D32" s="171"/>
      <c r="E32" s="171"/>
      <c r="F32" s="171"/>
      <c r="G32" s="171"/>
      <c r="H32" s="171"/>
      <c r="I32" s="171"/>
      <c r="J32" s="171"/>
      <c r="K32" s="172"/>
    </row>
    <row r="33" spans="1:11" x14ac:dyDescent="0.2">
      <c r="A33" s="167" t="s">
        <v>1647</v>
      </c>
      <c r="B33" s="168"/>
      <c r="C33" s="168"/>
      <c r="D33" s="168"/>
      <c r="E33" s="168"/>
      <c r="F33" s="168"/>
      <c r="G33" s="168"/>
      <c r="H33" s="168"/>
      <c r="I33" s="168"/>
      <c r="J33" s="168"/>
      <c r="K33" s="169"/>
    </row>
    <row r="34" spans="1:11" x14ac:dyDescent="0.2">
      <c r="C34" s="8"/>
      <c r="D34" s="8"/>
    </row>
    <row r="35" spans="1:11" x14ac:dyDescent="0.2">
      <c r="C35" s="8"/>
      <c r="D35" s="8"/>
    </row>
    <row r="36" spans="1:11" x14ac:dyDescent="0.2">
      <c r="C36" s="8"/>
      <c r="D36" s="8"/>
    </row>
    <row r="37" spans="1:11" x14ac:dyDescent="0.2">
      <c r="C37" s="8"/>
      <c r="D37" s="8"/>
    </row>
    <row r="38" spans="1:11" x14ac:dyDescent="0.2">
      <c r="C38" s="8"/>
      <c r="D38" s="8"/>
    </row>
  </sheetData>
  <mergeCells count="5">
    <mergeCell ref="A1:K1"/>
    <mergeCell ref="A2:K2"/>
    <mergeCell ref="A4:K4"/>
    <mergeCell ref="A32:K32"/>
    <mergeCell ref="A33:K3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Normal="100" workbookViewId="0">
      <pane xSplit="2" ySplit="5" topLeftCell="C6"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18"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1681</v>
      </c>
      <c r="B1" s="159"/>
      <c r="C1" s="159"/>
      <c r="D1" s="159"/>
      <c r="E1" s="159"/>
      <c r="F1" s="159"/>
      <c r="G1" s="159"/>
      <c r="H1" s="159"/>
      <c r="I1" s="159"/>
      <c r="J1" s="159"/>
      <c r="K1" s="160"/>
    </row>
    <row r="2" spans="1:11" x14ac:dyDescent="0.2">
      <c r="A2" s="164" t="s">
        <v>1605</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x14ac:dyDescent="0.2">
      <c r="A6" s="2" t="s">
        <v>12</v>
      </c>
      <c r="B6" s="77" t="s">
        <v>217</v>
      </c>
      <c r="C6" s="35" t="s">
        <v>217</v>
      </c>
      <c r="D6" s="9" t="str">
        <f t="shared" ref="D6:F18" si="0">IF($B6="N/A","N/A",IF(C6&lt;0,"No","Yes"))</f>
        <v>N/A</v>
      </c>
      <c r="E6" s="35">
        <v>0</v>
      </c>
      <c r="F6" s="9" t="str">
        <f t="shared" si="0"/>
        <v>N/A</v>
      </c>
      <c r="G6" s="35">
        <v>0</v>
      </c>
      <c r="H6" s="9" t="str">
        <f t="shared" ref="H6:H18" si="1">IF($B6="N/A","N/A",IF(G6&lt;0,"No","Yes"))</f>
        <v>N/A</v>
      </c>
      <c r="I6" s="10" t="s">
        <v>217</v>
      </c>
      <c r="J6" s="10" t="s">
        <v>1743</v>
      </c>
      <c r="K6" s="9" t="str">
        <f t="shared" ref="K6:K18" si="2">IF(J6="Div by 0", "N/A", IF(J6="N/A","N/A", IF(J6&gt;30, "No", IF(J6&lt;-30, "No", "Yes"))))</f>
        <v>N/A</v>
      </c>
    </row>
    <row r="7" spans="1:11" x14ac:dyDescent="0.2">
      <c r="A7" s="25" t="s">
        <v>445</v>
      </c>
      <c r="B7" s="77" t="s">
        <v>217</v>
      </c>
      <c r="C7" s="9" t="s">
        <v>217</v>
      </c>
      <c r="D7" s="9" t="str">
        <f t="shared" si="0"/>
        <v>N/A</v>
      </c>
      <c r="E7" s="9" t="s">
        <v>1743</v>
      </c>
      <c r="F7" s="9" t="str">
        <f t="shared" si="0"/>
        <v>N/A</v>
      </c>
      <c r="G7" s="9" t="s">
        <v>1743</v>
      </c>
      <c r="H7" s="9" t="str">
        <f t="shared" si="1"/>
        <v>N/A</v>
      </c>
      <c r="I7" s="10" t="s">
        <v>217</v>
      </c>
      <c r="J7" s="10" t="s">
        <v>1743</v>
      </c>
      <c r="K7" s="9" t="str">
        <f t="shared" si="2"/>
        <v>N/A</v>
      </c>
    </row>
    <row r="8" spans="1:11" x14ac:dyDescent="0.2">
      <c r="A8" s="25" t="s">
        <v>446</v>
      </c>
      <c r="B8" s="77" t="s">
        <v>217</v>
      </c>
      <c r="C8" s="9" t="s">
        <v>217</v>
      </c>
      <c r="D8" s="9" t="str">
        <f t="shared" si="0"/>
        <v>N/A</v>
      </c>
      <c r="E8" s="9" t="s">
        <v>1743</v>
      </c>
      <c r="F8" s="9" t="str">
        <f t="shared" si="0"/>
        <v>N/A</v>
      </c>
      <c r="G8" s="9" t="s">
        <v>1743</v>
      </c>
      <c r="H8" s="9" t="str">
        <f t="shared" si="1"/>
        <v>N/A</v>
      </c>
      <c r="I8" s="10" t="s">
        <v>217</v>
      </c>
      <c r="J8" s="10" t="s">
        <v>1743</v>
      </c>
      <c r="K8" s="9" t="str">
        <f t="shared" si="2"/>
        <v>N/A</v>
      </c>
    </row>
    <row r="9" spans="1:11" x14ac:dyDescent="0.2">
      <c r="A9" s="25" t="s">
        <v>447</v>
      </c>
      <c r="B9" s="77" t="s">
        <v>217</v>
      </c>
      <c r="C9" s="9" t="s">
        <v>217</v>
      </c>
      <c r="D9" s="9" t="str">
        <f t="shared" si="0"/>
        <v>N/A</v>
      </c>
      <c r="E9" s="9" t="s">
        <v>1743</v>
      </c>
      <c r="F9" s="9" t="str">
        <f t="shared" si="0"/>
        <v>N/A</v>
      </c>
      <c r="G9" s="9" t="s">
        <v>1743</v>
      </c>
      <c r="H9" s="9" t="str">
        <f t="shared" si="1"/>
        <v>N/A</v>
      </c>
      <c r="I9" s="10" t="s">
        <v>217</v>
      </c>
      <c r="J9" s="10" t="s">
        <v>1743</v>
      </c>
      <c r="K9" s="9" t="str">
        <f t="shared" si="2"/>
        <v>N/A</v>
      </c>
    </row>
    <row r="10" spans="1:11" x14ac:dyDescent="0.2">
      <c r="A10" s="25" t="s">
        <v>448</v>
      </c>
      <c r="B10" s="77" t="s">
        <v>217</v>
      </c>
      <c r="C10" s="9" t="s">
        <v>217</v>
      </c>
      <c r="D10" s="9" t="str">
        <f t="shared" si="0"/>
        <v>N/A</v>
      </c>
      <c r="E10" s="9" t="s">
        <v>1743</v>
      </c>
      <c r="F10" s="9" t="str">
        <f t="shared" si="0"/>
        <v>N/A</v>
      </c>
      <c r="G10" s="9" t="s">
        <v>1743</v>
      </c>
      <c r="H10" s="9" t="str">
        <f t="shared" si="1"/>
        <v>N/A</v>
      </c>
      <c r="I10" s="10" t="s">
        <v>217</v>
      </c>
      <c r="J10" s="10" t="s">
        <v>1743</v>
      </c>
      <c r="K10" s="9" t="str">
        <f t="shared" si="2"/>
        <v>N/A</v>
      </c>
    </row>
    <row r="11" spans="1:11" x14ac:dyDescent="0.2">
      <c r="A11" s="2" t="s">
        <v>211</v>
      </c>
      <c r="B11" s="77" t="s">
        <v>217</v>
      </c>
      <c r="C11" s="9" t="s">
        <v>217</v>
      </c>
      <c r="D11" s="9" t="str">
        <f t="shared" si="0"/>
        <v>N/A</v>
      </c>
      <c r="E11" s="9" t="s">
        <v>1743</v>
      </c>
      <c r="F11" s="9" t="str">
        <f t="shared" si="0"/>
        <v>N/A</v>
      </c>
      <c r="G11" s="9" t="s">
        <v>1743</v>
      </c>
      <c r="H11" s="9" t="str">
        <f t="shared" si="1"/>
        <v>N/A</v>
      </c>
      <c r="I11" s="10" t="s">
        <v>217</v>
      </c>
      <c r="J11" s="10" t="s">
        <v>1743</v>
      </c>
      <c r="K11" s="9" t="str">
        <f t="shared" si="2"/>
        <v>N/A</v>
      </c>
    </row>
    <row r="12" spans="1:11" x14ac:dyDescent="0.2">
      <c r="A12" s="2" t="s">
        <v>932</v>
      </c>
      <c r="B12" s="77" t="s">
        <v>217</v>
      </c>
      <c r="C12" s="9" t="s">
        <v>217</v>
      </c>
      <c r="D12" s="9" t="str">
        <f t="shared" si="0"/>
        <v>N/A</v>
      </c>
      <c r="E12" s="9" t="s">
        <v>1743</v>
      </c>
      <c r="F12" s="9" t="str">
        <f t="shared" si="0"/>
        <v>N/A</v>
      </c>
      <c r="G12" s="9" t="s">
        <v>1743</v>
      </c>
      <c r="H12" s="9" t="str">
        <f t="shared" si="1"/>
        <v>N/A</v>
      </c>
      <c r="I12" s="10" t="s">
        <v>217</v>
      </c>
      <c r="J12" s="10" t="s">
        <v>1743</v>
      </c>
      <c r="K12" s="9" t="str">
        <f t="shared" si="2"/>
        <v>N/A</v>
      </c>
    </row>
    <row r="13" spans="1:11" x14ac:dyDescent="0.2">
      <c r="A13" s="2" t="s">
        <v>51</v>
      </c>
      <c r="B13" s="77" t="s">
        <v>217</v>
      </c>
      <c r="C13" s="9" t="s">
        <v>217</v>
      </c>
      <c r="D13" s="9" t="str">
        <f t="shared" si="0"/>
        <v>N/A</v>
      </c>
      <c r="E13" s="9" t="s">
        <v>1743</v>
      </c>
      <c r="F13" s="9" t="str">
        <f t="shared" si="0"/>
        <v>N/A</v>
      </c>
      <c r="G13" s="9" t="s">
        <v>1743</v>
      </c>
      <c r="H13" s="9" t="str">
        <f t="shared" si="1"/>
        <v>N/A</v>
      </c>
      <c r="I13" s="10" t="s">
        <v>217</v>
      </c>
      <c r="J13" s="10" t="s">
        <v>1743</v>
      </c>
      <c r="K13" s="9" t="str">
        <f t="shared" si="2"/>
        <v>N/A</v>
      </c>
    </row>
    <row r="14" spans="1:11" x14ac:dyDescent="0.2">
      <c r="A14" s="2" t="s">
        <v>52</v>
      </c>
      <c r="B14" s="77" t="s">
        <v>217</v>
      </c>
      <c r="C14" s="9" t="s">
        <v>217</v>
      </c>
      <c r="D14" s="9" t="str">
        <f t="shared" si="0"/>
        <v>N/A</v>
      </c>
      <c r="E14" s="9" t="s">
        <v>1743</v>
      </c>
      <c r="F14" s="9" t="str">
        <f t="shared" si="0"/>
        <v>N/A</v>
      </c>
      <c r="G14" s="9" t="s">
        <v>1743</v>
      </c>
      <c r="H14" s="9" t="str">
        <f t="shared" si="1"/>
        <v>N/A</v>
      </c>
      <c r="I14" s="10" t="s">
        <v>217</v>
      </c>
      <c r="J14" s="10" t="s">
        <v>1743</v>
      </c>
      <c r="K14" s="9" t="str">
        <f t="shared" si="2"/>
        <v>N/A</v>
      </c>
    </row>
    <row r="15" spans="1:11" x14ac:dyDescent="0.2">
      <c r="A15" s="2" t="s">
        <v>168</v>
      </c>
      <c r="B15" s="77" t="s">
        <v>217</v>
      </c>
      <c r="C15" s="9" t="s">
        <v>217</v>
      </c>
      <c r="D15" s="9" t="str">
        <f t="shared" si="0"/>
        <v>N/A</v>
      </c>
      <c r="E15" s="9" t="s">
        <v>1743</v>
      </c>
      <c r="F15" s="9" t="str">
        <f t="shared" si="0"/>
        <v>N/A</v>
      </c>
      <c r="G15" s="9" t="s">
        <v>1743</v>
      </c>
      <c r="H15" s="9" t="str">
        <f t="shared" si="1"/>
        <v>N/A</v>
      </c>
      <c r="I15" s="10" t="s">
        <v>217</v>
      </c>
      <c r="J15" s="10" t="s">
        <v>1743</v>
      </c>
      <c r="K15" s="9" t="str">
        <f t="shared" si="2"/>
        <v>N/A</v>
      </c>
    </row>
    <row r="16" spans="1:11" x14ac:dyDescent="0.2">
      <c r="A16" s="2" t="s">
        <v>169</v>
      </c>
      <c r="B16" s="77" t="s">
        <v>217</v>
      </c>
      <c r="C16" s="9" t="s">
        <v>217</v>
      </c>
      <c r="D16" s="9" t="str">
        <f t="shared" si="0"/>
        <v>N/A</v>
      </c>
      <c r="E16" s="9" t="s">
        <v>1743</v>
      </c>
      <c r="F16" s="9" t="str">
        <f t="shared" si="0"/>
        <v>N/A</v>
      </c>
      <c r="G16" s="9" t="s">
        <v>1743</v>
      </c>
      <c r="H16" s="9" t="str">
        <f t="shared" si="1"/>
        <v>N/A</v>
      </c>
      <c r="I16" s="10" t="s">
        <v>217</v>
      </c>
      <c r="J16" s="10" t="s">
        <v>1743</v>
      </c>
      <c r="K16" s="9" t="str">
        <f t="shared" si="2"/>
        <v>N/A</v>
      </c>
    </row>
    <row r="17" spans="1:11" x14ac:dyDescent="0.2">
      <c r="A17" s="2" t="s">
        <v>21</v>
      </c>
      <c r="B17" s="77" t="s">
        <v>217</v>
      </c>
      <c r="C17" s="9" t="s">
        <v>217</v>
      </c>
      <c r="D17" s="9" t="str">
        <f t="shared" si="0"/>
        <v>N/A</v>
      </c>
      <c r="E17" s="9" t="s">
        <v>1743</v>
      </c>
      <c r="F17" s="9" t="str">
        <f t="shared" si="0"/>
        <v>N/A</v>
      </c>
      <c r="G17" s="9" t="s">
        <v>1743</v>
      </c>
      <c r="H17" s="9" t="str">
        <f t="shared" si="1"/>
        <v>N/A</v>
      </c>
      <c r="I17" s="10" t="s">
        <v>217</v>
      </c>
      <c r="J17" s="10" t="s">
        <v>1743</v>
      </c>
      <c r="K17" s="9" t="str">
        <f t="shared" si="2"/>
        <v>N/A</v>
      </c>
    </row>
    <row r="18" spans="1:11" x14ac:dyDescent="0.2">
      <c r="A18" s="2" t="s">
        <v>53</v>
      </c>
      <c r="B18" s="77" t="s">
        <v>217</v>
      </c>
      <c r="C18" s="9" t="s">
        <v>217</v>
      </c>
      <c r="D18" s="9" t="str">
        <f t="shared" si="0"/>
        <v>N/A</v>
      </c>
      <c r="E18" s="9" t="s">
        <v>1743</v>
      </c>
      <c r="F18" s="9" t="str">
        <f t="shared" si="0"/>
        <v>N/A</v>
      </c>
      <c r="G18" s="9" t="s">
        <v>1743</v>
      </c>
      <c r="H18" s="9" t="str">
        <f t="shared" si="1"/>
        <v>N/A</v>
      </c>
      <c r="I18" s="10" t="s">
        <v>217</v>
      </c>
      <c r="J18" s="10" t="s">
        <v>1743</v>
      </c>
      <c r="K18" s="9" t="str">
        <f t="shared" si="2"/>
        <v>N/A</v>
      </c>
    </row>
    <row r="19" spans="1:11" x14ac:dyDescent="0.2">
      <c r="A19" s="3" t="s">
        <v>678</v>
      </c>
      <c r="B19" s="77" t="s">
        <v>217</v>
      </c>
      <c r="C19" s="9" t="s">
        <v>217</v>
      </c>
      <c r="D19" s="9" t="str">
        <f t="shared" ref="D19:D21" si="3">IF($B19="N/A","N/A",IF(C19&lt;0,"No","Yes"))</f>
        <v>N/A</v>
      </c>
      <c r="E19" s="9" t="s">
        <v>1743</v>
      </c>
      <c r="F19" s="9" t="str">
        <f t="shared" ref="F19:F21" si="4">IF($B19="N/A","N/A",IF(E19&lt;0,"No","Yes"))</f>
        <v>N/A</v>
      </c>
      <c r="G19" s="9" t="s">
        <v>1743</v>
      </c>
      <c r="H19" s="9" t="str">
        <f t="shared" ref="H19:H21" si="5">IF($B19="N/A","N/A",IF(G19&lt;0,"No","Yes"))</f>
        <v>N/A</v>
      </c>
      <c r="I19" s="10" t="s">
        <v>217</v>
      </c>
      <c r="J19" s="10" t="s">
        <v>1743</v>
      </c>
      <c r="K19" s="9" t="str">
        <f>IF(J19="Div by 0", "N/A", IF(J19="N/A","N/A", IF(J19&gt;30, "No", IF(J19&lt;-30, "No", "Yes"))))</f>
        <v>N/A</v>
      </c>
    </row>
    <row r="20" spans="1:11" x14ac:dyDescent="0.2">
      <c r="A20" s="3" t="s">
        <v>679</v>
      </c>
      <c r="B20" s="77" t="s">
        <v>217</v>
      </c>
      <c r="C20" s="9" t="s">
        <v>217</v>
      </c>
      <c r="D20" s="9" t="str">
        <f t="shared" si="3"/>
        <v>N/A</v>
      </c>
      <c r="E20" s="9" t="s">
        <v>1743</v>
      </c>
      <c r="F20" s="9" t="str">
        <f t="shared" si="4"/>
        <v>N/A</v>
      </c>
      <c r="G20" s="9" t="s">
        <v>1743</v>
      </c>
      <c r="H20" s="9" t="str">
        <f t="shared" si="5"/>
        <v>N/A</v>
      </c>
      <c r="I20" s="10" t="s">
        <v>217</v>
      </c>
      <c r="J20" s="10" t="s">
        <v>1743</v>
      </c>
      <c r="K20" s="9" t="str">
        <f>IF(J20="Div by 0", "N/A", IF(J20="N/A","N/A", IF(J20&gt;30, "No", IF(J20&lt;-30, "No", "Yes"))))</f>
        <v>N/A</v>
      </c>
    </row>
    <row r="21" spans="1:11" x14ac:dyDescent="0.2">
      <c r="A21" s="3" t="s">
        <v>680</v>
      </c>
      <c r="B21" s="77" t="s">
        <v>217</v>
      </c>
      <c r="C21" s="9" t="s">
        <v>217</v>
      </c>
      <c r="D21" s="9" t="str">
        <f t="shared" si="3"/>
        <v>N/A</v>
      </c>
      <c r="E21" s="9" t="s">
        <v>1743</v>
      </c>
      <c r="F21" s="9" t="str">
        <f t="shared" si="4"/>
        <v>N/A</v>
      </c>
      <c r="G21" s="9" t="s">
        <v>1743</v>
      </c>
      <c r="H21" s="9" t="str">
        <f t="shared" si="5"/>
        <v>N/A</v>
      </c>
      <c r="I21" s="10" t="s">
        <v>217</v>
      </c>
      <c r="J21" s="10" t="s">
        <v>1743</v>
      </c>
      <c r="K21" s="9" t="str">
        <f>IF(J21="Div by 0", "N/A", IF(J21="N/A","N/A", IF(J21&gt;30, "No", IF(J21&lt;-30, "No", "Yes"))))</f>
        <v>N/A</v>
      </c>
    </row>
    <row r="22" spans="1:11" ht="14.25" customHeight="1" x14ac:dyDescent="0.2">
      <c r="A22" s="3" t="s">
        <v>1724</v>
      </c>
      <c r="B22" s="77" t="s">
        <v>217</v>
      </c>
      <c r="C22" s="9" t="s">
        <v>217</v>
      </c>
      <c r="D22" s="9" t="str">
        <f t="shared" ref="D22:D31" si="6">IF($B22="N/A","N/A",IF(C22&lt;0,"No","Yes"))</f>
        <v>N/A</v>
      </c>
      <c r="E22" s="9" t="s">
        <v>1743</v>
      </c>
      <c r="F22" s="9" t="str">
        <f t="shared" ref="F22:F31" si="7">IF($B22="N/A","N/A",IF(E22&lt;0,"No","Yes"))</f>
        <v>N/A</v>
      </c>
      <c r="G22" s="9" t="s">
        <v>1743</v>
      </c>
      <c r="I22" s="10" t="s">
        <v>217</v>
      </c>
      <c r="J22" s="10" t="s">
        <v>1743</v>
      </c>
      <c r="K22" s="9" t="str">
        <f t="shared" ref="K22:K31" si="8">IF(J22="Div by 0", "N/A", IF(J22="N/A","N/A", IF(J22&gt;30, "No", IF(J22&lt;-30, "No", "Yes"))))</f>
        <v>N/A</v>
      </c>
    </row>
    <row r="23" spans="1:11" x14ac:dyDescent="0.2">
      <c r="A23" s="3" t="s">
        <v>935</v>
      </c>
      <c r="B23" s="77" t="s">
        <v>217</v>
      </c>
      <c r="C23" s="9" t="s">
        <v>217</v>
      </c>
      <c r="D23" s="9" t="str">
        <f t="shared" si="6"/>
        <v>N/A</v>
      </c>
      <c r="E23" s="9" t="s">
        <v>1743</v>
      </c>
      <c r="F23" s="9" t="str">
        <f t="shared" si="7"/>
        <v>N/A</v>
      </c>
      <c r="G23" s="9" t="s">
        <v>1743</v>
      </c>
      <c r="H23" s="9" t="str">
        <f t="shared" ref="H23:H31" si="9">IF($B23="N/A","N/A",IF(G23&lt;0,"No","Yes"))</f>
        <v>N/A</v>
      </c>
      <c r="I23" s="10" t="s">
        <v>217</v>
      </c>
      <c r="J23" s="10" t="s">
        <v>1743</v>
      </c>
      <c r="K23" s="9" t="str">
        <f t="shared" si="8"/>
        <v>N/A</v>
      </c>
    </row>
    <row r="24" spans="1:11" ht="25.5" x14ac:dyDescent="0.2">
      <c r="A24" s="3" t="s">
        <v>936</v>
      </c>
      <c r="B24" s="77" t="s">
        <v>217</v>
      </c>
      <c r="C24" s="9" t="s">
        <v>217</v>
      </c>
      <c r="D24" s="9" t="str">
        <f t="shared" si="6"/>
        <v>N/A</v>
      </c>
      <c r="E24" s="9" t="s">
        <v>1743</v>
      </c>
      <c r="F24" s="9" t="str">
        <f t="shared" si="7"/>
        <v>N/A</v>
      </c>
      <c r="G24" s="9" t="s">
        <v>1743</v>
      </c>
      <c r="H24" s="9" t="str">
        <f t="shared" si="9"/>
        <v>N/A</v>
      </c>
      <c r="I24" s="10" t="s">
        <v>217</v>
      </c>
      <c r="J24" s="10" t="s">
        <v>1743</v>
      </c>
      <c r="K24" s="9" t="str">
        <f t="shared" si="8"/>
        <v>N/A</v>
      </c>
    </row>
    <row r="25" spans="1:11" x14ac:dyDescent="0.2">
      <c r="A25" s="2" t="s">
        <v>170</v>
      </c>
      <c r="B25" s="77" t="s">
        <v>217</v>
      </c>
      <c r="C25" s="9" t="s">
        <v>217</v>
      </c>
      <c r="D25" s="9" t="str">
        <f t="shared" si="6"/>
        <v>N/A</v>
      </c>
      <c r="E25" s="9" t="s">
        <v>1743</v>
      </c>
      <c r="F25" s="9" t="str">
        <f t="shared" si="7"/>
        <v>N/A</v>
      </c>
      <c r="G25" s="9" t="s">
        <v>1743</v>
      </c>
      <c r="H25" s="9" t="str">
        <f t="shared" si="9"/>
        <v>N/A</v>
      </c>
      <c r="I25" s="10" t="s">
        <v>217</v>
      </c>
      <c r="J25" s="10" t="s">
        <v>1743</v>
      </c>
      <c r="K25" s="9" t="str">
        <f t="shared" si="8"/>
        <v>N/A</v>
      </c>
    </row>
    <row r="26" spans="1:11" x14ac:dyDescent="0.2">
      <c r="A26" s="2" t="s">
        <v>171</v>
      </c>
      <c r="B26" s="77" t="s">
        <v>217</v>
      </c>
      <c r="C26" s="9" t="s">
        <v>217</v>
      </c>
      <c r="D26" s="9" t="str">
        <f t="shared" si="6"/>
        <v>N/A</v>
      </c>
      <c r="E26" s="9" t="s">
        <v>1743</v>
      </c>
      <c r="F26" s="9" t="str">
        <f t="shared" si="7"/>
        <v>N/A</v>
      </c>
      <c r="G26" s="9" t="s">
        <v>1743</v>
      </c>
      <c r="H26" s="9" t="str">
        <f t="shared" si="9"/>
        <v>N/A</v>
      </c>
      <c r="I26" s="10" t="s">
        <v>217</v>
      </c>
      <c r="J26" s="10" t="s">
        <v>1743</v>
      </c>
      <c r="K26" s="9" t="str">
        <f t="shared" si="8"/>
        <v>N/A</v>
      </c>
    </row>
    <row r="27" spans="1:11" x14ac:dyDescent="0.2">
      <c r="A27" s="2" t="s">
        <v>172</v>
      </c>
      <c r="B27" s="77" t="s">
        <v>217</v>
      </c>
      <c r="C27" s="9" t="s">
        <v>217</v>
      </c>
      <c r="D27" s="9" t="str">
        <f t="shared" si="6"/>
        <v>N/A</v>
      </c>
      <c r="E27" s="9" t="s">
        <v>1743</v>
      </c>
      <c r="F27" s="9" t="str">
        <f t="shared" si="7"/>
        <v>N/A</v>
      </c>
      <c r="G27" s="9" t="s">
        <v>1743</v>
      </c>
      <c r="H27" s="9" t="str">
        <f t="shared" si="9"/>
        <v>N/A</v>
      </c>
      <c r="I27" s="10" t="s">
        <v>217</v>
      </c>
      <c r="J27" s="10" t="s">
        <v>1743</v>
      </c>
      <c r="K27" s="9" t="str">
        <f t="shared" si="8"/>
        <v>N/A</v>
      </c>
    </row>
    <row r="28" spans="1:11" x14ac:dyDescent="0.2">
      <c r="A28" s="2" t="s">
        <v>54</v>
      </c>
      <c r="B28" s="77" t="s">
        <v>217</v>
      </c>
      <c r="C28" s="9" t="s">
        <v>217</v>
      </c>
      <c r="D28" s="9" t="str">
        <f t="shared" si="6"/>
        <v>N/A</v>
      </c>
      <c r="E28" s="9" t="s">
        <v>1743</v>
      </c>
      <c r="F28" s="9" t="str">
        <f t="shared" si="7"/>
        <v>N/A</v>
      </c>
      <c r="G28" s="9" t="s">
        <v>1743</v>
      </c>
      <c r="H28" s="9" t="str">
        <f t="shared" si="9"/>
        <v>N/A</v>
      </c>
      <c r="I28" s="10" t="s">
        <v>217</v>
      </c>
      <c r="J28" s="10" t="s">
        <v>1743</v>
      </c>
      <c r="K28" s="9" t="str">
        <f t="shared" si="8"/>
        <v>N/A</v>
      </c>
    </row>
    <row r="29" spans="1:11" x14ac:dyDescent="0.2">
      <c r="A29" s="2" t="s">
        <v>55</v>
      </c>
      <c r="B29" s="77" t="s">
        <v>217</v>
      </c>
      <c r="C29" s="9" t="s">
        <v>217</v>
      </c>
      <c r="D29" s="9" t="str">
        <f t="shared" si="6"/>
        <v>N/A</v>
      </c>
      <c r="E29" s="9" t="s">
        <v>1743</v>
      </c>
      <c r="F29" s="9" t="str">
        <f t="shared" si="7"/>
        <v>N/A</v>
      </c>
      <c r="G29" s="9" t="s">
        <v>1743</v>
      </c>
      <c r="H29" s="9" t="str">
        <f t="shared" si="9"/>
        <v>N/A</v>
      </c>
      <c r="I29" s="10" t="s">
        <v>217</v>
      </c>
      <c r="J29" s="10" t="s">
        <v>1743</v>
      </c>
      <c r="K29" s="9" t="str">
        <f t="shared" si="8"/>
        <v>N/A</v>
      </c>
    </row>
    <row r="30" spans="1:11" x14ac:dyDescent="0.2">
      <c r="A30" s="2" t="s">
        <v>56</v>
      </c>
      <c r="B30" s="77" t="s">
        <v>217</v>
      </c>
      <c r="C30" s="9" t="s">
        <v>217</v>
      </c>
      <c r="D30" s="9" t="str">
        <f t="shared" si="6"/>
        <v>N/A</v>
      </c>
      <c r="E30" s="9" t="s">
        <v>1743</v>
      </c>
      <c r="F30" s="9" t="str">
        <f t="shared" si="7"/>
        <v>N/A</v>
      </c>
      <c r="G30" s="9" t="s">
        <v>1743</v>
      </c>
      <c r="H30" s="9" t="str">
        <f t="shared" si="9"/>
        <v>N/A</v>
      </c>
      <c r="I30" s="10" t="s">
        <v>217</v>
      </c>
      <c r="J30" s="10" t="s">
        <v>1743</v>
      </c>
      <c r="K30" s="9" t="str">
        <f t="shared" si="8"/>
        <v>N/A</v>
      </c>
    </row>
    <row r="31" spans="1:11" x14ac:dyDescent="0.2">
      <c r="A31" s="2" t="s">
        <v>57</v>
      </c>
      <c r="B31" s="77" t="s">
        <v>217</v>
      </c>
      <c r="C31" s="9" t="s">
        <v>217</v>
      </c>
      <c r="D31" s="9" t="str">
        <f t="shared" si="6"/>
        <v>N/A</v>
      </c>
      <c r="E31" s="9" t="s">
        <v>1743</v>
      </c>
      <c r="F31" s="9" t="str">
        <f t="shared" si="7"/>
        <v>N/A</v>
      </c>
      <c r="G31" s="9" t="s">
        <v>1743</v>
      </c>
      <c r="H31" s="9" t="str">
        <f t="shared" si="9"/>
        <v>N/A</v>
      </c>
      <c r="I31" s="10" t="s">
        <v>217</v>
      </c>
      <c r="J31" s="10" t="s">
        <v>1743</v>
      </c>
      <c r="K31" s="9" t="str">
        <f t="shared" si="8"/>
        <v>N/A</v>
      </c>
    </row>
    <row r="32" spans="1:11" ht="12" customHeight="1" x14ac:dyDescent="0.2">
      <c r="A32" s="170" t="s">
        <v>1649</v>
      </c>
      <c r="B32" s="171"/>
      <c r="C32" s="171"/>
      <c r="D32" s="171"/>
      <c r="E32" s="171"/>
      <c r="F32" s="171"/>
      <c r="G32" s="171"/>
      <c r="H32" s="171"/>
      <c r="I32" s="171"/>
      <c r="J32" s="171"/>
      <c r="K32" s="172"/>
    </row>
    <row r="33" spans="1:11" x14ac:dyDescent="0.2">
      <c r="A33" s="167" t="s">
        <v>1647</v>
      </c>
      <c r="B33" s="168"/>
      <c r="C33" s="168"/>
      <c r="D33" s="168"/>
      <c r="E33" s="168"/>
      <c r="F33" s="168"/>
      <c r="G33" s="168"/>
      <c r="H33" s="168"/>
      <c r="I33" s="168"/>
      <c r="J33" s="168"/>
      <c r="K33" s="169"/>
    </row>
    <row r="34" spans="1:11" x14ac:dyDescent="0.2">
      <c r="C34" s="8"/>
      <c r="D34" s="8"/>
    </row>
    <row r="35" spans="1:11" x14ac:dyDescent="0.2">
      <c r="C35" s="8"/>
      <c r="D35" s="8"/>
    </row>
    <row r="36" spans="1:11" x14ac:dyDescent="0.2">
      <c r="C36" s="8"/>
      <c r="D36" s="8"/>
    </row>
    <row r="37" spans="1:11" x14ac:dyDescent="0.2">
      <c r="C37" s="8"/>
      <c r="D37" s="8"/>
    </row>
    <row r="38" spans="1:11" x14ac:dyDescent="0.2">
      <c r="C38" s="8"/>
      <c r="D38" s="8"/>
    </row>
  </sheetData>
  <mergeCells count="5">
    <mergeCell ref="A1:K1"/>
    <mergeCell ref="A2:K2"/>
    <mergeCell ref="A4:K4"/>
    <mergeCell ref="A32:K32"/>
    <mergeCell ref="A33:K3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L54"/>
  <sheetViews>
    <sheetView zoomScaleNormal="100" zoomScaleSheetLayoutView="90" workbookViewId="0">
      <pane xSplit="2" ySplit="5" topLeftCell="F18" activePane="bottomRight" state="frozen"/>
      <selection pane="topRight" activeCell="C1" sqref="C1"/>
      <selection pane="bottomLeft" activeCell="A6" sqref="A6"/>
      <selection pane="bottomRight" activeCell="A3" sqref="A3:L3"/>
    </sheetView>
  </sheetViews>
  <sheetFormatPr defaultColWidth="9.140625" defaultRowHeight="12.75" x14ac:dyDescent="0.2"/>
  <cols>
    <col min="1" max="1" width="77.28515625" style="54" customWidth="1"/>
    <col min="2" max="2" width="10.7109375" style="54"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42"/>
  </cols>
  <sheetData>
    <row r="1" spans="1:12" s="17" customFormat="1" ht="18.75" customHeight="1" x14ac:dyDescent="0.2">
      <c r="A1" s="158" t="s">
        <v>1682</v>
      </c>
      <c r="B1" s="159"/>
      <c r="C1" s="159"/>
      <c r="D1" s="159"/>
      <c r="E1" s="159"/>
      <c r="F1" s="159"/>
      <c r="G1" s="159"/>
      <c r="H1" s="159"/>
      <c r="I1" s="159"/>
      <c r="J1" s="159"/>
      <c r="K1" s="159"/>
      <c r="L1" s="160"/>
    </row>
    <row r="2" spans="1:12" s="18" customFormat="1" x14ac:dyDescent="0.2">
      <c r="A2" s="164" t="s">
        <v>1606</v>
      </c>
      <c r="B2" s="165"/>
      <c r="C2" s="165"/>
      <c r="D2" s="165"/>
      <c r="E2" s="165"/>
      <c r="F2" s="165"/>
      <c r="G2" s="165"/>
      <c r="H2" s="165"/>
      <c r="I2" s="165"/>
      <c r="J2" s="165"/>
      <c r="K2" s="165"/>
      <c r="L2" s="166"/>
    </row>
    <row r="3" spans="1:12" s="18" customFormat="1" x14ac:dyDescent="0.2">
      <c r="A3" s="157" t="s">
        <v>1742</v>
      </c>
      <c r="B3" s="19"/>
      <c r="C3" s="19"/>
      <c r="D3" s="19"/>
      <c r="E3" s="19"/>
      <c r="F3" s="19"/>
      <c r="G3" s="19"/>
      <c r="H3" s="19"/>
      <c r="I3" s="19"/>
      <c r="J3" s="19"/>
      <c r="K3" s="20"/>
    </row>
    <row r="4" spans="1:12" s="18" customFormat="1" x14ac:dyDescent="0.2">
      <c r="A4" s="161" t="s">
        <v>650</v>
      </c>
      <c r="B4" s="162"/>
      <c r="C4" s="162"/>
      <c r="D4" s="162"/>
      <c r="E4" s="162"/>
      <c r="F4" s="162"/>
      <c r="G4" s="162"/>
      <c r="H4" s="162"/>
      <c r="I4" s="162"/>
      <c r="J4" s="162"/>
      <c r="K4" s="163"/>
    </row>
    <row r="5" spans="1:12" s="73" customFormat="1" ht="63" customHeight="1" x14ac:dyDescent="0.2">
      <c r="A5" s="38" t="s">
        <v>11</v>
      </c>
      <c r="B5" s="22" t="s">
        <v>216</v>
      </c>
      <c r="C5" s="22" t="s">
        <v>1671</v>
      </c>
      <c r="D5" s="22" t="s">
        <v>1677</v>
      </c>
      <c r="E5" s="22" t="s">
        <v>651</v>
      </c>
      <c r="F5" s="22" t="s">
        <v>1673</v>
      </c>
      <c r="G5" s="22" t="s">
        <v>652</v>
      </c>
      <c r="H5" s="22" t="s">
        <v>1674</v>
      </c>
      <c r="I5" s="39" t="s">
        <v>1675</v>
      </c>
      <c r="J5" s="39" t="s">
        <v>1676</v>
      </c>
      <c r="K5" s="40" t="s">
        <v>737</v>
      </c>
      <c r="L5" s="41" t="s">
        <v>736</v>
      </c>
    </row>
    <row r="6" spans="1:12" s="27" customFormat="1" ht="12.75" customHeight="1" x14ac:dyDescent="0.2">
      <c r="A6" s="2" t="s">
        <v>349</v>
      </c>
      <c r="B6" s="43" t="s">
        <v>217</v>
      </c>
      <c r="C6" s="26">
        <v>7</v>
      </c>
      <c r="D6" s="43" t="s">
        <v>217</v>
      </c>
      <c r="E6" s="26">
        <v>7</v>
      </c>
      <c r="F6" s="43" t="s">
        <v>217</v>
      </c>
      <c r="G6" s="26">
        <v>7</v>
      </c>
      <c r="H6" s="43" t="s">
        <v>217</v>
      </c>
      <c r="I6" s="12" t="s">
        <v>217</v>
      </c>
      <c r="J6" s="12" t="s">
        <v>217</v>
      </c>
      <c r="K6" s="43" t="s">
        <v>217</v>
      </c>
      <c r="L6" s="43" t="s">
        <v>217</v>
      </c>
    </row>
    <row r="7" spans="1:12" x14ac:dyDescent="0.2">
      <c r="A7" s="3" t="s">
        <v>17</v>
      </c>
      <c r="B7" s="29" t="s">
        <v>217</v>
      </c>
      <c r="C7" s="30">
        <v>1902108</v>
      </c>
      <c r="D7" s="74" t="str">
        <f>IF($B7="N/A","N/A",IF(C7&gt;10,"No",IF(C7&lt;-10,"No","Yes")))</f>
        <v>N/A</v>
      </c>
      <c r="E7" s="30">
        <v>2007898</v>
      </c>
      <c r="F7" s="74" t="str">
        <f>IF($B7="N/A","N/A",IF(E7&gt;10,"No",IF(E7&lt;-10,"No","Yes")))</f>
        <v>N/A</v>
      </c>
      <c r="G7" s="30">
        <v>2092978</v>
      </c>
      <c r="H7" s="74" t="str">
        <f>IF($B7="N/A","N/A",IF(G7&gt;10,"No",IF(G7&lt;-10,"No","Yes")))</f>
        <v>N/A</v>
      </c>
      <c r="I7" s="75">
        <v>5.5620000000000003</v>
      </c>
      <c r="J7" s="75">
        <v>4.2370000000000001</v>
      </c>
      <c r="K7" s="76" t="s">
        <v>732</v>
      </c>
      <c r="L7" s="31" t="str">
        <f>IF(J7="Div by 0", "N/A", IF(K7="N/A","N/A", IF(J7&gt;VALUE(MID(K7,1,2)), "No", IF(J7&lt;-1*VALUE(MID(K7,1,2)), "No", "Yes"))))</f>
        <v>Yes</v>
      </c>
    </row>
    <row r="8" spans="1:12" x14ac:dyDescent="0.2">
      <c r="A8" s="3" t="s">
        <v>58</v>
      </c>
      <c r="B8" s="34" t="s">
        <v>217</v>
      </c>
      <c r="C8" s="46">
        <v>9054540585</v>
      </c>
      <c r="D8" s="43" t="str">
        <f>IF($B8="N/A","N/A",IF(C8&gt;10,"No",IF(C8&lt;-10,"No","Yes")))</f>
        <v>N/A</v>
      </c>
      <c r="E8" s="46">
        <v>9738236383</v>
      </c>
      <c r="F8" s="43" t="str">
        <f>IF($B8="N/A","N/A",IF(E8&gt;10,"No",IF(E8&lt;-10,"No","Yes")))</f>
        <v>N/A</v>
      </c>
      <c r="G8" s="46">
        <v>9486051390</v>
      </c>
      <c r="H8" s="43" t="str">
        <f>IF($B8="N/A","N/A",IF(G8&gt;10,"No",IF(G8&lt;-10,"No","Yes")))</f>
        <v>N/A</v>
      </c>
      <c r="I8" s="12">
        <v>7.5510000000000002</v>
      </c>
      <c r="J8" s="12">
        <v>-2.59</v>
      </c>
      <c r="K8" s="44" t="s">
        <v>732</v>
      </c>
      <c r="L8" s="9" t="str">
        <f>IF(J8="Div by 0", "N/A", IF(K8="N/A","N/A", IF(J8&gt;VALUE(MID(K8,1,2)), "No", IF(J8&lt;-1*VALUE(MID(K8,1,2)), "No", "Yes"))))</f>
        <v>Yes</v>
      </c>
    </row>
    <row r="9" spans="1:12" x14ac:dyDescent="0.2">
      <c r="A9" s="58" t="s">
        <v>937</v>
      </c>
      <c r="B9" s="9" t="s">
        <v>217</v>
      </c>
      <c r="C9" s="8">
        <v>13.350398609999999</v>
      </c>
      <c r="D9" s="43" t="str">
        <f>IF($B9="N/A","N/A",IF(C9&gt;10,"No",IF(C9&lt;-10,"No","Yes")))</f>
        <v>N/A</v>
      </c>
      <c r="E9" s="8">
        <v>13.337380683999999</v>
      </c>
      <c r="F9" s="43" t="str">
        <f>IF($B9="N/A","N/A",IF(E9&gt;10,"No",IF(E9&lt;-10,"No","Yes")))</f>
        <v>N/A</v>
      </c>
      <c r="G9" s="8">
        <v>12.031851266</v>
      </c>
      <c r="H9" s="43" t="str">
        <f>IF($B9="N/A","N/A",IF(G9&gt;10,"No",IF(G9&lt;-10,"No","Yes")))</f>
        <v>N/A</v>
      </c>
      <c r="I9" s="12">
        <v>-9.8000000000000004E-2</v>
      </c>
      <c r="J9" s="12">
        <v>-9.7899999999999991</v>
      </c>
      <c r="K9" s="9" t="s">
        <v>217</v>
      </c>
      <c r="L9" s="9" t="str">
        <f>IF(J9="Div by 0", "N/A", IF(K9="N/A","N/A", IF(J9&gt;VALUE(MID(K9,1,2)), "No", IF(J9&lt;-1*VALUE(MID(K9,1,2)), "No", "Yes"))))</f>
        <v>N/A</v>
      </c>
    </row>
    <row r="10" spans="1:12" x14ac:dyDescent="0.2">
      <c r="A10" s="58" t="s">
        <v>938</v>
      </c>
      <c r="B10" s="9" t="s">
        <v>217</v>
      </c>
      <c r="C10" s="8">
        <v>20.423393414</v>
      </c>
      <c r="D10" s="43" t="str">
        <f t="shared" ref="D10:D19" si="0">IF($B10="N/A","N/A",IF(C10&gt;10,"No",IF(C10&lt;-10,"No","Yes")))</f>
        <v>N/A</v>
      </c>
      <c r="E10" s="8">
        <v>18.019989063000001</v>
      </c>
      <c r="F10" s="43" t="str">
        <f t="shared" ref="F10:F19" si="1">IF($B10="N/A","N/A",IF(E10&gt;10,"No",IF(E10&lt;-10,"No","Yes")))</f>
        <v>N/A</v>
      </c>
      <c r="G10" s="8">
        <v>7.5769071629000004</v>
      </c>
      <c r="H10" s="43" t="str">
        <f t="shared" ref="H10:H19" si="2">IF($B10="N/A","N/A",IF(G10&gt;10,"No",IF(G10&lt;-10,"No","Yes")))</f>
        <v>N/A</v>
      </c>
      <c r="I10" s="12">
        <v>-11.8</v>
      </c>
      <c r="J10" s="12">
        <v>-58</v>
      </c>
      <c r="K10" s="9" t="s">
        <v>217</v>
      </c>
      <c r="L10" s="9" t="str">
        <f t="shared" ref="L10:L26" si="3">IF(J10="Div by 0", "N/A", IF(K10="N/A","N/A", IF(J10&gt;VALUE(MID(K10,1,2)), "No", IF(J10&lt;-1*VALUE(MID(K10,1,2)), "No", "Yes"))))</f>
        <v>N/A</v>
      </c>
    </row>
    <row r="11" spans="1:12" x14ac:dyDescent="0.2">
      <c r="A11" s="58" t="s">
        <v>939</v>
      </c>
      <c r="B11" s="9" t="s">
        <v>217</v>
      </c>
      <c r="C11" s="8">
        <v>5.1636920721999999</v>
      </c>
      <c r="D11" s="43" t="str">
        <f t="shared" si="0"/>
        <v>N/A</v>
      </c>
      <c r="E11" s="8">
        <v>4.8954179942999998</v>
      </c>
      <c r="F11" s="43" t="str">
        <f t="shared" si="1"/>
        <v>N/A</v>
      </c>
      <c r="G11" s="8">
        <v>7.9996540814000001</v>
      </c>
      <c r="H11" s="43" t="str">
        <f t="shared" si="2"/>
        <v>N/A</v>
      </c>
      <c r="I11" s="12">
        <v>-5.2</v>
      </c>
      <c r="J11" s="12">
        <v>63.41</v>
      </c>
      <c r="K11" s="9" t="s">
        <v>217</v>
      </c>
      <c r="L11" s="9" t="str">
        <f t="shared" si="3"/>
        <v>N/A</v>
      </c>
    </row>
    <row r="12" spans="1:12" x14ac:dyDescent="0.2">
      <c r="A12" s="58" t="s">
        <v>940</v>
      </c>
      <c r="B12" s="9" t="s">
        <v>217</v>
      </c>
      <c r="C12" s="8">
        <v>0</v>
      </c>
      <c r="D12" s="43" t="str">
        <f t="shared" si="0"/>
        <v>N/A</v>
      </c>
      <c r="E12" s="8">
        <v>2.9881999999999999E-4</v>
      </c>
      <c r="F12" s="43" t="str">
        <f t="shared" si="1"/>
        <v>N/A</v>
      </c>
      <c r="G12" s="8">
        <v>0</v>
      </c>
      <c r="H12" s="43" t="str">
        <f t="shared" si="2"/>
        <v>N/A</v>
      </c>
      <c r="I12" s="12" t="s">
        <v>1743</v>
      </c>
      <c r="J12" s="12">
        <v>-100</v>
      </c>
      <c r="K12" s="9" t="s">
        <v>217</v>
      </c>
      <c r="L12" s="9" t="str">
        <f t="shared" si="3"/>
        <v>N/A</v>
      </c>
    </row>
    <row r="13" spans="1:12" x14ac:dyDescent="0.2">
      <c r="A13" s="58" t="s">
        <v>941</v>
      </c>
      <c r="B13" s="11" t="s">
        <v>217</v>
      </c>
      <c r="C13" s="8">
        <v>61.062515902999998</v>
      </c>
      <c r="D13" s="43" t="str">
        <f t="shared" si="0"/>
        <v>N/A</v>
      </c>
      <c r="E13" s="8">
        <v>63.261131790999997</v>
      </c>
      <c r="F13" s="43" t="str">
        <f t="shared" si="1"/>
        <v>N/A</v>
      </c>
      <c r="G13" s="8">
        <v>65.047554250000005</v>
      </c>
      <c r="H13" s="43" t="str">
        <f t="shared" si="2"/>
        <v>N/A</v>
      </c>
      <c r="I13" s="12">
        <v>3.601</v>
      </c>
      <c r="J13" s="12">
        <v>2.8239999999999998</v>
      </c>
      <c r="K13" s="9" t="s">
        <v>217</v>
      </c>
      <c r="L13" s="9" t="str">
        <f t="shared" si="3"/>
        <v>N/A</v>
      </c>
    </row>
    <row r="14" spans="1:12" ht="12.75" customHeight="1" x14ac:dyDescent="0.2">
      <c r="A14" s="58" t="s">
        <v>942</v>
      </c>
      <c r="B14" s="11" t="s">
        <v>217</v>
      </c>
      <c r="C14" s="8">
        <v>0</v>
      </c>
      <c r="D14" s="43" t="str">
        <f t="shared" si="0"/>
        <v>N/A</v>
      </c>
      <c r="E14" s="8">
        <v>0</v>
      </c>
      <c r="F14" s="43" t="str">
        <f t="shared" si="1"/>
        <v>N/A</v>
      </c>
      <c r="G14" s="8">
        <v>8.7435224000000002E-3</v>
      </c>
      <c r="H14" s="43" t="str">
        <f t="shared" si="2"/>
        <v>N/A</v>
      </c>
      <c r="I14" s="12" t="s">
        <v>1743</v>
      </c>
      <c r="J14" s="12" t="s">
        <v>1743</v>
      </c>
      <c r="K14" s="9" t="s">
        <v>217</v>
      </c>
      <c r="L14" s="9" t="str">
        <f t="shared" si="3"/>
        <v>N/A</v>
      </c>
    </row>
    <row r="15" spans="1:12" x14ac:dyDescent="0.2">
      <c r="A15" s="58" t="s">
        <v>943</v>
      </c>
      <c r="B15" s="11" t="s">
        <v>217</v>
      </c>
      <c r="C15" s="8">
        <v>0</v>
      </c>
      <c r="D15" s="43" t="str">
        <f t="shared" si="0"/>
        <v>N/A</v>
      </c>
      <c r="E15" s="8">
        <v>6.0660451900000002E-2</v>
      </c>
      <c r="F15" s="43" t="str">
        <f t="shared" si="1"/>
        <v>N/A</v>
      </c>
      <c r="G15" s="8">
        <v>2.89539594E-2</v>
      </c>
      <c r="H15" s="43" t="str">
        <f t="shared" si="2"/>
        <v>N/A</v>
      </c>
      <c r="I15" s="12" t="s">
        <v>1743</v>
      </c>
      <c r="J15" s="12">
        <v>-52.3</v>
      </c>
      <c r="K15" s="9" t="s">
        <v>217</v>
      </c>
      <c r="L15" s="9" t="str">
        <f t="shared" si="3"/>
        <v>N/A</v>
      </c>
    </row>
    <row r="16" spans="1:12" ht="12.75" customHeight="1" x14ac:dyDescent="0.2">
      <c r="A16" s="58" t="s">
        <v>944</v>
      </c>
      <c r="B16" s="11" t="s">
        <v>217</v>
      </c>
      <c r="C16" s="8">
        <v>0</v>
      </c>
      <c r="D16" s="43" t="str">
        <f t="shared" si="0"/>
        <v>N/A</v>
      </c>
      <c r="E16" s="8">
        <v>0.42512119640000001</v>
      </c>
      <c r="F16" s="43" t="str">
        <f t="shared" si="1"/>
        <v>N/A</v>
      </c>
      <c r="G16" s="8">
        <v>7.3063357570000003</v>
      </c>
      <c r="H16" s="43" t="str">
        <f t="shared" si="2"/>
        <v>N/A</v>
      </c>
      <c r="I16" s="12" t="s">
        <v>1743</v>
      </c>
      <c r="J16" s="12">
        <v>1619</v>
      </c>
      <c r="K16" s="9" t="s">
        <v>217</v>
      </c>
      <c r="L16" s="9" t="str">
        <f t="shared" si="3"/>
        <v>N/A</v>
      </c>
    </row>
    <row r="17" spans="1:12" ht="12.75" customHeight="1" x14ac:dyDescent="0.2">
      <c r="A17" s="4" t="s">
        <v>945</v>
      </c>
      <c r="B17" s="11" t="s">
        <v>217</v>
      </c>
      <c r="C17" s="8" t="s">
        <v>217</v>
      </c>
      <c r="D17" s="43" t="str">
        <f t="shared" si="0"/>
        <v>N/A</v>
      </c>
      <c r="E17" s="8" t="s">
        <v>217</v>
      </c>
      <c r="F17" s="43" t="str">
        <f t="shared" si="1"/>
        <v>N/A</v>
      </c>
      <c r="G17" s="8">
        <v>79.959751130000001</v>
      </c>
      <c r="H17" s="43" t="str">
        <f t="shared" si="2"/>
        <v>N/A</v>
      </c>
      <c r="I17" s="12" t="s">
        <v>217</v>
      </c>
      <c r="J17" s="12" t="s">
        <v>217</v>
      </c>
      <c r="K17" s="9" t="s">
        <v>217</v>
      </c>
      <c r="L17" s="9" t="str">
        <f t="shared" si="3"/>
        <v>N/A</v>
      </c>
    </row>
    <row r="18" spans="1:12" ht="12.75" customHeight="1" x14ac:dyDescent="0.2">
      <c r="A18" s="4" t="s">
        <v>946</v>
      </c>
      <c r="B18" s="11" t="s">
        <v>217</v>
      </c>
      <c r="C18" s="8" t="s">
        <v>217</v>
      </c>
      <c r="D18" s="43" t="str">
        <f t="shared" si="0"/>
        <v>N/A</v>
      </c>
      <c r="E18" s="8" t="s">
        <v>217</v>
      </c>
      <c r="F18" s="43" t="str">
        <f t="shared" si="1"/>
        <v>N/A</v>
      </c>
      <c r="G18" s="8">
        <v>8.0083976038000007</v>
      </c>
      <c r="H18" s="43" t="str">
        <f t="shared" si="2"/>
        <v>N/A</v>
      </c>
      <c r="I18" s="12" t="s">
        <v>217</v>
      </c>
      <c r="J18" s="12" t="s">
        <v>217</v>
      </c>
      <c r="K18" s="9" t="s">
        <v>217</v>
      </c>
      <c r="L18" s="9" t="str">
        <f t="shared" si="3"/>
        <v>N/A</v>
      </c>
    </row>
    <row r="19" spans="1:12" ht="12.75" customHeight="1" x14ac:dyDescent="0.2">
      <c r="A19" s="16" t="s">
        <v>132</v>
      </c>
      <c r="B19" s="1" t="s">
        <v>217</v>
      </c>
      <c r="C19" s="35">
        <v>1531</v>
      </c>
      <c r="D19" s="43" t="str">
        <f t="shared" si="0"/>
        <v>N/A</v>
      </c>
      <c r="E19" s="35">
        <v>1806</v>
      </c>
      <c r="F19" s="43" t="str">
        <f t="shared" si="1"/>
        <v>N/A</v>
      </c>
      <c r="G19" s="35">
        <v>2008</v>
      </c>
      <c r="H19" s="43" t="str">
        <f t="shared" si="2"/>
        <v>N/A</v>
      </c>
      <c r="I19" s="12">
        <v>17.96</v>
      </c>
      <c r="J19" s="12">
        <v>11.18</v>
      </c>
      <c r="K19" s="35" t="s">
        <v>217</v>
      </c>
      <c r="L19" s="9" t="str">
        <f t="shared" si="3"/>
        <v>N/A</v>
      </c>
    </row>
    <row r="20" spans="1:12" ht="12.75" customHeight="1" x14ac:dyDescent="0.2">
      <c r="A20" s="16" t="s">
        <v>133</v>
      </c>
      <c r="B20" s="47" t="s">
        <v>280</v>
      </c>
      <c r="C20" s="8">
        <v>8.0489646200000001E-2</v>
      </c>
      <c r="D20" s="43" t="str">
        <f>IF($B20="N/A","N/A",IF(C20&gt;=2,"No",IF(C20&lt;0,"No","Yes")))</f>
        <v>Yes</v>
      </c>
      <c r="E20" s="8">
        <v>8.9944808000000001E-2</v>
      </c>
      <c r="F20" s="43" t="str">
        <f>IF($B20="N/A","N/A",IF(E20&gt;=2,"No",IF(E20&lt;0,"No","Yes")))</f>
        <v>Yes</v>
      </c>
      <c r="G20" s="8">
        <v>9.5939852199999995E-2</v>
      </c>
      <c r="H20" s="43" t="str">
        <f>IF($B20="N/A","N/A",IF(G20&gt;=2,"No",IF(G20&lt;0,"No","Yes")))</f>
        <v>Yes</v>
      </c>
      <c r="I20" s="12">
        <v>11.75</v>
      </c>
      <c r="J20" s="12">
        <v>6.665</v>
      </c>
      <c r="K20" s="9" t="s">
        <v>217</v>
      </c>
      <c r="L20" s="9" t="str">
        <f t="shared" si="3"/>
        <v>N/A</v>
      </c>
    </row>
    <row r="21" spans="1:12" ht="25.5" x14ac:dyDescent="0.2">
      <c r="A21" s="2" t="s">
        <v>134</v>
      </c>
      <c r="B21" s="47" t="s">
        <v>217</v>
      </c>
      <c r="C21" s="46">
        <v>2662779</v>
      </c>
      <c r="D21" s="43" t="str">
        <f t="shared" ref="D21:D26" si="4">IF($B21="N/A","N/A",IF(C21&gt;10,"No",IF(C21&lt;-10,"No","Yes")))</f>
        <v>N/A</v>
      </c>
      <c r="E21" s="46">
        <v>3356193</v>
      </c>
      <c r="F21" s="43" t="str">
        <f t="shared" ref="F21:F26" si="5">IF($B21="N/A","N/A",IF(E21&gt;10,"No",IF(E21&lt;-10,"No","Yes")))</f>
        <v>N/A</v>
      </c>
      <c r="G21" s="46">
        <v>2305840</v>
      </c>
      <c r="H21" s="43" t="str">
        <f t="shared" ref="H21:H26" si="6">IF($B21="N/A","N/A",IF(G21&gt;10,"No",IF(G21&lt;-10,"No","Yes")))</f>
        <v>N/A</v>
      </c>
      <c r="I21" s="12">
        <v>26.04</v>
      </c>
      <c r="J21" s="12">
        <v>-31.3</v>
      </c>
      <c r="K21" s="9" t="s">
        <v>217</v>
      </c>
      <c r="L21" s="9" t="str">
        <f t="shared" si="3"/>
        <v>N/A</v>
      </c>
    </row>
    <row r="22" spans="1:12" ht="13.5" customHeight="1" x14ac:dyDescent="0.2">
      <c r="A22" s="2" t="s">
        <v>1725</v>
      </c>
      <c r="B22" s="47" t="s">
        <v>217</v>
      </c>
      <c r="C22" s="46">
        <v>1739.2416721</v>
      </c>
      <c r="D22" s="43" t="str">
        <f t="shared" si="4"/>
        <v>N/A</v>
      </c>
      <c r="E22" s="46">
        <v>1858.3571429000001</v>
      </c>
      <c r="F22" s="43" t="str">
        <f t="shared" si="5"/>
        <v>N/A</v>
      </c>
      <c r="G22" s="46">
        <v>1148.3266931999999</v>
      </c>
      <c r="H22" s="43" t="str">
        <f t="shared" si="6"/>
        <v>N/A</v>
      </c>
      <c r="I22" s="12">
        <v>6.8490000000000002</v>
      </c>
      <c r="J22" s="12">
        <v>-38.200000000000003</v>
      </c>
      <c r="K22" s="9" t="s">
        <v>217</v>
      </c>
      <c r="L22" s="9" t="str">
        <f t="shared" si="3"/>
        <v>N/A</v>
      </c>
    </row>
    <row r="23" spans="1:12" ht="12.75" customHeight="1" x14ac:dyDescent="0.2">
      <c r="A23" s="16" t="s">
        <v>135</v>
      </c>
      <c r="B23" s="34" t="s">
        <v>217</v>
      </c>
      <c r="C23" s="1">
        <v>1393</v>
      </c>
      <c r="D23" s="43" t="str">
        <f t="shared" si="4"/>
        <v>N/A</v>
      </c>
      <c r="E23" s="1">
        <v>1626</v>
      </c>
      <c r="F23" s="43" t="str">
        <f t="shared" si="5"/>
        <v>N/A</v>
      </c>
      <c r="G23" s="1">
        <v>1413</v>
      </c>
      <c r="H23" s="43" t="str">
        <f t="shared" si="6"/>
        <v>N/A</v>
      </c>
      <c r="I23" s="12">
        <v>16.73</v>
      </c>
      <c r="J23" s="12">
        <v>-13.1</v>
      </c>
      <c r="K23" s="35" t="s">
        <v>217</v>
      </c>
      <c r="L23" s="9" t="str">
        <f t="shared" si="3"/>
        <v>N/A</v>
      </c>
    </row>
    <row r="24" spans="1:12" ht="12.75" customHeight="1" x14ac:dyDescent="0.2">
      <c r="A24" s="16" t="s">
        <v>136</v>
      </c>
      <c r="B24" s="34" t="s">
        <v>217</v>
      </c>
      <c r="C24" s="13">
        <v>7.3234537700000005E-2</v>
      </c>
      <c r="D24" s="43" t="str">
        <f t="shared" si="4"/>
        <v>N/A</v>
      </c>
      <c r="E24" s="13">
        <v>8.09802092E-2</v>
      </c>
      <c r="F24" s="43" t="str">
        <f t="shared" si="5"/>
        <v>N/A</v>
      </c>
      <c r="G24" s="13">
        <v>6.7511459699999998E-2</v>
      </c>
      <c r="H24" s="43" t="str">
        <f t="shared" si="6"/>
        <v>N/A</v>
      </c>
      <c r="I24" s="12">
        <v>10.58</v>
      </c>
      <c r="J24" s="12">
        <v>-16.600000000000001</v>
      </c>
      <c r="K24" s="9" t="s">
        <v>217</v>
      </c>
      <c r="L24" s="9" t="str">
        <f t="shared" si="3"/>
        <v>N/A</v>
      </c>
    </row>
    <row r="25" spans="1:12" ht="25.5" x14ac:dyDescent="0.2">
      <c r="A25" s="2" t="s">
        <v>137</v>
      </c>
      <c r="B25" s="34" t="s">
        <v>217</v>
      </c>
      <c r="C25" s="14">
        <v>2657997</v>
      </c>
      <c r="D25" s="43" t="str">
        <f t="shared" si="4"/>
        <v>N/A</v>
      </c>
      <c r="E25" s="14">
        <v>3349380</v>
      </c>
      <c r="F25" s="43" t="str">
        <f t="shared" si="5"/>
        <v>N/A</v>
      </c>
      <c r="G25" s="14">
        <v>2264080</v>
      </c>
      <c r="H25" s="43" t="str">
        <f t="shared" si="6"/>
        <v>N/A</v>
      </c>
      <c r="I25" s="12">
        <v>26.01</v>
      </c>
      <c r="J25" s="12">
        <v>-32.4</v>
      </c>
      <c r="K25" s="9" t="s">
        <v>217</v>
      </c>
      <c r="L25" s="9" t="str">
        <f t="shared" si="3"/>
        <v>N/A</v>
      </c>
    </row>
    <row r="26" spans="1:12" ht="25.5" x14ac:dyDescent="0.2">
      <c r="A26" s="2" t="s">
        <v>947</v>
      </c>
      <c r="B26" s="34" t="s">
        <v>217</v>
      </c>
      <c r="C26" s="14">
        <v>1908.1098348999999</v>
      </c>
      <c r="D26" s="43" t="str">
        <f t="shared" si="4"/>
        <v>N/A</v>
      </c>
      <c r="E26" s="14">
        <v>2059.8892989000001</v>
      </c>
      <c r="F26" s="43" t="str">
        <f t="shared" si="5"/>
        <v>N/A</v>
      </c>
      <c r="G26" s="14">
        <v>1602.3213022</v>
      </c>
      <c r="H26" s="43" t="str">
        <f t="shared" si="6"/>
        <v>N/A</v>
      </c>
      <c r="I26" s="12">
        <v>7.9539999999999997</v>
      </c>
      <c r="J26" s="12">
        <v>-22.2</v>
      </c>
      <c r="K26" s="9" t="s">
        <v>217</v>
      </c>
      <c r="L26" s="9" t="str">
        <f t="shared" si="3"/>
        <v>N/A</v>
      </c>
    </row>
    <row r="27" spans="1:12" x14ac:dyDescent="0.2">
      <c r="A27" s="16" t="s">
        <v>138</v>
      </c>
      <c r="B27" s="1" t="s">
        <v>217</v>
      </c>
      <c r="C27" s="35">
        <v>119529</v>
      </c>
      <c r="D27" s="43" t="str">
        <f>IF($B27="N/A","N/A",IF(C27&gt;10,"No",IF(C27&lt;-10,"No","Yes")))</f>
        <v>N/A</v>
      </c>
      <c r="E27" s="35">
        <v>125169</v>
      </c>
      <c r="F27" s="43" t="str">
        <f>IF($B27="N/A","N/A",IF(E27&gt;10,"No",IF(E27&lt;-10,"No","Yes")))</f>
        <v>N/A</v>
      </c>
      <c r="G27" s="35">
        <v>129294</v>
      </c>
      <c r="H27" s="43" t="str">
        <f>IF($B27="N/A","N/A",IF(G27&gt;10,"No",IF(G27&lt;-10,"No","Yes")))</f>
        <v>N/A</v>
      </c>
      <c r="I27" s="12">
        <v>4.7190000000000003</v>
      </c>
      <c r="J27" s="12">
        <v>3.2959999999999998</v>
      </c>
      <c r="K27" s="35" t="s">
        <v>217</v>
      </c>
      <c r="L27" s="9" t="str">
        <f>IF(J27="Div by 0", "N/A", IF(K27="N/A","N/A", IF(J27&gt;VALUE(MID(K27,1,2)), "No", IF(J27&lt;-1*VALUE(MID(K27,1,2)), "No", "Yes"))))</f>
        <v>N/A</v>
      </c>
    </row>
    <row r="28" spans="1:12" x14ac:dyDescent="0.2">
      <c r="A28" s="2" t="s">
        <v>139</v>
      </c>
      <c r="B28" s="47" t="s">
        <v>217</v>
      </c>
      <c r="C28" s="8">
        <v>6.2840280362999996</v>
      </c>
      <c r="D28" s="43" t="str">
        <f>IF($B28="N/A","N/A",IF(C28&gt;10,"No",IF(C28&lt;-10,"No","Yes")))</f>
        <v>N/A</v>
      </c>
      <c r="E28" s="8">
        <v>6.2338325951</v>
      </c>
      <c r="F28" s="43" t="str">
        <f>IF($B28="N/A","N/A",IF(E28&gt;10,"No",IF(E28&lt;-10,"No","Yes")))</f>
        <v>N/A</v>
      </c>
      <c r="G28" s="8">
        <v>6.1775135715999996</v>
      </c>
      <c r="H28" s="43" t="str">
        <f>IF($B28="N/A","N/A",IF(G28&gt;10,"No",IF(G28&lt;-10,"No","Yes")))</f>
        <v>N/A</v>
      </c>
      <c r="I28" s="12">
        <v>-0.79900000000000004</v>
      </c>
      <c r="J28" s="12">
        <v>-0.90300000000000002</v>
      </c>
      <c r="K28" s="9" t="s">
        <v>217</v>
      </c>
      <c r="L28" s="9" t="str">
        <f>IF(J28="Div by 0", "N/A", IF(K28="N/A","N/A", IF(J28&gt;VALUE(MID(K28,1,2)), "No", IF(J28&lt;-1*VALUE(MID(K28,1,2)), "No", "Yes"))))</f>
        <v>N/A</v>
      </c>
    </row>
    <row r="29" spans="1:12" x14ac:dyDescent="0.2">
      <c r="A29" s="16" t="s">
        <v>140</v>
      </c>
      <c r="B29" s="35" t="s">
        <v>217</v>
      </c>
      <c r="C29" s="35">
        <v>185400</v>
      </c>
      <c r="D29" s="43" t="str">
        <f>IF($B29="N/A","N/A",IF(C29&gt;10,"No",IF(C29&lt;-10,"No","Yes")))</f>
        <v>N/A</v>
      </c>
      <c r="E29" s="35">
        <v>196169</v>
      </c>
      <c r="F29" s="43" t="str">
        <f>IF($B29="N/A","N/A",IF(E29&gt;10,"No",IF(E29&lt;-10,"No","Yes")))</f>
        <v>N/A</v>
      </c>
      <c r="G29" s="35">
        <v>203238</v>
      </c>
      <c r="H29" s="43" t="str">
        <f>IF($B29="N/A","N/A",IF(G29&gt;10,"No",IF(G29&lt;-10,"No","Yes")))</f>
        <v>N/A</v>
      </c>
      <c r="I29" s="12">
        <v>5.8090000000000002</v>
      </c>
      <c r="J29" s="12">
        <v>3.6040000000000001</v>
      </c>
      <c r="K29" s="35" t="s">
        <v>217</v>
      </c>
      <c r="L29" s="9" t="str">
        <f>IF(J29="Div by 0", "N/A", IF(K29="N/A","N/A", IF(J29&gt;VALUE(MID(K29,1,2)), "No", IF(J29&lt;-1*VALUE(MID(K29,1,2)), "No", "Yes"))))</f>
        <v>N/A</v>
      </c>
    </row>
    <row r="30" spans="1:12" x14ac:dyDescent="0.2">
      <c r="A30" s="2" t="s">
        <v>141</v>
      </c>
      <c r="B30" s="34" t="s">
        <v>217</v>
      </c>
      <c r="C30" s="8">
        <v>9.7470806073999992</v>
      </c>
      <c r="D30" s="43" t="str">
        <f>IF($B30="N/A","N/A",IF(C30&gt;10,"No",IF(C30&lt;-10,"No","Yes")))</f>
        <v>N/A</v>
      </c>
      <c r="E30" s="8">
        <v>9.7698687882000002</v>
      </c>
      <c r="F30" s="43" t="str">
        <f>IF($B30="N/A","N/A",IF(E30&gt;10,"No",IF(E30&lt;-10,"No","Yes")))</f>
        <v>N/A</v>
      </c>
      <c r="G30" s="8">
        <v>9.7104699618999994</v>
      </c>
      <c r="H30" s="43" t="str">
        <f>IF($B30="N/A","N/A",IF(G30&gt;10,"No",IF(G30&lt;-10,"No","Yes")))</f>
        <v>N/A</v>
      </c>
      <c r="I30" s="12">
        <v>0.23380000000000001</v>
      </c>
      <c r="J30" s="12">
        <v>-0.60799999999999998</v>
      </c>
      <c r="K30" s="9" t="s">
        <v>217</v>
      </c>
      <c r="L30" s="9" t="str">
        <f>IF(J30="Div by 0", "N/A", IF(K30="N/A","N/A", IF(J30&gt;VALUE(MID(K30,1,2)), "No", IF(J30&lt;-1*VALUE(MID(K30,1,2)), "No", "Yes"))))</f>
        <v>N/A</v>
      </c>
    </row>
    <row r="31" spans="1:12" ht="12.75" customHeight="1" x14ac:dyDescent="0.2">
      <c r="A31" s="16" t="s">
        <v>142</v>
      </c>
      <c r="B31" s="1" t="s">
        <v>217</v>
      </c>
      <c r="C31" s="1">
        <v>129683.83332999999</v>
      </c>
      <c r="D31" s="43" t="str">
        <f>IF($B31="N/A","N/A",IF(C31&gt;10,"No",IF(C31&lt;-10,"No","Yes")))</f>
        <v>N/A</v>
      </c>
      <c r="E31" s="1">
        <v>137967.08332999999</v>
      </c>
      <c r="F31" s="43" t="str">
        <f>IF($B31="N/A","N/A",IF(E31&gt;10,"No",IF(E31&lt;-10,"No","Yes")))</f>
        <v>N/A</v>
      </c>
      <c r="G31" s="1">
        <v>142439.91667000001</v>
      </c>
      <c r="H31" s="43" t="str">
        <f>IF($B31="N/A","N/A",IF(G31&gt;10,"No",IF(G31&lt;-10,"No","Yes")))</f>
        <v>N/A</v>
      </c>
      <c r="I31" s="12">
        <v>6.3869999999999996</v>
      </c>
      <c r="J31" s="12">
        <v>3.242</v>
      </c>
      <c r="K31" s="1" t="s">
        <v>217</v>
      </c>
      <c r="L31" s="9" t="str">
        <f>IF(J31="Div by 0", "N/A", IF(K31="N/A","N/A", IF(J31&gt;VALUE(MID(K31,1,2)), "No", IF(J31&lt;-1*VALUE(MID(K31,1,2)), "No", "Yes"))))</f>
        <v>N/A</v>
      </c>
    </row>
    <row r="32" spans="1:12" s="18" customFormat="1" ht="12" customHeight="1" x14ac:dyDescent="0.2">
      <c r="A32" s="173" t="s">
        <v>1649</v>
      </c>
      <c r="B32" s="174"/>
      <c r="C32" s="174"/>
      <c r="D32" s="174"/>
      <c r="E32" s="174"/>
      <c r="F32" s="174"/>
      <c r="G32" s="174"/>
      <c r="H32" s="174"/>
      <c r="I32" s="174"/>
      <c r="J32" s="174"/>
      <c r="K32" s="174"/>
      <c r="L32" s="175"/>
    </row>
    <row r="33" spans="1:12" s="18" customFormat="1" ht="12.75" customHeight="1" x14ac:dyDescent="0.2">
      <c r="A33" s="167" t="s">
        <v>1647</v>
      </c>
      <c r="B33" s="168"/>
      <c r="C33" s="168"/>
      <c r="D33" s="168"/>
      <c r="E33" s="168"/>
      <c r="F33" s="168"/>
      <c r="G33" s="168"/>
      <c r="H33" s="168"/>
      <c r="I33" s="168"/>
      <c r="J33" s="168"/>
      <c r="K33" s="168"/>
      <c r="L33" s="169"/>
    </row>
    <row r="34" spans="1:12" x14ac:dyDescent="0.2">
      <c r="A34" s="55"/>
      <c r="B34" s="53"/>
      <c r="C34" s="8"/>
      <c r="D34" s="8"/>
    </row>
    <row r="35" spans="1:12" x14ac:dyDescent="0.2">
      <c r="A35" s="53"/>
      <c r="B35" s="47"/>
      <c r="C35" s="8"/>
      <c r="D35" s="8"/>
    </row>
    <row r="36" spans="1:12" x14ac:dyDescent="0.2">
      <c r="A36" s="2"/>
      <c r="B36" s="47"/>
      <c r="C36" s="8"/>
      <c r="D36" s="8"/>
    </row>
    <row r="37" spans="1:12" x14ac:dyDescent="0.2">
      <c r="A37" s="2"/>
      <c r="B37" s="53"/>
      <c r="C37" s="8"/>
      <c r="D37" s="8"/>
    </row>
    <row r="38" spans="1:12" x14ac:dyDescent="0.2">
      <c r="A38" s="53"/>
      <c r="B38" s="47"/>
      <c r="C38" s="8"/>
      <c r="D38" s="8"/>
    </row>
    <row r="39" spans="1:12" x14ac:dyDescent="0.2">
      <c r="A39" s="55"/>
      <c r="B39" s="47"/>
      <c r="C39" s="8"/>
      <c r="D39" s="8"/>
    </row>
    <row r="40" spans="1:12" x14ac:dyDescent="0.2">
      <c r="A40" s="55"/>
      <c r="B40" s="47"/>
    </row>
    <row r="41" spans="1:12" x14ac:dyDescent="0.2">
      <c r="A41" s="55"/>
      <c r="B41" s="47"/>
    </row>
    <row r="42" spans="1:12" x14ac:dyDescent="0.2">
      <c r="A42" s="55"/>
      <c r="B42" s="47"/>
    </row>
    <row r="43" spans="1:12" x14ac:dyDescent="0.2">
      <c r="A43" s="55"/>
      <c r="B43" s="47"/>
    </row>
    <row r="44" spans="1:12" x14ac:dyDescent="0.2">
      <c r="A44" s="55"/>
      <c r="B44" s="47"/>
    </row>
    <row r="45" spans="1:12" x14ac:dyDescent="0.2">
      <c r="A45" s="55"/>
      <c r="B45" s="47"/>
    </row>
    <row r="46" spans="1:12" x14ac:dyDescent="0.2">
      <c r="A46" s="55"/>
      <c r="B46" s="53"/>
    </row>
    <row r="47" spans="1:12" x14ac:dyDescent="0.2">
      <c r="A47" s="53"/>
      <c r="B47" s="53"/>
    </row>
    <row r="48" spans="1:12" x14ac:dyDescent="0.2">
      <c r="A48" s="53"/>
      <c r="B48" s="53"/>
    </row>
    <row r="49" spans="1:2" x14ac:dyDescent="0.2">
      <c r="A49" s="53"/>
      <c r="B49" s="53"/>
    </row>
    <row r="50" spans="1:2" x14ac:dyDescent="0.2">
      <c r="A50" s="53"/>
      <c r="B50" s="53"/>
    </row>
    <row r="51" spans="1:2" x14ac:dyDescent="0.2">
      <c r="A51" s="53"/>
      <c r="B51" s="53"/>
    </row>
    <row r="52" spans="1:2" x14ac:dyDescent="0.2">
      <c r="A52" s="53"/>
      <c r="B52" s="53"/>
    </row>
    <row r="53" spans="1:2" x14ac:dyDescent="0.2">
      <c r="A53" s="53"/>
      <c r="B53" s="53"/>
    </row>
    <row r="54" spans="1:2" x14ac:dyDescent="0.2">
      <c r="A54" s="53"/>
    </row>
  </sheetData>
  <mergeCells count="5">
    <mergeCell ref="A4:K4"/>
    <mergeCell ref="A33:L33"/>
    <mergeCell ref="A32:L32"/>
    <mergeCell ref="A1:L1"/>
    <mergeCell ref="A2:L2"/>
  </mergeCells>
  <printOptions headings="1"/>
  <pageMargins left="0.75" right="0.75" top="1" bottom="0.75" header="0.5" footer="0.5"/>
  <pageSetup scale="58" fitToHeight="20" orientation="landscape" useFirstPageNumber="1" r:id="rId1"/>
  <headerFooter alignWithMargins="0">
    <oddFooter>&amp;R&amp;A Page &amp;P</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N361"/>
  <sheetViews>
    <sheetView zoomScaleNormal="100" zoomScaleSheetLayoutView="90" workbookViewId="0">
      <pane xSplit="2" ySplit="5" topLeftCell="H6" activePane="bottomRight" state="frozen"/>
      <selection pane="topRight" activeCell="C1" sqref="C1"/>
      <selection pane="bottomLeft" activeCell="A6" sqref="A6"/>
      <selection pane="bottomRight" activeCell="A3" sqref="A3:L3"/>
    </sheetView>
  </sheetViews>
  <sheetFormatPr defaultColWidth="9.140625" defaultRowHeight="12.75" x14ac:dyDescent="0.2"/>
  <cols>
    <col min="1" max="1" width="77.28515625" style="54" customWidth="1"/>
    <col min="2" max="2" width="10.7109375" style="54"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42"/>
  </cols>
  <sheetData>
    <row r="1" spans="1:12" s="17" customFormat="1" ht="18.75" customHeight="1" x14ac:dyDescent="0.2">
      <c r="A1" s="158" t="s">
        <v>1682</v>
      </c>
      <c r="B1" s="159"/>
      <c r="C1" s="159"/>
      <c r="D1" s="159"/>
      <c r="E1" s="159"/>
      <c r="F1" s="159"/>
      <c r="G1" s="159"/>
      <c r="H1" s="159"/>
      <c r="I1" s="159"/>
      <c r="J1" s="159"/>
      <c r="K1" s="159"/>
      <c r="L1" s="160"/>
    </row>
    <row r="2" spans="1:12" ht="24.75" customHeight="1" x14ac:dyDescent="0.2">
      <c r="A2" s="176" t="s">
        <v>1607</v>
      </c>
      <c r="B2" s="177"/>
      <c r="C2" s="177"/>
      <c r="D2" s="177"/>
      <c r="E2" s="177"/>
      <c r="F2" s="177"/>
      <c r="G2" s="177"/>
      <c r="H2" s="177"/>
      <c r="I2" s="177"/>
      <c r="J2" s="177"/>
      <c r="K2" s="177"/>
      <c r="L2" s="178"/>
    </row>
    <row r="3" spans="1:12" s="18" customFormat="1" x14ac:dyDescent="0.2">
      <c r="A3" s="157" t="s">
        <v>1742</v>
      </c>
      <c r="B3" s="19"/>
      <c r="C3" s="19"/>
      <c r="D3" s="19"/>
      <c r="E3" s="19"/>
      <c r="F3" s="19"/>
      <c r="G3" s="19"/>
      <c r="H3" s="19"/>
      <c r="I3" s="19"/>
      <c r="J3" s="19"/>
      <c r="K3" s="20"/>
    </row>
    <row r="4" spans="1:12" s="18" customFormat="1" x14ac:dyDescent="0.2">
      <c r="A4" s="161" t="s">
        <v>650</v>
      </c>
      <c r="B4" s="162"/>
      <c r="C4" s="162"/>
      <c r="D4" s="162"/>
      <c r="E4" s="162"/>
      <c r="F4" s="162"/>
      <c r="G4" s="162"/>
      <c r="H4" s="162"/>
      <c r="I4" s="162"/>
      <c r="J4" s="162"/>
      <c r="K4" s="163"/>
    </row>
    <row r="5" spans="1:12" s="73" customFormat="1" ht="63" customHeight="1" x14ac:dyDescent="0.2">
      <c r="A5" s="126" t="s">
        <v>11</v>
      </c>
      <c r="B5" s="22" t="s">
        <v>216</v>
      </c>
      <c r="C5" s="22" t="s">
        <v>1671</v>
      </c>
      <c r="D5" s="22" t="s">
        <v>1677</v>
      </c>
      <c r="E5" s="22" t="s">
        <v>651</v>
      </c>
      <c r="F5" s="22" t="s">
        <v>1673</v>
      </c>
      <c r="G5" s="22" t="s">
        <v>652</v>
      </c>
      <c r="H5" s="22" t="s">
        <v>1674</v>
      </c>
      <c r="I5" s="39" t="s">
        <v>1675</v>
      </c>
      <c r="J5" s="39" t="s">
        <v>1676</v>
      </c>
      <c r="K5" s="40" t="s">
        <v>737</v>
      </c>
      <c r="L5" s="41" t="s">
        <v>736</v>
      </c>
    </row>
    <row r="6" spans="1:12" x14ac:dyDescent="0.2">
      <c r="A6" s="65" t="s">
        <v>0</v>
      </c>
      <c r="B6" s="35" t="s">
        <v>217</v>
      </c>
      <c r="C6" s="35">
        <v>1781048</v>
      </c>
      <c r="D6" s="43" t="str">
        <f>IF($B6="N/A","N/A",IF(C6&gt;10,"No",IF(C6&lt;-10,"No","Yes")))</f>
        <v>N/A</v>
      </c>
      <c r="E6" s="35">
        <v>1880923</v>
      </c>
      <c r="F6" s="43" t="str">
        <f>IF($B6="N/A","N/A",IF(E6&gt;10,"No",IF(E6&lt;-10,"No","Yes")))</f>
        <v>N/A</v>
      </c>
      <c r="G6" s="35">
        <v>1961676</v>
      </c>
      <c r="H6" s="43" t="str">
        <f>IF($B6="N/A","N/A",IF(G6&gt;10,"No",IF(G6&lt;-10,"No","Yes")))</f>
        <v>N/A</v>
      </c>
      <c r="I6" s="12">
        <v>5.6079999999999997</v>
      </c>
      <c r="J6" s="12">
        <v>4.2930000000000001</v>
      </c>
      <c r="K6" s="49" t="s">
        <v>732</v>
      </c>
      <c r="L6" s="9" t="str">
        <f>IF(J6="Div by 0", "N/A", IF(K6="N/A","N/A", IF(J6&gt;VALUE(MID(K6,1,2)), "No", IF(J6&lt;-1*VALUE(MID(K6,1,2)), "No", "Yes"))))</f>
        <v>Yes</v>
      </c>
    </row>
    <row r="7" spans="1:12" x14ac:dyDescent="0.2">
      <c r="A7" s="16" t="s">
        <v>59</v>
      </c>
      <c r="B7" s="35" t="s">
        <v>217</v>
      </c>
      <c r="C7" s="35">
        <v>1406160.82</v>
      </c>
      <c r="D7" s="43" t="str">
        <f>IF($B7="N/A","N/A",IF(C7&gt;10,"No",IF(C7&lt;-10,"No","Yes")))</f>
        <v>N/A</v>
      </c>
      <c r="E7" s="35">
        <v>1504562.13</v>
      </c>
      <c r="F7" s="43" t="str">
        <f>IF($B7="N/A","N/A",IF(E7&gt;10,"No",IF(E7&lt;-10,"No","Yes")))</f>
        <v>N/A</v>
      </c>
      <c r="G7" s="35">
        <v>1577036.54</v>
      </c>
      <c r="H7" s="43" t="str">
        <f>IF($B7="N/A","N/A",IF(G7&gt;10,"No",IF(G7&lt;-10,"No","Yes")))</f>
        <v>N/A</v>
      </c>
      <c r="I7" s="12">
        <v>6.9980000000000002</v>
      </c>
      <c r="J7" s="12">
        <v>4.8170000000000002</v>
      </c>
      <c r="K7" s="49" t="s">
        <v>733</v>
      </c>
      <c r="L7" s="9" t="str">
        <f>IF(J7="Div by 0", "N/A", IF(K7="N/A","N/A", IF(J7&gt;VALUE(MID(K7,1,2)), "No", IF(J7&lt;-1*VALUE(MID(K7,1,2)), "No", "Yes"))))</f>
        <v>Yes</v>
      </c>
    </row>
    <row r="8" spans="1:12" x14ac:dyDescent="0.2">
      <c r="A8" s="66" t="s">
        <v>143</v>
      </c>
      <c r="B8" s="35" t="s">
        <v>217</v>
      </c>
      <c r="C8" s="35">
        <v>72270</v>
      </c>
      <c r="D8" s="43" t="str">
        <f>IF($B8="N/A","N/A",IF(C8&gt;10,"No",IF(C8&lt;-10,"No","Yes")))</f>
        <v>N/A</v>
      </c>
      <c r="E8" s="35">
        <v>70119</v>
      </c>
      <c r="F8" s="43" t="str">
        <f>IF($B8="N/A","N/A",IF(E8&gt;10,"No",IF(E8&lt;-10,"No","Yes")))</f>
        <v>N/A</v>
      </c>
      <c r="G8" s="35">
        <v>66323</v>
      </c>
      <c r="H8" s="43" t="str">
        <f>IF($B8="N/A","N/A",IF(G8&gt;10,"No",IF(G8&lt;-10,"No","Yes")))</f>
        <v>N/A</v>
      </c>
      <c r="I8" s="12">
        <v>-2.98</v>
      </c>
      <c r="J8" s="12">
        <v>-5.41</v>
      </c>
      <c r="K8" s="35" t="s">
        <v>217</v>
      </c>
      <c r="L8" s="9" t="str">
        <f>IF(J8="Div by 0", "N/A", IF(K8="N/A","N/A", IF(J8&gt;VALUE(MID(K8,1,2)), "No", IF(J8&lt;-1*VALUE(MID(K8,1,2)), "No", "Yes"))))</f>
        <v>N/A</v>
      </c>
    </row>
    <row r="9" spans="1:12" x14ac:dyDescent="0.2">
      <c r="A9" s="16" t="s">
        <v>681</v>
      </c>
      <c r="B9" s="35" t="s">
        <v>217</v>
      </c>
      <c r="C9" s="35">
        <v>72270</v>
      </c>
      <c r="D9" s="43" t="str">
        <f t="shared" ref="D9:D11" si="0">IF($B9="N/A","N/A",IF(C9&gt;10,"No",IF(C9&lt;-10,"No","Yes")))</f>
        <v>N/A</v>
      </c>
      <c r="E9" s="35">
        <v>70119</v>
      </c>
      <c r="F9" s="43" t="str">
        <f t="shared" ref="F9:F11" si="1">IF($B9="N/A","N/A",IF(E9&gt;10,"No",IF(E9&lt;-10,"No","Yes")))</f>
        <v>N/A</v>
      </c>
      <c r="G9" s="35">
        <v>66323</v>
      </c>
      <c r="H9" s="43" t="str">
        <f t="shared" ref="H9:H11" si="2">IF($B9="N/A","N/A",IF(G9&gt;10,"No",IF(G9&lt;-10,"No","Yes")))</f>
        <v>N/A</v>
      </c>
      <c r="I9" s="12">
        <v>-2.98</v>
      </c>
      <c r="J9" s="12">
        <v>-5.41</v>
      </c>
      <c r="K9" s="35" t="s">
        <v>217</v>
      </c>
      <c r="L9" s="9" t="str">
        <f t="shared" ref="L9:L11" si="3">IF(J9="Div by 0", "N/A", IF(K9="N/A","N/A", IF(J9&gt;VALUE(MID(K9,1,2)), "No", IF(J9&lt;-1*VALUE(MID(K9,1,2)), "No", "Yes"))))</f>
        <v>N/A</v>
      </c>
    </row>
    <row r="10" spans="1:12" x14ac:dyDescent="0.2">
      <c r="A10" s="16" t="s">
        <v>424</v>
      </c>
      <c r="B10" s="35" t="s">
        <v>217</v>
      </c>
      <c r="C10" s="35">
        <v>0</v>
      </c>
      <c r="D10" s="43" t="str">
        <f t="shared" si="0"/>
        <v>N/A</v>
      </c>
      <c r="E10" s="35">
        <v>0</v>
      </c>
      <c r="F10" s="43" t="str">
        <f t="shared" si="1"/>
        <v>N/A</v>
      </c>
      <c r="G10" s="35">
        <v>0</v>
      </c>
      <c r="H10" s="43" t="str">
        <f t="shared" si="2"/>
        <v>N/A</v>
      </c>
      <c r="I10" s="12" t="s">
        <v>1743</v>
      </c>
      <c r="J10" s="12" t="s">
        <v>1743</v>
      </c>
      <c r="K10" s="35" t="s">
        <v>217</v>
      </c>
      <c r="L10" s="9" t="str">
        <f t="shared" si="3"/>
        <v>N/A</v>
      </c>
    </row>
    <row r="11" spans="1:12" x14ac:dyDescent="0.2">
      <c r="A11" s="16" t="s">
        <v>173</v>
      </c>
      <c r="B11" s="35" t="s">
        <v>217</v>
      </c>
      <c r="C11" s="8">
        <v>4.0577233179999999</v>
      </c>
      <c r="D11" s="43" t="str">
        <f t="shared" si="0"/>
        <v>N/A</v>
      </c>
      <c r="E11" s="8">
        <v>3.7279038004</v>
      </c>
      <c r="F11" s="43" t="str">
        <f t="shared" si="1"/>
        <v>N/A</v>
      </c>
      <c r="G11" s="8">
        <v>3.3809354857999998</v>
      </c>
      <c r="H11" s="43" t="str">
        <f t="shared" si="2"/>
        <v>N/A</v>
      </c>
      <c r="I11" s="12">
        <v>-8.1300000000000008</v>
      </c>
      <c r="J11" s="12">
        <v>-9.31</v>
      </c>
      <c r="K11" s="35" t="s">
        <v>217</v>
      </c>
      <c r="L11" s="9" t="str">
        <f t="shared" si="3"/>
        <v>N/A</v>
      </c>
    </row>
    <row r="12" spans="1:12" x14ac:dyDescent="0.2">
      <c r="A12" s="16" t="s">
        <v>144</v>
      </c>
      <c r="B12" s="35" t="s">
        <v>217</v>
      </c>
      <c r="C12" s="35">
        <v>44936.25</v>
      </c>
      <c r="D12" s="43" t="str">
        <f>IF($B12="N/A","N/A",IF(C12&gt;10,"No",IF(C12&lt;-10,"No","Yes")))</f>
        <v>N/A</v>
      </c>
      <c r="E12" s="35">
        <v>43804.25</v>
      </c>
      <c r="F12" s="43" t="str">
        <f>IF($B12="N/A","N/A",IF(E12&gt;10,"No",IF(E12&lt;-10,"No","Yes")))</f>
        <v>N/A</v>
      </c>
      <c r="G12" s="35">
        <v>40555.416666999998</v>
      </c>
      <c r="H12" s="43" t="str">
        <f>IF($B12="N/A","N/A",IF(G12&gt;10,"No",IF(G12&lt;-10,"No","Yes")))</f>
        <v>N/A</v>
      </c>
      <c r="I12" s="12">
        <v>-2.52</v>
      </c>
      <c r="J12" s="12">
        <v>-7.42</v>
      </c>
      <c r="K12" s="35" t="s">
        <v>217</v>
      </c>
      <c r="L12" s="9" t="str">
        <f>IF(J12="Div by 0", "N/A", IF(K12="N/A","N/A", IF(J12&gt;VALUE(MID(K12,1,2)), "No", IF(J12&lt;-1*VALUE(MID(K12,1,2)), "No", "Yes"))))</f>
        <v>N/A</v>
      </c>
    </row>
    <row r="13" spans="1:12" s="104" customFormat="1" ht="12.75" customHeight="1" x14ac:dyDescent="0.2">
      <c r="A13" s="2" t="s">
        <v>1656</v>
      </c>
      <c r="B13" s="47" t="s">
        <v>281</v>
      </c>
      <c r="C13" s="13">
        <v>97.729033693000005</v>
      </c>
      <c r="D13" s="11" t="str">
        <f>IF($B13="N/A","N/A",IF(C13&gt;=95,"Yes","No"))</f>
        <v>Yes</v>
      </c>
      <c r="E13" s="13">
        <v>98.213058162999999</v>
      </c>
      <c r="F13" s="11" t="str">
        <f>IF($B13="N/A","N/A",IF(E13&gt;=95,"Yes","No"))</f>
        <v>Yes</v>
      </c>
      <c r="G13" s="13">
        <v>98.435470484999996</v>
      </c>
      <c r="H13" s="11" t="str">
        <f>IF($B13="N/A","N/A",IF(G13&gt;=95,"Yes","No"))</f>
        <v>Yes</v>
      </c>
      <c r="I13" s="56">
        <v>0.49530000000000002</v>
      </c>
      <c r="J13" s="56">
        <v>0.22650000000000001</v>
      </c>
      <c r="K13" s="47" t="s">
        <v>733</v>
      </c>
      <c r="L13" s="11" t="str">
        <f t="shared" ref="L13:L25" si="4">IF(J13="Div by 0", "N/A", IF(K13="N/A","N/A", IF(J13&gt;VALUE(MID(K13,1,2)), "No", IF(J13&lt;-1*VALUE(MID(K13,1,2)), "No", "Yes"))))</f>
        <v>Yes</v>
      </c>
    </row>
    <row r="14" spans="1:12" s="104" customFormat="1" ht="12.75" customHeight="1" x14ac:dyDescent="0.2">
      <c r="A14" s="2" t="s">
        <v>1657</v>
      </c>
      <c r="B14" s="127" t="s">
        <v>1658</v>
      </c>
      <c r="C14" s="68">
        <v>97.303946890000006</v>
      </c>
      <c r="D14" s="11" t="str">
        <f>IF($B14="N/A","N/A",IF(C14&gt;95,"Yes","No"))</f>
        <v>Yes</v>
      </c>
      <c r="E14" s="68">
        <v>97.829895215999997</v>
      </c>
      <c r="F14" s="11" t="str">
        <f>IF($B14="N/A","N/A",IF(E14&gt;95,"Yes","No"))</f>
        <v>Yes</v>
      </c>
      <c r="G14" s="68">
        <v>98.256949669999997</v>
      </c>
      <c r="H14" s="11" t="str">
        <f>IF($B14="N/A","N/A",IF(G14&gt;95,"Yes","No"))</f>
        <v>Yes</v>
      </c>
      <c r="I14" s="128">
        <v>0.54049999999999998</v>
      </c>
      <c r="J14" s="128">
        <v>0.4365</v>
      </c>
      <c r="K14" s="127" t="s">
        <v>733</v>
      </c>
      <c r="L14" s="11" t="str">
        <f t="shared" si="4"/>
        <v>Yes</v>
      </c>
    </row>
    <row r="15" spans="1:12" s="104" customFormat="1" ht="12.75" customHeight="1" x14ac:dyDescent="0.2">
      <c r="A15" s="2" t="s">
        <v>1659</v>
      </c>
      <c r="B15" s="127" t="s">
        <v>217</v>
      </c>
      <c r="C15" s="68">
        <v>3.0880695E-2</v>
      </c>
      <c r="D15" s="129" t="str">
        <f t="shared" ref="D15:D19" si="5">IF($B15="N/A","N/A",IF(C15&gt;10,"No",IF(C15&lt;-10,"No","Yes")))</f>
        <v>N/A</v>
      </c>
      <c r="E15" s="68">
        <v>2.7486505299999998E-2</v>
      </c>
      <c r="F15" s="129" t="str">
        <f t="shared" ref="F15:F19" si="6">IF($B15="N/A","N/A",IF(E15&gt;10,"No",IF(E15&lt;-10,"No","Yes")))</f>
        <v>N/A</v>
      </c>
      <c r="G15" s="68">
        <v>2.3704220299999999E-2</v>
      </c>
      <c r="H15" s="129" t="str">
        <f t="shared" ref="H15:H19" si="7">IF($B15="N/A","N/A",IF(G15&gt;10,"No",IF(G15&lt;-10,"No","Yes")))</f>
        <v>N/A</v>
      </c>
      <c r="I15" s="128">
        <v>-11</v>
      </c>
      <c r="J15" s="128">
        <v>-13.8</v>
      </c>
      <c r="K15" s="127" t="s">
        <v>217</v>
      </c>
      <c r="L15" s="11" t="str">
        <f t="shared" si="4"/>
        <v>N/A</v>
      </c>
    </row>
    <row r="16" spans="1:12" s="104" customFormat="1" ht="12.75" customHeight="1" x14ac:dyDescent="0.2">
      <c r="A16" s="2" t="s">
        <v>1660</v>
      </c>
      <c r="B16" s="127" t="s">
        <v>217</v>
      </c>
      <c r="C16" s="68">
        <v>1.4598147000000001E-3</v>
      </c>
      <c r="D16" s="129" t="str">
        <f t="shared" si="5"/>
        <v>N/A</v>
      </c>
      <c r="E16" s="68">
        <v>9.5697700000000002E-4</v>
      </c>
      <c r="F16" s="129" t="str">
        <f t="shared" si="6"/>
        <v>N/A</v>
      </c>
      <c r="G16" s="68">
        <v>6.6269859999999996E-4</v>
      </c>
      <c r="H16" s="129" t="str">
        <f t="shared" si="7"/>
        <v>N/A</v>
      </c>
      <c r="I16" s="128">
        <v>-34.4</v>
      </c>
      <c r="J16" s="128">
        <v>-30.8</v>
      </c>
      <c r="K16" s="127" t="s">
        <v>217</v>
      </c>
      <c r="L16" s="11" t="str">
        <f t="shared" si="4"/>
        <v>N/A</v>
      </c>
    </row>
    <row r="17" spans="1:14" s="104" customFormat="1" ht="12.75" customHeight="1" x14ac:dyDescent="0.2">
      <c r="A17" s="2" t="s">
        <v>1661</v>
      </c>
      <c r="B17" s="127" t="s">
        <v>217</v>
      </c>
      <c r="C17" s="68">
        <v>1.122934E-4</v>
      </c>
      <c r="D17" s="129" t="str">
        <f t="shared" si="5"/>
        <v>N/A</v>
      </c>
      <c r="E17" s="68">
        <v>1.063308E-4</v>
      </c>
      <c r="F17" s="129" t="str">
        <f t="shared" si="6"/>
        <v>N/A</v>
      </c>
      <c r="G17" s="68">
        <v>5.0976800000000003E-5</v>
      </c>
      <c r="H17" s="129" t="str">
        <f t="shared" si="7"/>
        <v>N/A</v>
      </c>
      <c r="I17" s="128">
        <v>-5.31</v>
      </c>
      <c r="J17" s="128">
        <v>-52.1</v>
      </c>
      <c r="K17" s="127" t="s">
        <v>217</v>
      </c>
      <c r="L17" s="11" t="str">
        <f t="shared" si="4"/>
        <v>N/A</v>
      </c>
    </row>
    <row r="18" spans="1:14" s="104" customFormat="1" ht="25.5" x14ac:dyDescent="0.2">
      <c r="A18" s="2" t="s">
        <v>1662</v>
      </c>
      <c r="B18" s="47" t="s">
        <v>217</v>
      </c>
      <c r="C18" s="13">
        <v>0.39257785299999998</v>
      </c>
      <c r="D18" s="11" t="str">
        <f t="shared" si="5"/>
        <v>N/A</v>
      </c>
      <c r="E18" s="13">
        <v>0.35450680330000001</v>
      </c>
      <c r="F18" s="11" t="str">
        <f t="shared" si="6"/>
        <v>N/A</v>
      </c>
      <c r="G18" s="13">
        <v>0.1540009665</v>
      </c>
      <c r="H18" s="11" t="str">
        <f t="shared" si="7"/>
        <v>N/A</v>
      </c>
      <c r="I18" s="56">
        <v>-9.6999999999999993</v>
      </c>
      <c r="J18" s="56">
        <v>-56.6</v>
      </c>
      <c r="K18" s="47" t="s">
        <v>217</v>
      </c>
      <c r="L18" s="11" t="str">
        <f t="shared" si="4"/>
        <v>N/A</v>
      </c>
    </row>
    <row r="19" spans="1:14" s="104" customFormat="1" ht="27.75" customHeight="1" x14ac:dyDescent="0.2">
      <c r="A19" s="2" t="s">
        <v>1663</v>
      </c>
      <c r="B19" s="47" t="s">
        <v>217</v>
      </c>
      <c r="C19" s="13">
        <v>5.6146700000000002E-5</v>
      </c>
      <c r="D19" s="11" t="str">
        <f t="shared" si="5"/>
        <v>N/A</v>
      </c>
      <c r="E19" s="13">
        <v>1.063308E-4</v>
      </c>
      <c r="F19" s="11" t="str">
        <f t="shared" si="6"/>
        <v>N/A</v>
      </c>
      <c r="G19" s="13">
        <v>1.0195360000000001E-4</v>
      </c>
      <c r="H19" s="11" t="str">
        <f t="shared" si="7"/>
        <v>N/A</v>
      </c>
      <c r="I19" s="56">
        <v>89.38</v>
      </c>
      <c r="J19" s="56">
        <v>-4.12</v>
      </c>
      <c r="K19" s="47" t="s">
        <v>217</v>
      </c>
      <c r="L19" s="11" t="str">
        <f t="shared" si="4"/>
        <v>N/A</v>
      </c>
    </row>
    <row r="20" spans="1:14" s="104" customFormat="1" x14ac:dyDescent="0.2">
      <c r="A20" s="2" t="s">
        <v>1664</v>
      </c>
      <c r="B20" s="47" t="s">
        <v>217</v>
      </c>
      <c r="C20" s="1">
        <v>48018</v>
      </c>
      <c r="D20" s="11" t="str">
        <f>IF($B20="N/A","N/A",IF(C20&gt;0,"No",IF(C20&lt;0,"No","Yes")))</f>
        <v>N/A</v>
      </c>
      <c r="E20" s="1">
        <v>40818</v>
      </c>
      <c r="F20" s="11" t="str">
        <f>IF($B20="N/A","N/A",IF(E20&gt;0,"No",IF(E20&lt;0,"No","Yes")))</f>
        <v>N/A</v>
      </c>
      <c r="G20" s="1">
        <v>34193</v>
      </c>
      <c r="H20" s="11" t="str">
        <f>IF($B20="N/A","N/A",IF(G20&gt;0,"No",IF(G20&lt;0,"No","Yes")))</f>
        <v>N/A</v>
      </c>
      <c r="I20" s="56">
        <v>-15</v>
      </c>
      <c r="J20" s="56">
        <v>-16.2</v>
      </c>
      <c r="K20" s="47" t="s">
        <v>217</v>
      </c>
      <c r="L20" s="11" t="str">
        <f t="shared" si="4"/>
        <v>N/A</v>
      </c>
    </row>
    <row r="21" spans="1:14" s="104" customFormat="1" x14ac:dyDescent="0.2">
      <c r="A21" s="2" t="s">
        <v>1665</v>
      </c>
      <c r="B21" s="47" t="s">
        <v>282</v>
      </c>
      <c r="C21" s="13">
        <v>2.6960531102999998</v>
      </c>
      <c r="D21" s="11" t="str">
        <f>IF($B21="N/A","N/A",IF(C21&gt;=5,"No",IF(C21&lt;0,"No","Yes")))</f>
        <v>Yes</v>
      </c>
      <c r="E21" s="13">
        <v>2.1701047836999998</v>
      </c>
      <c r="F21" s="11" t="str">
        <f>IF($B21="N/A","N/A",IF(E21&gt;=5,"No",IF(E21&lt;0,"No","Yes")))</f>
        <v>Yes</v>
      </c>
      <c r="G21" s="13">
        <v>1.7430503304</v>
      </c>
      <c r="H21" s="11" t="str">
        <f>IF($B21="N/A","N/A",IF(G21&gt;=5,"No",IF(G21&lt;0,"No","Yes")))</f>
        <v>Yes</v>
      </c>
      <c r="I21" s="56">
        <v>-19.5</v>
      </c>
      <c r="J21" s="56">
        <v>-19.7</v>
      </c>
      <c r="K21" s="11" t="s">
        <v>217</v>
      </c>
      <c r="L21" s="11" t="str">
        <f t="shared" si="4"/>
        <v>N/A</v>
      </c>
    </row>
    <row r="22" spans="1:14" s="104" customFormat="1" ht="12.75" customHeight="1" x14ac:dyDescent="0.2">
      <c r="A22" s="4" t="s">
        <v>1666</v>
      </c>
      <c r="B22" s="127" t="s">
        <v>217</v>
      </c>
      <c r="C22" s="68">
        <v>64.629930443000006</v>
      </c>
      <c r="D22" s="129" t="str">
        <f t="shared" ref="D22:D25" si="8">IF($B22="N/A","N/A",IF(C22&gt;10,"No",IF(C22&lt;-10,"No","Yes")))</f>
        <v>N/A</v>
      </c>
      <c r="E22" s="68">
        <v>61.551276397999999</v>
      </c>
      <c r="F22" s="129" t="str">
        <f t="shared" ref="F22:F25" si="9">IF($B22="N/A","N/A",IF(E22&gt;10,"No",IF(E22&lt;-10,"No","Yes")))</f>
        <v>N/A</v>
      </c>
      <c r="G22" s="68">
        <v>58.35697365</v>
      </c>
      <c r="H22" s="129" t="str">
        <f t="shared" ref="H22:H25" si="10">IF($B22="N/A","N/A",IF(G22&gt;10,"No",IF(G22&lt;-10,"No","Yes")))</f>
        <v>N/A</v>
      </c>
      <c r="I22" s="56">
        <v>-4.76</v>
      </c>
      <c r="J22" s="56">
        <v>-5.19</v>
      </c>
      <c r="K22" s="127" t="s">
        <v>217</v>
      </c>
      <c r="L22" s="11" t="str">
        <f t="shared" si="4"/>
        <v>N/A</v>
      </c>
    </row>
    <row r="23" spans="1:14" s="104" customFormat="1" ht="12.75" customHeight="1" x14ac:dyDescent="0.2">
      <c r="A23" s="4" t="s">
        <v>1667</v>
      </c>
      <c r="B23" s="127" t="s">
        <v>217</v>
      </c>
      <c r="C23" s="68">
        <v>34.932733558000002</v>
      </c>
      <c r="D23" s="129" t="str">
        <f t="shared" si="8"/>
        <v>N/A</v>
      </c>
      <c r="E23" s="68">
        <v>32.314175118999998</v>
      </c>
      <c r="F23" s="129" t="str">
        <f t="shared" si="9"/>
        <v>N/A</v>
      </c>
      <c r="G23" s="68">
        <v>26.014096452</v>
      </c>
      <c r="H23" s="129" t="str">
        <f t="shared" si="10"/>
        <v>N/A</v>
      </c>
      <c r="I23" s="56">
        <v>-7.5</v>
      </c>
      <c r="J23" s="56">
        <v>-19.5</v>
      </c>
      <c r="K23" s="127" t="s">
        <v>217</v>
      </c>
      <c r="L23" s="11" t="str">
        <f t="shared" si="4"/>
        <v>N/A</v>
      </c>
    </row>
    <row r="24" spans="1:14" s="104" customFormat="1" ht="12.75" customHeight="1" x14ac:dyDescent="0.2">
      <c r="A24" s="4" t="s">
        <v>1668</v>
      </c>
      <c r="B24" s="127" t="s">
        <v>217</v>
      </c>
      <c r="C24" s="68">
        <v>31.702694823000002</v>
      </c>
      <c r="D24" s="129" t="str">
        <f t="shared" si="8"/>
        <v>N/A</v>
      </c>
      <c r="E24" s="68">
        <v>34.504385319999997</v>
      </c>
      <c r="F24" s="129" t="str">
        <f t="shared" si="9"/>
        <v>N/A</v>
      </c>
      <c r="G24" s="68">
        <v>37.171350861000001</v>
      </c>
      <c r="H24" s="129" t="str">
        <f t="shared" si="10"/>
        <v>N/A</v>
      </c>
      <c r="I24" s="56">
        <v>8.8369999999999997</v>
      </c>
      <c r="J24" s="56">
        <v>7.7290000000000001</v>
      </c>
      <c r="K24" s="127" t="s">
        <v>217</v>
      </c>
      <c r="L24" s="11" t="str">
        <f t="shared" si="4"/>
        <v>N/A</v>
      </c>
    </row>
    <row r="25" spans="1:14" s="104" customFormat="1" ht="12.75" customHeight="1" x14ac:dyDescent="0.2">
      <c r="A25" s="4" t="s">
        <v>1669</v>
      </c>
      <c r="B25" s="127" t="s">
        <v>217</v>
      </c>
      <c r="C25" s="68">
        <v>0.1249531426</v>
      </c>
      <c r="D25" s="129" t="str">
        <f t="shared" si="8"/>
        <v>N/A</v>
      </c>
      <c r="E25" s="68">
        <v>0.1004458817</v>
      </c>
      <c r="F25" s="129" t="str">
        <f t="shared" si="9"/>
        <v>N/A</v>
      </c>
      <c r="G25" s="68">
        <v>0.13745503470000001</v>
      </c>
      <c r="H25" s="129" t="str">
        <f t="shared" si="10"/>
        <v>N/A</v>
      </c>
      <c r="I25" s="56">
        <v>-19.600000000000001</v>
      </c>
      <c r="J25" s="56">
        <v>36.840000000000003</v>
      </c>
      <c r="K25" s="127" t="s">
        <v>217</v>
      </c>
      <c r="L25" s="11" t="str">
        <f t="shared" si="4"/>
        <v>N/A</v>
      </c>
    </row>
    <row r="26" spans="1:14" x14ac:dyDescent="0.2">
      <c r="A26" s="2" t="s">
        <v>1670</v>
      </c>
      <c r="B26" s="47" t="s">
        <v>221</v>
      </c>
      <c r="C26" s="1">
        <v>857</v>
      </c>
      <c r="D26" s="43" t="str">
        <f>IF($B26="N/A","N/A",IF(C26&gt;0,"No",IF(C26&lt;0,"No","Yes")))</f>
        <v>No</v>
      </c>
      <c r="E26" s="1">
        <v>790</v>
      </c>
      <c r="F26" s="43" t="str">
        <f>IF($B26="N/A","N/A",IF(E26&gt;0,"No",IF(E26&lt;0,"No","Yes")))</f>
        <v>No</v>
      </c>
      <c r="G26" s="1">
        <v>847</v>
      </c>
      <c r="H26" s="43" t="str">
        <f>IF($B26="N/A","N/A",IF(G26&gt;0,"No",IF(G26&lt;0,"No","Yes")))</f>
        <v>No</v>
      </c>
      <c r="I26" s="12">
        <v>-7.82</v>
      </c>
      <c r="J26" s="12">
        <v>7.2149999999999999</v>
      </c>
      <c r="K26" s="44" t="s">
        <v>217</v>
      </c>
      <c r="L26" s="9" t="str">
        <f t="shared" ref="L26:L74" si="11">IF(J26="Div by 0", "N/A", IF(K26="N/A","N/A", IF(J26&gt;VALUE(MID(K26,1,2)), "No", IF(J26&lt;-1*VALUE(MID(K26,1,2)), "No", "Yes"))))</f>
        <v>N/A</v>
      </c>
    </row>
    <row r="27" spans="1:14" x14ac:dyDescent="0.2">
      <c r="A27" s="6" t="s">
        <v>149</v>
      </c>
      <c r="B27" s="47" t="s">
        <v>283</v>
      </c>
      <c r="C27" s="8">
        <v>9.6291621600000002E-2</v>
      </c>
      <c r="D27" s="43" t="str">
        <f>IF($B27="N/A","N/A",IF(C27&gt;=10,"No",IF(C27&lt;0,"No","Yes")))</f>
        <v>Yes</v>
      </c>
      <c r="E27" s="8">
        <v>8.4054477500000002E-2</v>
      </c>
      <c r="F27" s="43" t="str">
        <f>IF($B27="N/A","N/A",IF(E27&gt;=10,"No",IF(E27&lt;0,"No","Yes")))</f>
        <v>Yes</v>
      </c>
      <c r="G27" s="8">
        <v>8.6354729300000002E-2</v>
      </c>
      <c r="H27" s="43" t="str">
        <f>IF($B27="N/A","N/A",IF(G27&gt;=10,"No",IF(G27&lt;0,"No","Yes")))</f>
        <v>Yes</v>
      </c>
      <c r="I27" s="12">
        <v>-12.7</v>
      </c>
      <c r="J27" s="12">
        <v>2.7370000000000001</v>
      </c>
      <c r="K27" s="44" t="s">
        <v>217</v>
      </c>
      <c r="L27" s="9" t="str">
        <f t="shared" si="11"/>
        <v>N/A</v>
      </c>
    </row>
    <row r="28" spans="1:14" x14ac:dyDescent="0.2">
      <c r="A28" s="2" t="s">
        <v>425</v>
      </c>
      <c r="B28" s="34" t="s">
        <v>217</v>
      </c>
      <c r="C28" s="13">
        <v>86.938775509999999</v>
      </c>
      <c r="D28" s="70" t="str">
        <f t="shared" ref="D28:D31" si="12">IF($B28="N/A","N/A",IF(C28&gt;10,"No",IF(C28&lt;-10,"No","Yes")))</f>
        <v>N/A</v>
      </c>
      <c r="E28" s="13">
        <v>86.654016444999996</v>
      </c>
      <c r="F28" s="43" t="str">
        <f t="shared" ref="F28:F31" si="13">IF($B28="N/A","N/A",IF(E28&gt;10,"No",IF(E28&lt;-10,"No","Yes")))</f>
        <v>N/A</v>
      </c>
      <c r="G28" s="13">
        <v>84.710743801999996</v>
      </c>
      <c r="H28" s="43" t="str">
        <f t="shared" ref="H28:H31" si="14">IF($B28="N/A","N/A",IF(G28&gt;10,"No",IF(G28&lt;-10,"No","Yes")))</f>
        <v>N/A</v>
      </c>
      <c r="I28" s="12">
        <v>-0.32800000000000001</v>
      </c>
      <c r="J28" s="12">
        <v>-2.2400000000000002</v>
      </c>
      <c r="K28" s="44" t="s">
        <v>217</v>
      </c>
      <c r="L28" s="9" t="str">
        <f t="shared" si="11"/>
        <v>N/A</v>
      </c>
    </row>
    <row r="29" spans="1:14" x14ac:dyDescent="0.2">
      <c r="A29" s="2" t="s">
        <v>426</v>
      </c>
      <c r="B29" s="34" t="s">
        <v>217</v>
      </c>
      <c r="C29" s="13">
        <v>25.597667638000001</v>
      </c>
      <c r="D29" s="70" t="str">
        <f t="shared" si="12"/>
        <v>N/A</v>
      </c>
      <c r="E29" s="13">
        <v>30.234029096</v>
      </c>
      <c r="F29" s="43" t="str">
        <f t="shared" si="13"/>
        <v>N/A</v>
      </c>
      <c r="G29" s="13">
        <v>31.877213694999998</v>
      </c>
      <c r="H29" s="43" t="str">
        <f t="shared" si="14"/>
        <v>N/A</v>
      </c>
      <c r="I29" s="12">
        <v>18.11</v>
      </c>
      <c r="J29" s="12">
        <v>5.4349999999999996</v>
      </c>
      <c r="K29" s="44" t="s">
        <v>217</v>
      </c>
      <c r="L29" s="9" t="str">
        <f t="shared" si="11"/>
        <v>N/A</v>
      </c>
    </row>
    <row r="30" spans="1:14" x14ac:dyDescent="0.2">
      <c r="A30" s="2" t="s">
        <v>422</v>
      </c>
      <c r="B30" s="34" t="s">
        <v>217</v>
      </c>
      <c r="C30" s="13">
        <v>0.40816326530000002</v>
      </c>
      <c r="D30" s="70" t="str">
        <f t="shared" si="12"/>
        <v>N/A</v>
      </c>
      <c r="E30" s="13">
        <v>0.94876660339999996</v>
      </c>
      <c r="F30" s="43" t="str">
        <f t="shared" si="13"/>
        <v>N/A</v>
      </c>
      <c r="G30" s="13">
        <v>1.5938606848000001</v>
      </c>
      <c r="H30" s="43" t="str">
        <f t="shared" si="14"/>
        <v>N/A</v>
      </c>
      <c r="I30" s="12">
        <v>132.4</v>
      </c>
      <c r="J30" s="12">
        <v>67.989999999999995</v>
      </c>
      <c r="K30" s="44" t="s">
        <v>217</v>
      </c>
      <c r="L30" s="9" t="str">
        <f t="shared" si="11"/>
        <v>N/A</v>
      </c>
    </row>
    <row r="31" spans="1:14" x14ac:dyDescent="0.2">
      <c r="A31" s="2" t="s">
        <v>423</v>
      </c>
      <c r="B31" s="34" t="s">
        <v>217</v>
      </c>
      <c r="C31" s="13">
        <v>0.75801749269999996</v>
      </c>
      <c r="D31" s="70" t="str">
        <f t="shared" si="12"/>
        <v>N/A</v>
      </c>
      <c r="E31" s="13">
        <v>0.37950664140000001</v>
      </c>
      <c r="F31" s="43" t="str">
        <f t="shared" si="13"/>
        <v>N/A</v>
      </c>
      <c r="G31" s="13">
        <v>1.5348288076000001</v>
      </c>
      <c r="H31" s="43" t="str">
        <f t="shared" si="14"/>
        <v>N/A</v>
      </c>
      <c r="I31" s="12">
        <v>-49.9</v>
      </c>
      <c r="J31" s="12">
        <v>304.39999999999998</v>
      </c>
      <c r="K31" s="44" t="s">
        <v>217</v>
      </c>
      <c r="L31" s="9" t="str">
        <f t="shared" si="11"/>
        <v>N/A</v>
      </c>
    </row>
    <row r="32" spans="1:14" x14ac:dyDescent="0.2">
      <c r="A32" s="2" t="s">
        <v>948</v>
      </c>
      <c r="B32" s="34" t="s">
        <v>217</v>
      </c>
      <c r="C32" s="68">
        <v>19.345070992</v>
      </c>
      <c r="D32" s="70" t="str">
        <f>IF($B32="N/A","N/A",IF(C32&gt;10,"No",IF(C32&lt;-10,"No","Yes")))</f>
        <v>N/A</v>
      </c>
      <c r="E32" s="68">
        <v>18.642283601999999</v>
      </c>
      <c r="F32" s="70" t="str">
        <f>IF($B32="N/A","N/A",IF(E32&gt;10,"No",IF(E32&lt;-10,"No","Yes")))</f>
        <v>N/A</v>
      </c>
      <c r="G32" s="68">
        <v>18.408697460999999</v>
      </c>
      <c r="H32" s="70" t="str">
        <f>IF($B32="N/A","N/A",IF(G32&gt;10,"No",IF(G32&lt;-10,"No","Yes")))</f>
        <v>N/A</v>
      </c>
      <c r="I32" s="12">
        <v>-3.63</v>
      </c>
      <c r="J32" s="12">
        <v>-1.25</v>
      </c>
      <c r="K32" s="69" t="s">
        <v>733</v>
      </c>
      <c r="L32" s="9" t="str">
        <f t="shared" si="11"/>
        <v>Yes</v>
      </c>
      <c r="M32" s="54"/>
      <c r="N32" s="54"/>
    </row>
    <row r="33" spans="1:14" s="54" customFormat="1" ht="25.5" x14ac:dyDescent="0.2">
      <c r="A33" s="2" t="s">
        <v>949</v>
      </c>
      <c r="B33" s="34" t="s">
        <v>217</v>
      </c>
      <c r="C33" s="68">
        <v>0</v>
      </c>
      <c r="D33" s="70" t="str">
        <f>IF($B33="N/A","N/A",IF(C33&gt;10,"No",IF(C33&lt;-10,"No","Yes")))</f>
        <v>N/A</v>
      </c>
      <c r="E33" s="68">
        <v>0</v>
      </c>
      <c r="F33" s="70" t="str">
        <f>IF($B33="N/A","N/A",IF(E33&gt;10,"No",IF(E33&lt;-10,"No","Yes")))</f>
        <v>N/A</v>
      </c>
      <c r="G33" s="68">
        <v>0</v>
      </c>
      <c r="H33" s="70" t="str">
        <f>IF($B33="N/A","N/A",IF(G33&gt;10,"No",IF(G33&lt;-10,"No","Yes")))</f>
        <v>N/A</v>
      </c>
      <c r="I33" s="12" t="s">
        <v>1743</v>
      </c>
      <c r="J33" s="12" t="s">
        <v>1743</v>
      </c>
      <c r="K33" s="69" t="s">
        <v>733</v>
      </c>
      <c r="L33" s="9" t="str">
        <f t="shared" si="11"/>
        <v>N/A</v>
      </c>
      <c r="M33" s="42"/>
      <c r="N33" s="42"/>
    </row>
    <row r="34" spans="1:14" x14ac:dyDescent="0.2">
      <c r="A34" s="2" t="s">
        <v>20</v>
      </c>
      <c r="B34" s="47" t="s">
        <v>284</v>
      </c>
      <c r="C34" s="13">
        <v>100</v>
      </c>
      <c r="D34" s="43" t="str">
        <f>IF($B34="N/A","N/A",IF(C34&gt;=98,"Yes","No"))</f>
        <v>Yes</v>
      </c>
      <c r="E34" s="13">
        <v>100</v>
      </c>
      <c r="F34" s="43" t="str">
        <f>IF($B34="N/A","N/A",IF(E34&gt;=98,"Yes","No"))</f>
        <v>Yes</v>
      </c>
      <c r="G34" s="13">
        <v>100</v>
      </c>
      <c r="H34" s="43" t="str">
        <f>IF($B34="N/A","N/A",IF(G34&gt;=98,"Yes","No"))</f>
        <v>Yes</v>
      </c>
      <c r="I34" s="12">
        <v>0</v>
      </c>
      <c r="J34" s="12">
        <v>0</v>
      </c>
      <c r="K34" s="44" t="s">
        <v>733</v>
      </c>
      <c r="L34" s="9" t="str">
        <f t="shared" si="11"/>
        <v>Yes</v>
      </c>
    </row>
    <row r="35" spans="1:14" x14ac:dyDescent="0.2">
      <c r="A35" s="2" t="s">
        <v>18</v>
      </c>
      <c r="B35" s="47" t="s">
        <v>281</v>
      </c>
      <c r="C35" s="13">
        <v>100</v>
      </c>
      <c r="D35" s="43" t="str">
        <f>IF($B35="N/A","N/A",IF(C35&gt;=95,"Yes","No"))</f>
        <v>Yes</v>
      </c>
      <c r="E35" s="13">
        <v>100</v>
      </c>
      <c r="F35" s="43" t="str">
        <f>IF($B35="N/A","N/A",IF(E35&gt;=95,"Yes","No"))</f>
        <v>Yes</v>
      </c>
      <c r="G35" s="13">
        <v>100</v>
      </c>
      <c r="H35" s="43" t="str">
        <f>IF($B35="N/A","N/A",IF(G35&gt;=95,"Yes","No"))</f>
        <v>Yes</v>
      </c>
      <c r="I35" s="12">
        <v>0</v>
      </c>
      <c r="J35" s="12">
        <v>0</v>
      </c>
      <c r="K35" s="44" t="s">
        <v>733</v>
      </c>
      <c r="L35" s="9" t="str">
        <f t="shared" si="11"/>
        <v>Yes</v>
      </c>
    </row>
    <row r="36" spans="1:14" x14ac:dyDescent="0.2">
      <c r="A36" s="2" t="s">
        <v>23</v>
      </c>
      <c r="B36" s="34" t="s">
        <v>217</v>
      </c>
      <c r="C36" s="13">
        <v>44.888234343000001</v>
      </c>
      <c r="D36" s="43" t="str">
        <f t="shared" ref="D36:D41" si="15">IF($B36="N/A","N/A",IF(C36&gt;10,"No",IF(C36&lt;-10,"No","Yes")))</f>
        <v>N/A</v>
      </c>
      <c r="E36" s="13">
        <v>45.569116864000001</v>
      </c>
      <c r="F36" s="43" t="str">
        <f t="shared" ref="F36:F41" si="16">IF($B36="N/A","N/A",IF(E36&gt;10,"No",IF(E36&lt;-10,"No","Yes")))</f>
        <v>N/A</v>
      </c>
      <c r="G36" s="13">
        <v>46.935324692000002</v>
      </c>
      <c r="H36" s="43" t="str">
        <f t="shared" ref="H36:H41" si="17">IF($B36="N/A","N/A",IF(G36&gt;10,"No",IF(G36&lt;-10,"No","Yes")))</f>
        <v>N/A</v>
      </c>
      <c r="I36" s="12">
        <v>1.5169999999999999</v>
      </c>
      <c r="J36" s="12">
        <v>2.9980000000000002</v>
      </c>
      <c r="K36" s="44" t="s">
        <v>733</v>
      </c>
      <c r="L36" s="9" t="str">
        <f t="shared" si="11"/>
        <v>Yes</v>
      </c>
    </row>
    <row r="37" spans="1:14" x14ac:dyDescent="0.2">
      <c r="A37" s="2" t="s">
        <v>24</v>
      </c>
      <c r="B37" s="34" t="s">
        <v>217</v>
      </c>
      <c r="C37" s="13">
        <v>38.077075968999999</v>
      </c>
      <c r="D37" s="43" t="str">
        <f t="shared" si="15"/>
        <v>N/A</v>
      </c>
      <c r="E37" s="13">
        <v>37.453420475000001</v>
      </c>
      <c r="F37" s="43" t="str">
        <f t="shared" si="16"/>
        <v>N/A</v>
      </c>
      <c r="G37" s="13">
        <v>37.879445943</v>
      </c>
      <c r="H37" s="43" t="str">
        <f t="shared" si="17"/>
        <v>N/A</v>
      </c>
      <c r="I37" s="12">
        <v>-1.64</v>
      </c>
      <c r="J37" s="12">
        <v>1.137</v>
      </c>
      <c r="K37" s="44" t="s">
        <v>733</v>
      </c>
      <c r="L37" s="9" t="str">
        <f t="shared" si="11"/>
        <v>Yes</v>
      </c>
    </row>
    <row r="38" spans="1:14" x14ac:dyDescent="0.2">
      <c r="A38" s="2" t="s">
        <v>25</v>
      </c>
      <c r="B38" s="34" t="s">
        <v>217</v>
      </c>
      <c r="C38" s="13">
        <v>1.6688489023999999</v>
      </c>
      <c r="D38" s="43" t="str">
        <f t="shared" si="15"/>
        <v>N/A</v>
      </c>
      <c r="E38" s="13">
        <v>1.6516359255999999</v>
      </c>
      <c r="F38" s="43" t="str">
        <f t="shared" si="16"/>
        <v>N/A</v>
      </c>
      <c r="G38" s="13">
        <v>1.6874855989999999</v>
      </c>
      <c r="H38" s="43" t="str">
        <f t="shared" si="17"/>
        <v>N/A</v>
      </c>
      <c r="I38" s="12">
        <v>-1.03</v>
      </c>
      <c r="J38" s="12">
        <v>2.1709999999999998</v>
      </c>
      <c r="K38" s="44" t="s">
        <v>733</v>
      </c>
      <c r="L38" s="9" t="str">
        <f t="shared" si="11"/>
        <v>Yes</v>
      </c>
    </row>
    <row r="39" spans="1:14" x14ac:dyDescent="0.2">
      <c r="A39" s="2" t="s">
        <v>26</v>
      </c>
      <c r="B39" s="47" t="s">
        <v>217</v>
      </c>
      <c r="C39" s="13">
        <v>1.2224824935</v>
      </c>
      <c r="D39" s="11" t="str">
        <f t="shared" si="15"/>
        <v>N/A</v>
      </c>
      <c r="E39" s="13">
        <v>1.2992557377</v>
      </c>
      <c r="F39" s="11" t="str">
        <f t="shared" si="16"/>
        <v>N/A</v>
      </c>
      <c r="G39" s="13">
        <v>1.4016585817</v>
      </c>
      <c r="H39" s="11" t="str">
        <f t="shared" si="17"/>
        <v>N/A</v>
      </c>
      <c r="I39" s="12">
        <v>6.28</v>
      </c>
      <c r="J39" s="12">
        <v>7.8819999999999997</v>
      </c>
      <c r="K39" s="47" t="s">
        <v>217</v>
      </c>
      <c r="L39" s="9" t="str">
        <f t="shared" si="11"/>
        <v>N/A</v>
      </c>
    </row>
    <row r="40" spans="1:14" x14ac:dyDescent="0.2">
      <c r="A40" s="2" t="s">
        <v>60</v>
      </c>
      <c r="B40" s="47" t="s">
        <v>217</v>
      </c>
      <c r="C40" s="13">
        <v>0.12239984550000001</v>
      </c>
      <c r="D40" s="11" t="str">
        <f t="shared" si="15"/>
        <v>N/A</v>
      </c>
      <c r="E40" s="13">
        <v>0.13631605329999999</v>
      </c>
      <c r="F40" s="11" t="str">
        <f t="shared" si="16"/>
        <v>N/A</v>
      </c>
      <c r="G40" s="13">
        <v>0.1460485829</v>
      </c>
      <c r="H40" s="11" t="str">
        <f t="shared" si="17"/>
        <v>N/A</v>
      </c>
      <c r="I40" s="12">
        <v>11.37</v>
      </c>
      <c r="J40" s="12">
        <v>7.14</v>
      </c>
      <c r="K40" s="47" t="s">
        <v>217</v>
      </c>
      <c r="L40" s="9" t="str">
        <f t="shared" si="11"/>
        <v>N/A</v>
      </c>
    </row>
    <row r="41" spans="1:14" x14ac:dyDescent="0.2">
      <c r="A41" s="2" t="s">
        <v>61</v>
      </c>
      <c r="B41" s="47" t="s">
        <v>217</v>
      </c>
      <c r="C41" s="13">
        <v>0.21616486469999999</v>
      </c>
      <c r="D41" s="11" t="str">
        <f t="shared" si="15"/>
        <v>N/A</v>
      </c>
      <c r="E41" s="13">
        <v>0.26460413319999998</v>
      </c>
      <c r="F41" s="11" t="str">
        <f t="shared" si="16"/>
        <v>N/A</v>
      </c>
      <c r="G41" s="13">
        <v>0.42779745479999998</v>
      </c>
      <c r="H41" s="11" t="str">
        <f t="shared" si="17"/>
        <v>N/A</v>
      </c>
      <c r="I41" s="12">
        <v>22.41</v>
      </c>
      <c r="J41" s="12">
        <v>61.67</v>
      </c>
      <c r="K41" s="47" t="s">
        <v>217</v>
      </c>
      <c r="L41" s="9" t="str">
        <f t="shared" si="11"/>
        <v>N/A</v>
      </c>
    </row>
    <row r="42" spans="1:14" x14ac:dyDescent="0.2">
      <c r="A42" s="2" t="s">
        <v>62</v>
      </c>
      <c r="B42" s="47" t="s">
        <v>282</v>
      </c>
      <c r="C42" s="13">
        <v>14.266319605</v>
      </c>
      <c r="D42" s="11" t="str">
        <f>IF($B42="N/A","N/A",IF(C42&gt;=5,"No",IF(C42&lt;0,"No","Yes")))</f>
        <v>No</v>
      </c>
      <c r="E42" s="13">
        <v>14.185322844</v>
      </c>
      <c r="F42" s="11" t="str">
        <f>IF($B42="N/A","N/A",IF(E42&gt;=5,"No",IF(E42&lt;0,"No","Yes")))</f>
        <v>No</v>
      </c>
      <c r="G42" s="13">
        <v>12.406788889</v>
      </c>
      <c r="H42" s="11" t="str">
        <f>IF($B42="N/A","N/A",IF(G42&gt;=5,"No",IF(G42&lt;0,"No","Yes")))</f>
        <v>No</v>
      </c>
      <c r="I42" s="12">
        <v>-0.56799999999999995</v>
      </c>
      <c r="J42" s="12">
        <v>-12.5</v>
      </c>
      <c r="K42" s="44" t="s">
        <v>733</v>
      </c>
      <c r="L42" s="9" t="str">
        <f t="shared" si="11"/>
        <v>No</v>
      </c>
    </row>
    <row r="43" spans="1:14" x14ac:dyDescent="0.2">
      <c r="A43" s="2" t="s">
        <v>63</v>
      </c>
      <c r="B43" s="47" t="s">
        <v>217</v>
      </c>
      <c r="C43" s="13">
        <v>9.9614384339999997</v>
      </c>
      <c r="D43" s="11" t="str">
        <f>IF($B43="N/A","N/A",IF(C43&gt;10,"No",IF(C43&lt;-10,"No","Yes")))</f>
        <v>N/A</v>
      </c>
      <c r="E43" s="13">
        <v>10.248372740000001</v>
      </c>
      <c r="F43" s="11" t="str">
        <f>IF($B43="N/A","N/A",IF(E43&gt;10,"No",IF(E43&lt;-10,"No","Yes")))</f>
        <v>N/A</v>
      </c>
      <c r="G43" s="13">
        <v>10.648598442999999</v>
      </c>
      <c r="H43" s="11" t="str">
        <f>IF($B43="N/A","N/A",IF(G43&gt;10,"No",IF(G43&lt;-10,"No","Yes")))</f>
        <v>N/A</v>
      </c>
      <c r="I43" s="12">
        <v>2.88</v>
      </c>
      <c r="J43" s="12">
        <v>3.9049999999999998</v>
      </c>
      <c r="K43" s="47" t="s">
        <v>733</v>
      </c>
      <c r="L43" s="9" t="str">
        <f t="shared" si="11"/>
        <v>Yes</v>
      </c>
    </row>
    <row r="44" spans="1:14" x14ac:dyDescent="0.2">
      <c r="A44" s="2" t="s">
        <v>64</v>
      </c>
      <c r="B44" s="47" t="s">
        <v>217</v>
      </c>
      <c r="C44" s="13">
        <v>78.212469986000002</v>
      </c>
      <c r="D44" s="11" t="str">
        <f>IF($B44="N/A","N/A",IF(C44&gt;10,"No",IF(C44&lt;-10,"No","Yes")))</f>
        <v>N/A</v>
      </c>
      <c r="E44" s="13">
        <v>75.721089000000006</v>
      </c>
      <c r="F44" s="11" t="str">
        <f>IF($B44="N/A","N/A",IF(E44&gt;10,"No",IF(E44&lt;-10,"No","Yes")))</f>
        <v>N/A</v>
      </c>
      <c r="G44" s="13">
        <v>63.213350503000001</v>
      </c>
      <c r="H44" s="11" t="str">
        <f>IF($B44="N/A","N/A",IF(G44&gt;10,"No",IF(G44&lt;-10,"No","Yes")))</f>
        <v>N/A</v>
      </c>
      <c r="I44" s="12">
        <v>-3.19</v>
      </c>
      <c r="J44" s="12">
        <v>-16.5</v>
      </c>
      <c r="K44" s="44" t="s">
        <v>733</v>
      </c>
      <c r="L44" s="9" t="str">
        <f t="shared" si="11"/>
        <v>No</v>
      </c>
    </row>
    <row r="45" spans="1:14" x14ac:dyDescent="0.2">
      <c r="A45" s="3" t="s">
        <v>19</v>
      </c>
      <c r="B45" s="34" t="s">
        <v>285</v>
      </c>
      <c r="C45" s="8">
        <v>4.5234041979999997</v>
      </c>
      <c r="D45" s="43" t="str">
        <f>IF($B45="N/A","N/A",IF(C45&gt;8,"No",IF(C45&lt;2,"No","Yes")))</f>
        <v>Yes</v>
      </c>
      <c r="E45" s="8">
        <v>4.1866147630999997</v>
      </c>
      <c r="F45" s="43" t="str">
        <f>IF($B45="N/A","N/A",IF(E45&gt;8,"No",IF(E45&lt;2,"No","Yes")))</f>
        <v>Yes</v>
      </c>
      <c r="G45" s="8">
        <v>3.8514515138999998</v>
      </c>
      <c r="H45" s="43" t="str">
        <f>IF($B45="N/A","N/A",IF(G45&gt;8,"No",IF(G45&lt;2,"No","Yes")))</f>
        <v>Yes</v>
      </c>
      <c r="I45" s="12">
        <v>-7.45</v>
      </c>
      <c r="J45" s="12">
        <v>-8.01</v>
      </c>
      <c r="K45" s="44" t="s">
        <v>733</v>
      </c>
      <c r="L45" s="9" t="str">
        <f t="shared" si="11"/>
        <v>Yes</v>
      </c>
    </row>
    <row r="46" spans="1:14" x14ac:dyDescent="0.2">
      <c r="A46" s="3" t="s">
        <v>174</v>
      </c>
      <c r="B46" s="34" t="s">
        <v>217</v>
      </c>
      <c r="C46" s="8">
        <v>19.873411609000001</v>
      </c>
      <c r="D46" s="11" t="str">
        <f t="shared" ref="D46:D53" si="18">IF($B46="N/A","N/A",IF(C46&gt;10,"No",IF(C46&lt;-10,"No","Yes")))</f>
        <v>N/A</v>
      </c>
      <c r="E46" s="8">
        <v>19.810752486999998</v>
      </c>
      <c r="F46" s="11" t="str">
        <f t="shared" ref="F46:F53" si="19">IF($B46="N/A","N/A",IF(E46&gt;10,"No",IF(E46&lt;-10,"No","Yes")))</f>
        <v>N/A</v>
      </c>
      <c r="G46" s="8">
        <v>19.567400529</v>
      </c>
      <c r="H46" s="11" t="str">
        <f t="shared" ref="H46:H53" si="20">IF($B46="N/A","N/A",IF(G46&gt;10,"No",IF(G46&lt;-10,"No","Yes")))</f>
        <v>N/A</v>
      </c>
      <c r="I46" s="12">
        <v>-0.315</v>
      </c>
      <c r="J46" s="12">
        <v>-1.23</v>
      </c>
      <c r="K46" s="44" t="s">
        <v>733</v>
      </c>
      <c r="L46" s="9" t="str">
        <f>IF(J46="Div by 0", "N/A", IF(OR(J46="N/A",K46="N/A"),"N/A", IF(J46&gt;VALUE(MID(K46,1,2)), "No", IF(J46&lt;-1*VALUE(MID(K46,1,2)), "No", "Yes"))))</f>
        <v>Yes</v>
      </c>
    </row>
    <row r="47" spans="1:14" x14ac:dyDescent="0.2">
      <c r="A47" s="3" t="s">
        <v>175</v>
      </c>
      <c r="B47" s="34" t="s">
        <v>217</v>
      </c>
      <c r="C47" s="8">
        <v>29.90076629</v>
      </c>
      <c r="D47" s="11" t="str">
        <f t="shared" si="18"/>
        <v>N/A</v>
      </c>
      <c r="E47" s="8">
        <v>30.170187722000001</v>
      </c>
      <c r="F47" s="11" t="str">
        <f t="shared" si="19"/>
        <v>N/A</v>
      </c>
      <c r="G47" s="8">
        <v>30.406091526000001</v>
      </c>
      <c r="H47" s="11" t="str">
        <f t="shared" si="20"/>
        <v>N/A</v>
      </c>
      <c r="I47" s="12">
        <v>0.90110000000000001</v>
      </c>
      <c r="J47" s="12">
        <v>0.78190000000000004</v>
      </c>
      <c r="K47" s="44" t="s">
        <v>733</v>
      </c>
      <c r="L47" s="9" t="str">
        <f>IF(J47="Div by 0", "N/A", IF(OR(J47="N/A",K47="N/A"),"N/A", IF(J47&gt;VALUE(MID(K47,1,2)), "No", IF(J47&lt;-1*VALUE(MID(K47,1,2)), "No", "Yes"))))</f>
        <v>Yes</v>
      </c>
    </row>
    <row r="48" spans="1:14" x14ac:dyDescent="0.2">
      <c r="A48" s="3" t="s">
        <v>176</v>
      </c>
      <c r="B48" s="34" t="s">
        <v>217</v>
      </c>
      <c r="C48" s="8">
        <v>3.4382004303000002</v>
      </c>
      <c r="D48" s="11" t="str">
        <f t="shared" si="18"/>
        <v>N/A</v>
      </c>
      <c r="E48" s="8">
        <v>3.6108867827000002</v>
      </c>
      <c r="F48" s="11" t="str">
        <f t="shared" si="19"/>
        <v>N/A</v>
      </c>
      <c r="G48" s="8">
        <v>3.6726248370999999</v>
      </c>
      <c r="H48" s="11" t="str">
        <f t="shared" si="20"/>
        <v>N/A</v>
      </c>
      <c r="I48" s="12">
        <v>5.0229999999999997</v>
      </c>
      <c r="J48" s="12">
        <v>1.71</v>
      </c>
      <c r="K48" s="44" t="s">
        <v>733</v>
      </c>
      <c r="L48" s="9" t="str">
        <f t="shared" ref="L48:L57" si="21">IF(J48="Div by 0", "N/A", IF(OR(J48="N/A",K48="N/A"),"N/A", IF(J48&gt;VALUE(MID(K48,1,2)), "No", IF(J48&lt;-1*VALUE(MID(K48,1,2)), "No", "Yes"))))</f>
        <v>Yes</v>
      </c>
    </row>
    <row r="49" spans="1:12" x14ac:dyDescent="0.2">
      <c r="A49" s="3" t="s">
        <v>177</v>
      </c>
      <c r="B49" s="34" t="s">
        <v>217</v>
      </c>
      <c r="C49" s="8">
        <v>21.250185284000001</v>
      </c>
      <c r="D49" s="11" t="str">
        <f t="shared" si="18"/>
        <v>N/A</v>
      </c>
      <c r="E49" s="8">
        <v>21.660216818999999</v>
      </c>
      <c r="F49" s="11" t="str">
        <f t="shared" si="19"/>
        <v>N/A</v>
      </c>
      <c r="G49" s="8">
        <v>22.044618989</v>
      </c>
      <c r="H49" s="11" t="str">
        <f t="shared" si="20"/>
        <v>N/A</v>
      </c>
      <c r="I49" s="12">
        <v>1.93</v>
      </c>
      <c r="J49" s="12">
        <v>1.7749999999999999</v>
      </c>
      <c r="K49" s="44" t="s">
        <v>733</v>
      </c>
      <c r="L49" s="9" t="str">
        <f t="shared" si="21"/>
        <v>Yes</v>
      </c>
    </row>
    <row r="50" spans="1:12" x14ac:dyDescent="0.2">
      <c r="A50" s="3" t="s">
        <v>178</v>
      </c>
      <c r="B50" s="34" t="s">
        <v>217</v>
      </c>
      <c r="C50" s="8">
        <v>10.716836379</v>
      </c>
      <c r="D50" s="11" t="str">
        <f t="shared" si="18"/>
        <v>N/A</v>
      </c>
      <c r="E50" s="8">
        <v>10.839518683</v>
      </c>
      <c r="F50" s="11" t="str">
        <f t="shared" si="19"/>
        <v>N/A</v>
      </c>
      <c r="G50" s="8">
        <v>11.018384279999999</v>
      </c>
      <c r="H50" s="11" t="str">
        <f t="shared" si="20"/>
        <v>N/A</v>
      </c>
      <c r="I50" s="12">
        <v>1.145</v>
      </c>
      <c r="J50" s="12">
        <v>1.65</v>
      </c>
      <c r="K50" s="44" t="s">
        <v>733</v>
      </c>
      <c r="L50" s="9" t="str">
        <f t="shared" si="21"/>
        <v>Yes</v>
      </c>
    </row>
    <row r="51" spans="1:12" x14ac:dyDescent="0.2">
      <c r="A51" s="3" t="s">
        <v>179</v>
      </c>
      <c r="B51" s="34" t="s">
        <v>217</v>
      </c>
      <c r="C51" s="8">
        <v>4.2734390088999996</v>
      </c>
      <c r="D51" s="11" t="str">
        <f t="shared" si="18"/>
        <v>N/A</v>
      </c>
      <c r="E51" s="8">
        <v>4.1043679086999996</v>
      </c>
      <c r="F51" s="11" t="str">
        <f t="shared" si="19"/>
        <v>N/A</v>
      </c>
      <c r="G51" s="8">
        <v>4.0540843646000004</v>
      </c>
      <c r="H51" s="11" t="str">
        <f t="shared" si="20"/>
        <v>N/A</v>
      </c>
      <c r="I51" s="12">
        <v>-3.96</v>
      </c>
      <c r="J51" s="12">
        <v>-1.23</v>
      </c>
      <c r="K51" s="44" t="s">
        <v>733</v>
      </c>
      <c r="L51" s="9" t="str">
        <f t="shared" si="21"/>
        <v>Yes</v>
      </c>
    </row>
    <row r="52" spans="1:12" x14ac:dyDescent="0.2">
      <c r="A52" s="3" t="s">
        <v>180</v>
      </c>
      <c r="B52" s="34" t="s">
        <v>217</v>
      </c>
      <c r="C52" s="8">
        <v>3.6266288162999998</v>
      </c>
      <c r="D52" s="11" t="str">
        <f t="shared" si="18"/>
        <v>N/A</v>
      </c>
      <c r="E52" s="8">
        <v>3.3589891770999998</v>
      </c>
      <c r="F52" s="11" t="str">
        <f t="shared" si="19"/>
        <v>N/A</v>
      </c>
      <c r="G52" s="8">
        <v>3.2221426983999999</v>
      </c>
      <c r="H52" s="11" t="str">
        <f t="shared" si="20"/>
        <v>N/A</v>
      </c>
      <c r="I52" s="12">
        <v>-7.38</v>
      </c>
      <c r="J52" s="12">
        <v>-4.07</v>
      </c>
      <c r="K52" s="44" t="s">
        <v>733</v>
      </c>
      <c r="L52" s="9" t="str">
        <f t="shared" si="21"/>
        <v>Yes</v>
      </c>
    </row>
    <row r="53" spans="1:12" x14ac:dyDescent="0.2">
      <c r="A53" s="3" t="s">
        <v>950</v>
      </c>
      <c r="B53" s="34" t="s">
        <v>217</v>
      </c>
      <c r="C53" s="8">
        <v>2.3969595428999999</v>
      </c>
      <c r="D53" s="11" t="str">
        <f t="shared" si="18"/>
        <v>N/A</v>
      </c>
      <c r="E53" s="8">
        <v>2.258252996</v>
      </c>
      <c r="F53" s="11" t="str">
        <f t="shared" si="19"/>
        <v>N/A</v>
      </c>
      <c r="G53" s="8">
        <v>2.1626914944000002</v>
      </c>
      <c r="H53" s="11" t="str">
        <f t="shared" si="20"/>
        <v>N/A</v>
      </c>
      <c r="I53" s="12">
        <v>-5.79</v>
      </c>
      <c r="J53" s="12">
        <v>-4.2300000000000004</v>
      </c>
      <c r="K53" s="44" t="s">
        <v>733</v>
      </c>
      <c r="L53" s="9" t="str">
        <f t="shared" si="21"/>
        <v>Yes</v>
      </c>
    </row>
    <row r="54" spans="1:12" x14ac:dyDescent="0.2">
      <c r="A54" s="2" t="s">
        <v>212</v>
      </c>
      <c r="B54" s="34" t="s">
        <v>217</v>
      </c>
      <c r="C54" s="35" t="s">
        <v>217</v>
      </c>
      <c r="D54" s="9" t="str">
        <f t="shared" ref="D54:D57" si="22">IF($B54="N/A","N/A",IF(C54&lt;0,"No","Yes"))</f>
        <v>N/A</v>
      </c>
      <c r="E54" s="35">
        <v>1016151</v>
      </c>
      <c r="F54" s="9" t="str">
        <f t="shared" ref="F54:F57" si="23">IF($B54="N/A","N/A",IF(E54&lt;0,"No","Yes"))</f>
        <v>N/A</v>
      </c>
      <c r="G54" s="35">
        <v>1052838</v>
      </c>
      <c r="H54" s="9" t="str">
        <f t="shared" ref="H54:H57" si="24">IF($B54="N/A","N/A",IF(G54&lt;0,"No","Yes"))</f>
        <v>N/A</v>
      </c>
      <c r="I54" s="12" t="s">
        <v>217</v>
      </c>
      <c r="J54" s="12">
        <v>3.61</v>
      </c>
      <c r="K54" s="44" t="s">
        <v>733</v>
      </c>
      <c r="L54" s="9" t="str">
        <f t="shared" si="21"/>
        <v>Yes</v>
      </c>
    </row>
    <row r="55" spans="1:12" x14ac:dyDescent="0.2">
      <c r="A55" s="2" t="s">
        <v>213</v>
      </c>
      <c r="B55" s="34" t="s">
        <v>217</v>
      </c>
      <c r="C55" s="35" t="s">
        <v>217</v>
      </c>
      <c r="D55" s="9" t="str">
        <f t="shared" si="22"/>
        <v>N/A</v>
      </c>
      <c r="E55" s="35">
        <v>67635</v>
      </c>
      <c r="F55" s="9" t="str">
        <f t="shared" si="23"/>
        <v>N/A</v>
      </c>
      <c r="G55" s="35">
        <v>71711</v>
      </c>
      <c r="H55" s="9" t="str">
        <f t="shared" si="24"/>
        <v>N/A</v>
      </c>
      <c r="I55" s="12" t="s">
        <v>217</v>
      </c>
      <c r="J55" s="12">
        <v>6.0259999999999998</v>
      </c>
      <c r="K55" s="44" t="s">
        <v>733</v>
      </c>
      <c r="L55" s="9" t="str">
        <f t="shared" si="21"/>
        <v>Yes</v>
      </c>
    </row>
    <row r="56" spans="1:12" x14ac:dyDescent="0.2">
      <c r="A56" s="2" t="s">
        <v>214</v>
      </c>
      <c r="B56" s="34" t="s">
        <v>217</v>
      </c>
      <c r="C56" s="35" t="s">
        <v>217</v>
      </c>
      <c r="D56" s="9" t="str">
        <f t="shared" si="22"/>
        <v>N/A</v>
      </c>
      <c r="E56" s="35">
        <v>601274</v>
      </c>
      <c r="F56" s="9" t="str">
        <f t="shared" si="23"/>
        <v>N/A</v>
      </c>
      <c r="G56" s="35">
        <v>638407</v>
      </c>
      <c r="H56" s="9" t="str">
        <f t="shared" si="24"/>
        <v>N/A</v>
      </c>
      <c r="I56" s="12" t="s">
        <v>217</v>
      </c>
      <c r="J56" s="12">
        <v>6.1760000000000002</v>
      </c>
      <c r="K56" s="44" t="s">
        <v>733</v>
      </c>
      <c r="L56" s="9" t="str">
        <f t="shared" si="21"/>
        <v>Yes</v>
      </c>
    </row>
    <row r="57" spans="1:12" x14ac:dyDescent="0.2">
      <c r="A57" s="2" t="s">
        <v>951</v>
      </c>
      <c r="B57" s="34" t="s">
        <v>217</v>
      </c>
      <c r="C57" s="35" t="s">
        <v>217</v>
      </c>
      <c r="D57" s="9" t="str">
        <f t="shared" si="22"/>
        <v>N/A</v>
      </c>
      <c r="E57" s="35">
        <v>148827</v>
      </c>
      <c r="F57" s="9" t="str">
        <f t="shared" si="23"/>
        <v>N/A</v>
      </c>
      <c r="G57" s="35">
        <v>151387</v>
      </c>
      <c r="H57" s="9" t="str">
        <f t="shared" si="24"/>
        <v>N/A</v>
      </c>
      <c r="I57" s="12" t="s">
        <v>217</v>
      </c>
      <c r="J57" s="12">
        <v>1.72</v>
      </c>
      <c r="K57" s="44" t="s">
        <v>733</v>
      </c>
      <c r="L57" s="9" t="str">
        <f t="shared" si="21"/>
        <v>Yes</v>
      </c>
    </row>
    <row r="58" spans="1:12" x14ac:dyDescent="0.2">
      <c r="A58" s="2" t="s">
        <v>952</v>
      </c>
      <c r="B58" s="34" t="s">
        <v>217</v>
      </c>
      <c r="C58" s="8">
        <v>99.999831560000004</v>
      </c>
      <c r="D58" s="43" t="str">
        <f>IF($B58="N/A","N/A",IF(C58&gt;10,"No",IF(C58&lt;-10,"No","Yes")))</f>
        <v>N/A</v>
      </c>
      <c r="E58" s="8">
        <v>99.999787338000004</v>
      </c>
      <c r="F58" s="43" t="str">
        <f>IF($B58="N/A","N/A",IF(E58&gt;10,"No",IF(E58&lt;-10,"No","Yes")))</f>
        <v>N/A</v>
      </c>
      <c r="G58" s="8">
        <v>99.999490231999999</v>
      </c>
      <c r="H58" s="43" t="str">
        <f>IF($B58="N/A","N/A",IF(G58&gt;10,"No",IF(G58&lt;-10,"No","Yes")))</f>
        <v>N/A</v>
      </c>
      <c r="I58" s="12">
        <v>0</v>
      </c>
      <c r="J58" s="12">
        <v>0</v>
      </c>
      <c r="K58" s="34" t="s">
        <v>217</v>
      </c>
      <c r="L58" s="9" t="str">
        <f t="shared" si="11"/>
        <v>N/A</v>
      </c>
    </row>
    <row r="59" spans="1:12" x14ac:dyDescent="0.2">
      <c r="A59" s="2" t="s">
        <v>953</v>
      </c>
      <c r="B59" s="34" t="s">
        <v>217</v>
      </c>
      <c r="C59" s="8">
        <v>100</v>
      </c>
      <c r="D59" s="43" t="str">
        <f>IF($B59="N/A","N/A",IF(C59&gt;10,"No",IF(C59&lt;-10,"No","Yes")))</f>
        <v>N/A</v>
      </c>
      <c r="E59" s="8">
        <v>100</v>
      </c>
      <c r="F59" s="43" t="str">
        <f>IF($B59="N/A","N/A",IF(E59&gt;10,"No",IF(E59&lt;-10,"No","Yes")))</f>
        <v>N/A</v>
      </c>
      <c r="G59" s="8">
        <v>100</v>
      </c>
      <c r="H59" s="43" t="str">
        <f>IF($B59="N/A","N/A",IF(G59&gt;10,"No",IF(G59&lt;-10,"No","Yes")))</f>
        <v>N/A</v>
      </c>
      <c r="I59" s="12">
        <v>0</v>
      </c>
      <c r="J59" s="12">
        <v>0</v>
      </c>
      <c r="K59" s="34" t="s">
        <v>217</v>
      </c>
      <c r="L59" s="9" t="str">
        <f t="shared" si="11"/>
        <v>N/A</v>
      </c>
    </row>
    <row r="60" spans="1:12" x14ac:dyDescent="0.2">
      <c r="A60" s="2" t="s">
        <v>181</v>
      </c>
      <c r="B60" s="34" t="s">
        <v>217</v>
      </c>
      <c r="C60" s="8">
        <v>59.569478195000002</v>
      </c>
      <c r="D60" s="43" t="str">
        <f t="shared" ref="D60:D61" si="25">IF($B60="N/A","N/A",IF(C60&gt;10,"No",IF(C60&lt;-10,"No","Yes")))</f>
        <v>N/A</v>
      </c>
      <c r="E60" s="8">
        <v>59.220499723000003</v>
      </c>
      <c r="F60" s="43" t="str">
        <f t="shared" ref="F60:F61" si="26">IF($B60="N/A","N/A",IF(E60&gt;10,"No",IF(E60&lt;-10,"No","Yes")))</f>
        <v>N/A</v>
      </c>
      <c r="G60" s="8">
        <v>58.979209615000002</v>
      </c>
      <c r="H60" s="43" t="str">
        <f t="shared" ref="H60:H61" si="27">IF($B60="N/A","N/A",IF(G60&gt;10,"No",IF(G60&lt;-10,"No","Yes")))</f>
        <v>N/A</v>
      </c>
      <c r="I60" s="12">
        <v>-0.58599999999999997</v>
      </c>
      <c r="J60" s="12">
        <v>-0.40699999999999997</v>
      </c>
      <c r="K60" s="44" t="s">
        <v>733</v>
      </c>
      <c r="L60" s="9" t="str">
        <f>IF(J60="Div by 0", "N/A", IF(OR(J60="N/A",K60="N/A"),"N/A", IF(J60&gt;VALUE(MID(K60,1,2)), "No", IF(J60&lt;-1*VALUE(MID(K60,1,2)), "No", "Yes"))))</f>
        <v>Yes</v>
      </c>
    </row>
    <row r="61" spans="1:12" x14ac:dyDescent="0.2">
      <c r="A61" s="6" t="s">
        <v>182</v>
      </c>
      <c r="B61" s="34" t="s">
        <v>217</v>
      </c>
      <c r="C61" s="8">
        <v>40.430521804999998</v>
      </c>
      <c r="D61" s="43" t="str">
        <f t="shared" si="25"/>
        <v>N/A</v>
      </c>
      <c r="E61" s="8">
        <v>40.779500276999997</v>
      </c>
      <c r="F61" s="43" t="str">
        <f t="shared" si="26"/>
        <v>N/A</v>
      </c>
      <c r="G61" s="8">
        <v>41.020790384999998</v>
      </c>
      <c r="H61" s="43" t="str">
        <f t="shared" si="27"/>
        <v>N/A</v>
      </c>
      <c r="I61" s="12">
        <v>0.86319999999999997</v>
      </c>
      <c r="J61" s="12">
        <v>0.5917</v>
      </c>
      <c r="K61" s="44" t="s">
        <v>733</v>
      </c>
      <c r="L61" s="9" t="str">
        <f>IF(J61="Div by 0", "N/A", IF(OR(J61="N/A",K61="N/A"),"N/A", IF(J61&gt;VALUE(MID(K61,1,2)), "No", IF(J61&lt;-1*VALUE(MID(K61,1,2)), "No", "Yes"))))</f>
        <v>Yes</v>
      </c>
    </row>
    <row r="62" spans="1:12" x14ac:dyDescent="0.2">
      <c r="A62" s="7" t="s">
        <v>682</v>
      </c>
      <c r="B62" s="34" t="s">
        <v>286</v>
      </c>
      <c r="C62" s="8">
        <v>57.196661741</v>
      </c>
      <c r="D62" s="43" t="str">
        <f>IF($B62="N/A","N/A",IF(C62&gt;70,"No",IF(C62&lt;40,"No","Yes")))</f>
        <v>Yes</v>
      </c>
      <c r="E62" s="8">
        <v>58.730474346999998</v>
      </c>
      <c r="F62" s="43" t="str">
        <f>IF($B62="N/A","N/A",IF(E62&gt;70,"No",IF(E62&lt;40,"No","Yes")))</f>
        <v>Yes</v>
      </c>
      <c r="G62" s="8">
        <v>59.091664475000002</v>
      </c>
      <c r="H62" s="43" t="str">
        <f>IF($B62="N/A","N/A",IF(G62&gt;70,"No",IF(G62&lt;40,"No","Yes")))</f>
        <v>Yes</v>
      </c>
      <c r="I62" s="12">
        <v>2.6819999999999999</v>
      </c>
      <c r="J62" s="12">
        <v>0.61499999999999999</v>
      </c>
      <c r="K62" s="44" t="s">
        <v>733</v>
      </c>
      <c r="L62" s="9" t="str">
        <f t="shared" si="11"/>
        <v>Yes</v>
      </c>
    </row>
    <row r="63" spans="1:12" x14ac:dyDescent="0.2">
      <c r="A63" s="2" t="s">
        <v>683</v>
      </c>
      <c r="B63" s="34" t="s">
        <v>217</v>
      </c>
      <c r="C63" s="8">
        <v>78.511839508999998</v>
      </c>
      <c r="D63" s="43" t="str">
        <f>IF($B63="N/A","N/A",IF(C63&gt;10,"No",IF(C63&lt;-10,"No","Yes")))</f>
        <v>N/A</v>
      </c>
      <c r="E63" s="8">
        <v>78.812524745999994</v>
      </c>
      <c r="F63" s="43" t="str">
        <f>IF($B63="N/A","N/A",IF(E63&gt;10,"No",IF(E63&lt;-10,"No","Yes")))</f>
        <v>N/A</v>
      </c>
      <c r="G63" s="8">
        <v>77.901785713999999</v>
      </c>
      <c r="H63" s="43" t="str">
        <f>IF($B63="N/A","N/A",IF(G63&gt;10,"No",IF(G63&lt;-10,"No","Yes")))</f>
        <v>N/A</v>
      </c>
      <c r="I63" s="12">
        <v>0.38300000000000001</v>
      </c>
      <c r="J63" s="12">
        <v>-1.1599999999999999</v>
      </c>
      <c r="K63" s="34" t="s">
        <v>217</v>
      </c>
      <c r="L63" s="9" t="str">
        <f t="shared" si="11"/>
        <v>N/A</v>
      </c>
    </row>
    <row r="64" spans="1:12" x14ac:dyDescent="0.2">
      <c r="A64" s="2" t="s">
        <v>684</v>
      </c>
      <c r="B64" s="34" t="s">
        <v>217</v>
      </c>
      <c r="C64" s="8">
        <v>79.166435754999995</v>
      </c>
      <c r="D64" s="43" t="str">
        <f t="shared" ref="D64:D70" si="28">IF($B64="N/A","N/A",IF(C64&gt;10,"No",IF(C64&lt;-10,"No","Yes")))</f>
        <v>N/A</v>
      </c>
      <c r="E64" s="8">
        <v>79.404758173000005</v>
      </c>
      <c r="F64" s="43" t="str">
        <f t="shared" ref="F64:F70" si="29">IF($B64="N/A","N/A",IF(E64&gt;10,"No",IF(E64&lt;-10,"No","Yes")))</f>
        <v>N/A</v>
      </c>
      <c r="G64" s="8">
        <v>78.959699389999997</v>
      </c>
      <c r="H64" s="43" t="str">
        <f t="shared" ref="H64:H70" si="30">IF($B64="N/A","N/A",IF(G64&gt;10,"No",IF(G64&lt;-10,"No","Yes")))</f>
        <v>N/A</v>
      </c>
      <c r="I64" s="12">
        <v>0.30099999999999999</v>
      </c>
      <c r="J64" s="12">
        <v>-0.56000000000000005</v>
      </c>
      <c r="K64" s="34" t="s">
        <v>217</v>
      </c>
      <c r="L64" s="9" t="str">
        <f t="shared" si="11"/>
        <v>N/A</v>
      </c>
    </row>
    <row r="65" spans="1:12" x14ac:dyDescent="0.2">
      <c r="A65" s="2" t="s">
        <v>427</v>
      </c>
      <c r="B65" s="34" t="s">
        <v>217</v>
      </c>
      <c r="C65" s="8">
        <v>55.889105032000003</v>
      </c>
      <c r="D65" s="43" t="str">
        <f t="shared" si="28"/>
        <v>N/A</v>
      </c>
      <c r="E65" s="8">
        <v>58.568326697000003</v>
      </c>
      <c r="F65" s="43" t="str">
        <f t="shared" si="29"/>
        <v>N/A</v>
      </c>
      <c r="G65" s="8">
        <v>59.526705813</v>
      </c>
      <c r="H65" s="43" t="str">
        <f t="shared" si="30"/>
        <v>N/A</v>
      </c>
      <c r="I65" s="12">
        <v>4.7939999999999996</v>
      </c>
      <c r="J65" s="12">
        <v>1.6359999999999999</v>
      </c>
      <c r="K65" s="34" t="s">
        <v>217</v>
      </c>
      <c r="L65" s="9" t="str">
        <f t="shared" si="11"/>
        <v>N/A</v>
      </c>
    </row>
    <row r="66" spans="1:12" x14ac:dyDescent="0.2">
      <c r="A66" s="2" t="s">
        <v>685</v>
      </c>
      <c r="B66" s="34" t="s">
        <v>217</v>
      </c>
      <c r="C66" s="8">
        <v>29.936649692</v>
      </c>
      <c r="D66" s="43" t="str">
        <f t="shared" si="28"/>
        <v>N/A</v>
      </c>
      <c r="E66" s="8">
        <v>31.814008359999999</v>
      </c>
      <c r="F66" s="43" t="str">
        <f t="shared" si="29"/>
        <v>N/A</v>
      </c>
      <c r="G66" s="8">
        <v>32.634817773000002</v>
      </c>
      <c r="H66" s="43" t="str">
        <f t="shared" si="30"/>
        <v>N/A</v>
      </c>
      <c r="I66" s="12">
        <v>6.2709999999999999</v>
      </c>
      <c r="J66" s="12">
        <v>2.58</v>
      </c>
      <c r="K66" s="34" t="s">
        <v>217</v>
      </c>
      <c r="L66" s="9" t="str">
        <f t="shared" si="11"/>
        <v>N/A</v>
      </c>
    </row>
    <row r="67" spans="1:12" x14ac:dyDescent="0.2">
      <c r="A67" s="2" t="s">
        <v>183</v>
      </c>
      <c r="B67" s="67" t="s">
        <v>221</v>
      </c>
      <c r="C67" s="35">
        <v>0</v>
      </c>
      <c r="D67" s="43" t="str">
        <f>IF(OR($B67="N/A",$C67="N/A"),"N/A",IF(C67&gt;0,"No",IF(C67&lt;0,"No","Yes")))</f>
        <v>Yes</v>
      </c>
      <c r="E67" s="35">
        <v>0</v>
      </c>
      <c r="F67" s="43" t="str">
        <f>IF(OR($B67="N/A",$E67="N/A"),"N/A",IF(E67&gt;0,"No",IF(E67&lt;0,"No","Yes")))</f>
        <v>Yes</v>
      </c>
      <c r="G67" s="35">
        <v>0</v>
      </c>
      <c r="H67" s="43" t="str">
        <f>IF($B67="N/A","N/A",IF(G67&gt;0,"No",IF(G67&lt;0,"No","Yes")))</f>
        <v>Yes</v>
      </c>
      <c r="I67" s="12" t="s">
        <v>1743</v>
      </c>
      <c r="J67" s="12" t="s">
        <v>1743</v>
      </c>
      <c r="K67" s="34" t="s">
        <v>217</v>
      </c>
      <c r="L67" s="9" t="str">
        <f>IF(J67="Div by 0", "N/A", IF(K67="N/A","N/A", IF(J67&gt;VALUE(MID(K67,1,2)), "No", IF(J67&lt;-1*VALUE(MID(K67,1,2)), "No", "Yes"))))</f>
        <v>N/A</v>
      </c>
    </row>
    <row r="68" spans="1:12" x14ac:dyDescent="0.2">
      <c r="A68" s="3" t="s">
        <v>150</v>
      </c>
      <c r="B68" s="34" t="s">
        <v>217</v>
      </c>
      <c r="C68" s="8">
        <v>1.4658785164999999</v>
      </c>
      <c r="D68" s="43" t="str">
        <f t="shared" si="28"/>
        <v>N/A</v>
      </c>
      <c r="E68" s="8">
        <v>1.3451374671</v>
      </c>
      <c r="F68" s="43" t="str">
        <f t="shared" si="29"/>
        <v>N/A</v>
      </c>
      <c r="G68" s="8">
        <v>1.2924152611999999</v>
      </c>
      <c r="H68" s="43" t="str">
        <f t="shared" si="30"/>
        <v>N/A</v>
      </c>
      <c r="I68" s="12">
        <v>-8.24</v>
      </c>
      <c r="J68" s="12">
        <v>-3.92</v>
      </c>
      <c r="K68" s="34" t="s">
        <v>217</v>
      </c>
      <c r="L68" s="9" t="str">
        <f t="shared" si="11"/>
        <v>N/A</v>
      </c>
    </row>
    <row r="69" spans="1:12" x14ac:dyDescent="0.2">
      <c r="A69" s="3" t="s">
        <v>151</v>
      </c>
      <c r="B69" s="34" t="s">
        <v>217</v>
      </c>
      <c r="C69" s="8">
        <v>1.4575688022</v>
      </c>
      <c r="D69" s="43" t="str">
        <f t="shared" si="28"/>
        <v>N/A</v>
      </c>
      <c r="E69" s="8">
        <v>1.3557705445999999</v>
      </c>
      <c r="F69" s="43" t="str">
        <f t="shared" si="29"/>
        <v>N/A</v>
      </c>
      <c r="G69" s="8">
        <v>1.3247855405</v>
      </c>
      <c r="H69" s="43" t="str">
        <f t="shared" si="30"/>
        <v>N/A</v>
      </c>
      <c r="I69" s="12">
        <v>-6.98</v>
      </c>
      <c r="J69" s="12">
        <v>-2.29</v>
      </c>
      <c r="K69" s="34" t="s">
        <v>217</v>
      </c>
      <c r="L69" s="9" t="str">
        <f t="shared" si="11"/>
        <v>N/A</v>
      </c>
    </row>
    <row r="70" spans="1:12" x14ac:dyDescent="0.2">
      <c r="A70" s="3" t="s">
        <v>152</v>
      </c>
      <c r="B70" s="34" t="s">
        <v>217</v>
      </c>
      <c r="C70" s="8">
        <v>1.5888398291000001</v>
      </c>
      <c r="D70" s="43" t="str">
        <f t="shared" si="28"/>
        <v>N/A</v>
      </c>
      <c r="E70" s="8">
        <v>1.4669393696999999</v>
      </c>
      <c r="F70" s="43" t="str">
        <f t="shared" si="29"/>
        <v>N/A</v>
      </c>
      <c r="G70" s="8">
        <v>1.4222022393</v>
      </c>
      <c r="H70" s="43" t="str">
        <f t="shared" si="30"/>
        <v>N/A</v>
      </c>
      <c r="I70" s="12">
        <v>-7.67</v>
      </c>
      <c r="J70" s="12">
        <v>-3.05</v>
      </c>
      <c r="K70" s="34" t="s">
        <v>217</v>
      </c>
      <c r="L70" s="9" t="str">
        <f t="shared" si="11"/>
        <v>N/A</v>
      </c>
    </row>
    <row r="71" spans="1:12" x14ac:dyDescent="0.2">
      <c r="A71" s="2" t="s">
        <v>954</v>
      </c>
      <c r="B71" s="47" t="s">
        <v>217</v>
      </c>
      <c r="C71" s="1">
        <v>5970</v>
      </c>
      <c r="D71" s="11" t="str">
        <f>IF($B71="N/A","N/A",IF(C71&gt;10,"No",IF(C71&lt;-10,"No","Yes")))</f>
        <v>N/A</v>
      </c>
      <c r="E71" s="1">
        <v>5824</v>
      </c>
      <c r="F71" s="11" t="str">
        <f>IF($B71="N/A","N/A",IF(E71&gt;10,"No",IF(E71&lt;-10,"No","Yes")))</f>
        <v>N/A</v>
      </c>
      <c r="G71" s="1">
        <v>5869</v>
      </c>
      <c r="H71" s="11" t="str">
        <f>IF($B71="N/A","N/A",IF(G71&gt;10,"No",IF(G71&lt;-10,"No","Yes")))</f>
        <v>N/A</v>
      </c>
      <c r="I71" s="12">
        <v>-2.4500000000000002</v>
      </c>
      <c r="J71" s="12">
        <v>0.77270000000000005</v>
      </c>
      <c r="K71" s="34" t="s">
        <v>217</v>
      </c>
      <c r="L71" s="9" t="str">
        <f t="shared" si="11"/>
        <v>N/A</v>
      </c>
    </row>
    <row r="72" spans="1:12" x14ac:dyDescent="0.2">
      <c r="A72" s="3" t="s">
        <v>205</v>
      </c>
      <c r="B72" s="47" t="s">
        <v>221</v>
      </c>
      <c r="C72" s="1">
        <v>2564</v>
      </c>
      <c r="D72" s="43" t="str">
        <f t="shared" ref="D72:D73" si="31">IF($B72="N/A","N/A",IF(C72&gt;0,"No",IF(C72&lt;0,"No","Yes")))</f>
        <v>No</v>
      </c>
      <c r="E72" s="1">
        <v>2331</v>
      </c>
      <c r="F72" s="43" t="str">
        <f t="shared" ref="F72:F73" si="32">IF($B72="N/A","N/A",IF(E72&gt;0,"No",IF(E72&lt;0,"No","Yes")))</f>
        <v>No</v>
      </c>
      <c r="G72" s="1">
        <v>2622</v>
      </c>
      <c r="H72" s="43" t="str">
        <f t="shared" ref="H72:H73" si="33">IF($B72="N/A","N/A",IF(G72&gt;0,"No",IF(G72&lt;0,"No","Yes")))</f>
        <v>No</v>
      </c>
      <c r="I72" s="12">
        <v>-9.09</v>
      </c>
      <c r="J72" s="12">
        <v>12.48</v>
      </c>
      <c r="K72" s="34" t="s">
        <v>217</v>
      </c>
      <c r="L72" s="9" t="str">
        <f t="shared" si="11"/>
        <v>N/A</v>
      </c>
    </row>
    <row r="73" spans="1:12" x14ac:dyDescent="0.2">
      <c r="A73" s="3" t="s">
        <v>206</v>
      </c>
      <c r="B73" s="47" t="s">
        <v>221</v>
      </c>
      <c r="C73" s="1">
        <v>2585</v>
      </c>
      <c r="D73" s="43" t="str">
        <f t="shared" si="31"/>
        <v>No</v>
      </c>
      <c r="E73" s="1">
        <v>2443</v>
      </c>
      <c r="F73" s="43" t="str">
        <f t="shared" si="32"/>
        <v>No</v>
      </c>
      <c r="G73" s="1">
        <v>2831</v>
      </c>
      <c r="H73" s="43" t="str">
        <f t="shared" si="33"/>
        <v>No</v>
      </c>
      <c r="I73" s="12">
        <v>-5.49</v>
      </c>
      <c r="J73" s="12">
        <v>15.88</v>
      </c>
      <c r="K73" s="34" t="s">
        <v>217</v>
      </c>
      <c r="L73" s="9" t="str">
        <f t="shared" si="11"/>
        <v>N/A</v>
      </c>
    </row>
    <row r="74" spans="1:12" x14ac:dyDescent="0.2">
      <c r="A74" s="3" t="s">
        <v>207</v>
      </c>
      <c r="B74" s="67" t="s">
        <v>217</v>
      </c>
      <c r="C74" s="13">
        <v>76.054158607000005</v>
      </c>
      <c r="D74" s="11" t="str">
        <f>IF($B74="N/A","N/A",IF(C74&gt;10,"No",IF(C74&lt;-10,"No","Yes")))</f>
        <v>N/A</v>
      </c>
      <c r="E74" s="13">
        <v>78.305362259999995</v>
      </c>
      <c r="F74" s="11" t="str">
        <f>IF($B74="N/A","N/A",IF(E74&gt;10,"No",IF(E74&lt;-10,"No","Yes")))</f>
        <v>N/A</v>
      </c>
      <c r="G74" s="13">
        <v>69.692688095999998</v>
      </c>
      <c r="H74" s="11" t="str">
        <f>IF($B74="N/A","N/A",IF(G74&gt;10,"No",IF(G74&lt;-10,"No","Yes")))</f>
        <v>N/A</v>
      </c>
      <c r="I74" s="12">
        <v>2.96</v>
      </c>
      <c r="J74" s="12">
        <v>-11</v>
      </c>
      <c r="K74" s="67" t="s">
        <v>217</v>
      </c>
      <c r="L74" s="9" t="str">
        <f t="shared" si="11"/>
        <v>N/A</v>
      </c>
    </row>
    <row r="75" spans="1:12" x14ac:dyDescent="0.2">
      <c r="A75" s="2" t="s">
        <v>65</v>
      </c>
      <c r="B75" s="47" t="s">
        <v>217</v>
      </c>
      <c r="C75" s="1">
        <v>316331</v>
      </c>
      <c r="D75" s="11" t="str">
        <f>IF($B75="N/A","N/A",IF(C75&gt;10,"No",IF(C75&lt;-10,"No","Yes")))</f>
        <v>N/A</v>
      </c>
      <c r="E75" s="1">
        <v>320481</v>
      </c>
      <c r="F75" s="11" t="str">
        <f>IF($B75="N/A","N/A",IF(E75&gt;10,"No",IF(E75&lt;-10,"No","Yes")))</f>
        <v>N/A</v>
      </c>
      <c r="G75" s="1">
        <v>329125</v>
      </c>
      <c r="H75" s="11" t="str">
        <f>IF($B75="N/A","N/A",IF(G75&gt;10,"No",IF(G75&lt;-10,"No","Yes")))</f>
        <v>N/A</v>
      </c>
      <c r="I75" s="12">
        <v>1.3120000000000001</v>
      </c>
      <c r="J75" s="12">
        <v>2.6970000000000001</v>
      </c>
      <c r="K75" s="47" t="s">
        <v>733</v>
      </c>
      <c r="L75" s="9" t="str">
        <f t="shared" ref="L75:L107" si="34">IF(J75="Div by 0", "N/A", IF(K75="N/A","N/A", IF(J75&gt;VALUE(MID(K75,1,2)), "No", IF(J75&lt;-1*VALUE(MID(K75,1,2)), "No", "Yes"))))</f>
        <v>Yes</v>
      </c>
    </row>
    <row r="76" spans="1:12" x14ac:dyDescent="0.2">
      <c r="A76" s="4" t="s">
        <v>66</v>
      </c>
      <c r="B76" s="47" t="s">
        <v>217</v>
      </c>
      <c r="C76" s="1">
        <v>285856.65999999997</v>
      </c>
      <c r="D76" s="11" t="str">
        <f>IF($B76="N/A","N/A",IF(C76&gt;10,"No",IF(C76&lt;-10,"No","Yes")))</f>
        <v>N/A</v>
      </c>
      <c r="E76" s="1">
        <v>290308.21999999997</v>
      </c>
      <c r="F76" s="11" t="str">
        <f>IF($B76="N/A","N/A",IF(E76&gt;10,"No",IF(E76&lt;-10,"No","Yes")))</f>
        <v>N/A</v>
      </c>
      <c r="G76" s="1">
        <v>297771.86</v>
      </c>
      <c r="H76" s="11" t="str">
        <f>IF($B76="N/A","N/A",IF(G76&gt;10,"No",IF(G76&lt;-10,"No","Yes")))</f>
        <v>N/A</v>
      </c>
      <c r="I76" s="12">
        <v>1.5569999999999999</v>
      </c>
      <c r="J76" s="12">
        <v>2.5710000000000002</v>
      </c>
      <c r="K76" s="47" t="s">
        <v>734</v>
      </c>
      <c r="L76" s="9" t="str">
        <f t="shared" si="34"/>
        <v>Yes</v>
      </c>
    </row>
    <row r="77" spans="1:12" x14ac:dyDescent="0.2">
      <c r="A77" s="3" t="s">
        <v>67</v>
      </c>
      <c r="B77" s="34" t="s">
        <v>287</v>
      </c>
      <c r="C77" s="8">
        <v>97.578450884999995</v>
      </c>
      <c r="D77" s="43" t="str">
        <f>IF($B77="N/A","N/A",IF(C77&gt;=90,"Yes","No"))</f>
        <v>Yes</v>
      </c>
      <c r="E77" s="8">
        <v>97.747954675000003</v>
      </c>
      <c r="F77" s="43" t="str">
        <f>IF($B77="N/A","N/A",IF(E77&gt;=90,"Yes","No"))</f>
        <v>Yes</v>
      </c>
      <c r="G77" s="8">
        <v>97.714961574</v>
      </c>
      <c r="H77" s="43" t="str">
        <f>IF($B77="N/A","N/A",IF(G77&gt;=90,"Yes","No"))</f>
        <v>Yes</v>
      </c>
      <c r="I77" s="12">
        <v>0.17369999999999999</v>
      </c>
      <c r="J77" s="12">
        <v>-3.4000000000000002E-2</v>
      </c>
      <c r="K77" s="44" t="s">
        <v>733</v>
      </c>
      <c r="L77" s="9" t="str">
        <f t="shared" si="34"/>
        <v>Yes</v>
      </c>
    </row>
    <row r="78" spans="1:12" x14ac:dyDescent="0.2">
      <c r="A78" s="2" t="s">
        <v>955</v>
      </c>
      <c r="B78" s="34" t="s">
        <v>287</v>
      </c>
      <c r="C78" s="8">
        <v>97.714865161000006</v>
      </c>
      <c r="D78" s="43" t="str">
        <f>IF($B78="N/A","N/A",IF(C78&gt;=90,"Yes","No"))</f>
        <v>Yes</v>
      </c>
      <c r="E78" s="8">
        <v>97.883397122999995</v>
      </c>
      <c r="F78" s="43" t="str">
        <f>IF($B78="N/A","N/A",IF(E78&gt;=90,"Yes","No"))</f>
        <v>Yes</v>
      </c>
      <c r="G78" s="8">
        <v>97.851494611999996</v>
      </c>
      <c r="H78" s="43" t="str">
        <f>IF($B78="N/A","N/A",IF(G78&gt;=90,"Yes","No"))</f>
        <v>Yes</v>
      </c>
      <c r="I78" s="12">
        <v>0.17249999999999999</v>
      </c>
      <c r="J78" s="12">
        <v>-3.3000000000000002E-2</v>
      </c>
      <c r="K78" s="44" t="s">
        <v>733</v>
      </c>
      <c r="L78" s="9" t="str">
        <f t="shared" si="34"/>
        <v>Yes</v>
      </c>
    </row>
    <row r="79" spans="1:12" x14ac:dyDescent="0.2">
      <c r="A79" s="6" t="s">
        <v>956</v>
      </c>
      <c r="B79" s="47" t="s">
        <v>288</v>
      </c>
      <c r="C79" s="13">
        <v>44.108816482000002</v>
      </c>
      <c r="D79" s="43" t="str">
        <f>IF($B79="N/A","N/A",IF(C79&gt;55,"No",IF(C79&lt;30,"No","Yes")))</f>
        <v>Yes</v>
      </c>
      <c r="E79" s="13">
        <v>43.819390026000001</v>
      </c>
      <c r="F79" s="43" t="str">
        <f>IF($B79="N/A","N/A",IF(E79&gt;55,"No",IF(E79&lt;30,"No","Yes")))</f>
        <v>Yes</v>
      </c>
      <c r="G79" s="13">
        <v>44.022191317999997</v>
      </c>
      <c r="H79" s="43" t="str">
        <f>IF($B79="N/A","N/A",IF(G79&gt;55,"No",IF(G79&lt;30,"No","Yes")))</f>
        <v>Yes</v>
      </c>
      <c r="I79" s="12">
        <v>-0.65600000000000003</v>
      </c>
      <c r="J79" s="12">
        <v>0.46279999999999999</v>
      </c>
      <c r="K79" s="47" t="s">
        <v>733</v>
      </c>
      <c r="L79" s="9" t="str">
        <f t="shared" si="34"/>
        <v>Yes</v>
      </c>
    </row>
    <row r="80" spans="1:12" ht="25.5" x14ac:dyDescent="0.2">
      <c r="A80" s="2" t="s">
        <v>957</v>
      </c>
      <c r="B80" s="47" t="s">
        <v>282</v>
      </c>
      <c r="C80" s="13">
        <v>1.8328902321</v>
      </c>
      <c r="D80" s="43" t="str">
        <f>IF($B80="N/A","N/A",IF(C80&gt;=5,"No",IF(C80&lt;0,"No","Yes")))</f>
        <v>Yes</v>
      </c>
      <c r="E80" s="13">
        <v>1.6453393492999999</v>
      </c>
      <c r="F80" s="43" t="str">
        <f>IF($B80="N/A","N/A",IF(E80&gt;=5,"No",IF(E80&lt;0,"No","Yes")))</f>
        <v>Yes</v>
      </c>
      <c r="G80" s="13">
        <v>1.5410558298999999</v>
      </c>
      <c r="H80" s="43" t="str">
        <f>IF($B80="N/A","N/A",IF(G80&gt;=5,"No",IF(G80&lt;0,"No","Yes")))</f>
        <v>Yes</v>
      </c>
      <c r="I80" s="12">
        <v>-10.199999999999999</v>
      </c>
      <c r="J80" s="12">
        <v>-6.34</v>
      </c>
      <c r="K80" s="47" t="s">
        <v>217</v>
      </c>
      <c r="L80" s="9" t="str">
        <f t="shared" si="34"/>
        <v>N/A</v>
      </c>
    </row>
    <row r="81" spans="1:12" ht="25.5" x14ac:dyDescent="0.2">
      <c r="A81" s="2" t="s">
        <v>958</v>
      </c>
      <c r="B81" s="47" t="s">
        <v>217</v>
      </c>
      <c r="C81" s="13">
        <v>0.31422781830000002</v>
      </c>
      <c r="D81" s="47" t="s">
        <v>217</v>
      </c>
      <c r="E81" s="13">
        <v>0.3226400317</v>
      </c>
      <c r="F81" s="47" t="s">
        <v>217</v>
      </c>
      <c r="G81" s="13">
        <v>0.86167869350000004</v>
      </c>
      <c r="H81" s="47" t="s">
        <v>217</v>
      </c>
      <c r="I81" s="12">
        <v>2.677</v>
      </c>
      <c r="J81" s="12">
        <v>167.1</v>
      </c>
      <c r="K81" s="47" t="s">
        <v>217</v>
      </c>
      <c r="L81" s="9" t="str">
        <f t="shared" si="34"/>
        <v>N/A</v>
      </c>
    </row>
    <row r="82" spans="1:12" ht="25.5" x14ac:dyDescent="0.2">
      <c r="A82" s="2" t="s">
        <v>959</v>
      </c>
      <c r="B82" s="47" t="s">
        <v>217</v>
      </c>
      <c r="C82" s="13">
        <v>64.714175974</v>
      </c>
      <c r="D82" s="47" t="s">
        <v>217</v>
      </c>
      <c r="E82" s="13">
        <v>65.258782891999999</v>
      </c>
      <c r="F82" s="47" t="s">
        <v>217</v>
      </c>
      <c r="G82" s="13">
        <v>64.449677174000001</v>
      </c>
      <c r="H82" s="47" t="s">
        <v>217</v>
      </c>
      <c r="I82" s="12">
        <v>0.84160000000000001</v>
      </c>
      <c r="J82" s="12">
        <v>-1.24</v>
      </c>
      <c r="K82" s="47" t="s">
        <v>217</v>
      </c>
      <c r="L82" s="9" t="str">
        <f t="shared" si="34"/>
        <v>N/A</v>
      </c>
    </row>
    <row r="83" spans="1:12" ht="25.5" x14ac:dyDescent="0.2">
      <c r="A83" s="2" t="s">
        <v>960</v>
      </c>
      <c r="B83" s="47" t="s">
        <v>217</v>
      </c>
      <c r="C83" s="13">
        <v>12.544455017000001</v>
      </c>
      <c r="D83" s="47" t="s">
        <v>217</v>
      </c>
      <c r="E83" s="13">
        <v>13.33027543</v>
      </c>
      <c r="F83" s="47" t="s">
        <v>217</v>
      </c>
      <c r="G83" s="13">
        <v>13.610026586</v>
      </c>
      <c r="H83" s="47" t="s">
        <v>217</v>
      </c>
      <c r="I83" s="12">
        <v>6.2640000000000002</v>
      </c>
      <c r="J83" s="12">
        <v>2.0990000000000002</v>
      </c>
      <c r="K83" s="47" t="s">
        <v>217</v>
      </c>
      <c r="L83" s="9" t="str">
        <f t="shared" si="34"/>
        <v>N/A</v>
      </c>
    </row>
    <row r="84" spans="1:12" ht="25.5" x14ac:dyDescent="0.2">
      <c r="A84" s="2" t="s">
        <v>961</v>
      </c>
      <c r="B84" s="47" t="s">
        <v>217</v>
      </c>
      <c r="C84" s="13">
        <v>1.6906341775</v>
      </c>
      <c r="D84" s="47" t="s">
        <v>217</v>
      </c>
      <c r="E84" s="13">
        <v>1.9436409646999999</v>
      </c>
      <c r="F84" s="47" t="s">
        <v>217</v>
      </c>
      <c r="G84" s="13">
        <v>1.9764527155</v>
      </c>
      <c r="H84" s="47" t="s">
        <v>217</v>
      </c>
      <c r="I84" s="12">
        <v>14.97</v>
      </c>
      <c r="J84" s="12">
        <v>1.6879999999999999</v>
      </c>
      <c r="K84" s="47" t="s">
        <v>217</v>
      </c>
      <c r="L84" s="9" t="str">
        <f t="shared" si="34"/>
        <v>N/A</v>
      </c>
    </row>
    <row r="85" spans="1:12" ht="25.5" x14ac:dyDescent="0.2">
      <c r="A85" s="2" t="s">
        <v>962</v>
      </c>
      <c r="B85" s="47" t="s">
        <v>217</v>
      </c>
      <c r="C85" s="13">
        <v>0</v>
      </c>
      <c r="D85" s="47" t="s">
        <v>217</v>
      </c>
      <c r="E85" s="13">
        <v>0</v>
      </c>
      <c r="F85" s="47" t="s">
        <v>217</v>
      </c>
      <c r="G85" s="13">
        <v>0</v>
      </c>
      <c r="H85" s="47" t="s">
        <v>217</v>
      </c>
      <c r="I85" s="12" t="s">
        <v>1743</v>
      </c>
      <c r="J85" s="12" t="s">
        <v>1743</v>
      </c>
      <c r="K85" s="47" t="s">
        <v>217</v>
      </c>
      <c r="L85" s="9" t="str">
        <f t="shared" si="34"/>
        <v>N/A</v>
      </c>
    </row>
    <row r="86" spans="1:12" x14ac:dyDescent="0.2">
      <c r="A86" s="2" t="s">
        <v>963</v>
      </c>
      <c r="B86" s="47" t="s">
        <v>217</v>
      </c>
      <c r="C86" s="13">
        <v>5.9507288251999997</v>
      </c>
      <c r="D86" s="47" t="s">
        <v>217</v>
      </c>
      <c r="E86" s="13">
        <v>6.6996171379999998</v>
      </c>
      <c r="F86" s="47" t="s">
        <v>217</v>
      </c>
      <c r="G86" s="13">
        <v>7.0028104823000001</v>
      </c>
      <c r="H86" s="47" t="s">
        <v>217</v>
      </c>
      <c r="I86" s="12">
        <v>12.58</v>
      </c>
      <c r="J86" s="12">
        <v>4.5259999999999998</v>
      </c>
      <c r="K86" s="47" t="s">
        <v>217</v>
      </c>
      <c r="L86" s="9" t="str">
        <f t="shared" si="34"/>
        <v>N/A</v>
      </c>
    </row>
    <row r="87" spans="1:12" x14ac:dyDescent="0.2">
      <c r="A87" s="2" t="s">
        <v>964</v>
      </c>
      <c r="B87" s="47" t="s">
        <v>217</v>
      </c>
      <c r="C87" s="13">
        <v>0</v>
      </c>
      <c r="D87" s="47" t="s">
        <v>217</v>
      </c>
      <c r="E87" s="13">
        <v>0</v>
      </c>
      <c r="F87" s="47" t="s">
        <v>217</v>
      </c>
      <c r="G87" s="13">
        <v>0</v>
      </c>
      <c r="H87" s="47" t="s">
        <v>217</v>
      </c>
      <c r="I87" s="12" t="s">
        <v>1743</v>
      </c>
      <c r="J87" s="12" t="s">
        <v>1743</v>
      </c>
      <c r="K87" s="47" t="s">
        <v>217</v>
      </c>
      <c r="L87" s="9" t="str">
        <f t="shared" si="34"/>
        <v>N/A</v>
      </c>
    </row>
    <row r="88" spans="1:12" ht="25.5" x14ac:dyDescent="0.2">
      <c r="A88" s="2" t="s">
        <v>965</v>
      </c>
      <c r="B88" s="47" t="s">
        <v>217</v>
      </c>
      <c r="C88" s="13">
        <v>12.952887956</v>
      </c>
      <c r="D88" s="47" t="s">
        <v>217</v>
      </c>
      <c r="E88" s="13">
        <v>10.799704195</v>
      </c>
      <c r="F88" s="47" t="s">
        <v>217</v>
      </c>
      <c r="G88" s="13">
        <v>10.558298518999999</v>
      </c>
      <c r="H88" s="47" t="s">
        <v>217</v>
      </c>
      <c r="I88" s="12">
        <v>-16.600000000000001</v>
      </c>
      <c r="J88" s="12">
        <v>-2.2400000000000002</v>
      </c>
      <c r="K88" s="47" t="s">
        <v>217</v>
      </c>
      <c r="L88" s="9" t="str">
        <f t="shared" si="34"/>
        <v>N/A</v>
      </c>
    </row>
    <row r="89" spans="1:12" ht="25.5" x14ac:dyDescent="0.2">
      <c r="A89" s="2" t="s">
        <v>966</v>
      </c>
      <c r="B89" s="47" t="s">
        <v>217</v>
      </c>
      <c r="C89" s="13">
        <v>0</v>
      </c>
      <c r="D89" s="47" t="s">
        <v>217</v>
      </c>
      <c r="E89" s="13">
        <v>0</v>
      </c>
      <c r="F89" s="47" t="s">
        <v>217</v>
      </c>
      <c r="G89" s="13">
        <v>0</v>
      </c>
      <c r="H89" s="47" t="s">
        <v>217</v>
      </c>
      <c r="I89" s="12" t="s">
        <v>1743</v>
      </c>
      <c r="J89" s="12" t="s">
        <v>1743</v>
      </c>
      <c r="K89" s="47" t="s">
        <v>217</v>
      </c>
      <c r="L89" s="9" t="str">
        <f t="shared" si="34"/>
        <v>N/A</v>
      </c>
    </row>
    <row r="90" spans="1:12" ht="25.5" x14ac:dyDescent="0.2">
      <c r="A90" s="2" t="s">
        <v>967</v>
      </c>
      <c r="B90" s="47" t="s">
        <v>217</v>
      </c>
      <c r="C90" s="13">
        <v>0</v>
      </c>
      <c r="D90" s="47" t="s">
        <v>217</v>
      </c>
      <c r="E90" s="13">
        <v>0</v>
      </c>
      <c r="F90" s="47" t="s">
        <v>217</v>
      </c>
      <c r="G90" s="13">
        <v>0</v>
      </c>
      <c r="H90" s="47" t="s">
        <v>217</v>
      </c>
      <c r="I90" s="12" t="s">
        <v>1743</v>
      </c>
      <c r="J90" s="12" t="s">
        <v>1743</v>
      </c>
      <c r="K90" s="47" t="s">
        <v>217</v>
      </c>
      <c r="L90" s="9" t="str">
        <f t="shared" si="34"/>
        <v>N/A</v>
      </c>
    </row>
    <row r="91" spans="1:12" x14ac:dyDescent="0.2">
      <c r="A91" s="2" t="s">
        <v>968</v>
      </c>
      <c r="B91" s="47" t="s">
        <v>217</v>
      </c>
      <c r="C91" s="13">
        <v>81.190588339000001</v>
      </c>
      <c r="D91" s="47" t="s">
        <v>217</v>
      </c>
      <c r="E91" s="13">
        <v>79.647467401</v>
      </c>
      <c r="F91" s="47" t="s">
        <v>217</v>
      </c>
      <c r="G91" s="13">
        <v>78.525484238999994</v>
      </c>
      <c r="H91" s="47" t="s">
        <v>217</v>
      </c>
      <c r="I91" s="12">
        <v>-1.9</v>
      </c>
      <c r="J91" s="12">
        <v>-1.41</v>
      </c>
      <c r="K91" s="47" t="s">
        <v>217</v>
      </c>
      <c r="L91" s="9" t="str">
        <f t="shared" si="34"/>
        <v>N/A</v>
      </c>
    </row>
    <row r="92" spans="1:12" x14ac:dyDescent="0.2">
      <c r="A92" s="2" t="s">
        <v>969</v>
      </c>
      <c r="B92" s="47" t="s">
        <v>217</v>
      </c>
      <c r="C92" s="13">
        <v>18.809411660999999</v>
      </c>
      <c r="D92" s="47" t="s">
        <v>217</v>
      </c>
      <c r="E92" s="13">
        <v>20.352532599</v>
      </c>
      <c r="F92" s="47" t="s">
        <v>217</v>
      </c>
      <c r="G92" s="13">
        <v>21.474515760999999</v>
      </c>
      <c r="H92" s="47" t="s">
        <v>217</v>
      </c>
      <c r="I92" s="12">
        <v>8.2040000000000006</v>
      </c>
      <c r="J92" s="12">
        <v>5.5129999999999999</v>
      </c>
      <c r="K92" s="47" t="s">
        <v>217</v>
      </c>
      <c r="L92" s="9" t="str">
        <f t="shared" si="34"/>
        <v>N/A</v>
      </c>
    </row>
    <row r="93" spans="1:12" x14ac:dyDescent="0.2">
      <c r="A93" s="6" t="s">
        <v>68</v>
      </c>
      <c r="B93" s="47" t="s">
        <v>217</v>
      </c>
      <c r="C93" s="1">
        <v>6076</v>
      </c>
      <c r="D93" s="11" t="str">
        <f>IF($B93="N/A","N/A",IF(C93&gt;10,"No",IF(C93&lt;-10,"No","Yes")))</f>
        <v>N/A</v>
      </c>
      <c r="E93" s="1">
        <v>6077</v>
      </c>
      <c r="F93" s="11" t="str">
        <f>IF($B93="N/A","N/A",IF(E93&gt;10,"No",IF(E93&lt;-10,"No","Yes")))</f>
        <v>N/A</v>
      </c>
      <c r="G93" s="1">
        <v>5808</v>
      </c>
      <c r="H93" s="11" t="str">
        <f>IF($B93="N/A","N/A",IF(G93&gt;10,"No",IF(G93&lt;-10,"No","Yes")))</f>
        <v>N/A</v>
      </c>
      <c r="I93" s="12">
        <v>1.6500000000000001E-2</v>
      </c>
      <c r="J93" s="12">
        <v>-4.43</v>
      </c>
      <c r="K93" s="47" t="s">
        <v>733</v>
      </c>
      <c r="L93" s="9" t="str">
        <f t="shared" si="34"/>
        <v>Yes</v>
      </c>
    </row>
    <row r="94" spans="1:12" x14ac:dyDescent="0.2">
      <c r="A94" s="2" t="s">
        <v>109</v>
      </c>
      <c r="B94" s="47" t="s">
        <v>217</v>
      </c>
      <c r="C94" s="13">
        <v>3.2916392400000001E-2</v>
      </c>
      <c r="D94" s="43" t="str">
        <f>IF($B94="N/A","N/A",IF(C94&gt;10,"No",IF(C94&lt;-10,"No","Yes")))</f>
        <v>N/A</v>
      </c>
      <c r="E94" s="13">
        <v>4.9366463700000002E-2</v>
      </c>
      <c r="F94" s="43" t="str">
        <f>IF($B94="N/A","N/A",IF(E94&gt;10,"No",IF(E94&lt;-10,"No","Yes")))</f>
        <v>N/A</v>
      </c>
      <c r="G94" s="13">
        <v>0.13774104679999999</v>
      </c>
      <c r="H94" s="43" t="str">
        <f>IF($B94="N/A","N/A",IF(G94&gt;10,"No",IF(G94&lt;-10,"No","Yes")))</f>
        <v>N/A</v>
      </c>
      <c r="I94" s="12">
        <v>49.98</v>
      </c>
      <c r="J94" s="12">
        <v>179</v>
      </c>
      <c r="K94" s="47" t="s">
        <v>733</v>
      </c>
      <c r="L94" s="9" t="str">
        <f t="shared" si="34"/>
        <v>No</v>
      </c>
    </row>
    <row r="95" spans="1:12" x14ac:dyDescent="0.2">
      <c r="A95" s="2" t="s">
        <v>110</v>
      </c>
      <c r="B95" s="47" t="s">
        <v>217</v>
      </c>
      <c r="C95" s="13">
        <v>1.1026991442</v>
      </c>
      <c r="D95" s="43" t="str">
        <f>IF($B95="N/A","N/A",IF(C95&gt;10,"No",IF(C95&lt;-10,"No","Yes")))</f>
        <v>N/A</v>
      </c>
      <c r="E95" s="13">
        <v>1.5139048873000001</v>
      </c>
      <c r="F95" s="43" t="str">
        <f>IF($B95="N/A","N/A",IF(E95&gt;10,"No",IF(E95&lt;-10,"No","Yes")))</f>
        <v>N/A</v>
      </c>
      <c r="G95" s="13">
        <v>1.1880165289</v>
      </c>
      <c r="H95" s="43" t="str">
        <f>IF($B95="N/A","N/A",IF(G95&gt;10,"No",IF(G95&lt;-10,"No","Yes")))</f>
        <v>N/A</v>
      </c>
      <c r="I95" s="12">
        <v>37.29</v>
      </c>
      <c r="J95" s="12">
        <v>-21.5</v>
      </c>
      <c r="K95" s="47" t="s">
        <v>733</v>
      </c>
      <c r="L95" s="9" t="str">
        <f t="shared" si="34"/>
        <v>No</v>
      </c>
    </row>
    <row r="96" spans="1:12" x14ac:dyDescent="0.2">
      <c r="A96" s="4" t="s">
        <v>7</v>
      </c>
      <c r="B96" s="47" t="s">
        <v>217</v>
      </c>
      <c r="C96" s="13">
        <v>0.60443016969999996</v>
      </c>
      <c r="D96" s="11" t="str">
        <f>IF($B96="N/A","N/A",IF(C96&gt;10,"No",IF(C96&lt;-10,"No","Yes")))</f>
        <v>N/A</v>
      </c>
      <c r="E96" s="13">
        <v>0.67461097540000003</v>
      </c>
      <c r="F96" s="11" t="str">
        <f>IF($B96="N/A","N/A",IF(E96&gt;10,"No",IF(E96&lt;-10,"No","Yes")))</f>
        <v>N/A</v>
      </c>
      <c r="G96" s="13">
        <v>0.76809722749999998</v>
      </c>
      <c r="H96" s="11" t="str">
        <f>IF($B96="N/A","N/A",IF(G96&gt;10,"No",IF(G96&lt;-10,"No","Yes")))</f>
        <v>N/A</v>
      </c>
      <c r="I96" s="12">
        <v>11.61</v>
      </c>
      <c r="J96" s="12">
        <v>13.86</v>
      </c>
      <c r="K96" s="47" t="s">
        <v>734</v>
      </c>
      <c r="L96" s="9" t="str">
        <f t="shared" si="34"/>
        <v>Yes</v>
      </c>
    </row>
    <row r="97" spans="1:12" x14ac:dyDescent="0.2">
      <c r="A97" s="4" t="s">
        <v>184</v>
      </c>
      <c r="B97" s="47" t="s">
        <v>217</v>
      </c>
      <c r="C97" s="13">
        <v>64.445786217999995</v>
      </c>
      <c r="D97" s="11" t="str">
        <f t="shared" ref="D97:D98" si="35">IF($B97="N/A","N/A",IF(C97&gt;10,"No",IF(C97&lt;-10,"No","Yes")))</f>
        <v>N/A</v>
      </c>
      <c r="E97" s="13">
        <v>64.098339683000006</v>
      </c>
      <c r="F97" s="11" t="str">
        <f t="shared" ref="F97:F98" si="36">IF($B97="N/A","N/A",IF(E97&gt;10,"No",IF(E97&lt;-10,"No","Yes")))</f>
        <v>N/A</v>
      </c>
      <c r="G97" s="13">
        <v>63.793999239999998</v>
      </c>
      <c r="H97" s="11" t="str">
        <f t="shared" ref="H97:H98" si="37">IF($B97="N/A","N/A",IF(G97&gt;10,"No",IF(G97&lt;-10,"No","Yes")))</f>
        <v>N/A</v>
      </c>
      <c r="I97" s="12">
        <v>-0.53900000000000003</v>
      </c>
      <c r="J97" s="12">
        <v>-0.47499999999999998</v>
      </c>
      <c r="K97" s="47" t="s">
        <v>733</v>
      </c>
      <c r="L97" s="9" t="str">
        <f>IF(J97="Div by 0", "N/A", IF(OR(J97="N/A",K97="N/A"),"N/A", IF(J97&gt;VALUE(MID(K97,1,2)), "No", IF(J97&lt;-1*VALUE(MID(K97,1,2)), "No", "Yes"))))</f>
        <v>Yes</v>
      </c>
    </row>
    <row r="98" spans="1:12" x14ac:dyDescent="0.2">
      <c r="A98" s="4" t="s">
        <v>185</v>
      </c>
      <c r="B98" s="47" t="s">
        <v>217</v>
      </c>
      <c r="C98" s="13">
        <v>35.554213781999998</v>
      </c>
      <c r="D98" s="11" t="str">
        <f t="shared" si="35"/>
        <v>N/A</v>
      </c>
      <c r="E98" s="13">
        <v>35.901660317000001</v>
      </c>
      <c r="F98" s="11" t="str">
        <f t="shared" si="36"/>
        <v>N/A</v>
      </c>
      <c r="G98" s="13">
        <v>36.206000760000002</v>
      </c>
      <c r="H98" s="11" t="str">
        <f t="shared" si="37"/>
        <v>N/A</v>
      </c>
      <c r="I98" s="12">
        <v>0.97719999999999996</v>
      </c>
      <c r="J98" s="12">
        <v>0.84770000000000001</v>
      </c>
      <c r="K98" s="47" t="s">
        <v>733</v>
      </c>
      <c r="L98" s="9" t="str">
        <f>IF(J98="Div by 0", "N/A", IF(OR(J98="N/A",K98="N/A"),"N/A", IF(J98&gt;VALUE(MID(K98,1,2)), "No", IF(J98&lt;-1*VALUE(MID(K98,1,2)), "No", "Yes"))))</f>
        <v>Yes</v>
      </c>
    </row>
    <row r="99" spans="1:12" x14ac:dyDescent="0.2">
      <c r="A99" s="2" t="s">
        <v>8</v>
      </c>
      <c r="B99" s="47" t="s">
        <v>289</v>
      </c>
      <c r="C99" s="13">
        <v>7.0846676424000004</v>
      </c>
      <c r="D99" s="43" t="str">
        <f>IF($B99="N/A","N/A",IF(C99&gt;10,"No",IF(C99&lt;5,"No","Yes")))</f>
        <v>Yes</v>
      </c>
      <c r="E99" s="13">
        <v>6.7585909929000003</v>
      </c>
      <c r="F99" s="43" t="str">
        <f>IF($B99="N/A","N/A",IF(E99&gt;10,"No",IF(E99&lt;5,"No","Yes")))</f>
        <v>Yes</v>
      </c>
      <c r="G99" s="13">
        <v>6.6442840865999999</v>
      </c>
      <c r="H99" s="43" t="str">
        <f t="shared" ref="H99:H102" si="38">IF($B99="N/A","N/A",IF(G99&gt;10,"No",IF(G99&lt;5,"No","Yes")))</f>
        <v>Yes</v>
      </c>
      <c r="I99" s="12">
        <v>-4.5999999999999996</v>
      </c>
      <c r="J99" s="12">
        <v>-1.69</v>
      </c>
      <c r="K99" s="47" t="s">
        <v>734</v>
      </c>
      <c r="L99" s="9" t="str">
        <f t="shared" si="34"/>
        <v>Yes</v>
      </c>
    </row>
    <row r="100" spans="1:12" x14ac:dyDescent="0.2">
      <c r="A100" s="2" t="s">
        <v>153</v>
      </c>
      <c r="B100" s="47" t="s">
        <v>289</v>
      </c>
      <c r="C100" s="13">
        <v>6.6544221085000004</v>
      </c>
      <c r="D100" s="43" t="str">
        <f>IF($B100="N/A","N/A",IF(C100&gt;10,"No",IF(C100&lt;5,"No","Yes")))</f>
        <v>Yes</v>
      </c>
      <c r="E100" s="13">
        <v>6.3117626317999997</v>
      </c>
      <c r="F100" s="43" t="str">
        <f t="shared" ref="F100:F102" si="39">IF($B100="N/A","N/A",IF(E100&gt;10,"No",IF(E100&lt;5,"No","Yes")))</f>
        <v>Yes</v>
      </c>
      <c r="G100" s="13">
        <v>6.1575389290000002</v>
      </c>
      <c r="H100" s="43" t="str">
        <f t="shared" si="38"/>
        <v>Yes</v>
      </c>
      <c r="I100" s="12">
        <v>-5.15</v>
      </c>
      <c r="J100" s="12">
        <v>-2.44</v>
      </c>
      <c r="K100" s="47" t="s">
        <v>734</v>
      </c>
      <c r="L100" s="9" t="str">
        <f t="shared" si="34"/>
        <v>Yes</v>
      </c>
    </row>
    <row r="101" spans="1:12" x14ac:dyDescent="0.2">
      <c r="A101" s="2" t="s">
        <v>154</v>
      </c>
      <c r="B101" s="47" t="s">
        <v>289</v>
      </c>
      <c r="C101" s="13">
        <v>6.6578994787000001</v>
      </c>
      <c r="D101" s="43" t="str">
        <f>IF($B101="N/A","N/A",IF(C101&gt;10,"No",IF(C101&lt;5,"No","Yes")))</f>
        <v>Yes</v>
      </c>
      <c r="E101" s="13">
        <v>6.3866500665999997</v>
      </c>
      <c r="F101" s="43" t="str">
        <f t="shared" si="39"/>
        <v>Yes</v>
      </c>
      <c r="G101" s="13">
        <v>6.3270793770999996</v>
      </c>
      <c r="H101" s="43" t="str">
        <f t="shared" si="38"/>
        <v>Yes</v>
      </c>
      <c r="I101" s="12">
        <v>-4.07</v>
      </c>
      <c r="J101" s="12">
        <v>-0.93300000000000005</v>
      </c>
      <c r="K101" s="47" t="s">
        <v>734</v>
      </c>
      <c r="L101" s="9" t="str">
        <f t="shared" si="34"/>
        <v>Yes</v>
      </c>
    </row>
    <row r="102" spans="1:12" x14ac:dyDescent="0.2">
      <c r="A102" s="2" t="s">
        <v>155</v>
      </c>
      <c r="B102" s="47" t="s">
        <v>289</v>
      </c>
      <c r="C102" s="13">
        <v>7.0944675039999998</v>
      </c>
      <c r="D102" s="43" t="str">
        <f>IF($B102="N/A","N/A",IF(C102&gt;10,"No",IF(C102&lt;5,"No","Yes")))</f>
        <v>Yes</v>
      </c>
      <c r="E102" s="13">
        <v>6.7667037984</v>
      </c>
      <c r="F102" s="43" t="str">
        <f t="shared" si="39"/>
        <v>Yes</v>
      </c>
      <c r="G102" s="13">
        <v>6.6585643752000001</v>
      </c>
      <c r="H102" s="43" t="str">
        <f t="shared" si="38"/>
        <v>Yes</v>
      </c>
      <c r="I102" s="12">
        <v>-4.62</v>
      </c>
      <c r="J102" s="12">
        <v>-1.6</v>
      </c>
      <c r="K102" s="47" t="s">
        <v>734</v>
      </c>
      <c r="L102" s="9" t="str">
        <f t="shared" si="34"/>
        <v>Yes</v>
      </c>
    </row>
    <row r="103" spans="1:12" x14ac:dyDescent="0.2">
      <c r="A103" s="2" t="s">
        <v>970</v>
      </c>
      <c r="B103" s="47" t="s">
        <v>217</v>
      </c>
      <c r="C103" s="1">
        <v>2433</v>
      </c>
      <c r="D103" s="11" t="str">
        <f t="shared" ref="D103:D114" si="40">IF($B103="N/A","N/A",IF(C103&gt;10,"No",IF(C103&lt;-10,"No","Yes")))</f>
        <v>N/A</v>
      </c>
      <c r="E103" s="1">
        <v>2454</v>
      </c>
      <c r="F103" s="11" t="str">
        <f t="shared" ref="F103:F114" si="41">IF($B103="N/A","N/A",IF(E103&gt;10,"No",IF(E103&lt;-10,"No","Yes")))</f>
        <v>N/A</v>
      </c>
      <c r="G103" s="1">
        <v>2581</v>
      </c>
      <c r="H103" s="11" t="str">
        <f t="shared" ref="H103:H114" si="42">IF($B103="N/A","N/A",IF(G103&gt;10,"No",IF(G103&lt;-10,"No","Yes")))</f>
        <v>N/A</v>
      </c>
      <c r="I103" s="12">
        <v>0.86309999999999998</v>
      </c>
      <c r="J103" s="12">
        <v>5.1749999999999998</v>
      </c>
      <c r="K103" s="44" t="s">
        <v>733</v>
      </c>
      <c r="L103" s="9" t="str">
        <f t="shared" si="34"/>
        <v>Yes</v>
      </c>
    </row>
    <row r="104" spans="1:12" x14ac:dyDescent="0.2">
      <c r="A104" s="2" t="s">
        <v>971</v>
      </c>
      <c r="B104" s="47" t="s">
        <v>217</v>
      </c>
      <c r="C104" s="1">
        <v>1744</v>
      </c>
      <c r="D104" s="11" t="str">
        <f t="shared" si="40"/>
        <v>N/A</v>
      </c>
      <c r="E104" s="1">
        <v>1472</v>
      </c>
      <c r="F104" s="11" t="str">
        <f t="shared" si="41"/>
        <v>N/A</v>
      </c>
      <c r="G104" s="1">
        <v>1314</v>
      </c>
      <c r="H104" s="11" t="str">
        <f t="shared" si="42"/>
        <v>N/A</v>
      </c>
      <c r="I104" s="12">
        <v>-15.6</v>
      </c>
      <c r="J104" s="12">
        <v>-10.7</v>
      </c>
      <c r="K104" s="44" t="s">
        <v>733</v>
      </c>
      <c r="L104" s="9" t="str">
        <f t="shared" si="34"/>
        <v>No</v>
      </c>
    </row>
    <row r="105" spans="1:12" x14ac:dyDescent="0.2">
      <c r="A105" s="2" t="s">
        <v>1</v>
      </c>
      <c r="B105" s="47" t="s">
        <v>217</v>
      </c>
      <c r="C105" s="13">
        <v>97.486177452999996</v>
      </c>
      <c r="D105" s="11" t="str">
        <f t="shared" si="40"/>
        <v>N/A</v>
      </c>
      <c r="E105" s="13">
        <v>97.724982135999994</v>
      </c>
      <c r="F105" s="11" t="str">
        <f t="shared" si="41"/>
        <v>N/A</v>
      </c>
      <c r="G105" s="13">
        <v>97.826053931000004</v>
      </c>
      <c r="H105" s="11" t="str">
        <f t="shared" si="42"/>
        <v>N/A</v>
      </c>
      <c r="I105" s="12">
        <v>0.245</v>
      </c>
      <c r="J105" s="12">
        <v>0.10340000000000001</v>
      </c>
      <c r="K105" s="47" t="s">
        <v>734</v>
      </c>
      <c r="L105" s="9" t="str">
        <f t="shared" si="34"/>
        <v>Yes</v>
      </c>
    </row>
    <row r="106" spans="1:12" x14ac:dyDescent="0.2">
      <c r="A106" s="2" t="s">
        <v>69</v>
      </c>
      <c r="B106" s="47" t="s">
        <v>217</v>
      </c>
      <c r="C106" s="13">
        <v>99.278160963999994</v>
      </c>
      <c r="D106" s="11" t="str">
        <f t="shared" si="40"/>
        <v>N/A</v>
      </c>
      <c r="E106" s="13">
        <v>99.388869376000002</v>
      </c>
      <c r="F106" s="11" t="str">
        <f t="shared" si="41"/>
        <v>N/A</v>
      </c>
      <c r="G106" s="13">
        <v>99.392800570999995</v>
      </c>
      <c r="H106" s="11" t="str">
        <f t="shared" si="42"/>
        <v>N/A</v>
      </c>
      <c r="I106" s="12">
        <v>0.1115</v>
      </c>
      <c r="J106" s="12">
        <v>4.0000000000000001E-3</v>
      </c>
      <c r="K106" s="47" t="s">
        <v>734</v>
      </c>
      <c r="L106" s="9" t="str">
        <f t="shared" si="34"/>
        <v>Yes</v>
      </c>
    </row>
    <row r="107" spans="1:12" x14ac:dyDescent="0.2">
      <c r="A107" s="4" t="s">
        <v>70</v>
      </c>
      <c r="B107" s="47" t="s">
        <v>217</v>
      </c>
      <c r="C107" s="1">
        <v>299195</v>
      </c>
      <c r="D107" s="11" t="str">
        <f t="shared" si="40"/>
        <v>N/A</v>
      </c>
      <c r="E107" s="1">
        <v>303384</v>
      </c>
      <c r="F107" s="11" t="str">
        <f t="shared" si="41"/>
        <v>N/A</v>
      </c>
      <c r="G107" s="1">
        <v>310871</v>
      </c>
      <c r="H107" s="11" t="str">
        <f t="shared" si="42"/>
        <v>N/A</v>
      </c>
      <c r="I107" s="12">
        <v>1.4</v>
      </c>
      <c r="J107" s="12">
        <v>2.468</v>
      </c>
      <c r="K107" s="47" t="s">
        <v>733</v>
      </c>
      <c r="L107" s="9" t="str">
        <f t="shared" si="34"/>
        <v>Yes</v>
      </c>
    </row>
    <row r="108" spans="1:12" x14ac:dyDescent="0.2">
      <c r="A108" s="2" t="s">
        <v>688</v>
      </c>
      <c r="B108" s="47" t="s">
        <v>217</v>
      </c>
      <c r="C108" s="13">
        <v>0.69854108520000002</v>
      </c>
      <c r="D108" s="11" t="str">
        <f t="shared" si="40"/>
        <v>N/A</v>
      </c>
      <c r="E108" s="13">
        <v>0.66153785300000001</v>
      </c>
      <c r="F108" s="11" t="str">
        <f t="shared" si="41"/>
        <v>N/A</v>
      </c>
      <c r="G108" s="13">
        <v>0.57483650770000005</v>
      </c>
      <c r="H108" s="11" t="str">
        <f t="shared" si="42"/>
        <v>N/A</v>
      </c>
      <c r="I108" s="12">
        <v>-5.3</v>
      </c>
      <c r="J108" s="12">
        <v>-13.1</v>
      </c>
      <c r="K108" s="47" t="s">
        <v>734</v>
      </c>
      <c r="L108" s="9" t="str">
        <f t="shared" ref="L108:L114" si="43">IF(J108="Div by 0", "N/A", IF(K108="N/A","N/A", IF(J108&gt;VALUE(MID(K108,1,2)), "No", IF(J108&lt;-1*VALUE(MID(K108,1,2)), "No", "Yes"))))</f>
        <v>Yes</v>
      </c>
    </row>
    <row r="109" spans="1:12" x14ac:dyDescent="0.2">
      <c r="A109" s="2" t="s">
        <v>687</v>
      </c>
      <c r="B109" s="47" t="s">
        <v>217</v>
      </c>
      <c r="C109" s="13">
        <v>0.34592824080000001</v>
      </c>
      <c r="D109" s="11" t="str">
        <f t="shared" si="40"/>
        <v>N/A</v>
      </c>
      <c r="E109" s="13">
        <v>0.233037998</v>
      </c>
      <c r="F109" s="11" t="str">
        <f t="shared" si="41"/>
        <v>N/A</v>
      </c>
      <c r="G109" s="13">
        <v>0.23289403</v>
      </c>
      <c r="H109" s="11" t="str">
        <f t="shared" si="42"/>
        <v>N/A</v>
      </c>
      <c r="I109" s="12">
        <v>-32.6</v>
      </c>
      <c r="J109" s="12">
        <v>-6.2E-2</v>
      </c>
      <c r="K109" s="47" t="s">
        <v>734</v>
      </c>
      <c r="L109" s="9" t="str">
        <f t="shared" si="43"/>
        <v>Yes</v>
      </c>
    </row>
    <row r="110" spans="1:12" x14ac:dyDescent="0.2">
      <c r="A110" s="2" t="s">
        <v>686</v>
      </c>
      <c r="B110" s="47" t="s">
        <v>217</v>
      </c>
      <c r="C110" s="13">
        <v>98.955530674000002</v>
      </c>
      <c r="D110" s="11" t="str">
        <f t="shared" si="40"/>
        <v>N/A</v>
      </c>
      <c r="E110" s="13">
        <v>99.105424149000001</v>
      </c>
      <c r="F110" s="11" t="str">
        <f t="shared" si="41"/>
        <v>N/A</v>
      </c>
      <c r="G110" s="13">
        <v>99.192269461999999</v>
      </c>
      <c r="H110" s="11" t="str">
        <f t="shared" si="42"/>
        <v>N/A</v>
      </c>
      <c r="I110" s="12">
        <v>0.1515</v>
      </c>
      <c r="J110" s="12">
        <v>8.7599999999999997E-2</v>
      </c>
      <c r="K110" s="47" t="s">
        <v>734</v>
      </c>
      <c r="L110" s="9" t="str">
        <f t="shared" si="43"/>
        <v>Yes</v>
      </c>
    </row>
    <row r="111" spans="1:12" ht="25.5" x14ac:dyDescent="0.2">
      <c r="A111" s="4" t="s">
        <v>972</v>
      </c>
      <c r="B111" s="47" t="s">
        <v>217</v>
      </c>
      <c r="C111" s="13">
        <v>42.820336926000003</v>
      </c>
      <c r="D111" s="11" t="str">
        <f t="shared" si="40"/>
        <v>N/A</v>
      </c>
      <c r="E111" s="13">
        <v>41.769714897</v>
      </c>
      <c r="F111" s="11" t="str">
        <f t="shared" si="41"/>
        <v>N/A</v>
      </c>
      <c r="G111" s="13">
        <v>40.868363084000002</v>
      </c>
      <c r="H111" s="11" t="str">
        <f t="shared" si="42"/>
        <v>N/A</v>
      </c>
      <c r="I111" s="12">
        <v>-2.4500000000000002</v>
      </c>
      <c r="J111" s="12">
        <v>-2.16</v>
      </c>
      <c r="K111" s="47" t="s">
        <v>734</v>
      </c>
      <c r="L111" s="9" t="str">
        <f t="shared" si="43"/>
        <v>Yes</v>
      </c>
    </row>
    <row r="112" spans="1:12" ht="25.5" x14ac:dyDescent="0.2">
      <c r="A112" s="4" t="s">
        <v>973</v>
      </c>
      <c r="B112" s="47" t="s">
        <v>217</v>
      </c>
      <c r="C112" s="13">
        <v>55.352779208999998</v>
      </c>
      <c r="D112" s="11" t="str">
        <f t="shared" si="40"/>
        <v>N/A</v>
      </c>
      <c r="E112" s="13">
        <v>56.415824962999999</v>
      </c>
      <c r="F112" s="11" t="str">
        <f t="shared" si="41"/>
        <v>N/A</v>
      </c>
      <c r="G112" s="13">
        <v>57.300417774000003</v>
      </c>
      <c r="H112" s="11" t="str">
        <f t="shared" si="42"/>
        <v>N/A</v>
      </c>
      <c r="I112" s="12">
        <v>1.92</v>
      </c>
      <c r="J112" s="12">
        <v>1.5680000000000001</v>
      </c>
      <c r="K112" s="47" t="s">
        <v>734</v>
      </c>
      <c r="L112" s="9" t="str">
        <f t="shared" si="43"/>
        <v>Yes</v>
      </c>
    </row>
    <row r="113" spans="1:12" ht="25.5" x14ac:dyDescent="0.2">
      <c r="A113" s="4" t="s">
        <v>974</v>
      </c>
      <c r="B113" s="47" t="s">
        <v>217</v>
      </c>
      <c r="C113" s="13">
        <v>0.5971593047</v>
      </c>
      <c r="D113" s="11" t="str">
        <f t="shared" si="40"/>
        <v>N/A</v>
      </c>
      <c r="E113" s="13">
        <v>0.60783634600000003</v>
      </c>
      <c r="F113" s="11" t="str">
        <f t="shared" si="41"/>
        <v>N/A</v>
      </c>
      <c r="G113" s="13">
        <v>0.59794910749999997</v>
      </c>
      <c r="H113" s="11" t="str">
        <f t="shared" si="42"/>
        <v>N/A</v>
      </c>
      <c r="I113" s="12">
        <v>1.788</v>
      </c>
      <c r="J113" s="12">
        <v>-1.63</v>
      </c>
      <c r="K113" s="47" t="s">
        <v>734</v>
      </c>
      <c r="L113" s="9" t="str">
        <f t="shared" si="43"/>
        <v>Yes</v>
      </c>
    </row>
    <row r="114" spans="1:12" ht="25.5" x14ac:dyDescent="0.2">
      <c r="A114" s="4" t="s">
        <v>975</v>
      </c>
      <c r="B114" s="47" t="s">
        <v>217</v>
      </c>
      <c r="C114" s="13">
        <v>1.2297245607</v>
      </c>
      <c r="D114" s="11" t="str">
        <f t="shared" si="40"/>
        <v>N/A</v>
      </c>
      <c r="E114" s="13">
        <v>1.2066237935999999</v>
      </c>
      <c r="F114" s="11" t="str">
        <f t="shared" si="41"/>
        <v>N/A</v>
      </c>
      <c r="G114" s="13">
        <v>1.2332700342</v>
      </c>
      <c r="H114" s="11" t="str">
        <f t="shared" si="42"/>
        <v>N/A</v>
      </c>
      <c r="I114" s="12">
        <v>-1.88</v>
      </c>
      <c r="J114" s="12">
        <v>2.2080000000000002</v>
      </c>
      <c r="K114" s="47" t="s">
        <v>734</v>
      </c>
      <c r="L114" s="9" t="str">
        <f t="shared" si="43"/>
        <v>Yes</v>
      </c>
    </row>
    <row r="115" spans="1:12" x14ac:dyDescent="0.2">
      <c r="A115" s="2" t="s">
        <v>976</v>
      </c>
      <c r="B115" s="47" t="s">
        <v>290</v>
      </c>
      <c r="C115" s="13">
        <v>99.985200613999993</v>
      </c>
      <c r="D115" s="43" t="str">
        <f>IF($B115="N/A","N/A",IF(C115&gt;=99,"Yes","No"))</f>
        <v>Yes</v>
      </c>
      <c r="E115" s="13">
        <v>99.990101623000001</v>
      </c>
      <c r="F115" s="43" t="str">
        <f>IF($B115="N/A","N/A",IF(E115&gt;=99,"Yes","No"))</f>
        <v>Yes</v>
      </c>
      <c r="G115" s="13">
        <v>99.987508689999999</v>
      </c>
      <c r="H115" s="43" t="str">
        <f>IF($B115="N/A","N/A",IF(G115&gt;=99,"Yes","No"))</f>
        <v>Yes</v>
      </c>
      <c r="I115" s="12">
        <v>4.8999999999999998E-3</v>
      </c>
      <c r="J115" s="12">
        <v>-3.0000000000000001E-3</v>
      </c>
      <c r="K115" s="47" t="s">
        <v>733</v>
      </c>
      <c r="L115" s="9" t="str">
        <f t="shared" ref="L115:L149" si="44">IF(J115="Div by 0", "N/A", IF(K115="N/A","N/A", IF(J115&gt;VALUE(MID(K115,1,2)), "No", IF(J115&lt;-1*VALUE(MID(K115,1,2)), "No", "Yes"))))</f>
        <v>Yes</v>
      </c>
    </row>
    <row r="116" spans="1:12" x14ac:dyDescent="0.2">
      <c r="A116" s="2" t="s">
        <v>977</v>
      </c>
      <c r="B116" s="47" t="s">
        <v>217</v>
      </c>
      <c r="C116" s="13">
        <v>0.28785186880000002</v>
      </c>
      <c r="D116" s="43" t="str">
        <f>IF($B116="N/A","N/A",IF(C116&gt;10,"No",IF(C116&lt;-10,"No","Yes")))</f>
        <v>N/A</v>
      </c>
      <c r="E116" s="13">
        <v>0.28304548159999998</v>
      </c>
      <c r="F116" s="43" t="str">
        <f>IF($B116="N/A","N/A",IF(E116&gt;10,"No",IF(E116&lt;-10,"No","Yes")))</f>
        <v>N/A</v>
      </c>
      <c r="G116" s="13">
        <v>0.28354904889999999</v>
      </c>
      <c r="H116" s="43" t="str">
        <f>IF($B116="N/A","N/A",IF(G116&gt;10,"No",IF(G116&lt;-10,"No","Yes")))</f>
        <v>N/A</v>
      </c>
      <c r="I116" s="12">
        <v>-1.67</v>
      </c>
      <c r="J116" s="12">
        <v>0.1779</v>
      </c>
      <c r="K116" s="47" t="s">
        <v>733</v>
      </c>
      <c r="L116" s="9" t="str">
        <f t="shared" si="44"/>
        <v>Yes</v>
      </c>
    </row>
    <row r="117" spans="1:12" x14ac:dyDescent="0.2">
      <c r="A117" s="3" t="s">
        <v>978</v>
      </c>
      <c r="B117" s="47" t="s">
        <v>284</v>
      </c>
      <c r="C117" s="8">
        <v>99.829853528000001</v>
      </c>
      <c r="D117" s="43" t="str">
        <f>IF($B117="N/A","N/A",IF(C117&gt;=98,"Yes","No"))</f>
        <v>Yes</v>
      </c>
      <c r="E117" s="8">
        <v>99.810122113000006</v>
      </c>
      <c r="F117" s="43" t="str">
        <f>IF($B117="N/A","N/A",IF(E117&gt;=98,"Yes","No"))</f>
        <v>Yes</v>
      </c>
      <c r="G117" s="8">
        <v>99.769420780999994</v>
      </c>
      <c r="H117" s="43" t="str">
        <f>IF($B117="N/A","N/A",IF(G117&gt;=98,"Yes","No"))</f>
        <v>Yes</v>
      </c>
      <c r="I117" s="12">
        <v>-0.02</v>
      </c>
      <c r="J117" s="12">
        <v>-4.1000000000000002E-2</v>
      </c>
      <c r="K117" s="44" t="s">
        <v>733</v>
      </c>
      <c r="L117" s="9" t="str">
        <f t="shared" si="44"/>
        <v>Yes</v>
      </c>
    </row>
    <row r="118" spans="1:12" x14ac:dyDescent="0.2">
      <c r="A118" s="3" t="s">
        <v>979</v>
      </c>
      <c r="B118" s="47" t="s">
        <v>291</v>
      </c>
      <c r="C118" s="8">
        <v>92.643583386000003</v>
      </c>
      <c r="D118" s="43" t="str">
        <f>IF($B118="N/A","N/A",IF(C118&gt;=80,"Yes","No"))</f>
        <v>Yes</v>
      </c>
      <c r="E118" s="8">
        <v>93.357746449000004</v>
      </c>
      <c r="F118" s="43" t="str">
        <f>IF($B118="N/A","N/A",IF(E118&gt;=80,"Yes","No"))</f>
        <v>Yes</v>
      </c>
      <c r="G118" s="8">
        <v>93.967297114000004</v>
      </c>
      <c r="H118" s="43" t="str">
        <f>IF($B118="N/A","N/A",IF(G118&gt;=80,"Yes","No"))</f>
        <v>Yes</v>
      </c>
      <c r="I118" s="12">
        <v>0.77090000000000003</v>
      </c>
      <c r="J118" s="12">
        <v>0.65290000000000004</v>
      </c>
      <c r="K118" s="44" t="s">
        <v>733</v>
      </c>
      <c r="L118" s="9" t="str">
        <f t="shared" si="44"/>
        <v>Yes</v>
      </c>
    </row>
    <row r="119" spans="1:12" ht="25.5" x14ac:dyDescent="0.2">
      <c r="A119" s="2" t="s">
        <v>980</v>
      </c>
      <c r="B119" s="47" t="s">
        <v>292</v>
      </c>
      <c r="C119" s="13">
        <v>100</v>
      </c>
      <c r="D119" s="43" t="str">
        <f>IF($B119="N/A","N/A",IF(C119&gt;=100,"Yes","No"))</f>
        <v>Yes</v>
      </c>
      <c r="E119" s="13">
        <v>100</v>
      </c>
      <c r="F119" s="43" t="str">
        <f t="shared" ref="F119:F120" si="45">IF($B119="N/A","N/A",IF(E119&gt;=100,"Yes","No"))</f>
        <v>Yes</v>
      </c>
      <c r="G119" s="13">
        <v>100</v>
      </c>
      <c r="H119" s="43" t="str">
        <f t="shared" ref="H119:H120" si="46">IF($B119="N/A","N/A",IF(G119&gt;=100,"Yes","No"))</f>
        <v>Yes</v>
      </c>
      <c r="I119" s="12">
        <v>0</v>
      </c>
      <c r="J119" s="12">
        <v>0</v>
      </c>
      <c r="K119" s="44" t="s">
        <v>732</v>
      </c>
      <c r="L119" s="9" t="str">
        <f t="shared" si="44"/>
        <v>Yes</v>
      </c>
    </row>
    <row r="120" spans="1:12" ht="25.5" x14ac:dyDescent="0.2">
      <c r="A120" s="3" t="s">
        <v>981</v>
      </c>
      <c r="B120" s="47" t="s">
        <v>292</v>
      </c>
      <c r="C120" s="13">
        <v>100</v>
      </c>
      <c r="D120" s="43" t="str">
        <f>IF($B120="N/A","N/A",IF(C120&gt;=100,"Yes","No"))</f>
        <v>Yes</v>
      </c>
      <c r="E120" s="13">
        <v>100</v>
      </c>
      <c r="F120" s="43" t="str">
        <f t="shared" si="45"/>
        <v>Yes</v>
      </c>
      <c r="G120" s="13">
        <v>100</v>
      </c>
      <c r="H120" s="43" t="str">
        <f t="shared" si="46"/>
        <v>Yes</v>
      </c>
      <c r="I120" s="12">
        <v>0</v>
      </c>
      <c r="J120" s="12">
        <v>0</v>
      </c>
      <c r="K120" s="44" t="s">
        <v>732</v>
      </c>
      <c r="L120" s="9" t="str">
        <f t="shared" si="44"/>
        <v>Yes</v>
      </c>
    </row>
    <row r="121" spans="1:12" ht="25.5" x14ac:dyDescent="0.2">
      <c r="A121" s="2" t="s">
        <v>982</v>
      </c>
      <c r="B121" s="47" t="s">
        <v>217</v>
      </c>
      <c r="C121" s="13">
        <v>84.913936437999993</v>
      </c>
      <c r="D121" s="35" t="s">
        <v>735</v>
      </c>
      <c r="E121" s="13">
        <v>85.508671444000001</v>
      </c>
      <c r="F121" s="35" t="s">
        <v>735</v>
      </c>
      <c r="G121" s="13">
        <v>85.622685255999997</v>
      </c>
      <c r="H121" s="43" t="str">
        <f>IF($B121="N/A","N/A",IF(G121&lt;100,"No",IF(G121=100,"No","Yes")))</f>
        <v>N/A</v>
      </c>
      <c r="I121" s="12">
        <v>0.70040000000000002</v>
      </c>
      <c r="J121" s="12">
        <v>0.1333</v>
      </c>
      <c r="K121" s="44" t="s">
        <v>732</v>
      </c>
      <c r="L121" s="9" t="str">
        <f t="shared" si="44"/>
        <v>Yes</v>
      </c>
    </row>
    <row r="122" spans="1:12" ht="25.5" x14ac:dyDescent="0.2">
      <c r="A122" s="2" t="s">
        <v>983</v>
      </c>
      <c r="B122" s="34" t="s">
        <v>217</v>
      </c>
      <c r="C122" s="13">
        <v>100</v>
      </c>
      <c r="D122" s="43" t="str">
        <f>IF($B122="N/A","N/A",IF(C122&gt;10,"No",IF(C122&lt;-10,"No","Yes")))</f>
        <v>N/A</v>
      </c>
      <c r="E122" s="13">
        <v>100</v>
      </c>
      <c r="F122" s="43" t="str">
        <f>IF($B122="N/A","N/A",IF(E122&gt;10,"No",IF(E122&lt;-10,"No","Yes")))</f>
        <v>N/A</v>
      </c>
      <c r="G122" s="13">
        <v>100</v>
      </c>
      <c r="H122" s="43" t="str">
        <f>IF($B122="N/A","N/A",IF(G122&gt;10,"No",IF(G122&lt;-10,"No","Yes")))</f>
        <v>N/A</v>
      </c>
      <c r="I122" s="12">
        <v>0</v>
      </c>
      <c r="J122" s="12">
        <v>0</v>
      </c>
      <c r="K122" s="44" t="s">
        <v>732</v>
      </c>
      <c r="L122" s="9" t="str">
        <f>IF(J122="Div by 0", "N/A", IF(OR(J122="N/A",K122="N/A"),"N/A", IF(J122&gt;VALUE(MID(K122,1,2)), "No", IF(J122&lt;-1*VALUE(MID(K122,1,2)), "No", "Yes"))))</f>
        <v>Yes</v>
      </c>
    </row>
    <row r="123" spans="1:12" x14ac:dyDescent="0.2">
      <c r="A123" s="7" t="s">
        <v>100</v>
      </c>
      <c r="B123" s="34" t="s">
        <v>217</v>
      </c>
      <c r="C123" s="35">
        <v>182440</v>
      </c>
      <c r="D123" s="43" t="str">
        <f t="shared" ref="D123:D149" si="47">IF($B123="N/A","N/A",IF(C123&gt;10,"No",IF(C123&lt;-10,"No","Yes")))</f>
        <v>N/A</v>
      </c>
      <c r="E123" s="35">
        <v>181848</v>
      </c>
      <c r="F123" s="43" t="str">
        <f t="shared" ref="F123:F149" si="48">IF($B123="N/A","N/A",IF(E123&gt;10,"No",IF(E123&lt;-10,"No","Yes")))</f>
        <v>N/A</v>
      </c>
      <c r="G123" s="35">
        <v>184128</v>
      </c>
      <c r="H123" s="43" t="str">
        <f t="shared" ref="H123:H149" si="49">IF($B123="N/A","N/A",IF(G123&gt;10,"No",IF(G123&lt;-10,"No","Yes")))</f>
        <v>N/A</v>
      </c>
      <c r="I123" s="12">
        <v>-0.32400000000000001</v>
      </c>
      <c r="J123" s="12">
        <v>1.254</v>
      </c>
      <c r="K123" s="44" t="s">
        <v>733</v>
      </c>
      <c r="L123" s="9" t="str">
        <f t="shared" si="44"/>
        <v>Yes</v>
      </c>
    </row>
    <row r="124" spans="1:12" x14ac:dyDescent="0.2">
      <c r="A124" s="2" t="s">
        <v>984</v>
      </c>
      <c r="B124" s="34" t="s">
        <v>217</v>
      </c>
      <c r="C124" s="35">
        <v>59248</v>
      </c>
      <c r="D124" s="43" t="str">
        <f t="shared" si="47"/>
        <v>N/A</v>
      </c>
      <c r="E124" s="35">
        <v>58111</v>
      </c>
      <c r="F124" s="43" t="str">
        <f t="shared" si="48"/>
        <v>N/A</v>
      </c>
      <c r="G124" s="35">
        <v>57805</v>
      </c>
      <c r="H124" s="43" t="str">
        <f t="shared" si="49"/>
        <v>N/A</v>
      </c>
      <c r="I124" s="12">
        <v>-1.92</v>
      </c>
      <c r="J124" s="12">
        <v>-0.52700000000000002</v>
      </c>
      <c r="K124" s="44" t="s">
        <v>733</v>
      </c>
      <c r="L124" s="9" t="str">
        <f t="shared" si="44"/>
        <v>Yes</v>
      </c>
    </row>
    <row r="125" spans="1:12" x14ac:dyDescent="0.2">
      <c r="A125" s="2" t="s">
        <v>985</v>
      </c>
      <c r="B125" s="34" t="s">
        <v>217</v>
      </c>
      <c r="C125" s="35">
        <v>21139</v>
      </c>
      <c r="D125" s="43" t="str">
        <f t="shared" si="47"/>
        <v>N/A</v>
      </c>
      <c r="E125" s="35">
        <v>21453</v>
      </c>
      <c r="F125" s="43" t="str">
        <f t="shared" si="48"/>
        <v>N/A</v>
      </c>
      <c r="G125" s="35">
        <v>21924</v>
      </c>
      <c r="H125" s="43" t="str">
        <f t="shared" si="49"/>
        <v>N/A</v>
      </c>
      <c r="I125" s="12">
        <v>1.4850000000000001</v>
      </c>
      <c r="J125" s="12">
        <v>2.1949999999999998</v>
      </c>
      <c r="K125" s="44" t="s">
        <v>733</v>
      </c>
      <c r="L125" s="9" t="str">
        <f t="shared" si="44"/>
        <v>Yes</v>
      </c>
    </row>
    <row r="126" spans="1:12" x14ac:dyDescent="0.2">
      <c r="A126" s="2" t="s">
        <v>986</v>
      </c>
      <c r="B126" s="34" t="s">
        <v>217</v>
      </c>
      <c r="C126" s="35">
        <v>101891</v>
      </c>
      <c r="D126" s="43" t="str">
        <f t="shared" si="47"/>
        <v>N/A</v>
      </c>
      <c r="E126" s="35">
        <v>102102</v>
      </c>
      <c r="F126" s="43" t="str">
        <f t="shared" si="48"/>
        <v>N/A</v>
      </c>
      <c r="G126" s="35">
        <v>104205</v>
      </c>
      <c r="H126" s="43" t="str">
        <f t="shared" si="49"/>
        <v>N/A</v>
      </c>
      <c r="I126" s="12">
        <v>0.20710000000000001</v>
      </c>
      <c r="J126" s="12">
        <v>2.06</v>
      </c>
      <c r="K126" s="44" t="s">
        <v>733</v>
      </c>
      <c r="L126" s="9" t="str">
        <f t="shared" si="44"/>
        <v>Yes</v>
      </c>
    </row>
    <row r="127" spans="1:12" x14ac:dyDescent="0.2">
      <c r="A127" s="2" t="s">
        <v>987</v>
      </c>
      <c r="B127" s="34" t="s">
        <v>217</v>
      </c>
      <c r="C127" s="35">
        <v>162</v>
      </c>
      <c r="D127" s="43" t="str">
        <f t="shared" si="47"/>
        <v>N/A</v>
      </c>
      <c r="E127" s="35">
        <v>182</v>
      </c>
      <c r="F127" s="43" t="str">
        <f t="shared" si="48"/>
        <v>N/A</v>
      </c>
      <c r="G127" s="35">
        <v>194</v>
      </c>
      <c r="H127" s="43" t="str">
        <f t="shared" si="49"/>
        <v>N/A</v>
      </c>
      <c r="I127" s="12">
        <v>12.35</v>
      </c>
      <c r="J127" s="12">
        <v>6.593</v>
      </c>
      <c r="K127" s="44" t="s">
        <v>733</v>
      </c>
      <c r="L127" s="9" t="str">
        <f t="shared" si="44"/>
        <v>Yes</v>
      </c>
    </row>
    <row r="128" spans="1:12" x14ac:dyDescent="0.2">
      <c r="A128" s="2" t="s">
        <v>988</v>
      </c>
      <c r="B128" s="34" t="s">
        <v>217</v>
      </c>
      <c r="C128" s="35">
        <v>0</v>
      </c>
      <c r="D128" s="43" t="str">
        <f t="shared" si="47"/>
        <v>N/A</v>
      </c>
      <c r="E128" s="35">
        <v>0</v>
      </c>
      <c r="F128" s="43" t="str">
        <f t="shared" si="48"/>
        <v>N/A</v>
      </c>
      <c r="G128" s="35">
        <v>0</v>
      </c>
      <c r="H128" s="43" t="str">
        <f t="shared" si="49"/>
        <v>N/A</v>
      </c>
      <c r="I128" s="12" t="s">
        <v>1743</v>
      </c>
      <c r="J128" s="12" t="s">
        <v>1743</v>
      </c>
      <c r="K128" s="44" t="s">
        <v>733</v>
      </c>
      <c r="L128" s="9" t="str">
        <f t="shared" si="44"/>
        <v>N/A</v>
      </c>
    </row>
    <row r="129" spans="1:12" x14ac:dyDescent="0.2">
      <c r="A129" s="7" t="s">
        <v>101</v>
      </c>
      <c r="B129" s="34" t="s">
        <v>217</v>
      </c>
      <c r="C129" s="35">
        <v>306755</v>
      </c>
      <c r="D129" s="43" t="str">
        <f t="shared" si="47"/>
        <v>N/A</v>
      </c>
      <c r="E129" s="35">
        <v>319030</v>
      </c>
      <c r="F129" s="43" t="str">
        <f t="shared" si="48"/>
        <v>N/A</v>
      </c>
      <c r="G129" s="35">
        <v>332923</v>
      </c>
      <c r="H129" s="43" t="str">
        <f t="shared" si="49"/>
        <v>N/A</v>
      </c>
      <c r="I129" s="12">
        <v>4.0019999999999998</v>
      </c>
      <c r="J129" s="12">
        <v>4.3550000000000004</v>
      </c>
      <c r="K129" s="44" t="s">
        <v>733</v>
      </c>
      <c r="L129" s="9" t="str">
        <f t="shared" si="44"/>
        <v>Yes</v>
      </c>
    </row>
    <row r="130" spans="1:12" x14ac:dyDescent="0.2">
      <c r="A130" s="2" t="s">
        <v>989</v>
      </c>
      <c r="B130" s="34" t="s">
        <v>217</v>
      </c>
      <c r="C130" s="35">
        <v>181967</v>
      </c>
      <c r="D130" s="43" t="str">
        <f t="shared" si="47"/>
        <v>N/A</v>
      </c>
      <c r="E130" s="35">
        <v>187204</v>
      </c>
      <c r="F130" s="43" t="str">
        <f t="shared" si="48"/>
        <v>N/A</v>
      </c>
      <c r="G130" s="35">
        <v>193631</v>
      </c>
      <c r="H130" s="43" t="str">
        <f t="shared" si="49"/>
        <v>N/A</v>
      </c>
      <c r="I130" s="12">
        <v>2.8780000000000001</v>
      </c>
      <c r="J130" s="12">
        <v>3.4329999999999998</v>
      </c>
      <c r="K130" s="44" t="s">
        <v>733</v>
      </c>
      <c r="L130" s="9" t="str">
        <f t="shared" si="44"/>
        <v>Yes</v>
      </c>
    </row>
    <row r="131" spans="1:12" x14ac:dyDescent="0.2">
      <c r="A131" s="2" t="s">
        <v>990</v>
      </c>
      <c r="B131" s="34" t="s">
        <v>217</v>
      </c>
      <c r="C131" s="35">
        <v>10038</v>
      </c>
      <c r="D131" s="43" t="str">
        <f t="shared" si="47"/>
        <v>N/A</v>
      </c>
      <c r="E131" s="35">
        <v>10986</v>
      </c>
      <c r="F131" s="43" t="str">
        <f t="shared" si="48"/>
        <v>N/A</v>
      </c>
      <c r="G131" s="35">
        <v>12134</v>
      </c>
      <c r="H131" s="43" t="str">
        <f t="shared" si="49"/>
        <v>N/A</v>
      </c>
      <c r="I131" s="12">
        <v>9.4440000000000008</v>
      </c>
      <c r="J131" s="12">
        <v>10.45</v>
      </c>
      <c r="K131" s="44" t="s">
        <v>733</v>
      </c>
      <c r="L131" s="9" t="str">
        <f t="shared" si="44"/>
        <v>No</v>
      </c>
    </row>
    <row r="132" spans="1:12" x14ac:dyDescent="0.2">
      <c r="A132" s="2" t="s">
        <v>991</v>
      </c>
      <c r="B132" s="34" t="s">
        <v>217</v>
      </c>
      <c r="C132" s="35">
        <v>114235</v>
      </c>
      <c r="D132" s="43" t="str">
        <f t="shared" si="47"/>
        <v>N/A</v>
      </c>
      <c r="E132" s="35">
        <v>119410</v>
      </c>
      <c r="F132" s="43" t="str">
        <f t="shared" si="48"/>
        <v>N/A</v>
      </c>
      <c r="G132" s="35">
        <v>125333</v>
      </c>
      <c r="H132" s="43" t="str">
        <f t="shared" si="49"/>
        <v>N/A</v>
      </c>
      <c r="I132" s="12">
        <v>4.53</v>
      </c>
      <c r="J132" s="12">
        <v>4.96</v>
      </c>
      <c r="K132" s="44" t="s">
        <v>733</v>
      </c>
      <c r="L132" s="9" t="str">
        <f t="shared" si="44"/>
        <v>Yes</v>
      </c>
    </row>
    <row r="133" spans="1:12" x14ac:dyDescent="0.2">
      <c r="A133" s="2" t="s">
        <v>992</v>
      </c>
      <c r="B133" s="34" t="s">
        <v>217</v>
      </c>
      <c r="C133" s="35">
        <v>515</v>
      </c>
      <c r="D133" s="43" t="str">
        <f t="shared" si="47"/>
        <v>N/A</v>
      </c>
      <c r="E133" s="35">
        <v>1430</v>
      </c>
      <c r="F133" s="43" t="str">
        <f t="shared" si="48"/>
        <v>N/A</v>
      </c>
      <c r="G133" s="35">
        <v>1825</v>
      </c>
      <c r="H133" s="43" t="str">
        <f t="shared" si="49"/>
        <v>N/A</v>
      </c>
      <c r="I133" s="12">
        <v>177.7</v>
      </c>
      <c r="J133" s="12">
        <v>27.62</v>
      </c>
      <c r="K133" s="44" t="s">
        <v>733</v>
      </c>
      <c r="L133" s="9" t="str">
        <f t="shared" si="44"/>
        <v>No</v>
      </c>
    </row>
    <row r="134" spans="1:12" x14ac:dyDescent="0.2">
      <c r="A134" s="2" t="s">
        <v>993</v>
      </c>
      <c r="B134" s="34" t="s">
        <v>217</v>
      </c>
      <c r="C134" s="35">
        <v>0</v>
      </c>
      <c r="D134" s="43" t="str">
        <f t="shared" si="47"/>
        <v>N/A</v>
      </c>
      <c r="E134" s="35">
        <v>0</v>
      </c>
      <c r="F134" s="43" t="str">
        <f t="shared" si="48"/>
        <v>N/A</v>
      </c>
      <c r="G134" s="35">
        <v>0</v>
      </c>
      <c r="H134" s="43" t="str">
        <f t="shared" si="49"/>
        <v>N/A</v>
      </c>
      <c r="I134" s="12" t="s">
        <v>1743</v>
      </c>
      <c r="J134" s="12" t="s">
        <v>1743</v>
      </c>
      <c r="K134" s="44" t="s">
        <v>733</v>
      </c>
      <c r="L134" s="9" t="str">
        <f t="shared" si="44"/>
        <v>N/A</v>
      </c>
    </row>
    <row r="135" spans="1:12" x14ac:dyDescent="0.2">
      <c r="A135" s="7" t="s">
        <v>104</v>
      </c>
      <c r="B135" s="34" t="s">
        <v>217</v>
      </c>
      <c r="C135" s="35">
        <v>947419</v>
      </c>
      <c r="D135" s="43" t="str">
        <f t="shared" si="47"/>
        <v>N/A</v>
      </c>
      <c r="E135" s="35">
        <v>1005383</v>
      </c>
      <c r="F135" s="43" t="str">
        <f t="shared" si="48"/>
        <v>N/A</v>
      </c>
      <c r="G135" s="35">
        <v>1046495</v>
      </c>
      <c r="H135" s="43" t="str">
        <f t="shared" si="49"/>
        <v>N/A</v>
      </c>
      <c r="I135" s="12">
        <v>6.1180000000000003</v>
      </c>
      <c r="J135" s="12">
        <v>4.0890000000000004</v>
      </c>
      <c r="K135" s="44" t="s">
        <v>733</v>
      </c>
      <c r="L135" s="9" t="str">
        <f t="shared" si="44"/>
        <v>Yes</v>
      </c>
    </row>
    <row r="136" spans="1:12" x14ac:dyDescent="0.2">
      <c r="A136" s="2" t="s">
        <v>994</v>
      </c>
      <c r="B136" s="34" t="s">
        <v>217</v>
      </c>
      <c r="C136" s="35">
        <v>144806</v>
      </c>
      <c r="D136" s="43" t="str">
        <f t="shared" si="47"/>
        <v>N/A</v>
      </c>
      <c r="E136" s="35">
        <v>151991</v>
      </c>
      <c r="F136" s="43" t="str">
        <f t="shared" si="48"/>
        <v>N/A</v>
      </c>
      <c r="G136" s="35">
        <v>149537</v>
      </c>
      <c r="H136" s="43" t="str">
        <f t="shared" si="49"/>
        <v>N/A</v>
      </c>
      <c r="I136" s="12">
        <v>4.9619999999999997</v>
      </c>
      <c r="J136" s="12">
        <v>-1.61</v>
      </c>
      <c r="K136" s="44" t="s">
        <v>733</v>
      </c>
      <c r="L136" s="9" t="str">
        <f t="shared" si="44"/>
        <v>Yes</v>
      </c>
    </row>
    <row r="137" spans="1:12" x14ac:dyDescent="0.2">
      <c r="A137" s="2" t="s">
        <v>995</v>
      </c>
      <c r="B137" s="34" t="s">
        <v>217</v>
      </c>
      <c r="C137" s="35">
        <v>0</v>
      </c>
      <c r="D137" s="43" t="str">
        <f t="shared" si="47"/>
        <v>N/A</v>
      </c>
      <c r="E137" s="35">
        <v>0</v>
      </c>
      <c r="F137" s="43" t="str">
        <f t="shared" si="48"/>
        <v>N/A</v>
      </c>
      <c r="G137" s="35">
        <v>0</v>
      </c>
      <c r="H137" s="43" t="str">
        <f t="shared" si="49"/>
        <v>N/A</v>
      </c>
      <c r="I137" s="12" t="s">
        <v>1743</v>
      </c>
      <c r="J137" s="12" t="s">
        <v>1743</v>
      </c>
      <c r="K137" s="44" t="s">
        <v>733</v>
      </c>
      <c r="L137" s="9" t="str">
        <f t="shared" si="44"/>
        <v>N/A</v>
      </c>
    </row>
    <row r="138" spans="1:12" x14ac:dyDescent="0.2">
      <c r="A138" s="2" t="s">
        <v>996</v>
      </c>
      <c r="B138" s="34" t="s">
        <v>217</v>
      </c>
      <c r="C138" s="35">
        <v>3274</v>
      </c>
      <c r="D138" s="43" t="str">
        <f t="shared" si="47"/>
        <v>N/A</v>
      </c>
      <c r="E138" s="35">
        <v>3885</v>
      </c>
      <c r="F138" s="43" t="str">
        <f t="shared" si="48"/>
        <v>N/A</v>
      </c>
      <c r="G138" s="35">
        <v>4224</v>
      </c>
      <c r="H138" s="43" t="str">
        <f t="shared" si="49"/>
        <v>N/A</v>
      </c>
      <c r="I138" s="12">
        <v>18.66</v>
      </c>
      <c r="J138" s="12">
        <v>8.7260000000000009</v>
      </c>
      <c r="K138" s="44" t="s">
        <v>733</v>
      </c>
      <c r="L138" s="9" t="str">
        <f t="shared" si="44"/>
        <v>Yes</v>
      </c>
    </row>
    <row r="139" spans="1:12" x14ac:dyDescent="0.2">
      <c r="A139" s="2" t="s">
        <v>997</v>
      </c>
      <c r="B139" s="34" t="s">
        <v>217</v>
      </c>
      <c r="C139" s="35">
        <v>735203</v>
      </c>
      <c r="D139" s="43" t="str">
        <f t="shared" si="47"/>
        <v>N/A</v>
      </c>
      <c r="E139" s="35">
        <v>788560</v>
      </c>
      <c r="F139" s="43" t="str">
        <f t="shared" si="48"/>
        <v>N/A</v>
      </c>
      <c r="G139" s="35">
        <v>830865</v>
      </c>
      <c r="H139" s="43" t="str">
        <f t="shared" si="49"/>
        <v>N/A</v>
      </c>
      <c r="I139" s="12">
        <v>7.2569999999999997</v>
      </c>
      <c r="J139" s="12">
        <v>5.3650000000000002</v>
      </c>
      <c r="K139" s="44" t="s">
        <v>733</v>
      </c>
      <c r="L139" s="9" t="str">
        <f t="shared" si="44"/>
        <v>Yes</v>
      </c>
    </row>
    <row r="140" spans="1:12" x14ac:dyDescent="0.2">
      <c r="A140" s="2" t="s">
        <v>998</v>
      </c>
      <c r="B140" s="34" t="s">
        <v>217</v>
      </c>
      <c r="C140" s="35">
        <v>43045</v>
      </c>
      <c r="D140" s="43" t="str">
        <f t="shared" si="47"/>
        <v>N/A</v>
      </c>
      <c r="E140" s="35">
        <v>40207</v>
      </c>
      <c r="F140" s="43" t="str">
        <f t="shared" si="48"/>
        <v>N/A</v>
      </c>
      <c r="G140" s="35">
        <v>41229</v>
      </c>
      <c r="H140" s="43" t="str">
        <f t="shared" si="49"/>
        <v>N/A</v>
      </c>
      <c r="I140" s="12">
        <v>-6.59</v>
      </c>
      <c r="J140" s="12">
        <v>2.5419999999999998</v>
      </c>
      <c r="K140" s="44" t="s">
        <v>733</v>
      </c>
      <c r="L140" s="9" t="str">
        <f t="shared" si="44"/>
        <v>Yes</v>
      </c>
    </row>
    <row r="141" spans="1:12" x14ac:dyDescent="0.2">
      <c r="A141" s="2" t="s">
        <v>999</v>
      </c>
      <c r="B141" s="34" t="s">
        <v>217</v>
      </c>
      <c r="C141" s="35">
        <v>21091</v>
      </c>
      <c r="D141" s="43" t="str">
        <f t="shared" si="47"/>
        <v>N/A</v>
      </c>
      <c r="E141" s="35">
        <v>20740</v>
      </c>
      <c r="F141" s="43" t="str">
        <f t="shared" si="48"/>
        <v>N/A</v>
      </c>
      <c r="G141" s="35">
        <v>20640</v>
      </c>
      <c r="H141" s="43" t="str">
        <f t="shared" si="49"/>
        <v>N/A</v>
      </c>
      <c r="I141" s="12">
        <v>-1.66</v>
      </c>
      <c r="J141" s="12">
        <v>-0.48199999999999998</v>
      </c>
      <c r="K141" s="44" t="s">
        <v>733</v>
      </c>
      <c r="L141" s="9" t="str">
        <f t="shared" si="44"/>
        <v>Yes</v>
      </c>
    </row>
    <row r="142" spans="1:12" x14ac:dyDescent="0.2">
      <c r="A142" s="2" t="s">
        <v>1000</v>
      </c>
      <c r="B142" s="34" t="s">
        <v>217</v>
      </c>
      <c r="C142" s="35">
        <v>0</v>
      </c>
      <c r="D142" s="43" t="str">
        <f t="shared" si="47"/>
        <v>N/A</v>
      </c>
      <c r="E142" s="35">
        <v>0</v>
      </c>
      <c r="F142" s="43" t="str">
        <f t="shared" si="48"/>
        <v>N/A</v>
      </c>
      <c r="G142" s="35">
        <v>0</v>
      </c>
      <c r="H142" s="43" t="str">
        <f t="shared" si="49"/>
        <v>N/A</v>
      </c>
      <c r="I142" s="12" t="s">
        <v>1743</v>
      </c>
      <c r="J142" s="12" t="s">
        <v>1743</v>
      </c>
      <c r="K142" s="44" t="s">
        <v>733</v>
      </c>
      <c r="L142" s="9" t="str">
        <f t="shared" si="44"/>
        <v>N/A</v>
      </c>
    </row>
    <row r="143" spans="1:12" x14ac:dyDescent="0.2">
      <c r="A143" s="7" t="s">
        <v>105</v>
      </c>
      <c r="B143" s="34" t="s">
        <v>217</v>
      </c>
      <c r="C143" s="35">
        <v>344434</v>
      </c>
      <c r="D143" s="43" t="str">
        <f t="shared" si="47"/>
        <v>N/A</v>
      </c>
      <c r="E143" s="35">
        <v>374662</v>
      </c>
      <c r="F143" s="43" t="str">
        <f t="shared" si="48"/>
        <v>N/A</v>
      </c>
      <c r="G143" s="35">
        <v>398130</v>
      </c>
      <c r="H143" s="43" t="str">
        <f t="shared" si="49"/>
        <v>N/A</v>
      </c>
      <c r="I143" s="12">
        <v>8.7759999999999998</v>
      </c>
      <c r="J143" s="12">
        <v>6.2640000000000002</v>
      </c>
      <c r="K143" s="44" t="s">
        <v>733</v>
      </c>
      <c r="L143" s="9" t="str">
        <f t="shared" si="44"/>
        <v>Yes</v>
      </c>
    </row>
    <row r="144" spans="1:12" x14ac:dyDescent="0.2">
      <c r="A144" s="2" t="s">
        <v>1001</v>
      </c>
      <c r="B144" s="34" t="s">
        <v>217</v>
      </c>
      <c r="C144" s="35">
        <v>168745</v>
      </c>
      <c r="D144" s="43" t="str">
        <f t="shared" si="47"/>
        <v>N/A</v>
      </c>
      <c r="E144" s="35">
        <v>184268</v>
      </c>
      <c r="F144" s="43" t="str">
        <f t="shared" si="48"/>
        <v>N/A</v>
      </c>
      <c r="G144" s="35">
        <v>192943</v>
      </c>
      <c r="H144" s="43" t="str">
        <f t="shared" si="49"/>
        <v>N/A</v>
      </c>
      <c r="I144" s="12">
        <v>9.1989999999999998</v>
      </c>
      <c r="J144" s="12">
        <v>4.7080000000000002</v>
      </c>
      <c r="K144" s="44" t="s">
        <v>733</v>
      </c>
      <c r="L144" s="9" t="str">
        <f t="shared" si="44"/>
        <v>Yes</v>
      </c>
    </row>
    <row r="145" spans="1:12" x14ac:dyDescent="0.2">
      <c r="A145" s="2" t="s">
        <v>1002</v>
      </c>
      <c r="B145" s="34" t="s">
        <v>217</v>
      </c>
      <c r="C145" s="35">
        <v>0</v>
      </c>
      <c r="D145" s="43" t="str">
        <f t="shared" si="47"/>
        <v>N/A</v>
      </c>
      <c r="E145" s="35">
        <v>0</v>
      </c>
      <c r="F145" s="43" t="str">
        <f t="shared" si="48"/>
        <v>N/A</v>
      </c>
      <c r="G145" s="35">
        <v>0</v>
      </c>
      <c r="H145" s="43" t="str">
        <f t="shared" si="49"/>
        <v>N/A</v>
      </c>
      <c r="I145" s="12" t="s">
        <v>1743</v>
      </c>
      <c r="J145" s="12" t="s">
        <v>1743</v>
      </c>
      <c r="K145" s="44" t="s">
        <v>733</v>
      </c>
      <c r="L145" s="9" t="str">
        <f t="shared" si="44"/>
        <v>N/A</v>
      </c>
    </row>
    <row r="146" spans="1:12" x14ac:dyDescent="0.2">
      <c r="A146" s="2" t="s">
        <v>1003</v>
      </c>
      <c r="B146" s="34" t="s">
        <v>217</v>
      </c>
      <c r="C146" s="35">
        <v>15906</v>
      </c>
      <c r="D146" s="43" t="str">
        <f t="shared" si="47"/>
        <v>N/A</v>
      </c>
      <c r="E146" s="35">
        <v>21221</v>
      </c>
      <c r="F146" s="43" t="str">
        <f t="shared" si="48"/>
        <v>N/A</v>
      </c>
      <c r="G146" s="35">
        <v>24325</v>
      </c>
      <c r="H146" s="43" t="str">
        <f t="shared" si="49"/>
        <v>N/A</v>
      </c>
      <c r="I146" s="12">
        <v>33.42</v>
      </c>
      <c r="J146" s="12">
        <v>14.63</v>
      </c>
      <c r="K146" s="44" t="s">
        <v>733</v>
      </c>
      <c r="L146" s="9" t="str">
        <f t="shared" si="44"/>
        <v>No</v>
      </c>
    </row>
    <row r="147" spans="1:12" x14ac:dyDescent="0.2">
      <c r="A147" s="2" t="s">
        <v>1004</v>
      </c>
      <c r="B147" s="34" t="s">
        <v>217</v>
      </c>
      <c r="C147" s="35">
        <v>75299</v>
      </c>
      <c r="D147" s="43" t="str">
        <f t="shared" si="47"/>
        <v>N/A</v>
      </c>
      <c r="E147" s="35">
        <v>72428</v>
      </c>
      <c r="F147" s="43" t="str">
        <f t="shared" si="48"/>
        <v>N/A</v>
      </c>
      <c r="G147" s="35">
        <v>70380</v>
      </c>
      <c r="H147" s="43" t="str">
        <f t="shared" si="49"/>
        <v>N/A</v>
      </c>
      <c r="I147" s="12">
        <v>-3.81</v>
      </c>
      <c r="J147" s="12">
        <v>-2.83</v>
      </c>
      <c r="K147" s="44" t="s">
        <v>733</v>
      </c>
      <c r="L147" s="9" t="str">
        <f t="shared" si="44"/>
        <v>Yes</v>
      </c>
    </row>
    <row r="148" spans="1:12" x14ac:dyDescent="0.2">
      <c r="A148" s="2" t="s">
        <v>1005</v>
      </c>
      <c r="B148" s="34" t="s">
        <v>217</v>
      </c>
      <c r="C148" s="35">
        <v>30860</v>
      </c>
      <c r="D148" s="43" t="str">
        <f t="shared" si="47"/>
        <v>N/A</v>
      </c>
      <c r="E148" s="35">
        <v>27176</v>
      </c>
      <c r="F148" s="43" t="str">
        <f t="shared" si="48"/>
        <v>N/A</v>
      </c>
      <c r="G148" s="35">
        <v>27023</v>
      </c>
      <c r="H148" s="43" t="str">
        <f t="shared" si="49"/>
        <v>N/A</v>
      </c>
      <c r="I148" s="12">
        <v>-11.9</v>
      </c>
      <c r="J148" s="12">
        <v>-0.56299999999999994</v>
      </c>
      <c r="K148" s="44" t="s">
        <v>733</v>
      </c>
      <c r="L148" s="9" t="str">
        <f t="shared" si="44"/>
        <v>Yes</v>
      </c>
    </row>
    <row r="149" spans="1:12" x14ac:dyDescent="0.2">
      <c r="A149" s="2" t="s">
        <v>1006</v>
      </c>
      <c r="B149" s="34" t="s">
        <v>217</v>
      </c>
      <c r="C149" s="35">
        <v>53624</v>
      </c>
      <c r="D149" s="43" t="str">
        <f t="shared" si="47"/>
        <v>N/A</v>
      </c>
      <c r="E149" s="35">
        <v>69569</v>
      </c>
      <c r="F149" s="43" t="str">
        <f t="shared" si="48"/>
        <v>N/A</v>
      </c>
      <c r="G149" s="35">
        <v>83459</v>
      </c>
      <c r="H149" s="43" t="str">
        <f t="shared" si="49"/>
        <v>N/A</v>
      </c>
      <c r="I149" s="12">
        <v>29.73</v>
      </c>
      <c r="J149" s="12">
        <v>19.97</v>
      </c>
      <c r="K149" s="44" t="s">
        <v>733</v>
      </c>
      <c r="L149" s="9" t="str">
        <f t="shared" si="44"/>
        <v>No</v>
      </c>
    </row>
    <row r="150" spans="1:12" ht="25.5" x14ac:dyDescent="0.2">
      <c r="A150" s="16" t="s">
        <v>1007</v>
      </c>
      <c r="B150" s="1" t="s">
        <v>217</v>
      </c>
      <c r="C150" s="1">
        <v>47379</v>
      </c>
      <c r="D150" s="11" t="str">
        <f t="shared" ref="D150:D155" si="50">IF($B150="N/A","N/A",IF(C150&gt;10,"No",IF(C150&lt;-10,"No","Yes")))</f>
        <v>N/A</v>
      </c>
      <c r="E150" s="1">
        <v>47032</v>
      </c>
      <c r="F150" s="11" t="str">
        <f t="shared" ref="F150:F155" si="51">IF($B150="N/A","N/A",IF(E150&gt;10,"No",IF(E150&lt;-10,"No","Yes")))</f>
        <v>N/A</v>
      </c>
      <c r="G150" s="1">
        <v>47323</v>
      </c>
      <c r="H150" s="11" t="str">
        <f t="shared" ref="H150:H155" si="52">IF($B150="N/A","N/A",IF(G150&gt;10,"No",IF(G150&lt;-10,"No","Yes")))</f>
        <v>N/A</v>
      </c>
      <c r="I150" s="56">
        <v>-0.73199999999999998</v>
      </c>
      <c r="J150" s="56">
        <v>0.61870000000000003</v>
      </c>
      <c r="K150" s="44" t="s">
        <v>732</v>
      </c>
      <c r="L150" s="9" t="str">
        <f t="shared" ref="L150:L155" si="53">IF(J150="Div by 0", "N/A", IF(K150="N/A","N/A", IF(J150&gt;VALUE(MID(K150,1,2)), "No", IF(J150&lt;-1*VALUE(MID(K150,1,2)), "No", "Yes"))))</f>
        <v>Yes</v>
      </c>
    </row>
    <row r="151" spans="1:12" x14ac:dyDescent="0.2">
      <c r="A151" s="6" t="s">
        <v>330</v>
      </c>
      <c r="B151" s="47" t="s">
        <v>217</v>
      </c>
      <c r="C151" s="13">
        <v>2.6601753574</v>
      </c>
      <c r="D151" s="11" t="str">
        <f t="shared" si="50"/>
        <v>N/A</v>
      </c>
      <c r="E151" s="13">
        <v>2.5004745010999998</v>
      </c>
      <c r="F151" s="11" t="str">
        <f t="shared" si="51"/>
        <v>N/A</v>
      </c>
      <c r="G151" s="13">
        <v>2.4123759479000002</v>
      </c>
      <c r="H151" s="11" t="str">
        <f t="shared" si="52"/>
        <v>N/A</v>
      </c>
      <c r="I151" s="56">
        <v>-6</v>
      </c>
      <c r="J151" s="56">
        <v>-3.52</v>
      </c>
      <c r="K151" s="44" t="s">
        <v>732</v>
      </c>
      <c r="L151" s="9" t="str">
        <f t="shared" si="53"/>
        <v>Yes</v>
      </c>
    </row>
    <row r="152" spans="1:12" x14ac:dyDescent="0.2">
      <c r="A152" s="2" t="s">
        <v>331</v>
      </c>
      <c r="B152" s="47" t="s">
        <v>217</v>
      </c>
      <c r="C152" s="13">
        <v>18.896623547000001</v>
      </c>
      <c r="D152" s="11" t="str">
        <f t="shared" si="50"/>
        <v>N/A</v>
      </c>
      <c r="E152" s="13">
        <v>18.666138752999998</v>
      </c>
      <c r="F152" s="11" t="str">
        <f t="shared" si="51"/>
        <v>N/A</v>
      </c>
      <c r="G152" s="13">
        <v>18.301942127</v>
      </c>
      <c r="H152" s="11" t="str">
        <f t="shared" si="52"/>
        <v>N/A</v>
      </c>
      <c r="I152" s="56">
        <v>-1.22</v>
      </c>
      <c r="J152" s="56">
        <v>-1.95</v>
      </c>
      <c r="K152" s="44" t="s">
        <v>732</v>
      </c>
      <c r="L152" s="9" t="str">
        <f t="shared" si="53"/>
        <v>Yes</v>
      </c>
    </row>
    <row r="153" spans="1:12" x14ac:dyDescent="0.2">
      <c r="A153" s="2" t="s">
        <v>332</v>
      </c>
      <c r="B153" s="47" t="s">
        <v>217</v>
      </c>
      <c r="C153" s="13">
        <v>3.6299326824000002</v>
      </c>
      <c r="D153" s="11" t="str">
        <f t="shared" si="50"/>
        <v>N/A</v>
      </c>
      <c r="E153" s="13">
        <v>3.5485691000999999</v>
      </c>
      <c r="F153" s="11" t="str">
        <f t="shared" si="51"/>
        <v>N/A</v>
      </c>
      <c r="G153" s="13">
        <v>3.4866921180000001</v>
      </c>
      <c r="H153" s="11" t="str">
        <f t="shared" si="52"/>
        <v>N/A</v>
      </c>
      <c r="I153" s="56">
        <v>-2.2400000000000002</v>
      </c>
      <c r="J153" s="56">
        <v>-1.74</v>
      </c>
      <c r="K153" s="44" t="s">
        <v>732</v>
      </c>
      <c r="L153" s="9" t="str">
        <f t="shared" si="53"/>
        <v>Yes</v>
      </c>
    </row>
    <row r="154" spans="1:12" x14ac:dyDescent="0.2">
      <c r="A154" s="2" t="s">
        <v>333</v>
      </c>
      <c r="B154" s="47" t="s">
        <v>217</v>
      </c>
      <c r="C154" s="13">
        <v>0.18027926399999999</v>
      </c>
      <c r="D154" s="11" t="str">
        <f t="shared" si="50"/>
        <v>N/A</v>
      </c>
      <c r="E154" s="13">
        <v>0.16789621469999999</v>
      </c>
      <c r="F154" s="11" t="str">
        <f t="shared" si="51"/>
        <v>N/A</v>
      </c>
      <c r="G154" s="13">
        <v>0.18509405200000001</v>
      </c>
      <c r="H154" s="11" t="str">
        <f t="shared" si="52"/>
        <v>N/A</v>
      </c>
      <c r="I154" s="56">
        <v>-6.87</v>
      </c>
      <c r="J154" s="56">
        <v>10.24</v>
      </c>
      <c r="K154" s="44" t="s">
        <v>732</v>
      </c>
      <c r="L154" s="9" t="str">
        <f t="shared" si="53"/>
        <v>Yes</v>
      </c>
    </row>
    <row r="155" spans="1:12" x14ac:dyDescent="0.2">
      <c r="A155" s="2" t="s">
        <v>334</v>
      </c>
      <c r="B155" s="47" t="s">
        <v>217</v>
      </c>
      <c r="C155" s="13">
        <v>1.77102144E-2</v>
      </c>
      <c r="D155" s="11" t="str">
        <f t="shared" si="50"/>
        <v>N/A</v>
      </c>
      <c r="E155" s="13">
        <v>2.1085671899999998E-2</v>
      </c>
      <c r="F155" s="11" t="str">
        <f t="shared" si="51"/>
        <v>N/A</v>
      </c>
      <c r="G155" s="13">
        <v>1.98427649E-2</v>
      </c>
      <c r="H155" s="11" t="str">
        <f t="shared" si="52"/>
        <v>N/A</v>
      </c>
      <c r="I155" s="56">
        <v>19.059999999999999</v>
      </c>
      <c r="J155" s="56">
        <v>-5.89</v>
      </c>
      <c r="K155" s="44" t="s">
        <v>732</v>
      </c>
      <c r="L155" s="9" t="str">
        <f t="shared" si="53"/>
        <v>Yes</v>
      </c>
    </row>
    <row r="156" spans="1:12" x14ac:dyDescent="0.2">
      <c r="A156" s="16" t="s">
        <v>1008</v>
      </c>
      <c r="B156" s="34" t="s">
        <v>217</v>
      </c>
      <c r="C156" s="35">
        <v>112881</v>
      </c>
      <c r="D156" s="43" t="str">
        <f t="shared" ref="D156:D162" si="54">IF($B156="N/A","N/A",IF(C156&gt;10,"No",IF(C156&lt;-10,"No","Yes")))</f>
        <v>N/A</v>
      </c>
      <c r="E156" s="35">
        <v>116576</v>
      </c>
      <c r="F156" s="43" t="str">
        <f t="shared" ref="F156:F162" si="55">IF($B156="N/A","N/A",IF(E156&gt;10,"No",IF(E156&lt;-10,"No","Yes")))</f>
        <v>N/A</v>
      </c>
      <c r="G156" s="35">
        <v>110026</v>
      </c>
      <c r="H156" s="43" t="str">
        <f t="shared" ref="H156:H162" si="56">IF($B156="N/A","N/A",IF(G156&gt;10,"No",IF(G156&lt;-10,"No","Yes")))</f>
        <v>N/A</v>
      </c>
      <c r="I156" s="12">
        <v>3.2730000000000001</v>
      </c>
      <c r="J156" s="12">
        <v>-5.62</v>
      </c>
      <c r="K156" s="44" t="s">
        <v>732</v>
      </c>
      <c r="L156" s="9" t="str">
        <f t="shared" ref="L156:L163" si="57">IF(J156="Div by 0", "N/A", IF(K156="N/A","N/A", IF(J156&gt;VALUE(MID(K156,1,2)), "No", IF(J156&lt;-1*VALUE(MID(K156,1,2)), "No", "Yes"))))</f>
        <v>Yes</v>
      </c>
    </row>
    <row r="157" spans="1:12" x14ac:dyDescent="0.2">
      <c r="A157" s="6" t="s">
        <v>1009</v>
      </c>
      <c r="B157" s="34" t="s">
        <v>217</v>
      </c>
      <c r="C157" s="8">
        <v>6.3378976871999999</v>
      </c>
      <c r="D157" s="43" t="str">
        <f t="shared" si="54"/>
        <v>N/A</v>
      </c>
      <c r="E157" s="8">
        <v>6.1978082037000002</v>
      </c>
      <c r="F157" s="43" t="str">
        <f t="shared" si="55"/>
        <v>N/A</v>
      </c>
      <c r="G157" s="8">
        <v>5.6087753533000004</v>
      </c>
      <c r="H157" s="43" t="str">
        <f t="shared" si="56"/>
        <v>N/A</v>
      </c>
      <c r="I157" s="12">
        <v>-2.21</v>
      </c>
      <c r="J157" s="12">
        <v>-9.5</v>
      </c>
      <c r="K157" s="44" t="s">
        <v>732</v>
      </c>
      <c r="L157" s="9" t="str">
        <f t="shared" si="57"/>
        <v>Yes</v>
      </c>
    </row>
    <row r="158" spans="1:12" x14ac:dyDescent="0.2">
      <c r="A158" s="16" t="s">
        <v>1010</v>
      </c>
      <c r="B158" s="34" t="s">
        <v>217</v>
      </c>
      <c r="C158" s="8">
        <v>26.106665204999999</v>
      </c>
      <c r="D158" s="43" t="str">
        <f t="shared" si="54"/>
        <v>N/A</v>
      </c>
      <c r="E158" s="8">
        <v>26.172407724999999</v>
      </c>
      <c r="F158" s="43" t="str">
        <f t="shared" si="55"/>
        <v>N/A</v>
      </c>
      <c r="G158" s="8">
        <v>23.906195690000001</v>
      </c>
      <c r="H158" s="43" t="str">
        <f t="shared" si="56"/>
        <v>N/A</v>
      </c>
      <c r="I158" s="12">
        <v>0.25180000000000002</v>
      </c>
      <c r="J158" s="12">
        <v>-8.66</v>
      </c>
      <c r="K158" s="44" t="s">
        <v>732</v>
      </c>
      <c r="L158" s="9" t="str">
        <f t="shared" si="57"/>
        <v>Yes</v>
      </c>
    </row>
    <row r="159" spans="1:12" x14ac:dyDescent="0.2">
      <c r="A159" s="16" t="s">
        <v>1011</v>
      </c>
      <c r="B159" s="34" t="s">
        <v>217</v>
      </c>
      <c r="C159" s="8">
        <v>19.386481067999998</v>
      </c>
      <c r="D159" s="43" t="str">
        <f t="shared" si="54"/>
        <v>N/A</v>
      </c>
      <c r="E159" s="8">
        <v>19.669310096</v>
      </c>
      <c r="F159" s="43" t="str">
        <f t="shared" si="55"/>
        <v>N/A</v>
      </c>
      <c r="G159" s="8">
        <v>18.168765750999999</v>
      </c>
      <c r="H159" s="43" t="str">
        <f t="shared" si="56"/>
        <v>N/A</v>
      </c>
      <c r="I159" s="12">
        <v>1.4590000000000001</v>
      </c>
      <c r="J159" s="12">
        <v>-7.63</v>
      </c>
      <c r="K159" s="44" t="s">
        <v>732</v>
      </c>
      <c r="L159" s="9" t="str">
        <f t="shared" si="57"/>
        <v>Yes</v>
      </c>
    </row>
    <row r="160" spans="1:12" x14ac:dyDescent="0.2">
      <c r="A160" s="16" t="s">
        <v>1012</v>
      </c>
      <c r="B160" s="34" t="s">
        <v>217</v>
      </c>
      <c r="C160" s="8">
        <v>0.30123947270000001</v>
      </c>
      <c r="D160" s="43" t="str">
        <f t="shared" si="54"/>
        <v>N/A</v>
      </c>
      <c r="E160" s="8">
        <v>0.28844728819999998</v>
      </c>
      <c r="F160" s="43" t="str">
        <f t="shared" si="55"/>
        <v>N/A</v>
      </c>
      <c r="G160" s="8">
        <v>0.24711059299999999</v>
      </c>
      <c r="H160" s="43" t="str">
        <f t="shared" si="56"/>
        <v>N/A</v>
      </c>
      <c r="I160" s="12">
        <v>-4.25</v>
      </c>
      <c r="J160" s="12">
        <v>-14.3</v>
      </c>
      <c r="K160" s="44" t="s">
        <v>732</v>
      </c>
      <c r="L160" s="9" t="str">
        <f t="shared" si="57"/>
        <v>Yes</v>
      </c>
    </row>
    <row r="161" spans="1:12" x14ac:dyDescent="0.2">
      <c r="A161" s="16" t="s">
        <v>1013</v>
      </c>
      <c r="B161" s="34" t="s">
        <v>217</v>
      </c>
      <c r="C161" s="8">
        <v>0.85038062439999995</v>
      </c>
      <c r="D161" s="43" t="str">
        <f t="shared" si="54"/>
        <v>N/A</v>
      </c>
      <c r="E161" s="8">
        <v>0.88906801329999996</v>
      </c>
      <c r="F161" s="43" t="str">
        <f t="shared" si="55"/>
        <v>N/A</v>
      </c>
      <c r="G161" s="8">
        <v>0.73694521889999998</v>
      </c>
      <c r="H161" s="43" t="str">
        <f t="shared" si="56"/>
        <v>N/A</v>
      </c>
      <c r="I161" s="12">
        <v>4.5490000000000004</v>
      </c>
      <c r="J161" s="12">
        <v>-17.100000000000001</v>
      </c>
      <c r="K161" s="44" t="s">
        <v>732</v>
      </c>
      <c r="L161" s="9" t="str">
        <f t="shared" si="57"/>
        <v>Yes</v>
      </c>
    </row>
    <row r="162" spans="1:12" x14ac:dyDescent="0.2">
      <c r="A162" s="2" t="s">
        <v>1014</v>
      </c>
      <c r="B162" s="34" t="s">
        <v>217</v>
      </c>
      <c r="C162" s="35">
        <v>6013</v>
      </c>
      <c r="D162" s="43" t="str">
        <f t="shared" si="54"/>
        <v>N/A</v>
      </c>
      <c r="E162" s="35">
        <v>6158</v>
      </c>
      <c r="F162" s="43" t="str">
        <f t="shared" si="55"/>
        <v>N/A</v>
      </c>
      <c r="G162" s="35">
        <v>5933</v>
      </c>
      <c r="H162" s="43" t="str">
        <f t="shared" si="56"/>
        <v>N/A</v>
      </c>
      <c r="I162" s="12">
        <v>2.411</v>
      </c>
      <c r="J162" s="12">
        <v>-3.65</v>
      </c>
      <c r="K162" s="44" t="s">
        <v>732</v>
      </c>
      <c r="L162" s="9" t="str">
        <f t="shared" si="57"/>
        <v>Yes</v>
      </c>
    </row>
    <row r="163" spans="1:12" ht="25.5" x14ac:dyDescent="0.2">
      <c r="A163" s="16" t="s">
        <v>1015</v>
      </c>
      <c r="B163" s="34" t="s">
        <v>217</v>
      </c>
      <c r="C163" s="35">
        <v>113306</v>
      </c>
      <c r="D163" s="43" t="str">
        <f>IF($B163="N/A","N/A",IF(C163&gt;10,"No",IF(C163&lt;-10,"No","Yes")))</f>
        <v>N/A</v>
      </c>
      <c r="E163" s="35">
        <v>116995</v>
      </c>
      <c r="F163" s="43" t="str">
        <f>IF($B163="N/A","N/A",IF(E163&gt;10,"No",IF(E163&lt;-10,"No","Yes")))</f>
        <v>N/A</v>
      </c>
      <c r="G163" s="35">
        <v>110461</v>
      </c>
      <c r="H163" s="43" t="str">
        <f>IF($B163="N/A","N/A",IF(G163&gt;10,"No",IF(G163&lt;-10,"No","Yes")))</f>
        <v>N/A</v>
      </c>
      <c r="I163" s="12">
        <v>3.2559999999999998</v>
      </c>
      <c r="J163" s="12">
        <v>-5.58</v>
      </c>
      <c r="K163" s="44" t="s">
        <v>732</v>
      </c>
      <c r="L163" s="9" t="str">
        <f t="shared" si="57"/>
        <v>Yes</v>
      </c>
    </row>
    <row r="164" spans="1:12" x14ac:dyDescent="0.2">
      <c r="A164" s="4" t="s">
        <v>1016</v>
      </c>
      <c r="B164" s="34" t="s">
        <v>217</v>
      </c>
      <c r="C164" s="35">
        <v>24912</v>
      </c>
      <c r="D164" s="43" t="str">
        <f t="shared" ref="D164:D238" si="58">IF($B164="N/A","N/A",IF(C164&gt;10,"No",IF(C164&lt;-10,"No","Yes")))</f>
        <v>N/A</v>
      </c>
      <c r="E164" s="35">
        <v>24996</v>
      </c>
      <c r="F164" s="43" t="str">
        <f t="shared" ref="F164:F238" si="59">IF($B164="N/A","N/A",IF(E164&gt;10,"No",IF(E164&lt;-10,"No","Yes")))</f>
        <v>N/A</v>
      </c>
      <c r="G164" s="35">
        <v>24940</v>
      </c>
      <c r="H164" s="43" t="str">
        <f t="shared" ref="H164:H227" si="60">IF($B164="N/A","N/A",IF(G164&gt;10,"No",IF(G164&lt;-10,"No","Yes")))</f>
        <v>N/A</v>
      </c>
      <c r="I164" s="12">
        <v>0.3372</v>
      </c>
      <c r="J164" s="12">
        <v>-0.224</v>
      </c>
      <c r="K164" s="44" t="s">
        <v>732</v>
      </c>
      <c r="L164" s="9" t="str">
        <f t="shared" ref="L164:L227" si="61">IF(J164="Div by 0", "N/A", IF(K164="N/A","N/A", IF(J164&gt;VALUE(MID(K164,1,2)), "No", IF(J164&lt;-1*VALUE(MID(K164,1,2)), "No", "Yes"))))</f>
        <v>Yes</v>
      </c>
    </row>
    <row r="165" spans="1:12" x14ac:dyDescent="0.2">
      <c r="A165" s="60" t="s">
        <v>71</v>
      </c>
      <c r="B165" s="34" t="s">
        <v>217</v>
      </c>
      <c r="C165" s="8">
        <v>1.3987270415999999</v>
      </c>
      <c r="D165" s="43" t="str">
        <f t="shared" si="58"/>
        <v>N/A</v>
      </c>
      <c r="E165" s="8">
        <v>1.3289220238999999</v>
      </c>
      <c r="F165" s="43" t="str">
        <f t="shared" si="59"/>
        <v>N/A</v>
      </c>
      <c r="G165" s="8">
        <v>1.2713618355</v>
      </c>
      <c r="H165" s="43" t="str">
        <f t="shared" si="60"/>
        <v>N/A</v>
      </c>
      <c r="I165" s="12">
        <v>-4.99</v>
      </c>
      <c r="J165" s="12">
        <v>-4.33</v>
      </c>
      <c r="K165" s="44" t="s">
        <v>732</v>
      </c>
      <c r="L165" s="9" t="str">
        <f t="shared" si="61"/>
        <v>Yes</v>
      </c>
    </row>
    <row r="166" spans="1:12" x14ac:dyDescent="0.2">
      <c r="A166" s="4" t="s">
        <v>111</v>
      </c>
      <c r="B166" s="34" t="s">
        <v>217</v>
      </c>
      <c r="C166" s="8">
        <v>5.3579258934</v>
      </c>
      <c r="D166" s="43" t="str">
        <f t="shared" si="58"/>
        <v>N/A</v>
      </c>
      <c r="E166" s="8">
        <v>5.3533720469999997</v>
      </c>
      <c r="F166" s="43" t="str">
        <f t="shared" si="59"/>
        <v>N/A</v>
      </c>
      <c r="G166" s="8">
        <v>4.7934045880999996</v>
      </c>
      <c r="H166" s="43" t="str">
        <f t="shared" si="60"/>
        <v>N/A</v>
      </c>
      <c r="I166" s="12">
        <v>-8.5000000000000006E-2</v>
      </c>
      <c r="J166" s="12">
        <v>-10.5</v>
      </c>
      <c r="K166" s="44" t="s">
        <v>732</v>
      </c>
      <c r="L166" s="9" t="str">
        <f t="shared" si="61"/>
        <v>Yes</v>
      </c>
    </row>
    <row r="167" spans="1:12" x14ac:dyDescent="0.2">
      <c r="A167" s="4" t="s">
        <v>112</v>
      </c>
      <c r="B167" s="34" t="s">
        <v>217</v>
      </c>
      <c r="C167" s="8">
        <v>4.9071734771999997</v>
      </c>
      <c r="D167" s="43" t="str">
        <f t="shared" si="58"/>
        <v>N/A</v>
      </c>
      <c r="E167" s="8">
        <v>4.7594270130999998</v>
      </c>
      <c r="F167" s="43" t="str">
        <f t="shared" si="59"/>
        <v>N/A</v>
      </c>
      <c r="G167" s="8">
        <v>4.8092201499999998</v>
      </c>
      <c r="H167" s="43" t="str">
        <f t="shared" si="60"/>
        <v>N/A</v>
      </c>
      <c r="I167" s="12">
        <v>-3.01</v>
      </c>
      <c r="J167" s="12">
        <v>1.046</v>
      </c>
      <c r="K167" s="44" t="s">
        <v>732</v>
      </c>
      <c r="L167" s="9" t="str">
        <f t="shared" si="61"/>
        <v>Yes</v>
      </c>
    </row>
    <row r="168" spans="1:12" x14ac:dyDescent="0.2">
      <c r="A168" s="4" t="s">
        <v>113</v>
      </c>
      <c r="B168" s="34" t="s">
        <v>217</v>
      </c>
      <c r="C168" s="8">
        <v>8.8661933000000002E-3</v>
      </c>
      <c r="D168" s="43" t="str">
        <f t="shared" si="58"/>
        <v>N/A</v>
      </c>
      <c r="E168" s="8">
        <v>7.6587727999999997E-3</v>
      </c>
      <c r="F168" s="43" t="str">
        <f t="shared" si="59"/>
        <v>N/A</v>
      </c>
      <c r="G168" s="8">
        <v>9.4601502999999993E-3</v>
      </c>
      <c r="H168" s="43" t="str">
        <f t="shared" si="60"/>
        <v>N/A</v>
      </c>
      <c r="I168" s="12">
        <v>-13.6</v>
      </c>
      <c r="J168" s="12">
        <v>23.52</v>
      </c>
      <c r="K168" s="44" t="s">
        <v>732</v>
      </c>
      <c r="L168" s="9" t="str">
        <f t="shared" si="61"/>
        <v>Yes</v>
      </c>
    </row>
    <row r="169" spans="1:12" x14ac:dyDescent="0.2">
      <c r="A169" s="4" t="s">
        <v>114</v>
      </c>
      <c r="B169" s="34" t="s">
        <v>217</v>
      </c>
      <c r="C169" s="8">
        <v>0</v>
      </c>
      <c r="D169" s="43" t="str">
        <f t="shared" si="58"/>
        <v>N/A</v>
      </c>
      <c r="E169" s="8">
        <v>0</v>
      </c>
      <c r="F169" s="43" t="str">
        <f t="shared" si="59"/>
        <v>N/A</v>
      </c>
      <c r="G169" s="8">
        <v>1.0046969999999999E-3</v>
      </c>
      <c r="H169" s="43" t="str">
        <f t="shared" si="60"/>
        <v>N/A</v>
      </c>
      <c r="I169" s="12" t="s">
        <v>1743</v>
      </c>
      <c r="J169" s="12" t="s">
        <v>1743</v>
      </c>
      <c r="K169" s="44" t="s">
        <v>732</v>
      </c>
      <c r="L169" s="9" t="str">
        <f t="shared" si="61"/>
        <v>N/A</v>
      </c>
    </row>
    <row r="170" spans="1:12" x14ac:dyDescent="0.2">
      <c r="A170" s="4" t="s">
        <v>428</v>
      </c>
      <c r="B170" s="34" t="s">
        <v>217</v>
      </c>
      <c r="C170" s="35">
        <v>9545</v>
      </c>
      <c r="D170" s="43" t="str">
        <f>IF($B170="N/A","N/A",IF(C170&gt;10,"No",IF(C170&lt;-10,"No","Yes")))</f>
        <v>N/A</v>
      </c>
      <c r="E170" s="35">
        <v>9532</v>
      </c>
      <c r="F170" s="43" t="str">
        <f>IF($B170="N/A","N/A",IF(E170&gt;10,"No",IF(E170&lt;-10,"No","Yes")))</f>
        <v>N/A</v>
      </c>
      <c r="G170" s="35">
        <v>8650</v>
      </c>
      <c r="H170" s="43" t="str">
        <f>IF($B170="N/A","N/A",IF(G170&gt;10,"No",IF(G170&lt;-10,"No","Yes")))</f>
        <v>N/A</v>
      </c>
      <c r="I170" s="12">
        <v>-0.13600000000000001</v>
      </c>
      <c r="J170" s="12">
        <v>-9.25</v>
      </c>
      <c r="K170" s="44" t="s">
        <v>732</v>
      </c>
      <c r="L170" s="9" t="str">
        <f t="shared" si="61"/>
        <v>Yes</v>
      </c>
    </row>
    <row r="171" spans="1:12" x14ac:dyDescent="0.2">
      <c r="A171" s="4" t="s">
        <v>429</v>
      </c>
      <c r="B171" s="34" t="s">
        <v>217</v>
      </c>
      <c r="C171" s="35">
        <v>230</v>
      </c>
      <c r="D171" s="43" t="str">
        <f>IF($B171="N/A","N/A",IF(C171&gt;10,"No",IF(C171&lt;-10,"No","Yes")))</f>
        <v>N/A</v>
      </c>
      <c r="E171" s="35">
        <v>203</v>
      </c>
      <c r="F171" s="43" t="str">
        <f>IF($B171="N/A","N/A",IF(E171&gt;10,"No",IF(E171&lt;-10,"No","Yes")))</f>
        <v>N/A</v>
      </c>
      <c r="G171" s="35">
        <v>176</v>
      </c>
      <c r="H171" s="43" t="str">
        <f>IF($B171="N/A","N/A",IF(G171&gt;10,"No",IF(G171&lt;-10,"No","Yes")))</f>
        <v>N/A</v>
      </c>
      <c r="I171" s="12">
        <v>-11.7</v>
      </c>
      <c r="J171" s="12">
        <v>-13.3</v>
      </c>
      <c r="K171" s="44" t="s">
        <v>732</v>
      </c>
      <c r="L171" s="9" t="str">
        <f t="shared" si="61"/>
        <v>Yes</v>
      </c>
    </row>
    <row r="172" spans="1:12" x14ac:dyDescent="0.2">
      <c r="A172" s="4" t="s">
        <v>430</v>
      </c>
      <c r="B172" s="34" t="s">
        <v>217</v>
      </c>
      <c r="C172" s="35">
        <v>5672</v>
      </c>
      <c r="D172" s="43" t="str">
        <f>IF($B172="N/A","N/A",IF(C172&gt;10,"No",IF(C172&lt;-10,"No","Yes")))</f>
        <v>N/A</v>
      </c>
      <c r="E172" s="35">
        <v>5824</v>
      </c>
      <c r="F172" s="43" t="str">
        <f>IF($B172="N/A","N/A",IF(E172&gt;10,"No",IF(E172&lt;-10,"No","Yes")))</f>
        <v>N/A</v>
      </c>
      <c r="G172" s="35">
        <v>5894</v>
      </c>
      <c r="H172" s="43" t="str">
        <f>IF($B172="N/A","N/A",IF(G172&gt;10,"No",IF(G172&lt;-10,"No","Yes")))</f>
        <v>N/A</v>
      </c>
      <c r="I172" s="12">
        <v>2.68</v>
      </c>
      <c r="J172" s="12">
        <v>1.202</v>
      </c>
      <c r="K172" s="44" t="s">
        <v>732</v>
      </c>
      <c r="L172" s="9" t="str">
        <f t="shared" si="61"/>
        <v>Yes</v>
      </c>
    </row>
    <row r="173" spans="1:12" x14ac:dyDescent="0.2">
      <c r="A173" s="4" t="s">
        <v>431</v>
      </c>
      <c r="B173" s="34" t="s">
        <v>217</v>
      </c>
      <c r="C173" s="35">
        <v>9381</v>
      </c>
      <c r="D173" s="43" t="str">
        <f>IF($B173="N/A","N/A",IF(C173&gt;10,"No",IF(C173&lt;-10,"No","Yes")))</f>
        <v>N/A</v>
      </c>
      <c r="E173" s="35">
        <v>9360</v>
      </c>
      <c r="F173" s="43" t="str">
        <f>IF($B173="N/A","N/A",IF(E173&gt;10,"No",IF(E173&lt;-10,"No","Yes")))</f>
        <v>N/A</v>
      </c>
      <c r="G173" s="35">
        <v>10117</v>
      </c>
      <c r="H173" s="43" t="str">
        <f>IF($B173="N/A","N/A",IF(G173&gt;10,"No",IF(G173&lt;-10,"No","Yes")))</f>
        <v>N/A</v>
      </c>
      <c r="I173" s="12">
        <v>-0.224</v>
      </c>
      <c r="J173" s="12">
        <v>8.0879999999999992</v>
      </c>
      <c r="K173" s="44" t="s">
        <v>732</v>
      </c>
      <c r="L173" s="9" t="str">
        <f t="shared" si="61"/>
        <v>Yes</v>
      </c>
    </row>
    <row r="174" spans="1:12" x14ac:dyDescent="0.2">
      <c r="A174" s="4" t="s">
        <v>432</v>
      </c>
      <c r="B174" s="34" t="s">
        <v>217</v>
      </c>
      <c r="C174" s="35">
        <v>84</v>
      </c>
      <c r="D174" s="43" t="str">
        <f>IF($B174="N/A","N/A",IF(C174&gt;10,"No",IF(C174&lt;-10,"No","Yes")))</f>
        <v>N/A</v>
      </c>
      <c r="E174" s="35">
        <v>77</v>
      </c>
      <c r="F174" s="43" t="str">
        <f>IF($B174="N/A","N/A",IF(E174&gt;10,"No",IF(E174&lt;-10,"No","Yes")))</f>
        <v>N/A</v>
      </c>
      <c r="G174" s="35">
        <v>103</v>
      </c>
      <c r="H174" s="43" t="str">
        <f>IF($B174="N/A","N/A",IF(G174&gt;10,"No",IF(G174&lt;-10,"No","Yes")))</f>
        <v>N/A</v>
      </c>
      <c r="I174" s="12">
        <v>-8.33</v>
      </c>
      <c r="J174" s="12">
        <v>33.770000000000003</v>
      </c>
      <c r="K174" s="44" t="s">
        <v>732</v>
      </c>
      <c r="L174" s="9" t="str">
        <f t="shared" si="61"/>
        <v>No</v>
      </c>
    </row>
    <row r="175" spans="1:12" x14ac:dyDescent="0.2">
      <c r="A175" s="6" t="s">
        <v>1017</v>
      </c>
      <c r="B175" s="34" t="s">
        <v>217</v>
      </c>
      <c r="C175" s="35">
        <v>13746</v>
      </c>
      <c r="D175" s="43" t="str">
        <f t="shared" si="58"/>
        <v>N/A</v>
      </c>
      <c r="E175" s="35">
        <v>13905</v>
      </c>
      <c r="F175" s="43" t="str">
        <f t="shared" si="59"/>
        <v>N/A</v>
      </c>
      <c r="G175" s="35">
        <v>12804</v>
      </c>
      <c r="H175" s="43" t="str">
        <f t="shared" si="60"/>
        <v>N/A</v>
      </c>
      <c r="I175" s="12">
        <v>1.157</v>
      </c>
      <c r="J175" s="12">
        <v>-7.92</v>
      </c>
      <c r="K175" s="44" t="s">
        <v>732</v>
      </c>
      <c r="L175" s="9" t="str">
        <f t="shared" si="61"/>
        <v>Yes</v>
      </c>
    </row>
    <row r="176" spans="1:12" x14ac:dyDescent="0.2">
      <c r="A176" s="4" t="s">
        <v>1018</v>
      </c>
      <c r="B176" s="34" t="s">
        <v>217</v>
      </c>
      <c r="C176" s="35">
        <v>9315</v>
      </c>
      <c r="D176" s="43" t="str">
        <f>IF($B176="N/A","N/A",IF(C176&gt;10,"No",IF(C176&lt;-10,"No","Yes")))</f>
        <v>N/A</v>
      </c>
      <c r="E176" s="35">
        <v>9297</v>
      </c>
      <c r="F176" s="43" t="str">
        <f>IF($B176="N/A","N/A",IF(E176&gt;10,"No",IF(E176&lt;-10,"No","Yes")))</f>
        <v>N/A</v>
      </c>
      <c r="G176" s="35">
        <v>8402</v>
      </c>
      <c r="H176" s="43" t="str">
        <f>IF($B176="N/A","N/A",IF(G176&gt;10,"No",IF(G176&lt;-10,"No","Yes")))</f>
        <v>N/A</v>
      </c>
      <c r="I176" s="12">
        <v>-0.193</v>
      </c>
      <c r="J176" s="12">
        <v>-9.6300000000000008</v>
      </c>
      <c r="K176" s="44" t="s">
        <v>732</v>
      </c>
      <c r="L176" s="9" t="str">
        <f t="shared" si="61"/>
        <v>Yes</v>
      </c>
    </row>
    <row r="177" spans="1:12" x14ac:dyDescent="0.2">
      <c r="A177" s="4" t="s">
        <v>1019</v>
      </c>
      <c r="B177" s="34" t="s">
        <v>217</v>
      </c>
      <c r="C177" s="35">
        <v>228</v>
      </c>
      <c r="D177" s="43" t="str">
        <f>IF($B177="N/A","N/A",IF(C177&gt;10,"No",IF(C177&lt;-10,"No","Yes")))</f>
        <v>N/A</v>
      </c>
      <c r="E177" s="35">
        <v>201</v>
      </c>
      <c r="F177" s="43" t="str">
        <f>IF($B177="N/A","N/A",IF(E177&gt;10,"No",IF(E177&lt;-10,"No","Yes")))</f>
        <v>N/A</v>
      </c>
      <c r="G177" s="35">
        <v>170</v>
      </c>
      <c r="H177" s="43" t="str">
        <f>IF($B177="N/A","N/A",IF(G177&gt;10,"No",IF(G177&lt;-10,"No","Yes")))</f>
        <v>N/A</v>
      </c>
      <c r="I177" s="12">
        <v>-11.8</v>
      </c>
      <c r="J177" s="12">
        <v>-15.4</v>
      </c>
      <c r="K177" s="44" t="s">
        <v>732</v>
      </c>
      <c r="L177" s="9" t="str">
        <f t="shared" si="61"/>
        <v>Yes</v>
      </c>
    </row>
    <row r="178" spans="1:12" ht="25.5" x14ac:dyDescent="0.2">
      <c r="A178" s="4" t="s">
        <v>1020</v>
      </c>
      <c r="B178" s="34" t="s">
        <v>217</v>
      </c>
      <c r="C178" s="35">
        <v>2624</v>
      </c>
      <c r="D178" s="43" t="str">
        <f>IF($B178="N/A","N/A",IF(C178&gt;10,"No",IF(C178&lt;-10,"No","Yes")))</f>
        <v>N/A</v>
      </c>
      <c r="E178" s="35">
        <v>2716</v>
      </c>
      <c r="F178" s="43" t="str">
        <f>IF($B178="N/A","N/A",IF(E178&gt;10,"No",IF(E178&lt;-10,"No","Yes")))</f>
        <v>N/A</v>
      </c>
      <c r="G178" s="35">
        <v>2602</v>
      </c>
      <c r="H178" s="43" t="str">
        <f>IF($B178="N/A","N/A",IF(G178&gt;10,"No",IF(G178&lt;-10,"No","Yes")))</f>
        <v>N/A</v>
      </c>
      <c r="I178" s="12">
        <v>3.5059999999999998</v>
      </c>
      <c r="J178" s="12">
        <v>-4.2</v>
      </c>
      <c r="K178" s="44" t="s">
        <v>732</v>
      </c>
      <c r="L178" s="9" t="str">
        <f t="shared" si="61"/>
        <v>Yes</v>
      </c>
    </row>
    <row r="179" spans="1:12" ht="25.5" x14ac:dyDescent="0.2">
      <c r="A179" s="4" t="s">
        <v>1021</v>
      </c>
      <c r="B179" s="34" t="s">
        <v>217</v>
      </c>
      <c r="C179" s="35">
        <v>1579</v>
      </c>
      <c r="D179" s="43" t="str">
        <f>IF($B179="N/A","N/A",IF(C179&gt;10,"No",IF(C179&lt;-10,"No","Yes")))</f>
        <v>N/A</v>
      </c>
      <c r="E179" s="35">
        <v>1691</v>
      </c>
      <c r="F179" s="43" t="str">
        <f>IF($B179="N/A","N/A",IF(E179&gt;10,"No",IF(E179&lt;-10,"No","Yes")))</f>
        <v>N/A</v>
      </c>
      <c r="G179" s="35">
        <v>1630</v>
      </c>
      <c r="H179" s="43" t="str">
        <f>IF($B179="N/A","N/A",IF(G179&gt;10,"No",IF(G179&lt;-10,"No","Yes")))</f>
        <v>N/A</v>
      </c>
      <c r="I179" s="12">
        <v>7.093</v>
      </c>
      <c r="J179" s="12">
        <v>-3.61</v>
      </c>
      <c r="K179" s="44" t="s">
        <v>732</v>
      </c>
      <c r="L179" s="9" t="str">
        <f t="shared" si="61"/>
        <v>Yes</v>
      </c>
    </row>
    <row r="180" spans="1:12" ht="25.5" x14ac:dyDescent="0.2">
      <c r="A180" s="4" t="s">
        <v>1022</v>
      </c>
      <c r="B180" s="34" t="s">
        <v>217</v>
      </c>
      <c r="C180" s="35">
        <v>0</v>
      </c>
      <c r="D180" s="43" t="str">
        <f>IF($B180="N/A","N/A",IF(C180&gt;10,"No",IF(C180&lt;-10,"No","Yes")))</f>
        <v>N/A</v>
      </c>
      <c r="E180" s="35">
        <v>0</v>
      </c>
      <c r="F180" s="43" t="str">
        <f>IF($B180="N/A","N/A",IF(E180&gt;10,"No",IF(E180&lt;-10,"No","Yes")))</f>
        <v>N/A</v>
      </c>
      <c r="G180" s="35">
        <v>0</v>
      </c>
      <c r="H180" s="43" t="str">
        <f>IF($B180="N/A","N/A",IF(G180&gt;10,"No",IF(G180&lt;-10,"No","Yes")))</f>
        <v>N/A</v>
      </c>
      <c r="I180" s="12" t="s">
        <v>1743</v>
      </c>
      <c r="J180" s="12" t="s">
        <v>1743</v>
      </c>
      <c r="K180" s="44" t="s">
        <v>732</v>
      </c>
      <c r="L180" s="9" t="str">
        <f t="shared" si="61"/>
        <v>N/A</v>
      </c>
    </row>
    <row r="181" spans="1:12" x14ac:dyDescent="0.2">
      <c r="A181" s="6" t="s">
        <v>1023</v>
      </c>
      <c r="B181" s="34" t="s">
        <v>217</v>
      </c>
      <c r="C181" s="35">
        <v>0</v>
      </c>
      <c r="D181" s="43" t="str">
        <f t="shared" si="58"/>
        <v>N/A</v>
      </c>
      <c r="E181" s="35">
        <v>0</v>
      </c>
      <c r="F181" s="43" t="str">
        <f t="shared" si="59"/>
        <v>N/A</v>
      </c>
      <c r="G181" s="35">
        <v>0</v>
      </c>
      <c r="H181" s="43" t="str">
        <f t="shared" si="60"/>
        <v>N/A</v>
      </c>
      <c r="I181" s="12" t="s">
        <v>1743</v>
      </c>
      <c r="J181" s="12" t="s">
        <v>1743</v>
      </c>
      <c r="K181" s="44" t="s">
        <v>732</v>
      </c>
      <c r="L181" s="9" t="str">
        <f t="shared" si="61"/>
        <v>N/A</v>
      </c>
    </row>
    <row r="182" spans="1:12" x14ac:dyDescent="0.2">
      <c r="A182" s="4" t="s">
        <v>1024</v>
      </c>
      <c r="B182" s="34" t="s">
        <v>217</v>
      </c>
      <c r="C182" s="35">
        <v>0</v>
      </c>
      <c r="D182" s="43" t="str">
        <f t="shared" si="58"/>
        <v>N/A</v>
      </c>
      <c r="E182" s="35">
        <v>0</v>
      </c>
      <c r="F182" s="43" t="str">
        <f t="shared" si="59"/>
        <v>N/A</v>
      </c>
      <c r="G182" s="35">
        <v>0</v>
      </c>
      <c r="H182" s="43" t="str">
        <f t="shared" si="60"/>
        <v>N/A</v>
      </c>
      <c r="I182" s="12" t="s">
        <v>1743</v>
      </c>
      <c r="J182" s="12" t="s">
        <v>1743</v>
      </c>
      <c r="K182" s="44" t="s">
        <v>732</v>
      </c>
      <c r="L182" s="9" t="str">
        <f t="shared" si="61"/>
        <v>N/A</v>
      </c>
    </row>
    <row r="183" spans="1:12" x14ac:dyDescent="0.2">
      <c r="A183" s="4" t="s">
        <v>1025</v>
      </c>
      <c r="B183" s="34" t="s">
        <v>217</v>
      </c>
      <c r="C183" s="35">
        <v>0</v>
      </c>
      <c r="D183" s="43" t="str">
        <f t="shared" si="58"/>
        <v>N/A</v>
      </c>
      <c r="E183" s="35">
        <v>0</v>
      </c>
      <c r="F183" s="43" t="str">
        <f t="shared" si="59"/>
        <v>N/A</v>
      </c>
      <c r="G183" s="35">
        <v>0</v>
      </c>
      <c r="H183" s="43" t="str">
        <f t="shared" si="60"/>
        <v>N/A</v>
      </c>
      <c r="I183" s="12" t="s">
        <v>1743</v>
      </c>
      <c r="J183" s="12" t="s">
        <v>1743</v>
      </c>
      <c r="K183" s="44" t="s">
        <v>732</v>
      </c>
      <c r="L183" s="9" t="str">
        <f t="shared" si="61"/>
        <v>N/A</v>
      </c>
    </row>
    <row r="184" spans="1:12" x14ac:dyDescent="0.2">
      <c r="A184" s="4" t="s">
        <v>1026</v>
      </c>
      <c r="B184" s="34" t="s">
        <v>217</v>
      </c>
      <c r="C184" s="35">
        <v>0</v>
      </c>
      <c r="D184" s="43" t="str">
        <f t="shared" si="58"/>
        <v>N/A</v>
      </c>
      <c r="E184" s="35">
        <v>0</v>
      </c>
      <c r="F184" s="43" t="str">
        <f t="shared" si="59"/>
        <v>N/A</v>
      </c>
      <c r="G184" s="35">
        <v>0</v>
      </c>
      <c r="H184" s="43" t="str">
        <f t="shared" si="60"/>
        <v>N/A</v>
      </c>
      <c r="I184" s="12" t="s">
        <v>1743</v>
      </c>
      <c r="J184" s="12" t="s">
        <v>1743</v>
      </c>
      <c r="K184" s="44" t="s">
        <v>732</v>
      </c>
      <c r="L184" s="9" t="str">
        <f t="shared" si="61"/>
        <v>N/A</v>
      </c>
    </row>
    <row r="185" spans="1:12" x14ac:dyDescent="0.2">
      <c r="A185" s="4" t="s">
        <v>1027</v>
      </c>
      <c r="B185" s="34" t="s">
        <v>217</v>
      </c>
      <c r="C185" s="35">
        <v>0</v>
      </c>
      <c r="D185" s="43" t="str">
        <f t="shared" si="58"/>
        <v>N/A</v>
      </c>
      <c r="E185" s="35">
        <v>0</v>
      </c>
      <c r="F185" s="43" t="str">
        <f t="shared" si="59"/>
        <v>N/A</v>
      </c>
      <c r="G185" s="35">
        <v>0</v>
      </c>
      <c r="H185" s="43" t="str">
        <f t="shared" si="60"/>
        <v>N/A</v>
      </c>
      <c r="I185" s="12" t="s">
        <v>1743</v>
      </c>
      <c r="J185" s="12" t="s">
        <v>1743</v>
      </c>
      <c r="K185" s="44" t="s">
        <v>732</v>
      </c>
      <c r="L185" s="9" t="str">
        <f t="shared" si="61"/>
        <v>N/A</v>
      </c>
    </row>
    <row r="186" spans="1:12" x14ac:dyDescent="0.2">
      <c r="A186" s="4" t="s">
        <v>1028</v>
      </c>
      <c r="B186" s="34" t="s">
        <v>217</v>
      </c>
      <c r="C186" s="35">
        <v>0</v>
      </c>
      <c r="D186" s="43" t="str">
        <f t="shared" si="58"/>
        <v>N/A</v>
      </c>
      <c r="E186" s="35">
        <v>0</v>
      </c>
      <c r="F186" s="43" t="str">
        <f t="shared" si="59"/>
        <v>N/A</v>
      </c>
      <c r="G186" s="35">
        <v>0</v>
      </c>
      <c r="H186" s="43" t="str">
        <f t="shared" si="60"/>
        <v>N/A</v>
      </c>
      <c r="I186" s="12" t="s">
        <v>1743</v>
      </c>
      <c r="J186" s="12" t="s">
        <v>1743</v>
      </c>
      <c r="K186" s="44" t="s">
        <v>732</v>
      </c>
      <c r="L186" s="9" t="str">
        <f t="shared" si="61"/>
        <v>N/A</v>
      </c>
    </row>
    <row r="187" spans="1:12" x14ac:dyDescent="0.2">
      <c r="A187" s="6" t="s">
        <v>1029</v>
      </c>
      <c r="B187" s="47" t="s">
        <v>217</v>
      </c>
      <c r="C187" s="1">
        <v>0</v>
      </c>
      <c r="D187" s="11" t="str">
        <f t="shared" si="58"/>
        <v>N/A</v>
      </c>
      <c r="E187" s="1">
        <v>0</v>
      </c>
      <c r="F187" s="11" t="str">
        <f t="shared" si="59"/>
        <v>N/A</v>
      </c>
      <c r="G187" s="1">
        <v>0</v>
      </c>
      <c r="H187" s="11" t="str">
        <f t="shared" si="60"/>
        <v>N/A</v>
      </c>
      <c r="I187" s="56" t="s">
        <v>1743</v>
      </c>
      <c r="J187" s="56" t="s">
        <v>1743</v>
      </c>
      <c r="K187" s="47" t="s">
        <v>732</v>
      </c>
      <c r="L187" s="11" t="str">
        <f t="shared" si="61"/>
        <v>N/A</v>
      </c>
    </row>
    <row r="188" spans="1:12" x14ac:dyDescent="0.2">
      <c r="A188" s="4" t="s">
        <v>1030</v>
      </c>
      <c r="B188" s="34" t="s">
        <v>217</v>
      </c>
      <c r="C188" s="35">
        <v>0</v>
      </c>
      <c r="D188" s="43" t="str">
        <f t="shared" si="58"/>
        <v>N/A</v>
      </c>
      <c r="E188" s="35">
        <v>0</v>
      </c>
      <c r="F188" s="43" t="str">
        <f t="shared" si="59"/>
        <v>N/A</v>
      </c>
      <c r="G188" s="35">
        <v>0</v>
      </c>
      <c r="H188" s="43" t="str">
        <f t="shared" si="60"/>
        <v>N/A</v>
      </c>
      <c r="I188" s="12" t="s">
        <v>1743</v>
      </c>
      <c r="J188" s="12" t="s">
        <v>1743</v>
      </c>
      <c r="K188" s="44" t="s">
        <v>732</v>
      </c>
      <c r="L188" s="9" t="str">
        <f t="shared" si="61"/>
        <v>N/A</v>
      </c>
    </row>
    <row r="189" spans="1:12" x14ac:dyDescent="0.2">
      <c r="A189" s="4" t="s">
        <v>1031</v>
      </c>
      <c r="B189" s="34" t="s">
        <v>217</v>
      </c>
      <c r="C189" s="35">
        <v>0</v>
      </c>
      <c r="D189" s="43" t="str">
        <f t="shared" si="58"/>
        <v>N/A</v>
      </c>
      <c r="E189" s="35">
        <v>0</v>
      </c>
      <c r="F189" s="43" t="str">
        <f t="shared" si="59"/>
        <v>N/A</v>
      </c>
      <c r="G189" s="35">
        <v>0</v>
      </c>
      <c r="H189" s="43" t="str">
        <f t="shared" si="60"/>
        <v>N/A</v>
      </c>
      <c r="I189" s="12" t="s">
        <v>1743</v>
      </c>
      <c r="J189" s="12" t="s">
        <v>1743</v>
      </c>
      <c r="K189" s="44" t="s">
        <v>732</v>
      </c>
      <c r="L189" s="9" t="str">
        <f t="shared" si="61"/>
        <v>N/A</v>
      </c>
    </row>
    <row r="190" spans="1:12" ht="25.5" x14ac:dyDescent="0.2">
      <c r="A190" s="4" t="s">
        <v>1032</v>
      </c>
      <c r="B190" s="34" t="s">
        <v>217</v>
      </c>
      <c r="C190" s="35">
        <v>0</v>
      </c>
      <c r="D190" s="43" t="str">
        <f t="shared" si="58"/>
        <v>N/A</v>
      </c>
      <c r="E190" s="35">
        <v>0</v>
      </c>
      <c r="F190" s="43" t="str">
        <f t="shared" si="59"/>
        <v>N/A</v>
      </c>
      <c r="G190" s="35">
        <v>0</v>
      </c>
      <c r="H190" s="43" t="str">
        <f t="shared" si="60"/>
        <v>N/A</v>
      </c>
      <c r="I190" s="12" t="s">
        <v>1743</v>
      </c>
      <c r="J190" s="12" t="s">
        <v>1743</v>
      </c>
      <c r="K190" s="44" t="s">
        <v>732</v>
      </c>
      <c r="L190" s="9" t="str">
        <f t="shared" si="61"/>
        <v>N/A</v>
      </c>
    </row>
    <row r="191" spans="1:12" ht="25.5" x14ac:dyDescent="0.2">
      <c r="A191" s="4" t="s">
        <v>1033</v>
      </c>
      <c r="B191" s="34" t="s">
        <v>217</v>
      </c>
      <c r="C191" s="35">
        <v>0</v>
      </c>
      <c r="D191" s="43" t="str">
        <f t="shared" si="58"/>
        <v>N/A</v>
      </c>
      <c r="E191" s="35">
        <v>0</v>
      </c>
      <c r="F191" s="43" t="str">
        <f t="shared" si="59"/>
        <v>N/A</v>
      </c>
      <c r="G191" s="35">
        <v>0</v>
      </c>
      <c r="H191" s="43" t="str">
        <f t="shared" si="60"/>
        <v>N/A</v>
      </c>
      <c r="I191" s="12" t="s">
        <v>1743</v>
      </c>
      <c r="J191" s="12" t="s">
        <v>1743</v>
      </c>
      <c r="K191" s="44" t="s">
        <v>732</v>
      </c>
      <c r="L191" s="9" t="str">
        <f t="shared" si="61"/>
        <v>N/A</v>
      </c>
    </row>
    <row r="192" spans="1:12" ht="25.5" x14ac:dyDescent="0.2">
      <c r="A192" s="4" t="s">
        <v>1034</v>
      </c>
      <c r="B192" s="34" t="s">
        <v>217</v>
      </c>
      <c r="C192" s="35">
        <v>0</v>
      </c>
      <c r="D192" s="43" t="str">
        <f t="shared" si="58"/>
        <v>N/A</v>
      </c>
      <c r="E192" s="35">
        <v>0</v>
      </c>
      <c r="F192" s="43" t="str">
        <f t="shared" si="59"/>
        <v>N/A</v>
      </c>
      <c r="G192" s="35">
        <v>0</v>
      </c>
      <c r="H192" s="43" t="str">
        <f t="shared" si="60"/>
        <v>N/A</v>
      </c>
      <c r="I192" s="12" t="s">
        <v>1743</v>
      </c>
      <c r="J192" s="12" t="s">
        <v>1743</v>
      </c>
      <c r="K192" s="44" t="s">
        <v>732</v>
      </c>
      <c r="L192" s="9" t="str">
        <f t="shared" si="61"/>
        <v>N/A</v>
      </c>
    </row>
    <row r="193" spans="1:12" x14ac:dyDescent="0.2">
      <c r="A193" s="6" t="s">
        <v>1035</v>
      </c>
      <c r="B193" s="47" t="s">
        <v>217</v>
      </c>
      <c r="C193" s="1">
        <v>0</v>
      </c>
      <c r="D193" s="11" t="str">
        <f t="shared" si="58"/>
        <v>N/A</v>
      </c>
      <c r="E193" s="1">
        <v>0</v>
      </c>
      <c r="F193" s="11" t="str">
        <f t="shared" si="59"/>
        <v>N/A</v>
      </c>
      <c r="G193" s="1">
        <v>0</v>
      </c>
      <c r="H193" s="11" t="str">
        <f t="shared" si="60"/>
        <v>N/A</v>
      </c>
      <c r="I193" s="56" t="s">
        <v>1743</v>
      </c>
      <c r="J193" s="56" t="s">
        <v>1743</v>
      </c>
      <c r="K193" s="47" t="s">
        <v>732</v>
      </c>
      <c r="L193" s="11" t="str">
        <f t="shared" si="61"/>
        <v>N/A</v>
      </c>
    </row>
    <row r="194" spans="1:12" ht="25.5" x14ac:dyDescent="0.2">
      <c r="A194" s="4" t="s">
        <v>1036</v>
      </c>
      <c r="B194" s="34" t="s">
        <v>217</v>
      </c>
      <c r="C194" s="35">
        <v>0</v>
      </c>
      <c r="D194" s="43" t="str">
        <f t="shared" si="58"/>
        <v>N/A</v>
      </c>
      <c r="E194" s="35">
        <v>0</v>
      </c>
      <c r="F194" s="43" t="str">
        <f t="shared" si="59"/>
        <v>N/A</v>
      </c>
      <c r="G194" s="35">
        <v>0</v>
      </c>
      <c r="H194" s="43" t="str">
        <f t="shared" si="60"/>
        <v>N/A</v>
      </c>
      <c r="I194" s="12" t="s">
        <v>1743</v>
      </c>
      <c r="J194" s="12" t="s">
        <v>1743</v>
      </c>
      <c r="K194" s="44" t="s">
        <v>732</v>
      </c>
      <c r="L194" s="9" t="str">
        <f t="shared" si="61"/>
        <v>N/A</v>
      </c>
    </row>
    <row r="195" spans="1:12" ht="25.5" x14ac:dyDescent="0.2">
      <c r="A195" s="4" t="s">
        <v>1037</v>
      </c>
      <c r="B195" s="34" t="s">
        <v>217</v>
      </c>
      <c r="C195" s="35">
        <v>0</v>
      </c>
      <c r="D195" s="43" t="str">
        <f t="shared" si="58"/>
        <v>N/A</v>
      </c>
      <c r="E195" s="35">
        <v>0</v>
      </c>
      <c r="F195" s="43" t="str">
        <f t="shared" si="59"/>
        <v>N/A</v>
      </c>
      <c r="G195" s="35">
        <v>0</v>
      </c>
      <c r="H195" s="43" t="str">
        <f t="shared" si="60"/>
        <v>N/A</v>
      </c>
      <c r="I195" s="12" t="s">
        <v>1743</v>
      </c>
      <c r="J195" s="12" t="s">
        <v>1743</v>
      </c>
      <c r="K195" s="44" t="s">
        <v>732</v>
      </c>
      <c r="L195" s="9" t="str">
        <f t="shared" si="61"/>
        <v>N/A</v>
      </c>
    </row>
    <row r="196" spans="1:12" ht="25.5" x14ac:dyDescent="0.2">
      <c r="A196" s="4" t="s">
        <v>1038</v>
      </c>
      <c r="B196" s="34" t="s">
        <v>217</v>
      </c>
      <c r="C196" s="35">
        <v>0</v>
      </c>
      <c r="D196" s="43" t="str">
        <f t="shared" si="58"/>
        <v>N/A</v>
      </c>
      <c r="E196" s="35">
        <v>0</v>
      </c>
      <c r="F196" s="43" t="str">
        <f t="shared" si="59"/>
        <v>N/A</v>
      </c>
      <c r="G196" s="35">
        <v>0</v>
      </c>
      <c r="H196" s="43" t="str">
        <f t="shared" si="60"/>
        <v>N/A</v>
      </c>
      <c r="I196" s="12" t="s">
        <v>1743</v>
      </c>
      <c r="J196" s="12" t="s">
        <v>1743</v>
      </c>
      <c r="K196" s="44" t="s">
        <v>732</v>
      </c>
      <c r="L196" s="9" t="str">
        <f t="shared" si="61"/>
        <v>N/A</v>
      </c>
    </row>
    <row r="197" spans="1:12" ht="25.5" x14ac:dyDescent="0.2">
      <c r="A197" s="4" t="s">
        <v>1039</v>
      </c>
      <c r="B197" s="34" t="s">
        <v>217</v>
      </c>
      <c r="C197" s="35">
        <v>0</v>
      </c>
      <c r="D197" s="43" t="str">
        <f t="shared" si="58"/>
        <v>N/A</v>
      </c>
      <c r="E197" s="35">
        <v>0</v>
      </c>
      <c r="F197" s="43" t="str">
        <f t="shared" si="59"/>
        <v>N/A</v>
      </c>
      <c r="G197" s="35">
        <v>0</v>
      </c>
      <c r="H197" s="43" t="str">
        <f t="shared" si="60"/>
        <v>N/A</v>
      </c>
      <c r="I197" s="12" t="s">
        <v>1743</v>
      </c>
      <c r="J197" s="12" t="s">
        <v>1743</v>
      </c>
      <c r="K197" s="44" t="s">
        <v>732</v>
      </c>
      <c r="L197" s="9" t="str">
        <f t="shared" si="61"/>
        <v>N/A</v>
      </c>
    </row>
    <row r="198" spans="1:12" ht="25.5" x14ac:dyDescent="0.2">
      <c r="A198" s="4" t="s">
        <v>1040</v>
      </c>
      <c r="B198" s="34" t="s">
        <v>217</v>
      </c>
      <c r="C198" s="35">
        <v>0</v>
      </c>
      <c r="D198" s="43" t="str">
        <f t="shared" si="58"/>
        <v>N/A</v>
      </c>
      <c r="E198" s="35">
        <v>0</v>
      </c>
      <c r="F198" s="43" t="str">
        <f t="shared" si="59"/>
        <v>N/A</v>
      </c>
      <c r="G198" s="35">
        <v>0</v>
      </c>
      <c r="H198" s="43" t="str">
        <f t="shared" si="60"/>
        <v>N/A</v>
      </c>
      <c r="I198" s="12" t="s">
        <v>1743</v>
      </c>
      <c r="J198" s="12" t="s">
        <v>1743</v>
      </c>
      <c r="K198" s="44" t="s">
        <v>732</v>
      </c>
      <c r="L198" s="9" t="str">
        <f t="shared" si="61"/>
        <v>N/A</v>
      </c>
    </row>
    <row r="199" spans="1:12" x14ac:dyDescent="0.2">
      <c r="A199" s="6" t="s">
        <v>1041</v>
      </c>
      <c r="B199" s="47" t="s">
        <v>217</v>
      </c>
      <c r="C199" s="1">
        <v>0</v>
      </c>
      <c r="D199" s="11" t="str">
        <f t="shared" si="58"/>
        <v>N/A</v>
      </c>
      <c r="E199" s="1">
        <v>0</v>
      </c>
      <c r="F199" s="11" t="str">
        <f t="shared" si="59"/>
        <v>N/A</v>
      </c>
      <c r="G199" s="1">
        <v>0</v>
      </c>
      <c r="H199" s="11" t="str">
        <f t="shared" si="60"/>
        <v>N/A</v>
      </c>
      <c r="I199" s="56" t="s">
        <v>1743</v>
      </c>
      <c r="J199" s="56" t="s">
        <v>1743</v>
      </c>
      <c r="K199" s="47" t="s">
        <v>732</v>
      </c>
      <c r="L199" s="11" t="str">
        <f t="shared" si="61"/>
        <v>N/A</v>
      </c>
    </row>
    <row r="200" spans="1:12" ht="25.5" x14ac:dyDescent="0.2">
      <c r="A200" s="4" t="s">
        <v>1042</v>
      </c>
      <c r="B200" s="34" t="s">
        <v>217</v>
      </c>
      <c r="C200" s="35">
        <v>0</v>
      </c>
      <c r="D200" s="43" t="str">
        <f t="shared" si="58"/>
        <v>N/A</v>
      </c>
      <c r="E200" s="35">
        <v>0</v>
      </c>
      <c r="F200" s="43" t="str">
        <f t="shared" si="59"/>
        <v>N/A</v>
      </c>
      <c r="G200" s="35">
        <v>0</v>
      </c>
      <c r="H200" s="43" t="str">
        <f t="shared" si="60"/>
        <v>N/A</v>
      </c>
      <c r="I200" s="12" t="s">
        <v>1743</v>
      </c>
      <c r="J200" s="12" t="s">
        <v>1743</v>
      </c>
      <c r="K200" s="44" t="s">
        <v>732</v>
      </c>
      <c r="L200" s="9" t="str">
        <f t="shared" si="61"/>
        <v>N/A</v>
      </c>
    </row>
    <row r="201" spans="1:12" ht="25.5" x14ac:dyDescent="0.2">
      <c r="A201" s="4" t="s">
        <v>1043</v>
      </c>
      <c r="B201" s="34" t="s">
        <v>217</v>
      </c>
      <c r="C201" s="35">
        <v>0</v>
      </c>
      <c r="D201" s="43" t="str">
        <f t="shared" si="58"/>
        <v>N/A</v>
      </c>
      <c r="E201" s="35">
        <v>0</v>
      </c>
      <c r="F201" s="43" t="str">
        <f t="shared" si="59"/>
        <v>N/A</v>
      </c>
      <c r="G201" s="35">
        <v>0</v>
      </c>
      <c r="H201" s="43" t="str">
        <f t="shared" si="60"/>
        <v>N/A</v>
      </c>
      <c r="I201" s="12" t="s">
        <v>1743</v>
      </c>
      <c r="J201" s="12" t="s">
        <v>1743</v>
      </c>
      <c r="K201" s="44" t="s">
        <v>732</v>
      </c>
      <c r="L201" s="9" t="str">
        <f t="shared" si="61"/>
        <v>N/A</v>
      </c>
    </row>
    <row r="202" spans="1:12" ht="25.5" x14ac:dyDescent="0.2">
      <c r="A202" s="4" t="s">
        <v>1044</v>
      </c>
      <c r="B202" s="34" t="s">
        <v>217</v>
      </c>
      <c r="C202" s="35">
        <v>0</v>
      </c>
      <c r="D202" s="43" t="str">
        <f t="shared" si="58"/>
        <v>N/A</v>
      </c>
      <c r="E202" s="35">
        <v>0</v>
      </c>
      <c r="F202" s="43" t="str">
        <f t="shared" si="59"/>
        <v>N/A</v>
      </c>
      <c r="G202" s="35">
        <v>0</v>
      </c>
      <c r="H202" s="43" t="str">
        <f t="shared" si="60"/>
        <v>N/A</v>
      </c>
      <c r="I202" s="12" t="s">
        <v>1743</v>
      </c>
      <c r="J202" s="12" t="s">
        <v>1743</v>
      </c>
      <c r="K202" s="44" t="s">
        <v>732</v>
      </c>
      <c r="L202" s="9" t="str">
        <f t="shared" si="61"/>
        <v>N/A</v>
      </c>
    </row>
    <row r="203" spans="1:12" ht="25.5" x14ac:dyDescent="0.2">
      <c r="A203" s="4" t="s">
        <v>1045</v>
      </c>
      <c r="B203" s="34" t="s">
        <v>217</v>
      </c>
      <c r="C203" s="35">
        <v>0</v>
      </c>
      <c r="D203" s="43" t="str">
        <f t="shared" si="58"/>
        <v>N/A</v>
      </c>
      <c r="E203" s="35">
        <v>0</v>
      </c>
      <c r="F203" s="43" t="str">
        <f t="shared" si="59"/>
        <v>N/A</v>
      </c>
      <c r="G203" s="35">
        <v>0</v>
      </c>
      <c r="H203" s="43" t="str">
        <f t="shared" si="60"/>
        <v>N/A</v>
      </c>
      <c r="I203" s="12" t="s">
        <v>1743</v>
      </c>
      <c r="J203" s="12" t="s">
        <v>1743</v>
      </c>
      <c r="K203" s="44" t="s">
        <v>732</v>
      </c>
      <c r="L203" s="9" t="str">
        <f t="shared" si="61"/>
        <v>N/A</v>
      </c>
    </row>
    <row r="204" spans="1:12" ht="25.5" x14ac:dyDescent="0.2">
      <c r="A204" s="4" t="s">
        <v>1046</v>
      </c>
      <c r="B204" s="34" t="s">
        <v>217</v>
      </c>
      <c r="C204" s="35">
        <v>0</v>
      </c>
      <c r="D204" s="43" t="str">
        <f t="shared" si="58"/>
        <v>N/A</v>
      </c>
      <c r="E204" s="35">
        <v>0</v>
      </c>
      <c r="F204" s="43" t="str">
        <f t="shared" si="59"/>
        <v>N/A</v>
      </c>
      <c r="G204" s="35">
        <v>0</v>
      </c>
      <c r="H204" s="43" t="str">
        <f t="shared" si="60"/>
        <v>N/A</v>
      </c>
      <c r="I204" s="12" t="s">
        <v>1743</v>
      </c>
      <c r="J204" s="12" t="s">
        <v>1743</v>
      </c>
      <c r="K204" s="44" t="s">
        <v>732</v>
      </c>
      <c r="L204" s="9" t="str">
        <f t="shared" si="61"/>
        <v>N/A</v>
      </c>
    </row>
    <row r="205" spans="1:12" x14ac:dyDescent="0.2">
      <c r="A205" s="6" t="s">
        <v>1047</v>
      </c>
      <c r="B205" s="47" t="s">
        <v>217</v>
      </c>
      <c r="C205" s="1">
        <v>10349</v>
      </c>
      <c r="D205" s="11" t="str">
        <f t="shared" si="58"/>
        <v>N/A</v>
      </c>
      <c r="E205" s="1">
        <v>10227</v>
      </c>
      <c r="F205" s="11" t="str">
        <f t="shared" si="59"/>
        <v>N/A</v>
      </c>
      <c r="G205" s="1">
        <v>11151</v>
      </c>
      <c r="H205" s="11" t="str">
        <f t="shared" si="60"/>
        <v>N/A</v>
      </c>
      <c r="I205" s="56">
        <v>-1.18</v>
      </c>
      <c r="J205" s="56">
        <v>9.0350000000000001</v>
      </c>
      <c r="K205" s="47" t="s">
        <v>732</v>
      </c>
      <c r="L205" s="11" t="str">
        <f t="shared" si="61"/>
        <v>Yes</v>
      </c>
    </row>
    <row r="206" spans="1:12" x14ac:dyDescent="0.2">
      <c r="A206" s="4" t="s">
        <v>1048</v>
      </c>
      <c r="B206" s="34" t="s">
        <v>217</v>
      </c>
      <c r="C206" s="35">
        <v>229</v>
      </c>
      <c r="D206" s="43" t="str">
        <f t="shared" si="58"/>
        <v>N/A</v>
      </c>
      <c r="E206" s="35">
        <v>235</v>
      </c>
      <c r="F206" s="43" t="str">
        <f t="shared" si="59"/>
        <v>N/A</v>
      </c>
      <c r="G206" s="35">
        <v>248</v>
      </c>
      <c r="H206" s="43" t="str">
        <f t="shared" si="60"/>
        <v>N/A</v>
      </c>
      <c r="I206" s="12">
        <v>2.62</v>
      </c>
      <c r="J206" s="12">
        <v>5.532</v>
      </c>
      <c r="K206" s="44" t="s">
        <v>732</v>
      </c>
      <c r="L206" s="9" t="str">
        <f t="shared" si="61"/>
        <v>Yes</v>
      </c>
    </row>
    <row r="207" spans="1:12" x14ac:dyDescent="0.2">
      <c r="A207" s="4" t="s">
        <v>1049</v>
      </c>
      <c r="B207" s="34" t="s">
        <v>217</v>
      </c>
      <c r="C207" s="35">
        <v>11</v>
      </c>
      <c r="D207" s="43" t="str">
        <f t="shared" si="58"/>
        <v>N/A</v>
      </c>
      <c r="E207" s="35">
        <v>11</v>
      </c>
      <c r="F207" s="43" t="str">
        <f t="shared" si="59"/>
        <v>N/A</v>
      </c>
      <c r="G207" s="35">
        <v>11</v>
      </c>
      <c r="H207" s="43" t="str">
        <f t="shared" si="60"/>
        <v>N/A</v>
      </c>
      <c r="I207" s="12">
        <v>0</v>
      </c>
      <c r="J207" s="12">
        <v>200</v>
      </c>
      <c r="K207" s="44" t="s">
        <v>732</v>
      </c>
      <c r="L207" s="9" t="str">
        <f t="shared" si="61"/>
        <v>No</v>
      </c>
    </row>
    <row r="208" spans="1:12" ht="25.5" x14ac:dyDescent="0.2">
      <c r="A208" s="4" t="s">
        <v>1050</v>
      </c>
      <c r="B208" s="34" t="s">
        <v>217</v>
      </c>
      <c r="C208" s="35">
        <v>3043</v>
      </c>
      <c r="D208" s="43" t="str">
        <f t="shared" si="58"/>
        <v>N/A</v>
      </c>
      <c r="E208" s="35">
        <v>3104</v>
      </c>
      <c r="F208" s="43" t="str">
        <f t="shared" si="59"/>
        <v>N/A</v>
      </c>
      <c r="G208" s="35">
        <v>3287</v>
      </c>
      <c r="H208" s="43" t="str">
        <f t="shared" si="60"/>
        <v>N/A</v>
      </c>
      <c r="I208" s="12">
        <v>2.0049999999999999</v>
      </c>
      <c r="J208" s="12">
        <v>5.8959999999999999</v>
      </c>
      <c r="K208" s="44" t="s">
        <v>732</v>
      </c>
      <c r="L208" s="9" t="str">
        <f t="shared" si="61"/>
        <v>Yes</v>
      </c>
    </row>
    <row r="209" spans="1:12" ht="25.5" x14ac:dyDescent="0.2">
      <c r="A209" s="4" t="s">
        <v>1051</v>
      </c>
      <c r="B209" s="34" t="s">
        <v>217</v>
      </c>
      <c r="C209" s="35">
        <v>7007</v>
      </c>
      <c r="D209" s="43" t="str">
        <f t="shared" si="58"/>
        <v>N/A</v>
      </c>
      <c r="E209" s="35">
        <v>6819</v>
      </c>
      <c r="F209" s="43" t="str">
        <f t="shared" si="59"/>
        <v>N/A</v>
      </c>
      <c r="G209" s="35">
        <v>7524</v>
      </c>
      <c r="H209" s="43" t="str">
        <f t="shared" si="60"/>
        <v>N/A</v>
      </c>
      <c r="I209" s="12">
        <v>-2.68</v>
      </c>
      <c r="J209" s="12">
        <v>10.34</v>
      </c>
      <c r="K209" s="44" t="s">
        <v>732</v>
      </c>
      <c r="L209" s="9" t="str">
        <f t="shared" si="61"/>
        <v>Yes</v>
      </c>
    </row>
    <row r="210" spans="1:12" ht="25.5" x14ac:dyDescent="0.2">
      <c r="A210" s="4" t="s">
        <v>1052</v>
      </c>
      <c r="B210" s="34" t="s">
        <v>217</v>
      </c>
      <c r="C210" s="35">
        <v>68</v>
      </c>
      <c r="D210" s="43" t="str">
        <f t="shared" si="58"/>
        <v>N/A</v>
      </c>
      <c r="E210" s="35">
        <v>67</v>
      </c>
      <c r="F210" s="43" t="str">
        <f t="shared" si="59"/>
        <v>N/A</v>
      </c>
      <c r="G210" s="35">
        <v>86</v>
      </c>
      <c r="H210" s="43" t="str">
        <f t="shared" si="60"/>
        <v>N/A</v>
      </c>
      <c r="I210" s="12">
        <v>-1.47</v>
      </c>
      <c r="J210" s="12">
        <v>28.36</v>
      </c>
      <c r="K210" s="44" t="s">
        <v>732</v>
      </c>
      <c r="L210" s="9" t="str">
        <f t="shared" si="61"/>
        <v>Yes</v>
      </c>
    </row>
    <row r="211" spans="1:12" x14ac:dyDescent="0.2">
      <c r="A211" s="6" t="s">
        <v>1053</v>
      </c>
      <c r="B211" s="34" t="s">
        <v>217</v>
      </c>
      <c r="C211" s="35">
        <v>0</v>
      </c>
      <c r="D211" s="43" t="str">
        <f t="shared" si="58"/>
        <v>N/A</v>
      </c>
      <c r="E211" s="35">
        <v>0</v>
      </c>
      <c r="F211" s="43" t="str">
        <f t="shared" si="59"/>
        <v>N/A</v>
      </c>
      <c r="G211" s="35">
        <v>0</v>
      </c>
      <c r="H211" s="43" t="str">
        <f t="shared" si="60"/>
        <v>N/A</v>
      </c>
      <c r="I211" s="12" t="s">
        <v>1743</v>
      </c>
      <c r="J211" s="12" t="s">
        <v>1743</v>
      </c>
      <c r="K211" s="44" t="s">
        <v>732</v>
      </c>
      <c r="L211" s="9" t="str">
        <f t="shared" si="61"/>
        <v>N/A</v>
      </c>
    </row>
    <row r="212" spans="1:12" ht="25.5" x14ac:dyDescent="0.2">
      <c r="A212" s="4" t="s">
        <v>1054</v>
      </c>
      <c r="B212" s="34" t="s">
        <v>217</v>
      </c>
      <c r="C212" s="35">
        <v>0</v>
      </c>
      <c r="D212" s="43" t="str">
        <f t="shared" si="58"/>
        <v>N/A</v>
      </c>
      <c r="E212" s="35">
        <v>0</v>
      </c>
      <c r="F212" s="43" t="str">
        <f t="shared" si="59"/>
        <v>N/A</v>
      </c>
      <c r="G212" s="35">
        <v>0</v>
      </c>
      <c r="H212" s="43" t="str">
        <f t="shared" si="60"/>
        <v>N/A</v>
      </c>
      <c r="I212" s="12" t="s">
        <v>1743</v>
      </c>
      <c r="J212" s="12" t="s">
        <v>1743</v>
      </c>
      <c r="K212" s="44" t="s">
        <v>732</v>
      </c>
      <c r="L212" s="9" t="str">
        <f t="shared" si="61"/>
        <v>N/A</v>
      </c>
    </row>
    <row r="213" spans="1:12" x14ac:dyDescent="0.2">
      <c r="A213" s="4" t="s">
        <v>1055</v>
      </c>
      <c r="B213" s="34" t="s">
        <v>217</v>
      </c>
      <c r="C213" s="35">
        <v>0</v>
      </c>
      <c r="D213" s="43" t="str">
        <f t="shared" si="58"/>
        <v>N/A</v>
      </c>
      <c r="E213" s="35">
        <v>0</v>
      </c>
      <c r="F213" s="43" t="str">
        <f t="shared" si="59"/>
        <v>N/A</v>
      </c>
      <c r="G213" s="35">
        <v>0</v>
      </c>
      <c r="H213" s="43" t="str">
        <f t="shared" si="60"/>
        <v>N/A</v>
      </c>
      <c r="I213" s="12" t="s">
        <v>1743</v>
      </c>
      <c r="J213" s="12" t="s">
        <v>1743</v>
      </c>
      <c r="K213" s="44" t="s">
        <v>732</v>
      </c>
      <c r="L213" s="9" t="str">
        <f t="shared" si="61"/>
        <v>N/A</v>
      </c>
    </row>
    <row r="214" spans="1:12" ht="25.5" x14ac:dyDescent="0.2">
      <c r="A214" s="4" t="s">
        <v>1056</v>
      </c>
      <c r="B214" s="34" t="s">
        <v>217</v>
      </c>
      <c r="C214" s="35">
        <v>0</v>
      </c>
      <c r="D214" s="43" t="str">
        <f t="shared" si="58"/>
        <v>N/A</v>
      </c>
      <c r="E214" s="35">
        <v>0</v>
      </c>
      <c r="F214" s="43" t="str">
        <f t="shared" si="59"/>
        <v>N/A</v>
      </c>
      <c r="G214" s="35">
        <v>0</v>
      </c>
      <c r="H214" s="43" t="str">
        <f t="shared" si="60"/>
        <v>N/A</v>
      </c>
      <c r="I214" s="12" t="s">
        <v>1743</v>
      </c>
      <c r="J214" s="12" t="s">
        <v>1743</v>
      </c>
      <c r="K214" s="44" t="s">
        <v>732</v>
      </c>
      <c r="L214" s="9" t="str">
        <f t="shared" si="61"/>
        <v>N/A</v>
      </c>
    </row>
    <row r="215" spans="1:12" ht="25.5" x14ac:dyDescent="0.2">
      <c r="A215" s="4" t="s">
        <v>1057</v>
      </c>
      <c r="B215" s="34" t="s">
        <v>217</v>
      </c>
      <c r="C215" s="35">
        <v>0</v>
      </c>
      <c r="D215" s="43" t="str">
        <f t="shared" si="58"/>
        <v>N/A</v>
      </c>
      <c r="E215" s="35">
        <v>0</v>
      </c>
      <c r="F215" s="43" t="str">
        <f t="shared" si="59"/>
        <v>N/A</v>
      </c>
      <c r="G215" s="35">
        <v>0</v>
      </c>
      <c r="H215" s="43" t="str">
        <f t="shared" si="60"/>
        <v>N/A</v>
      </c>
      <c r="I215" s="12" t="s">
        <v>1743</v>
      </c>
      <c r="J215" s="12" t="s">
        <v>1743</v>
      </c>
      <c r="K215" s="44" t="s">
        <v>732</v>
      </c>
      <c r="L215" s="9" t="str">
        <f t="shared" si="61"/>
        <v>N/A</v>
      </c>
    </row>
    <row r="216" spans="1:12" ht="25.5" x14ac:dyDescent="0.2">
      <c r="A216" s="4" t="s">
        <v>1058</v>
      </c>
      <c r="B216" s="34" t="s">
        <v>217</v>
      </c>
      <c r="C216" s="35">
        <v>0</v>
      </c>
      <c r="D216" s="43" t="str">
        <f t="shared" si="58"/>
        <v>N/A</v>
      </c>
      <c r="E216" s="35">
        <v>0</v>
      </c>
      <c r="F216" s="43" t="str">
        <f t="shared" si="59"/>
        <v>N/A</v>
      </c>
      <c r="G216" s="35">
        <v>0</v>
      </c>
      <c r="H216" s="43" t="str">
        <f t="shared" si="60"/>
        <v>N/A</v>
      </c>
      <c r="I216" s="12" t="s">
        <v>1743</v>
      </c>
      <c r="J216" s="12" t="s">
        <v>1743</v>
      </c>
      <c r="K216" s="44" t="s">
        <v>732</v>
      </c>
      <c r="L216" s="9" t="str">
        <f t="shared" si="61"/>
        <v>N/A</v>
      </c>
    </row>
    <row r="217" spans="1:12" x14ac:dyDescent="0.2">
      <c r="A217" s="6" t="s">
        <v>1059</v>
      </c>
      <c r="B217" s="34" t="s">
        <v>217</v>
      </c>
      <c r="C217" s="35">
        <v>817</v>
      </c>
      <c r="D217" s="43" t="str">
        <f t="shared" si="58"/>
        <v>N/A</v>
      </c>
      <c r="E217" s="35">
        <v>864</v>
      </c>
      <c r="F217" s="43" t="str">
        <f t="shared" si="59"/>
        <v>N/A</v>
      </c>
      <c r="G217" s="35">
        <v>985</v>
      </c>
      <c r="H217" s="43" t="str">
        <f t="shared" si="60"/>
        <v>N/A</v>
      </c>
      <c r="I217" s="12">
        <v>5.7530000000000001</v>
      </c>
      <c r="J217" s="12">
        <v>14</v>
      </c>
      <c r="K217" s="44" t="s">
        <v>732</v>
      </c>
      <c r="L217" s="9" t="str">
        <f t="shared" si="61"/>
        <v>Yes</v>
      </c>
    </row>
    <row r="218" spans="1:12" ht="25.5" x14ac:dyDescent="0.2">
      <c r="A218" s="4" t="s">
        <v>1060</v>
      </c>
      <c r="B218" s="34" t="s">
        <v>217</v>
      </c>
      <c r="C218" s="35">
        <v>11</v>
      </c>
      <c r="D218" s="43" t="str">
        <f t="shared" si="58"/>
        <v>N/A</v>
      </c>
      <c r="E218" s="35">
        <v>0</v>
      </c>
      <c r="F218" s="43" t="str">
        <f t="shared" si="59"/>
        <v>N/A</v>
      </c>
      <c r="G218" s="35">
        <v>0</v>
      </c>
      <c r="H218" s="43" t="str">
        <f t="shared" si="60"/>
        <v>N/A</v>
      </c>
      <c r="I218" s="12">
        <v>-100</v>
      </c>
      <c r="J218" s="12" t="s">
        <v>1743</v>
      </c>
      <c r="K218" s="44" t="s">
        <v>732</v>
      </c>
      <c r="L218" s="9" t="str">
        <f t="shared" si="61"/>
        <v>N/A</v>
      </c>
    </row>
    <row r="219" spans="1:12" ht="25.5" x14ac:dyDescent="0.2">
      <c r="A219" s="4" t="s">
        <v>1061</v>
      </c>
      <c r="B219" s="34" t="s">
        <v>217</v>
      </c>
      <c r="C219" s="35">
        <v>0</v>
      </c>
      <c r="D219" s="43" t="str">
        <f t="shared" si="58"/>
        <v>N/A</v>
      </c>
      <c r="E219" s="35">
        <v>0</v>
      </c>
      <c r="F219" s="43" t="str">
        <f t="shared" si="59"/>
        <v>N/A</v>
      </c>
      <c r="G219" s="35">
        <v>0</v>
      </c>
      <c r="H219" s="43" t="str">
        <f t="shared" si="60"/>
        <v>N/A</v>
      </c>
      <c r="I219" s="12" t="s">
        <v>1743</v>
      </c>
      <c r="J219" s="12" t="s">
        <v>1743</v>
      </c>
      <c r="K219" s="44" t="s">
        <v>732</v>
      </c>
      <c r="L219" s="9" t="str">
        <f t="shared" si="61"/>
        <v>N/A</v>
      </c>
    </row>
    <row r="220" spans="1:12" ht="25.5" x14ac:dyDescent="0.2">
      <c r="A220" s="4" t="s">
        <v>1062</v>
      </c>
      <c r="B220" s="34" t="s">
        <v>217</v>
      </c>
      <c r="C220" s="35">
        <v>11</v>
      </c>
      <c r="D220" s="43" t="str">
        <f t="shared" si="58"/>
        <v>N/A</v>
      </c>
      <c r="E220" s="35">
        <v>11</v>
      </c>
      <c r="F220" s="43" t="str">
        <f t="shared" si="59"/>
        <v>N/A</v>
      </c>
      <c r="G220" s="35">
        <v>11</v>
      </c>
      <c r="H220" s="43" t="str">
        <f t="shared" si="60"/>
        <v>N/A</v>
      </c>
      <c r="I220" s="12">
        <v>-20</v>
      </c>
      <c r="J220" s="12">
        <v>25</v>
      </c>
      <c r="K220" s="44" t="s">
        <v>732</v>
      </c>
      <c r="L220" s="9" t="str">
        <f t="shared" si="61"/>
        <v>Yes</v>
      </c>
    </row>
    <row r="221" spans="1:12" ht="25.5" x14ac:dyDescent="0.2">
      <c r="A221" s="4" t="s">
        <v>1063</v>
      </c>
      <c r="B221" s="34" t="s">
        <v>217</v>
      </c>
      <c r="C221" s="35">
        <v>795</v>
      </c>
      <c r="D221" s="43" t="str">
        <f t="shared" si="58"/>
        <v>N/A</v>
      </c>
      <c r="E221" s="35">
        <v>850</v>
      </c>
      <c r="F221" s="43" t="str">
        <f t="shared" si="59"/>
        <v>N/A</v>
      </c>
      <c r="G221" s="35">
        <v>963</v>
      </c>
      <c r="H221" s="43" t="str">
        <f t="shared" si="60"/>
        <v>N/A</v>
      </c>
      <c r="I221" s="12">
        <v>6.9180000000000001</v>
      </c>
      <c r="J221" s="12">
        <v>13.29</v>
      </c>
      <c r="K221" s="44" t="s">
        <v>732</v>
      </c>
      <c r="L221" s="9" t="str">
        <f t="shared" si="61"/>
        <v>Yes</v>
      </c>
    </row>
    <row r="222" spans="1:12" ht="25.5" x14ac:dyDescent="0.2">
      <c r="A222" s="4" t="s">
        <v>1064</v>
      </c>
      <c r="B222" s="34" t="s">
        <v>217</v>
      </c>
      <c r="C222" s="35">
        <v>16</v>
      </c>
      <c r="D222" s="43" t="str">
        <f t="shared" si="58"/>
        <v>N/A</v>
      </c>
      <c r="E222" s="35">
        <v>11</v>
      </c>
      <c r="F222" s="43" t="str">
        <f t="shared" si="59"/>
        <v>N/A</v>
      </c>
      <c r="G222" s="35">
        <v>17</v>
      </c>
      <c r="H222" s="43" t="str">
        <f t="shared" si="60"/>
        <v>N/A</v>
      </c>
      <c r="I222" s="12">
        <v>-37.5</v>
      </c>
      <c r="J222" s="12">
        <v>70</v>
      </c>
      <c r="K222" s="44" t="s">
        <v>732</v>
      </c>
      <c r="L222" s="9" t="str">
        <f t="shared" si="61"/>
        <v>No</v>
      </c>
    </row>
    <row r="223" spans="1:12" x14ac:dyDescent="0.2">
      <c r="A223" s="6" t="s">
        <v>1065</v>
      </c>
      <c r="B223" s="34" t="s">
        <v>217</v>
      </c>
      <c r="C223" s="35">
        <v>0</v>
      </c>
      <c r="D223" s="43" t="str">
        <f t="shared" si="58"/>
        <v>N/A</v>
      </c>
      <c r="E223" s="35">
        <v>0</v>
      </c>
      <c r="F223" s="43" t="str">
        <f t="shared" si="59"/>
        <v>N/A</v>
      </c>
      <c r="G223" s="35">
        <v>0</v>
      </c>
      <c r="H223" s="43" t="str">
        <f t="shared" si="60"/>
        <v>N/A</v>
      </c>
      <c r="I223" s="12" t="s">
        <v>1743</v>
      </c>
      <c r="J223" s="12" t="s">
        <v>1743</v>
      </c>
      <c r="K223" s="44" t="s">
        <v>732</v>
      </c>
      <c r="L223" s="9" t="str">
        <f t="shared" si="61"/>
        <v>N/A</v>
      </c>
    </row>
    <row r="224" spans="1:12" ht="25.5" x14ac:dyDescent="0.2">
      <c r="A224" s="16" t="s">
        <v>1066</v>
      </c>
      <c r="B224" s="34" t="s">
        <v>217</v>
      </c>
      <c r="C224" s="35">
        <v>0</v>
      </c>
      <c r="D224" s="43" t="str">
        <f t="shared" si="58"/>
        <v>N/A</v>
      </c>
      <c r="E224" s="35">
        <v>0</v>
      </c>
      <c r="F224" s="43" t="str">
        <f t="shared" si="59"/>
        <v>N/A</v>
      </c>
      <c r="G224" s="35">
        <v>0</v>
      </c>
      <c r="H224" s="43" t="str">
        <f t="shared" si="60"/>
        <v>N/A</v>
      </c>
      <c r="I224" s="12" t="s">
        <v>1743</v>
      </c>
      <c r="J224" s="12" t="s">
        <v>1743</v>
      </c>
      <c r="K224" s="44" t="s">
        <v>732</v>
      </c>
      <c r="L224" s="9" t="str">
        <f t="shared" si="61"/>
        <v>N/A</v>
      </c>
    </row>
    <row r="225" spans="1:12" ht="25.5" x14ac:dyDescent="0.2">
      <c r="A225" s="16" t="s">
        <v>1067</v>
      </c>
      <c r="B225" s="34" t="s">
        <v>217</v>
      </c>
      <c r="C225" s="35">
        <v>0</v>
      </c>
      <c r="D225" s="43" t="str">
        <f t="shared" si="58"/>
        <v>N/A</v>
      </c>
      <c r="E225" s="35">
        <v>0</v>
      </c>
      <c r="F225" s="43" t="str">
        <f t="shared" si="59"/>
        <v>N/A</v>
      </c>
      <c r="G225" s="35">
        <v>0</v>
      </c>
      <c r="H225" s="43" t="str">
        <f t="shared" si="60"/>
        <v>N/A</v>
      </c>
      <c r="I225" s="12" t="s">
        <v>1743</v>
      </c>
      <c r="J225" s="12" t="s">
        <v>1743</v>
      </c>
      <c r="K225" s="44" t="s">
        <v>732</v>
      </c>
      <c r="L225" s="9" t="str">
        <f t="shared" si="61"/>
        <v>N/A</v>
      </c>
    </row>
    <row r="226" spans="1:12" ht="25.5" x14ac:dyDescent="0.2">
      <c r="A226" s="16" t="s">
        <v>1068</v>
      </c>
      <c r="B226" s="34" t="s">
        <v>217</v>
      </c>
      <c r="C226" s="35">
        <v>0</v>
      </c>
      <c r="D226" s="43" t="str">
        <f t="shared" si="58"/>
        <v>N/A</v>
      </c>
      <c r="E226" s="35">
        <v>0</v>
      </c>
      <c r="F226" s="43" t="str">
        <f t="shared" si="59"/>
        <v>N/A</v>
      </c>
      <c r="G226" s="35">
        <v>0</v>
      </c>
      <c r="H226" s="43" t="str">
        <f t="shared" si="60"/>
        <v>N/A</v>
      </c>
      <c r="I226" s="12" t="s">
        <v>1743</v>
      </c>
      <c r="J226" s="12" t="s">
        <v>1743</v>
      </c>
      <c r="K226" s="44" t="s">
        <v>732</v>
      </c>
      <c r="L226" s="9" t="str">
        <f t="shared" si="61"/>
        <v>N/A</v>
      </c>
    </row>
    <row r="227" spans="1:12" ht="25.5" x14ac:dyDescent="0.2">
      <c r="A227" s="16" t="s">
        <v>1069</v>
      </c>
      <c r="B227" s="34" t="s">
        <v>217</v>
      </c>
      <c r="C227" s="35">
        <v>0</v>
      </c>
      <c r="D227" s="43" t="str">
        <f t="shared" si="58"/>
        <v>N/A</v>
      </c>
      <c r="E227" s="35">
        <v>0</v>
      </c>
      <c r="F227" s="43" t="str">
        <f t="shared" si="59"/>
        <v>N/A</v>
      </c>
      <c r="G227" s="35">
        <v>0</v>
      </c>
      <c r="H227" s="43" t="str">
        <f t="shared" si="60"/>
        <v>N/A</v>
      </c>
      <c r="I227" s="12" t="s">
        <v>1743</v>
      </c>
      <c r="J227" s="12" t="s">
        <v>1743</v>
      </c>
      <c r="K227" s="44" t="s">
        <v>732</v>
      </c>
      <c r="L227" s="9" t="str">
        <f t="shared" si="61"/>
        <v>N/A</v>
      </c>
    </row>
    <row r="228" spans="1:12" ht="25.5" x14ac:dyDescent="0.2">
      <c r="A228" s="16" t="s">
        <v>1070</v>
      </c>
      <c r="B228" s="34" t="s">
        <v>217</v>
      </c>
      <c r="C228" s="35">
        <v>0</v>
      </c>
      <c r="D228" s="43" t="str">
        <f t="shared" si="58"/>
        <v>N/A</v>
      </c>
      <c r="E228" s="35">
        <v>0</v>
      </c>
      <c r="F228" s="43" t="str">
        <f t="shared" si="59"/>
        <v>N/A</v>
      </c>
      <c r="G228" s="35">
        <v>0</v>
      </c>
      <c r="H228" s="43" t="str">
        <f t="shared" ref="H228:H234" si="62">IF($B228="N/A","N/A",IF(G228&gt;10,"No",IF(G228&lt;-10,"No","Yes")))</f>
        <v>N/A</v>
      </c>
      <c r="I228" s="12" t="s">
        <v>1743</v>
      </c>
      <c r="J228" s="12" t="s">
        <v>1743</v>
      </c>
      <c r="K228" s="44" t="s">
        <v>732</v>
      </c>
      <c r="L228" s="9" t="str">
        <f t="shared" ref="L228:L239" si="63">IF(J228="Div by 0", "N/A", IF(K228="N/A","N/A", IF(J228&gt;VALUE(MID(K228,1,2)), "No", IF(J228&lt;-1*VALUE(MID(K228,1,2)), "No", "Yes"))))</f>
        <v>N/A</v>
      </c>
    </row>
    <row r="229" spans="1:12" x14ac:dyDescent="0.2">
      <c r="A229" s="6" t="s">
        <v>1071</v>
      </c>
      <c r="B229" s="34" t="s">
        <v>217</v>
      </c>
      <c r="C229" s="35">
        <v>0</v>
      </c>
      <c r="D229" s="43" t="str">
        <f t="shared" si="58"/>
        <v>N/A</v>
      </c>
      <c r="E229" s="35">
        <v>0</v>
      </c>
      <c r="F229" s="43" t="str">
        <f t="shared" si="59"/>
        <v>N/A</v>
      </c>
      <c r="G229" s="35">
        <v>0</v>
      </c>
      <c r="H229" s="43" t="str">
        <f t="shared" si="62"/>
        <v>N/A</v>
      </c>
      <c r="I229" s="12" t="s">
        <v>1743</v>
      </c>
      <c r="J229" s="12" t="s">
        <v>1743</v>
      </c>
      <c r="K229" s="44" t="s">
        <v>732</v>
      </c>
      <c r="L229" s="9" t="str">
        <f t="shared" si="63"/>
        <v>N/A</v>
      </c>
    </row>
    <row r="230" spans="1:12" ht="25.5" x14ac:dyDescent="0.2">
      <c r="A230" s="16" t="s">
        <v>1072</v>
      </c>
      <c r="B230" s="34" t="s">
        <v>217</v>
      </c>
      <c r="C230" s="35">
        <v>0</v>
      </c>
      <c r="D230" s="43" t="str">
        <f t="shared" si="58"/>
        <v>N/A</v>
      </c>
      <c r="E230" s="35">
        <v>0</v>
      </c>
      <c r="F230" s="43" t="str">
        <f t="shared" si="59"/>
        <v>N/A</v>
      </c>
      <c r="G230" s="35">
        <v>0</v>
      </c>
      <c r="H230" s="43" t="str">
        <f t="shared" si="62"/>
        <v>N/A</v>
      </c>
      <c r="I230" s="12" t="s">
        <v>1743</v>
      </c>
      <c r="J230" s="12" t="s">
        <v>1743</v>
      </c>
      <c r="K230" s="44" t="s">
        <v>732</v>
      </c>
      <c r="L230" s="9" t="str">
        <f t="shared" si="63"/>
        <v>N/A</v>
      </c>
    </row>
    <row r="231" spans="1:12" ht="25.5" x14ac:dyDescent="0.2">
      <c r="A231" s="16" t="s">
        <v>1073</v>
      </c>
      <c r="B231" s="34" t="s">
        <v>217</v>
      </c>
      <c r="C231" s="35">
        <v>0</v>
      </c>
      <c r="D231" s="43" t="str">
        <f t="shared" si="58"/>
        <v>N/A</v>
      </c>
      <c r="E231" s="35">
        <v>0</v>
      </c>
      <c r="F231" s="43" t="str">
        <f t="shared" si="59"/>
        <v>N/A</v>
      </c>
      <c r="G231" s="35">
        <v>0</v>
      </c>
      <c r="H231" s="43" t="str">
        <f t="shared" si="62"/>
        <v>N/A</v>
      </c>
      <c r="I231" s="12" t="s">
        <v>1743</v>
      </c>
      <c r="J231" s="12" t="s">
        <v>1743</v>
      </c>
      <c r="K231" s="44" t="s">
        <v>732</v>
      </c>
      <c r="L231" s="9" t="str">
        <f t="shared" si="63"/>
        <v>N/A</v>
      </c>
    </row>
    <row r="232" spans="1:12" ht="25.5" x14ac:dyDescent="0.2">
      <c r="A232" s="16" t="s">
        <v>1074</v>
      </c>
      <c r="B232" s="34" t="s">
        <v>217</v>
      </c>
      <c r="C232" s="35">
        <v>0</v>
      </c>
      <c r="D232" s="43" t="str">
        <f t="shared" si="58"/>
        <v>N/A</v>
      </c>
      <c r="E232" s="35">
        <v>0</v>
      </c>
      <c r="F232" s="43" t="str">
        <f t="shared" si="59"/>
        <v>N/A</v>
      </c>
      <c r="G232" s="35">
        <v>0</v>
      </c>
      <c r="H232" s="43" t="str">
        <f t="shared" si="62"/>
        <v>N/A</v>
      </c>
      <c r="I232" s="12" t="s">
        <v>1743</v>
      </c>
      <c r="J232" s="12" t="s">
        <v>1743</v>
      </c>
      <c r="K232" s="44" t="s">
        <v>732</v>
      </c>
      <c r="L232" s="9" t="str">
        <f t="shared" si="63"/>
        <v>N/A</v>
      </c>
    </row>
    <row r="233" spans="1:12" ht="25.5" x14ac:dyDescent="0.2">
      <c r="A233" s="16" t="s">
        <v>1075</v>
      </c>
      <c r="B233" s="34" t="s">
        <v>217</v>
      </c>
      <c r="C233" s="35">
        <v>0</v>
      </c>
      <c r="D233" s="43" t="str">
        <f t="shared" si="58"/>
        <v>N/A</v>
      </c>
      <c r="E233" s="35">
        <v>0</v>
      </c>
      <c r="F233" s="43" t="str">
        <f t="shared" si="59"/>
        <v>N/A</v>
      </c>
      <c r="G233" s="35">
        <v>0</v>
      </c>
      <c r="H233" s="43" t="str">
        <f t="shared" si="62"/>
        <v>N/A</v>
      </c>
      <c r="I233" s="12" t="s">
        <v>1743</v>
      </c>
      <c r="J233" s="12" t="s">
        <v>1743</v>
      </c>
      <c r="K233" s="44" t="s">
        <v>732</v>
      </c>
      <c r="L233" s="9" t="str">
        <f t="shared" si="63"/>
        <v>N/A</v>
      </c>
    </row>
    <row r="234" spans="1:12" ht="25.5" x14ac:dyDescent="0.2">
      <c r="A234" s="16" t="s">
        <v>1076</v>
      </c>
      <c r="B234" s="34" t="s">
        <v>217</v>
      </c>
      <c r="C234" s="35">
        <v>0</v>
      </c>
      <c r="D234" s="43" t="str">
        <f t="shared" si="58"/>
        <v>N/A</v>
      </c>
      <c r="E234" s="35">
        <v>0</v>
      </c>
      <c r="F234" s="43" t="str">
        <f t="shared" si="59"/>
        <v>N/A</v>
      </c>
      <c r="G234" s="35">
        <v>0</v>
      </c>
      <c r="H234" s="43" t="str">
        <f t="shared" si="62"/>
        <v>N/A</v>
      </c>
      <c r="I234" s="12" t="s">
        <v>1743</v>
      </c>
      <c r="J234" s="12" t="s">
        <v>1743</v>
      </c>
      <c r="K234" s="44" t="s">
        <v>732</v>
      </c>
      <c r="L234" s="9" t="str">
        <f t="shared" si="63"/>
        <v>N/A</v>
      </c>
    </row>
    <row r="235" spans="1:12" x14ac:dyDescent="0.2">
      <c r="A235" s="16" t="s">
        <v>1077</v>
      </c>
      <c r="B235" s="34" t="s">
        <v>293</v>
      </c>
      <c r="C235" s="8">
        <v>2.6814386640999999</v>
      </c>
      <c r="D235" s="43" t="str">
        <f>IF($B235="N/A","N/A",IF(C235&lt;15,"Yes","No"))</f>
        <v>Yes</v>
      </c>
      <c r="E235" s="8">
        <v>2.4923987838000001</v>
      </c>
      <c r="F235" s="43" t="str">
        <f>IF($B235="N/A","N/A",IF(E235&lt;15,"Yes","No"))</f>
        <v>Yes</v>
      </c>
      <c r="G235" s="8">
        <v>2.4218123496000001</v>
      </c>
      <c r="H235" s="43" t="str">
        <f>IF($B235="N/A","N/A",IF(G235&lt;15,"Yes","No"))</f>
        <v>Yes</v>
      </c>
      <c r="I235" s="12">
        <v>-7.05</v>
      </c>
      <c r="J235" s="12">
        <v>-2.83</v>
      </c>
      <c r="K235" s="44" t="s">
        <v>732</v>
      </c>
      <c r="L235" s="9" t="str">
        <f t="shared" si="63"/>
        <v>Yes</v>
      </c>
    </row>
    <row r="236" spans="1:12" x14ac:dyDescent="0.2">
      <c r="A236" s="16" t="s">
        <v>1078</v>
      </c>
      <c r="B236" s="34" t="s">
        <v>217</v>
      </c>
      <c r="C236" s="35" t="s">
        <v>217</v>
      </c>
      <c r="D236" s="43" t="str">
        <f t="shared" ref="D236" si="64">IF($B236="N/A","N/A",IF(C236&gt;10,"No",IF(C236&lt;-10,"No","Yes")))</f>
        <v>N/A</v>
      </c>
      <c r="E236" s="35" t="s">
        <v>217</v>
      </c>
      <c r="F236" s="43" t="str">
        <f t="shared" ref="F236" si="65">IF($B236="N/A","N/A",IF(E236&gt;10,"No",IF(E236&lt;-10,"No","Yes")))</f>
        <v>N/A</v>
      </c>
      <c r="G236" s="35">
        <v>1006</v>
      </c>
      <c r="H236" s="43" t="str">
        <f t="shared" ref="H236" si="66">IF($B236="N/A","N/A",IF(G236&gt;10,"No",IF(G236&lt;-10,"No","Yes")))</f>
        <v>N/A</v>
      </c>
      <c r="I236" s="12" t="s">
        <v>217</v>
      </c>
      <c r="J236" s="12" t="s">
        <v>217</v>
      </c>
      <c r="K236" s="44" t="s">
        <v>732</v>
      </c>
      <c r="L236" s="9" t="str">
        <f t="shared" si="63"/>
        <v>No</v>
      </c>
    </row>
    <row r="237" spans="1:12" ht="25.5" x14ac:dyDescent="0.2">
      <c r="A237" s="16" t="s">
        <v>1079</v>
      </c>
      <c r="B237" s="34" t="s">
        <v>283</v>
      </c>
      <c r="C237" s="8">
        <v>3.8012856123000001</v>
      </c>
      <c r="D237" s="43" t="str">
        <f>IF($B237="N/A","N/A",IF(C237&lt;10,"Yes","No"))</f>
        <v>Yes</v>
      </c>
      <c r="E237" s="8">
        <v>3.8198966101999998</v>
      </c>
      <c r="F237" s="43" t="str">
        <f>IF($B237="N/A","N/A",IF(E237&lt;10,"Yes","No"))</f>
        <v>Yes</v>
      </c>
      <c r="G237" s="8">
        <v>3.9696945781999999</v>
      </c>
      <c r="H237" s="43" t="str">
        <f>IF($B237="N/A","N/A",IF(G237&lt;10,"Yes","No"))</f>
        <v>Yes</v>
      </c>
      <c r="I237" s="12">
        <v>0.48959999999999998</v>
      </c>
      <c r="J237" s="12">
        <v>3.9220000000000002</v>
      </c>
      <c r="K237" s="44" t="s">
        <v>732</v>
      </c>
      <c r="L237" s="9" t="str">
        <f t="shared" si="63"/>
        <v>Yes</v>
      </c>
    </row>
    <row r="238" spans="1:12" x14ac:dyDescent="0.2">
      <c r="A238" s="2" t="s">
        <v>72</v>
      </c>
      <c r="B238" s="34" t="s">
        <v>217</v>
      </c>
      <c r="C238" s="8">
        <v>0</v>
      </c>
      <c r="D238" s="43" t="str">
        <f t="shared" si="58"/>
        <v>N/A</v>
      </c>
      <c r="E238" s="8">
        <v>2.0003200499999998E-2</v>
      </c>
      <c r="F238" s="43" t="str">
        <f t="shared" si="59"/>
        <v>N/A</v>
      </c>
      <c r="G238" s="8">
        <v>1.60384924E-2</v>
      </c>
      <c r="H238" s="43" t="str">
        <f>IF($B238="N/A","N/A",IF(G238&gt;10,"No",IF(G238&lt;-10,"No","Yes")))</f>
        <v>N/A</v>
      </c>
      <c r="I238" s="12" t="s">
        <v>1743</v>
      </c>
      <c r="J238" s="12">
        <v>-19.8</v>
      </c>
      <c r="K238" s="44" t="s">
        <v>732</v>
      </c>
      <c r="L238" s="9" t="str">
        <f t="shared" si="63"/>
        <v>Yes</v>
      </c>
    </row>
    <row r="239" spans="1:12" ht="25.5" x14ac:dyDescent="0.2">
      <c r="A239" s="16" t="s">
        <v>1080</v>
      </c>
      <c r="B239" s="34" t="s">
        <v>293</v>
      </c>
      <c r="C239" s="9">
        <v>2.6814386640999999</v>
      </c>
      <c r="D239" s="43" t="str">
        <f>IF($B239="N/A","N/A",IF(C239&lt;15,"Yes","No"))</f>
        <v>Yes</v>
      </c>
      <c r="E239" s="9">
        <v>2.4923987838000001</v>
      </c>
      <c r="F239" s="43" t="str">
        <f>IF($B239="N/A","N/A",IF(E239&lt;15,"Yes","No"))</f>
        <v>Yes</v>
      </c>
      <c r="G239" s="9">
        <v>2.4218123496000001</v>
      </c>
      <c r="H239" s="43" t="str">
        <f>IF($B239="N/A","N/A",IF(G239&lt;15,"Yes","No"))</f>
        <v>Yes</v>
      </c>
      <c r="I239" s="12">
        <v>-7.05</v>
      </c>
      <c r="J239" s="12">
        <v>-2.83</v>
      </c>
      <c r="K239" s="44" t="s">
        <v>732</v>
      </c>
      <c r="L239" s="9" t="str">
        <f t="shared" si="63"/>
        <v>Yes</v>
      </c>
    </row>
    <row r="240" spans="1:12" ht="25.5" x14ac:dyDescent="0.2">
      <c r="A240" s="16" t="s">
        <v>156</v>
      </c>
      <c r="B240" s="34" t="s">
        <v>217</v>
      </c>
      <c r="C240" s="35">
        <v>10160</v>
      </c>
      <c r="D240" s="43" t="str">
        <f>IF($B240="N/A","N/A",IF(C240&gt;10,"No",IF(C240&lt;-10,"No","Yes")))</f>
        <v>N/A</v>
      </c>
      <c r="E240" s="35">
        <v>43</v>
      </c>
      <c r="F240" s="43" t="str">
        <f>IF($B240="N/A","N/A",IF(E240&gt;10,"No",IF(E240&lt;-10,"No","Yes")))</f>
        <v>N/A</v>
      </c>
      <c r="G240" s="35">
        <v>164</v>
      </c>
      <c r="H240" s="43" t="str">
        <f>IF($B240="N/A","N/A",IF(G240&gt;10,"No",IF(G240&lt;-10,"No","Yes")))</f>
        <v>N/A</v>
      </c>
      <c r="I240" s="12">
        <v>-99.6</v>
      </c>
      <c r="J240" s="12">
        <v>281.39999999999998</v>
      </c>
      <c r="K240" s="44" t="s">
        <v>732</v>
      </c>
      <c r="L240" s="9" t="str">
        <f>IF(J240="Div by 0", "N/A", IF(K240="N/A","N/A", IF(J240&gt;VALUE(MID(K240,1,2)), "No", IF(J240&lt;-1*VALUE(MID(K240,1,2)), "No", "Yes"))))</f>
        <v>No</v>
      </c>
    </row>
    <row r="241" spans="1:12" x14ac:dyDescent="0.2">
      <c r="A241" s="16" t="s">
        <v>1081</v>
      </c>
      <c r="B241" s="34" t="s">
        <v>217</v>
      </c>
      <c r="C241" s="35">
        <v>25202</v>
      </c>
      <c r="D241" s="43" t="str">
        <f t="shared" ref="D241" si="67">IF($B241="N/A","N/A",IF(C241&gt;10,"No",IF(C241&lt;-10,"No","Yes")))</f>
        <v>N/A</v>
      </c>
      <c r="E241" s="35">
        <v>25341</v>
      </c>
      <c r="F241" s="43" t="str">
        <f t="shared" ref="F241" si="68">IF($B241="N/A","N/A",IF(E241&gt;10,"No",IF(E241&lt;-10,"No","Yes")))</f>
        <v>N/A</v>
      </c>
      <c r="G241" s="35">
        <v>25342</v>
      </c>
      <c r="H241" s="43" t="str">
        <f>IF($B241="N/A","N/A",IF(G241&gt;10,"No",IF(G241&lt;-10,"No","Yes")))</f>
        <v>N/A</v>
      </c>
      <c r="I241" s="12">
        <v>0.55149999999999999</v>
      </c>
      <c r="J241" s="12">
        <v>3.8999999999999998E-3</v>
      </c>
      <c r="K241" s="44" t="s">
        <v>732</v>
      </c>
      <c r="L241" s="9" t="str">
        <f>IF(J241="Div by 0", "N/A", IF(OR(J241="N/A",K241="N/A"),"N/A", IF(J241&gt;VALUE(MID(K241,1,2)), "No", IF(J241&lt;-1*VALUE(MID(K241,1,2)), "No", "Yes"))))</f>
        <v>Yes</v>
      </c>
    </row>
    <row r="242" spans="1:12" x14ac:dyDescent="0.2">
      <c r="A242" s="6" t="s">
        <v>1082</v>
      </c>
      <c r="B242" s="34" t="s">
        <v>217</v>
      </c>
      <c r="C242" s="35">
        <v>63151</v>
      </c>
      <c r="D242" s="43" t="str">
        <f>IF($B242="N/A","N/A",IF(C242&gt;10,"No",IF(C242&lt;-10,"No","Yes")))</f>
        <v>N/A</v>
      </c>
      <c r="E242" s="35">
        <v>81359</v>
      </c>
      <c r="F242" s="43" t="str">
        <f>IF($B242="N/A","N/A",IF(E242&gt;10,"No",IF(E242&lt;-10,"No","Yes")))</f>
        <v>N/A</v>
      </c>
      <c r="G242" s="35">
        <v>97473</v>
      </c>
      <c r="H242" s="43" t="str">
        <f>IF($B242="N/A","N/A",IF(G242&gt;10,"No",IF(G242&lt;-10,"No","Yes")))</f>
        <v>N/A</v>
      </c>
      <c r="I242" s="12">
        <v>28.83</v>
      </c>
      <c r="J242" s="12">
        <v>19.809999999999999</v>
      </c>
      <c r="K242" s="44" t="s">
        <v>732</v>
      </c>
      <c r="L242" s="9" t="str">
        <f t="shared" ref="L242:L275" si="69">IF(J242="Div by 0", "N/A", IF(K242="N/A","N/A", IF(J242&gt;VALUE(MID(K242,1,2)), "No", IF(J242&lt;-1*VALUE(MID(K242,1,2)), "No", "Yes"))))</f>
        <v>Yes</v>
      </c>
    </row>
    <row r="243" spans="1:12" x14ac:dyDescent="0.2">
      <c r="A243" s="2" t="s">
        <v>1083</v>
      </c>
      <c r="B243" s="34" t="s">
        <v>217</v>
      </c>
      <c r="C243" s="8">
        <v>0</v>
      </c>
      <c r="D243" s="43" t="str">
        <f>IF($B243="N/A","N/A",IF(C243&gt;10,"No",IF(C243&lt;-10,"No","Yes")))</f>
        <v>N/A</v>
      </c>
      <c r="E243" s="8">
        <v>0</v>
      </c>
      <c r="F243" s="43" t="str">
        <f>IF($B243="N/A","N/A",IF(E243&gt;10,"No",IF(E243&lt;-10,"No","Yes")))</f>
        <v>N/A</v>
      </c>
      <c r="G243" s="8">
        <v>0</v>
      </c>
      <c r="H243" s="43" t="str">
        <f>IF($B243="N/A","N/A",IF(G243&gt;10,"No",IF(G243&lt;-10,"No","Yes")))</f>
        <v>N/A</v>
      </c>
      <c r="I243" s="12" t="s">
        <v>1743</v>
      </c>
      <c r="J243" s="12" t="s">
        <v>1743</v>
      </c>
      <c r="K243" s="44" t="s">
        <v>732</v>
      </c>
      <c r="L243" s="9" t="str">
        <f t="shared" si="69"/>
        <v>N/A</v>
      </c>
    </row>
    <row r="244" spans="1:12" x14ac:dyDescent="0.2">
      <c r="A244" s="2" t="s">
        <v>1084</v>
      </c>
      <c r="B244" s="34" t="s">
        <v>217</v>
      </c>
      <c r="C244" s="8">
        <v>0.12778927809999999</v>
      </c>
      <c r="D244" s="43" t="str">
        <f>IF($B244="N/A","N/A",IF(C244&gt;10,"No",IF(C244&lt;-10,"No","Yes")))</f>
        <v>N/A</v>
      </c>
      <c r="E244" s="8">
        <v>0.13979876499999999</v>
      </c>
      <c r="F244" s="43" t="str">
        <f>IF($B244="N/A","N/A",IF(E244&gt;10,"No",IF(E244&lt;-10,"No","Yes")))</f>
        <v>N/A</v>
      </c>
      <c r="G244" s="8">
        <v>0.16880780240000001</v>
      </c>
      <c r="H244" s="43" t="str">
        <f>IF($B244="N/A","N/A",IF(G244&gt;10,"No",IF(G244&lt;-10,"No","Yes")))</f>
        <v>N/A</v>
      </c>
      <c r="I244" s="12">
        <v>9.3979999999999997</v>
      </c>
      <c r="J244" s="12">
        <v>20.75</v>
      </c>
      <c r="K244" s="44" t="s">
        <v>732</v>
      </c>
      <c r="L244" s="9" t="str">
        <f t="shared" si="69"/>
        <v>Yes</v>
      </c>
    </row>
    <row r="245" spans="1:12" x14ac:dyDescent="0.2">
      <c r="A245" s="2" t="s">
        <v>1085</v>
      </c>
      <c r="B245" s="34" t="s">
        <v>217</v>
      </c>
      <c r="C245" s="8">
        <v>5.5835907900000002E-2</v>
      </c>
      <c r="D245" s="43" t="str">
        <f t="shared" ref="D245:D273" si="70">IF($B245="N/A","N/A",IF(C245&gt;10,"No",IF(C245&lt;-10,"No","Yes")))</f>
        <v>N/A</v>
      </c>
      <c r="E245" s="8">
        <v>6.8332167900000004E-2</v>
      </c>
      <c r="F245" s="43" t="str">
        <f t="shared" ref="F245:F273" si="71">IF($B245="N/A","N/A",IF(E245&gt;10,"No",IF(E245&lt;-10,"No","Yes")))</f>
        <v>N/A</v>
      </c>
      <c r="G245" s="8">
        <v>7.5681202500000003E-2</v>
      </c>
      <c r="H245" s="43" t="str">
        <f t="shared" ref="H245:H273" si="72">IF($B245="N/A","N/A",IF(G245&gt;10,"No",IF(G245&lt;-10,"No","Yes")))</f>
        <v>N/A</v>
      </c>
      <c r="I245" s="12">
        <v>22.38</v>
      </c>
      <c r="J245" s="12">
        <v>10.75</v>
      </c>
      <c r="K245" s="44" t="s">
        <v>732</v>
      </c>
      <c r="L245" s="9" t="str">
        <f t="shared" si="69"/>
        <v>Yes</v>
      </c>
    </row>
    <row r="246" spans="1:12" x14ac:dyDescent="0.2">
      <c r="A246" s="2" t="s">
        <v>1086</v>
      </c>
      <c r="B246" s="34" t="s">
        <v>217</v>
      </c>
      <c r="C246" s="8">
        <v>18.067322041000001</v>
      </c>
      <c r="D246" s="43" t="str">
        <f t="shared" si="70"/>
        <v>N/A</v>
      </c>
      <c r="E246" s="8">
        <v>21.412900161</v>
      </c>
      <c r="F246" s="43" t="str">
        <f t="shared" si="71"/>
        <v>N/A</v>
      </c>
      <c r="G246" s="8">
        <v>24.142616733000001</v>
      </c>
      <c r="H246" s="43" t="str">
        <f t="shared" si="72"/>
        <v>N/A</v>
      </c>
      <c r="I246" s="12">
        <v>18.52</v>
      </c>
      <c r="J246" s="12">
        <v>12.75</v>
      </c>
      <c r="K246" s="44" t="s">
        <v>732</v>
      </c>
      <c r="L246" s="9" t="str">
        <f t="shared" si="69"/>
        <v>Yes</v>
      </c>
    </row>
    <row r="247" spans="1:12" x14ac:dyDescent="0.2">
      <c r="A247" s="2" t="s">
        <v>1087</v>
      </c>
      <c r="B247" s="34" t="s">
        <v>217</v>
      </c>
      <c r="C247" s="8">
        <v>0</v>
      </c>
      <c r="D247" s="43" t="str">
        <f t="shared" si="70"/>
        <v>N/A</v>
      </c>
      <c r="E247" s="8">
        <v>0</v>
      </c>
      <c r="F247" s="43" t="str">
        <f t="shared" si="71"/>
        <v>N/A</v>
      </c>
      <c r="G247" s="8">
        <v>0</v>
      </c>
      <c r="H247" s="43" t="str">
        <f t="shared" si="72"/>
        <v>N/A</v>
      </c>
      <c r="I247" s="12" t="s">
        <v>1743</v>
      </c>
      <c r="J247" s="12" t="s">
        <v>1743</v>
      </c>
      <c r="K247" s="44" t="s">
        <v>732</v>
      </c>
      <c r="L247" s="9" t="str">
        <f t="shared" si="69"/>
        <v>N/A</v>
      </c>
    </row>
    <row r="248" spans="1:12" x14ac:dyDescent="0.2">
      <c r="A248" s="6" t="s">
        <v>1088</v>
      </c>
      <c r="B248" s="34" t="s">
        <v>217</v>
      </c>
      <c r="C248" s="35">
        <v>94108</v>
      </c>
      <c r="D248" s="43" t="str">
        <f t="shared" si="70"/>
        <v>N/A</v>
      </c>
      <c r="E248" s="35">
        <v>103177</v>
      </c>
      <c r="F248" s="43" t="str">
        <f t="shared" si="71"/>
        <v>N/A</v>
      </c>
      <c r="G248" s="35">
        <v>109223</v>
      </c>
      <c r="H248" s="43" t="str">
        <f t="shared" si="72"/>
        <v>N/A</v>
      </c>
      <c r="I248" s="12">
        <v>9.6370000000000005</v>
      </c>
      <c r="J248" s="12">
        <v>5.86</v>
      </c>
      <c r="K248" s="44" t="s">
        <v>732</v>
      </c>
      <c r="L248" s="9" t="str">
        <f t="shared" si="69"/>
        <v>Yes</v>
      </c>
    </row>
    <row r="249" spans="1:12" x14ac:dyDescent="0.2">
      <c r="A249" s="2" t="s">
        <v>1089</v>
      </c>
      <c r="B249" s="34" t="s">
        <v>217</v>
      </c>
      <c r="C249" s="8">
        <v>5.0312431483999998</v>
      </c>
      <c r="D249" s="43" t="str">
        <f t="shared" si="70"/>
        <v>N/A</v>
      </c>
      <c r="E249" s="8">
        <v>4.9964805771999998</v>
      </c>
      <c r="F249" s="43" t="str">
        <f t="shared" si="71"/>
        <v>N/A</v>
      </c>
      <c r="G249" s="8">
        <v>4.9194038929000001</v>
      </c>
      <c r="H249" s="43" t="str">
        <f t="shared" si="72"/>
        <v>N/A</v>
      </c>
      <c r="I249" s="12">
        <v>-0.69099999999999995</v>
      </c>
      <c r="J249" s="12">
        <v>-1.54</v>
      </c>
      <c r="K249" s="44" t="s">
        <v>732</v>
      </c>
      <c r="L249" s="9" t="str">
        <f t="shared" si="69"/>
        <v>Yes</v>
      </c>
    </row>
    <row r="250" spans="1:12" x14ac:dyDescent="0.2">
      <c r="A250" s="2" t="s">
        <v>1090</v>
      </c>
      <c r="B250" s="34" t="s">
        <v>217</v>
      </c>
      <c r="C250" s="8">
        <v>5.1389545403000003</v>
      </c>
      <c r="D250" s="43" t="str">
        <f t="shared" si="70"/>
        <v>N/A</v>
      </c>
      <c r="E250" s="8">
        <v>5.2411998871999996</v>
      </c>
      <c r="F250" s="43" t="str">
        <f t="shared" si="71"/>
        <v>N/A</v>
      </c>
      <c r="G250" s="8">
        <v>5.2762951193000003</v>
      </c>
      <c r="H250" s="43" t="str">
        <f t="shared" si="72"/>
        <v>N/A</v>
      </c>
      <c r="I250" s="12">
        <v>1.99</v>
      </c>
      <c r="J250" s="12">
        <v>0.66959999999999997</v>
      </c>
      <c r="K250" s="44" t="s">
        <v>732</v>
      </c>
      <c r="L250" s="9" t="str">
        <f t="shared" si="69"/>
        <v>Yes</v>
      </c>
    </row>
    <row r="251" spans="1:12" x14ac:dyDescent="0.2">
      <c r="A251" s="2" t="s">
        <v>1091</v>
      </c>
      <c r="B251" s="34" t="s">
        <v>217</v>
      </c>
      <c r="C251" s="8">
        <v>5.3023002494</v>
      </c>
      <c r="D251" s="43" t="str">
        <f t="shared" si="70"/>
        <v>N/A</v>
      </c>
      <c r="E251" s="8">
        <v>5.5774764443000002</v>
      </c>
      <c r="F251" s="43" t="str">
        <f t="shared" si="71"/>
        <v>N/A</v>
      </c>
      <c r="G251" s="8">
        <v>5.7373422711000002</v>
      </c>
      <c r="H251" s="43" t="str">
        <f t="shared" si="72"/>
        <v>N/A</v>
      </c>
      <c r="I251" s="12">
        <v>5.19</v>
      </c>
      <c r="J251" s="12">
        <v>2.8660000000000001</v>
      </c>
      <c r="K251" s="44" t="s">
        <v>732</v>
      </c>
      <c r="L251" s="9" t="str">
        <f t="shared" si="69"/>
        <v>Yes</v>
      </c>
    </row>
    <row r="252" spans="1:12" x14ac:dyDescent="0.2">
      <c r="A252" s="2" t="s">
        <v>1092</v>
      </c>
      <c r="B252" s="34" t="s">
        <v>217</v>
      </c>
      <c r="C252" s="8">
        <v>5.4959731036999999</v>
      </c>
      <c r="D252" s="43" t="str">
        <f t="shared" si="70"/>
        <v>N/A</v>
      </c>
      <c r="E252" s="8">
        <v>5.6837896557000001</v>
      </c>
      <c r="F252" s="43" t="str">
        <f t="shared" si="71"/>
        <v>N/A</v>
      </c>
      <c r="G252" s="8">
        <v>5.6659884961999998</v>
      </c>
      <c r="H252" s="43" t="str">
        <f t="shared" si="72"/>
        <v>N/A</v>
      </c>
      <c r="I252" s="12">
        <v>3.4169999999999998</v>
      </c>
      <c r="J252" s="12">
        <v>-0.313</v>
      </c>
      <c r="K252" s="44" t="s">
        <v>732</v>
      </c>
      <c r="L252" s="9" t="str">
        <f t="shared" si="69"/>
        <v>Yes</v>
      </c>
    </row>
    <row r="253" spans="1:12" x14ac:dyDescent="0.2">
      <c r="A253" s="2" t="s">
        <v>1093</v>
      </c>
      <c r="B253" s="34" t="s">
        <v>217</v>
      </c>
      <c r="C253" s="8">
        <v>0</v>
      </c>
      <c r="D253" s="43" t="str">
        <f t="shared" si="70"/>
        <v>N/A</v>
      </c>
      <c r="E253" s="8">
        <v>0</v>
      </c>
      <c r="F253" s="43" t="str">
        <f t="shared" si="71"/>
        <v>N/A</v>
      </c>
      <c r="G253" s="8">
        <v>0</v>
      </c>
      <c r="H253" s="43" t="str">
        <f t="shared" si="72"/>
        <v>N/A</v>
      </c>
      <c r="I253" s="12" t="s">
        <v>1743</v>
      </c>
      <c r="J253" s="12" t="s">
        <v>1743</v>
      </c>
      <c r="K253" s="44" t="s">
        <v>732</v>
      </c>
      <c r="L253" s="9" t="str">
        <f t="shared" si="69"/>
        <v>N/A</v>
      </c>
    </row>
    <row r="254" spans="1:12" x14ac:dyDescent="0.2">
      <c r="A254" s="2" t="s">
        <v>1094</v>
      </c>
      <c r="B254" s="34" t="s">
        <v>217</v>
      </c>
      <c r="C254" s="8">
        <v>100</v>
      </c>
      <c r="D254" s="43" t="str">
        <f t="shared" si="70"/>
        <v>N/A</v>
      </c>
      <c r="E254" s="8">
        <v>100</v>
      </c>
      <c r="F254" s="43" t="str">
        <f t="shared" si="71"/>
        <v>N/A</v>
      </c>
      <c r="G254" s="8">
        <v>100</v>
      </c>
      <c r="H254" s="43" t="str">
        <f t="shared" si="72"/>
        <v>N/A</v>
      </c>
      <c r="I254" s="12">
        <v>0</v>
      </c>
      <c r="J254" s="12">
        <v>0</v>
      </c>
      <c r="K254" s="44" t="s">
        <v>732</v>
      </c>
      <c r="L254" s="9" t="str">
        <f>IF(J254="Div by 0", "N/A", IF(OR(J254="N/A",K254="N/A"),"N/A", IF(J254&gt;VALUE(MID(K254,1,2)), "No", IF(J254&lt;-1*VALUE(MID(K254,1,2)), "No", "Yes"))))</f>
        <v>Yes</v>
      </c>
    </row>
    <row r="255" spans="1:12" x14ac:dyDescent="0.2">
      <c r="A255" s="6" t="s">
        <v>1095</v>
      </c>
      <c r="B255" s="34" t="s">
        <v>217</v>
      </c>
      <c r="C255" s="35">
        <v>589</v>
      </c>
      <c r="D255" s="43" t="str">
        <f t="shared" si="70"/>
        <v>N/A</v>
      </c>
      <c r="E255" s="35">
        <v>619</v>
      </c>
      <c r="F255" s="43" t="str">
        <f t="shared" si="71"/>
        <v>N/A</v>
      </c>
      <c r="G255" s="35">
        <v>677</v>
      </c>
      <c r="H255" s="43" t="str">
        <f t="shared" si="72"/>
        <v>N/A</v>
      </c>
      <c r="I255" s="12">
        <v>5.093</v>
      </c>
      <c r="J255" s="12">
        <v>9.3699999999999992</v>
      </c>
      <c r="K255" s="44" t="s">
        <v>732</v>
      </c>
      <c r="L255" s="9" t="str">
        <f t="shared" si="69"/>
        <v>Yes</v>
      </c>
    </row>
    <row r="256" spans="1:12" x14ac:dyDescent="0.2">
      <c r="A256" s="2" t="s">
        <v>1096</v>
      </c>
      <c r="B256" s="34" t="s">
        <v>217</v>
      </c>
      <c r="C256" s="8">
        <v>5.4812541000000001E-3</v>
      </c>
      <c r="D256" s="43" t="str">
        <f t="shared" si="70"/>
        <v>N/A</v>
      </c>
      <c r="E256" s="8">
        <v>4.3992785000000001E-3</v>
      </c>
      <c r="F256" s="43" t="str">
        <f t="shared" si="71"/>
        <v>N/A</v>
      </c>
      <c r="G256" s="8">
        <v>4.8879040999999998E-3</v>
      </c>
      <c r="H256" s="43" t="str">
        <f t="shared" si="72"/>
        <v>N/A</v>
      </c>
      <c r="I256" s="12">
        <v>-19.7</v>
      </c>
      <c r="J256" s="12">
        <v>11.11</v>
      </c>
      <c r="K256" s="44" t="s">
        <v>732</v>
      </c>
      <c r="L256" s="9" t="str">
        <f t="shared" si="69"/>
        <v>Yes</v>
      </c>
    </row>
    <row r="257" spans="1:12" x14ac:dyDescent="0.2">
      <c r="A257" s="2" t="s">
        <v>1097</v>
      </c>
      <c r="B257" s="34" t="s">
        <v>217</v>
      </c>
      <c r="C257" s="8">
        <v>0.1867940213</v>
      </c>
      <c r="D257" s="43" t="str">
        <f t="shared" si="70"/>
        <v>N/A</v>
      </c>
      <c r="E257" s="8">
        <v>0.1912045889</v>
      </c>
      <c r="F257" s="43" t="str">
        <f t="shared" si="71"/>
        <v>N/A</v>
      </c>
      <c r="G257" s="8">
        <v>0.20064699650000001</v>
      </c>
      <c r="H257" s="43" t="str">
        <f t="shared" si="72"/>
        <v>N/A</v>
      </c>
      <c r="I257" s="12">
        <v>2.3610000000000002</v>
      </c>
      <c r="J257" s="12">
        <v>4.9379999999999997</v>
      </c>
      <c r="K257" s="44" t="s">
        <v>732</v>
      </c>
      <c r="L257" s="9" t="str">
        <f t="shared" si="69"/>
        <v>Yes</v>
      </c>
    </row>
    <row r="258" spans="1:12" x14ac:dyDescent="0.2">
      <c r="A258" s="2" t="s">
        <v>1098</v>
      </c>
      <c r="B258" s="34" t="s">
        <v>217</v>
      </c>
      <c r="C258" s="8">
        <v>2.1109979999999999E-4</v>
      </c>
      <c r="D258" s="43" t="str">
        <f t="shared" si="70"/>
        <v>N/A</v>
      </c>
      <c r="E258" s="8">
        <v>9.9464599999999996E-5</v>
      </c>
      <c r="F258" s="43" t="str">
        <f t="shared" si="71"/>
        <v>N/A</v>
      </c>
      <c r="G258" s="8">
        <v>0</v>
      </c>
      <c r="H258" s="43" t="str">
        <f t="shared" si="72"/>
        <v>N/A</v>
      </c>
      <c r="I258" s="12">
        <v>-52.9</v>
      </c>
      <c r="J258" s="12">
        <v>-100</v>
      </c>
      <c r="K258" s="44" t="s">
        <v>732</v>
      </c>
      <c r="L258" s="9" t="str">
        <f t="shared" si="69"/>
        <v>No</v>
      </c>
    </row>
    <row r="259" spans="1:12" x14ac:dyDescent="0.2">
      <c r="A259" s="2" t="s">
        <v>1099</v>
      </c>
      <c r="B259" s="34" t="s">
        <v>217</v>
      </c>
      <c r="C259" s="8">
        <v>1.1613254999999999E-3</v>
      </c>
      <c r="D259" s="43" t="str">
        <f t="shared" si="70"/>
        <v>N/A</v>
      </c>
      <c r="E259" s="8">
        <v>0</v>
      </c>
      <c r="F259" s="43" t="str">
        <f t="shared" si="71"/>
        <v>N/A</v>
      </c>
      <c r="G259" s="8">
        <v>0</v>
      </c>
      <c r="H259" s="43" t="str">
        <f t="shared" si="72"/>
        <v>N/A</v>
      </c>
      <c r="I259" s="12">
        <v>-100</v>
      </c>
      <c r="J259" s="12" t="s">
        <v>1743</v>
      </c>
      <c r="K259" s="44" t="s">
        <v>732</v>
      </c>
      <c r="L259" s="9" t="str">
        <f t="shared" si="69"/>
        <v>N/A</v>
      </c>
    </row>
    <row r="260" spans="1:12" x14ac:dyDescent="0.2">
      <c r="A260" s="2" t="s">
        <v>1100</v>
      </c>
      <c r="B260" s="34" t="s">
        <v>217</v>
      </c>
      <c r="C260" s="8">
        <v>0</v>
      </c>
      <c r="D260" s="43" t="str">
        <f t="shared" si="70"/>
        <v>N/A</v>
      </c>
      <c r="E260" s="8">
        <v>0</v>
      </c>
      <c r="F260" s="43" t="str">
        <f t="shared" si="71"/>
        <v>N/A</v>
      </c>
      <c r="G260" s="8">
        <v>0</v>
      </c>
      <c r="H260" s="43" t="str">
        <f t="shared" si="72"/>
        <v>N/A</v>
      </c>
      <c r="I260" s="12" t="s">
        <v>1743</v>
      </c>
      <c r="J260" s="12" t="s">
        <v>1743</v>
      </c>
      <c r="K260" s="44" t="s">
        <v>732</v>
      </c>
      <c r="L260" s="9" t="str">
        <f t="shared" si="69"/>
        <v>N/A</v>
      </c>
    </row>
    <row r="261" spans="1:12" x14ac:dyDescent="0.2">
      <c r="A261" s="2" t="s">
        <v>1101</v>
      </c>
      <c r="B261" s="34" t="s">
        <v>217</v>
      </c>
      <c r="C261" s="8">
        <v>100</v>
      </c>
      <c r="D261" s="43" t="str">
        <f t="shared" si="70"/>
        <v>N/A</v>
      </c>
      <c r="E261" s="8">
        <v>99.676898222999995</v>
      </c>
      <c r="F261" s="43" t="str">
        <f t="shared" si="71"/>
        <v>N/A</v>
      </c>
      <c r="G261" s="8">
        <v>99.852289513000002</v>
      </c>
      <c r="H261" s="43" t="str">
        <f t="shared" si="72"/>
        <v>N/A</v>
      </c>
      <c r="I261" s="12">
        <v>-0.32300000000000001</v>
      </c>
      <c r="J261" s="12">
        <v>0.17599999999999999</v>
      </c>
      <c r="K261" s="44" t="s">
        <v>732</v>
      </c>
      <c r="L261" s="9" t="str">
        <f>IF(J261="Div by 0", "N/A", IF(OR(J261="N/A",K261="N/A"),"N/A", IF(J261&gt;VALUE(MID(K261,1,2)), "No", IF(J261&lt;-1*VALUE(MID(K261,1,2)), "No", "Yes"))))</f>
        <v>Yes</v>
      </c>
    </row>
    <row r="262" spans="1:12" x14ac:dyDescent="0.2">
      <c r="A262" s="2" t="s">
        <v>1102</v>
      </c>
      <c r="B262" s="34" t="s">
        <v>217</v>
      </c>
      <c r="C262" s="35">
        <v>0</v>
      </c>
      <c r="D262" s="43" t="str">
        <f t="shared" si="70"/>
        <v>N/A</v>
      </c>
      <c r="E262" s="35">
        <v>0</v>
      </c>
      <c r="F262" s="43" t="str">
        <f t="shared" si="71"/>
        <v>N/A</v>
      </c>
      <c r="G262" s="35">
        <v>0</v>
      </c>
      <c r="H262" s="43" t="str">
        <f t="shared" si="72"/>
        <v>N/A</v>
      </c>
      <c r="I262" s="12" t="s">
        <v>1743</v>
      </c>
      <c r="J262" s="12" t="s">
        <v>1743</v>
      </c>
      <c r="K262" s="44" t="s">
        <v>732</v>
      </c>
      <c r="L262" s="9" t="str">
        <f t="shared" si="69"/>
        <v>N/A</v>
      </c>
    </row>
    <row r="263" spans="1:12" x14ac:dyDescent="0.2">
      <c r="A263" s="6" t="s">
        <v>1103</v>
      </c>
      <c r="B263" s="34" t="s">
        <v>217</v>
      </c>
      <c r="C263" s="35">
        <v>0</v>
      </c>
      <c r="D263" s="43" t="str">
        <f t="shared" si="70"/>
        <v>N/A</v>
      </c>
      <c r="E263" s="35">
        <v>0</v>
      </c>
      <c r="F263" s="43" t="str">
        <f t="shared" si="71"/>
        <v>N/A</v>
      </c>
      <c r="G263" s="35">
        <v>0</v>
      </c>
      <c r="H263" s="43" t="str">
        <f t="shared" si="72"/>
        <v>N/A</v>
      </c>
      <c r="I263" s="12" t="s">
        <v>1743</v>
      </c>
      <c r="J263" s="12" t="s">
        <v>1743</v>
      </c>
      <c r="K263" s="44" t="s">
        <v>732</v>
      </c>
      <c r="L263" s="9" t="str">
        <f t="shared" si="69"/>
        <v>N/A</v>
      </c>
    </row>
    <row r="264" spans="1:12" x14ac:dyDescent="0.2">
      <c r="A264" s="2" t="s">
        <v>1104</v>
      </c>
      <c r="B264" s="34" t="s">
        <v>217</v>
      </c>
      <c r="C264" s="8">
        <v>0</v>
      </c>
      <c r="D264" s="43" t="str">
        <f t="shared" si="70"/>
        <v>N/A</v>
      </c>
      <c r="E264" s="8">
        <v>0</v>
      </c>
      <c r="F264" s="43" t="str">
        <f t="shared" si="71"/>
        <v>N/A</v>
      </c>
      <c r="G264" s="8">
        <v>0</v>
      </c>
      <c r="H264" s="43" t="str">
        <f t="shared" si="72"/>
        <v>N/A</v>
      </c>
      <c r="I264" s="12" t="s">
        <v>1743</v>
      </c>
      <c r="J264" s="12" t="s">
        <v>1743</v>
      </c>
      <c r="K264" s="44" t="s">
        <v>732</v>
      </c>
      <c r="L264" s="9" t="str">
        <f t="shared" si="69"/>
        <v>N/A</v>
      </c>
    </row>
    <row r="265" spans="1:12" x14ac:dyDescent="0.2">
      <c r="A265" s="2" t="s">
        <v>1105</v>
      </c>
      <c r="B265" s="34" t="s">
        <v>217</v>
      </c>
      <c r="C265" s="8">
        <v>0</v>
      </c>
      <c r="D265" s="43" t="str">
        <f t="shared" si="70"/>
        <v>N/A</v>
      </c>
      <c r="E265" s="8">
        <v>0</v>
      </c>
      <c r="F265" s="43" t="str">
        <f t="shared" si="71"/>
        <v>N/A</v>
      </c>
      <c r="G265" s="8">
        <v>0</v>
      </c>
      <c r="H265" s="43" t="str">
        <f t="shared" si="72"/>
        <v>N/A</v>
      </c>
      <c r="I265" s="12" t="s">
        <v>1743</v>
      </c>
      <c r="J265" s="12" t="s">
        <v>1743</v>
      </c>
      <c r="K265" s="44" t="s">
        <v>732</v>
      </c>
      <c r="L265" s="9" t="str">
        <f t="shared" si="69"/>
        <v>N/A</v>
      </c>
    </row>
    <row r="266" spans="1:12" x14ac:dyDescent="0.2">
      <c r="A266" s="2" t="s">
        <v>1106</v>
      </c>
      <c r="B266" s="34" t="s">
        <v>217</v>
      </c>
      <c r="C266" s="8">
        <v>0</v>
      </c>
      <c r="D266" s="43" t="str">
        <f t="shared" si="70"/>
        <v>N/A</v>
      </c>
      <c r="E266" s="8">
        <v>0</v>
      </c>
      <c r="F266" s="43" t="str">
        <f t="shared" si="71"/>
        <v>N/A</v>
      </c>
      <c r="G266" s="8">
        <v>0</v>
      </c>
      <c r="H266" s="43" t="str">
        <f t="shared" si="72"/>
        <v>N/A</v>
      </c>
      <c r="I266" s="12" t="s">
        <v>1743</v>
      </c>
      <c r="J266" s="12" t="s">
        <v>1743</v>
      </c>
      <c r="K266" s="44" t="s">
        <v>732</v>
      </c>
      <c r="L266" s="9" t="str">
        <f t="shared" si="69"/>
        <v>N/A</v>
      </c>
    </row>
    <row r="267" spans="1:12" x14ac:dyDescent="0.2">
      <c r="A267" s="2" t="s">
        <v>1107</v>
      </c>
      <c r="B267" s="34" t="s">
        <v>217</v>
      </c>
      <c r="C267" s="8">
        <v>0</v>
      </c>
      <c r="D267" s="43" t="str">
        <f t="shared" si="70"/>
        <v>N/A</v>
      </c>
      <c r="E267" s="8">
        <v>0</v>
      </c>
      <c r="F267" s="43" t="str">
        <f t="shared" si="71"/>
        <v>N/A</v>
      </c>
      <c r="G267" s="8">
        <v>0</v>
      </c>
      <c r="H267" s="43" t="str">
        <f t="shared" si="72"/>
        <v>N/A</v>
      </c>
      <c r="I267" s="12" t="s">
        <v>1743</v>
      </c>
      <c r="J267" s="12" t="s">
        <v>1743</v>
      </c>
      <c r="K267" s="44" t="s">
        <v>732</v>
      </c>
      <c r="L267" s="9" t="str">
        <f t="shared" si="69"/>
        <v>N/A</v>
      </c>
    </row>
    <row r="268" spans="1:12" x14ac:dyDescent="0.2">
      <c r="A268" s="2" t="s">
        <v>1108</v>
      </c>
      <c r="B268" s="34" t="s">
        <v>217</v>
      </c>
      <c r="C268" s="8" t="s">
        <v>1743</v>
      </c>
      <c r="D268" s="43" t="str">
        <f t="shared" si="70"/>
        <v>N/A</v>
      </c>
      <c r="E268" s="8" t="s">
        <v>1743</v>
      </c>
      <c r="F268" s="43" t="str">
        <f t="shared" si="71"/>
        <v>N/A</v>
      </c>
      <c r="G268" s="8" t="s">
        <v>1743</v>
      </c>
      <c r="H268" s="43" t="str">
        <f t="shared" si="72"/>
        <v>N/A</v>
      </c>
      <c r="I268" s="12" t="s">
        <v>1743</v>
      </c>
      <c r="J268" s="12" t="s">
        <v>1743</v>
      </c>
      <c r="K268" s="44" t="s">
        <v>732</v>
      </c>
      <c r="L268" s="9" t="str">
        <f t="shared" si="69"/>
        <v>N/A</v>
      </c>
    </row>
    <row r="269" spans="1:12" x14ac:dyDescent="0.2">
      <c r="A269" s="2" t="s">
        <v>1109</v>
      </c>
      <c r="B269" s="34" t="s">
        <v>217</v>
      </c>
      <c r="C269" s="35">
        <v>0</v>
      </c>
      <c r="D269" s="43" t="str">
        <f t="shared" si="70"/>
        <v>N/A</v>
      </c>
      <c r="E269" s="35">
        <v>0</v>
      </c>
      <c r="F269" s="43" t="str">
        <f t="shared" si="71"/>
        <v>N/A</v>
      </c>
      <c r="G269" s="35">
        <v>0</v>
      </c>
      <c r="H269" s="43" t="str">
        <f t="shared" si="72"/>
        <v>N/A</v>
      </c>
      <c r="I269" s="12" t="s">
        <v>1743</v>
      </c>
      <c r="J269" s="12" t="s">
        <v>1743</v>
      </c>
      <c r="K269" s="44" t="s">
        <v>732</v>
      </c>
      <c r="L269" s="9" t="str">
        <f t="shared" si="69"/>
        <v>N/A</v>
      </c>
    </row>
    <row r="270" spans="1:12" x14ac:dyDescent="0.2">
      <c r="A270" s="2" t="s">
        <v>1110</v>
      </c>
      <c r="B270" s="34" t="s">
        <v>217</v>
      </c>
      <c r="C270" s="35">
        <v>0</v>
      </c>
      <c r="D270" s="43" t="str">
        <f t="shared" si="70"/>
        <v>N/A</v>
      </c>
      <c r="E270" s="35">
        <v>0</v>
      </c>
      <c r="F270" s="43" t="str">
        <f t="shared" si="71"/>
        <v>N/A</v>
      </c>
      <c r="G270" s="35">
        <v>0</v>
      </c>
      <c r="H270" s="43" t="str">
        <f t="shared" si="72"/>
        <v>N/A</v>
      </c>
      <c r="I270" s="12" t="s">
        <v>1743</v>
      </c>
      <c r="J270" s="12" t="s">
        <v>1743</v>
      </c>
      <c r="K270" s="44" t="s">
        <v>732</v>
      </c>
      <c r="L270" s="9" t="str">
        <f t="shared" si="69"/>
        <v>N/A</v>
      </c>
    </row>
    <row r="271" spans="1:12" x14ac:dyDescent="0.2">
      <c r="A271" s="2" t="s">
        <v>1111</v>
      </c>
      <c r="B271" s="34" t="s">
        <v>217</v>
      </c>
      <c r="C271" s="35">
        <v>0</v>
      </c>
      <c r="D271" s="43" t="str">
        <f t="shared" si="70"/>
        <v>N/A</v>
      </c>
      <c r="E271" s="35">
        <v>0</v>
      </c>
      <c r="F271" s="43" t="str">
        <f t="shared" si="71"/>
        <v>N/A</v>
      </c>
      <c r="G271" s="35">
        <v>0</v>
      </c>
      <c r="H271" s="43" t="str">
        <f t="shared" si="72"/>
        <v>N/A</v>
      </c>
      <c r="I271" s="12" t="s">
        <v>1743</v>
      </c>
      <c r="J271" s="12" t="s">
        <v>1743</v>
      </c>
      <c r="K271" s="44" t="s">
        <v>732</v>
      </c>
      <c r="L271" s="9" t="str">
        <f t="shared" si="69"/>
        <v>N/A</v>
      </c>
    </row>
    <row r="272" spans="1:12" x14ac:dyDescent="0.2">
      <c r="A272" s="2" t="s">
        <v>1112</v>
      </c>
      <c r="B272" s="34" t="s">
        <v>217</v>
      </c>
      <c r="C272" s="35">
        <v>63151</v>
      </c>
      <c r="D272" s="43" t="str">
        <f t="shared" si="70"/>
        <v>N/A</v>
      </c>
      <c r="E272" s="35">
        <v>81359</v>
      </c>
      <c r="F272" s="43" t="str">
        <f t="shared" si="71"/>
        <v>N/A</v>
      </c>
      <c r="G272" s="35">
        <v>97473</v>
      </c>
      <c r="H272" s="43" t="str">
        <f t="shared" si="72"/>
        <v>N/A</v>
      </c>
      <c r="I272" s="12">
        <v>28.83</v>
      </c>
      <c r="J272" s="12">
        <v>19.809999999999999</v>
      </c>
      <c r="K272" s="44" t="s">
        <v>732</v>
      </c>
      <c r="L272" s="9" t="str">
        <f t="shared" si="69"/>
        <v>Yes</v>
      </c>
    </row>
    <row r="273" spans="1:12" x14ac:dyDescent="0.2">
      <c r="A273" s="71" t="s">
        <v>157</v>
      </c>
      <c r="B273" s="34" t="s">
        <v>217</v>
      </c>
      <c r="C273" s="35">
        <v>0</v>
      </c>
      <c r="D273" s="43" t="str">
        <f t="shared" si="70"/>
        <v>N/A</v>
      </c>
      <c r="E273" s="35">
        <v>0</v>
      </c>
      <c r="F273" s="43" t="str">
        <f t="shared" si="71"/>
        <v>N/A</v>
      </c>
      <c r="G273" s="35">
        <v>0</v>
      </c>
      <c r="H273" s="43" t="str">
        <f t="shared" si="72"/>
        <v>N/A</v>
      </c>
      <c r="I273" s="12" t="s">
        <v>1743</v>
      </c>
      <c r="J273" s="12" t="s">
        <v>1743</v>
      </c>
      <c r="K273" s="44" t="s">
        <v>732</v>
      </c>
      <c r="L273" s="9" t="str">
        <f t="shared" si="69"/>
        <v>N/A</v>
      </c>
    </row>
    <row r="274" spans="1:12" x14ac:dyDescent="0.2">
      <c r="A274" s="2" t="s">
        <v>158</v>
      </c>
      <c r="B274" s="47" t="s">
        <v>221</v>
      </c>
      <c r="C274" s="1">
        <v>1</v>
      </c>
      <c r="D274" s="43" t="str">
        <f t="shared" ref="D274:D275" si="73">IF($B274="N/A","N/A",IF(C274&gt;0,"No",IF(C274&lt;0,"No","Yes")))</f>
        <v>No</v>
      </c>
      <c r="E274" s="1">
        <v>0</v>
      </c>
      <c r="F274" s="43" t="str">
        <f t="shared" ref="F274:F275" si="74">IF($B274="N/A","N/A",IF(E274&gt;0,"No",IF(E274&lt;0,"No","Yes")))</f>
        <v>Yes</v>
      </c>
      <c r="G274" s="1">
        <v>0</v>
      </c>
      <c r="H274" s="43" t="str">
        <f t="shared" ref="H274:H275" si="75">IF($B274="N/A","N/A",IF(G274&gt;0,"No",IF(G274&lt;0,"No","Yes")))</f>
        <v>Yes</v>
      </c>
      <c r="I274" s="12">
        <v>-100</v>
      </c>
      <c r="J274" s="12" t="s">
        <v>1743</v>
      </c>
      <c r="K274" s="44" t="s">
        <v>732</v>
      </c>
      <c r="L274" s="9" t="str">
        <f t="shared" si="69"/>
        <v>N/A</v>
      </c>
    </row>
    <row r="275" spans="1:12" x14ac:dyDescent="0.2">
      <c r="A275" s="2" t="s">
        <v>159</v>
      </c>
      <c r="B275" s="47" t="s">
        <v>221</v>
      </c>
      <c r="C275" s="1">
        <v>2</v>
      </c>
      <c r="D275" s="43" t="str">
        <f t="shared" si="73"/>
        <v>No</v>
      </c>
      <c r="E275" s="1">
        <v>0</v>
      </c>
      <c r="F275" s="43" t="str">
        <f t="shared" si="74"/>
        <v>Yes</v>
      </c>
      <c r="G275" s="1">
        <v>0</v>
      </c>
      <c r="H275" s="43" t="str">
        <f t="shared" si="75"/>
        <v>Yes</v>
      </c>
      <c r="I275" s="12">
        <v>-100</v>
      </c>
      <c r="J275" s="12" t="s">
        <v>1743</v>
      </c>
      <c r="K275" s="44" t="s">
        <v>732</v>
      </c>
      <c r="L275" s="9" t="str">
        <f t="shared" si="69"/>
        <v>N/A</v>
      </c>
    </row>
    <row r="276" spans="1:12" x14ac:dyDescent="0.2">
      <c r="A276" s="16" t="s">
        <v>689</v>
      </c>
      <c r="B276" s="1" t="s">
        <v>217</v>
      </c>
      <c r="C276" s="1" t="s">
        <v>217</v>
      </c>
      <c r="D276" s="11" t="str">
        <f t="shared" ref="D276:D283" si="76">IF($B276="N/A","N/A",IF(C276&gt;10,"No",IF(C276&lt;-10,"No","Yes")))</f>
        <v>N/A</v>
      </c>
      <c r="E276" s="1">
        <v>1648998</v>
      </c>
      <c r="F276" s="11" t="str">
        <f t="shared" ref="F276:F277" si="77">IF($B276="N/A","N/A",IF(E276&gt;10,"No",IF(E276&lt;-10,"No","Yes")))</f>
        <v>N/A</v>
      </c>
      <c r="G276" s="1">
        <v>1706520</v>
      </c>
      <c r="H276" s="11" t="str">
        <f t="shared" ref="H276:H277" si="78">IF($B276="N/A","N/A",IF(G276&gt;10,"No",IF(G276&lt;-10,"No","Yes")))</f>
        <v>N/A</v>
      </c>
      <c r="I276" s="12" t="s">
        <v>217</v>
      </c>
      <c r="J276" s="12">
        <v>3.488</v>
      </c>
      <c r="K276" s="1" t="s">
        <v>217</v>
      </c>
      <c r="L276" s="9" t="str">
        <f t="shared" ref="L276:L277" si="79">IF(J276="Div by 0", "N/A", IF(K276="N/A","N/A", IF(J276&gt;VALUE(MID(K276,1,2)), "No", IF(J276&lt;-1*VALUE(MID(K276,1,2)), "No", "Yes"))))</f>
        <v>N/A</v>
      </c>
    </row>
    <row r="277" spans="1:12" x14ac:dyDescent="0.2">
      <c r="A277" s="16" t="s">
        <v>690</v>
      </c>
      <c r="B277" s="1" t="s">
        <v>217</v>
      </c>
      <c r="C277" s="1" t="s">
        <v>217</v>
      </c>
      <c r="D277" s="11" t="str">
        <f t="shared" si="76"/>
        <v>N/A</v>
      </c>
      <c r="E277" s="1">
        <v>1336893.5</v>
      </c>
      <c r="F277" s="11" t="str">
        <f t="shared" si="77"/>
        <v>N/A</v>
      </c>
      <c r="G277" s="1">
        <v>1391661.3333000001</v>
      </c>
      <c r="H277" s="11" t="str">
        <f t="shared" si="78"/>
        <v>N/A</v>
      </c>
      <c r="I277" s="12" t="s">
        <v>217</v>
      </c>
      <c r="J277" s="12">
        <v>4.0970000000000004</v>
      </c>
      <c r="K277" s="1" t="s">
        <v>217</v>
      </c>
      <c r="L277" s="9" t="str">
        <f t="shared" si="79"/>
        <v>N/A</v>
      </c>
    </row>
    <row r="278" spans="1:12" x14ac:dyDescent="0.2">
      <c r="A278" s="16" t="s">
        <v>691</v>
      </c>
      <c r="B278" s="1" t="s">
        <v>217</v>
      </c>
      <c r="C278" s="1">
        <v>14437</v>
      </c>
      <c r="D278" s="11" t="str">
        <f t="shared" si="76"/>
        <v>N/A</v>
      </c>
      <c r="E278" s="1">
        <v>13369</v>
      </c>
      <c r="F278" s="11" t="str">
        <f t="shared" ref="F278:F283" si="80">IF($B278="N/A","N/A",IF(E278&gt;10,"No",IF(E278&lt;-10,"No","Yes")))</f>
        <v>N/A</v>
      </c>
      <c r="G278" s="1">
        <v>11851</v>
      </c>
      <c r="H278" s="11" t="str">
        <f t="shared" ref="H278:H283" si="81">IF($B278="N/A","N/A",IF(G278&gt;10,"No",IF(G278&lt;-10,"No","Yes")))</f>
        <v>N/A</v>
      </c>
      <c r="I278" s="12">
        <v>-7.4</v>
      </c>
      <c r="J278" s="12">
        <v>-11.4</v>
      </c>
      <c r="K278" s="1" t="s">
        <v>217</v>
      </c>
      <c r="L278" s="9" t="str">
        <f t="shared" ref="L278:L284" si="82">IF(J278="Div by 0", "N/A", IF(K278="N/A","N/A", IF(J278&gt;VALUE(MID(K278,1,2)), "No", IF(J278&lt;-1*VALUE(MID(K278,1,2)), "No", "Yes"))))</f>
        <v>N/A</v>
      </c>
    </row>
    <row r="279" spans="1:12" x14ac:dyDescent="0.2">
      <c r="A279" s="16" t="s">
        <v>692</v>
      </c>
      <c r="B279" s="1" t="s">
        <v>217</v>
      </c>
      <c r="C279" s="1">
        <v>19604</v>
      </c>
      <c r="D279" s="11" t="str">
        <f t="shared" si="76"/>
        <v>N/A</v>
      </c>
      <c r="E279" s="1">
        <v>18438</v>
      </c>
      <c r="F279" s="11" t="str">
        <f t="shared" si="80"/>
        <v>N/A</v>
      </c>
      <c r="G279" s="1">
        <v>16429</v>
      </c>
      <c r="H279" s="11" t="str">
        <f t="shared" si="81"/>
        <v>N/A</v>
      </c>
      <c r="I279" s="12">
        <v>-5.95</v>
      </c>
      <c r="J279" s="12">
        <v>-10.9</v>
      </c>
      <c r="K279" s="1" t="s">
        <v>217</v>
      </c>
      <c r="L279" s="9" t="str">
        <f t="shared" si="82"/>
        <v>N/A</v>
      </c>
    </row>
    <row r="280" spans="1:12" x14ac:dyDescent="0.2">
      <c r="A280" s="16" t="s">
        <v>693</v>
      </c>
      <c r="B280" s="1" t="s">
        <v>217</v>
      </c>
      <c r="C280" s="1" t="s">
        <v>1743</v>
      </c>
      <c r="D280" s="11" t="str">
        <f t="shared" si="76"/>
        <v>N/A</v>
      </c>
      <c r="E280" s="1">
        <v>1895.8333333</v>
      </c>
      <c r="F280" s="11" t="str">
        <f t="shared" si="80"/>
        <v>N/A</v>
      </c>
      <c r="G280" s="1">
        <v>1701.3333333</v>
      </c>
      <c r="H280" s="11" t="str">
        <f t="shared" si="81"/>
        <v>N/A</v>
      </c>
      <c r="I280" s="12" t="s">
        <v>1743</v>
      </c>
      <c r="J280" s="12">
        <v>-10.3</v>
      </c>
      <c r="K280" s="1" t="s">
        <v>217</v>
      </c>
      <c r="L280" s="9" t="str">
        <f t="shared" si="82"/>
        <v>N/A</v>
      </c>
    </row>
    <row r="281" spans="1:12" x14ac:dyDescent="0.2">
      <c r="A281" s="16" t="s">
        <v>694</v>
      </c>
      <c r="B281" s="1" t="s">
        <v>217</v>
      </c>
      <c r="C281" s="1">
        <v>53104</v>
      </c>
      <c r="D281" s="11" t="str">
        <f t="shared" si="76"/>
        <v>N/A</v>
      </c>
      <c r="E281" s="1">
        <v>55950</v>
      </c>
      <c r="F281" s="11" t="str">
        <f t="shared" si="80"/>
        <v>N/A</v>
      </c>
      <c r="G281" s="1">
        <v>63559</v>
      </c>
      <c r="H281" s="11" t="str">
        <f t="shared" si="81"/>
        <v>N/A</v>
      </c>
      <c r="I281" s="12">
        <v>5.359</v>
      </c>
      <c r="J281" s="12">
        <v>13.6</v>
      </c>
      <c r="K281" s="1" t="s">
        <v>217</v>
      </c>
      <c r="L281" s="9" t="str">
        <f t="shared" si="82"/>
        <v>N/A</v>
      </c>
    </row>
    <row r="282" spans="1:12" x14ac:dyDescent="0.2">
      <c r="A282" s="16" t="s">
        <v>695</v>
      </c>
      <c r="B282" s="1" t="s">
        <v>217</v>
      </c>
      <c r="C282" s="1">
        <v>63690</v>
      </c>
      <c r="D282" s="11" t="str">
        <f t="shared" si="76"/>
        <v>N/A</v>
      </c>
      <c r="E282" s="1">
        <v>69435</v>
      </c>
      <c r="F282" s="11" t="str">
        <f t="shared" si="80"/>
        <v>N/A</v>
      </c>
      <c r="G282" s="1">
        <v>74938</v>
      </c>
      <c r="H282" s="11" t="str">
        <f t="shared" si="81"/>
        <v>N/A</v>
      </c>
      <c r="I282" s="12">
        <v>9.02</v>
      </c>
      <c r="J282" s="12">
        <v>7.9249999999999998</v>
      </c>
      <c r="K282" s="1" t="s">
        <v>217</v>
      </c>
      <c r="L282" s="9" t="str">
        <f t="shared" si="82"/>
        <v>N/A</v>
      </c>
    </row>
    <row r="283" spans="1:12" ht="25.5" x14ac:dyDescent="0.2">
      <c r="A283" s="16" t="s">
        <v>696</v>
      </c>
      <c r="B283" s="1" t="s">
        <v>217</v>
      </c>
      <c r="C283" s="1">
        <v>53038</v>
      </c>
      <c r="D283" s="11" t="str">
        <f t="shared" si="76"/>
        <v>N/A</v>
      </c>
      <c r="E283" s="1">
        <v>57198.583333000002</v>
      </c>
      <c r="F283" s="11" t="str">
        <f t="shared" si="80"/>
        <v>N/A</v>
      </c>
      <c r="G283" s="1">
        <v>62608.5</v>
      </c>
      <c r="H283" s="11" t="str">
        <f t="shared" si="81"/>
        <v>N/A</v>
      </c>
      <c r="I283" s="12">
        <v>7.8449999999999998</v>
      </c>
      <c r="J283" s="12">
        <v>9.4580000000000002</v>
      </c>
      <c r="K283" s="1" t="s">
        <v>217</v>
      </c>
      <c r="L283" s="9" t="str">
        <f t="shared" si="82"/>
        <v>N/A</v>
      </c>
    </row>
    <row r="284" spans="1:12" x14ac:dyDescent="0.2">
      <c r="A284" s="16" t="s">
        <v>403</v>
      </c>
      <c r="B284" s="34" t="s">
        <v>294</v>
      </c>
      <c r="C284" s="8">
        <v>16.787478938</v>
      </c>
      <c r="D284" s="43" t="str">
        <f>IF($B284="N/A","N/A",IF(C284&lt;=40,"Yes","No"))</f>
        <v>Yes</v>
      </c>
      <c r="E284" s="8">
        <v>17.458133242999999</v>
      </c>
      <c r="F284" s="43" t="str">
        <f>IF($B284="N/A","N/A",IF(E284&lt;=40,"Yes","No"))</f>
        <v>Yes</v>
      </c>
      <c r="G284" s="8">
        <v>19.311507786</v>
      </c>
      <c r="H284" s="43" t="str">
        <f>IF($B284="N/A","N/A",IF(G284&lt;=40,"Yes","No"))</f>
        <v>Yes</v>
      </c>
      <c r="I284" s="12">
        <v>3.9950000000000001</v>
      </c>
      <c r="J284" s="12">
        <v>10.62</v>
      </c>
      <c r="K284" s="44" t="s">
        <v>734</v>
      </c>
      <c r="L284" s="9" t="str">
        <f t="shared" si="82"/>
        <v>Yes</v>
      </c>
    </row>
    <row r="285" spans="1:12" x14ac:dyDescent="0.2">
      <c r="A285" s="16" t="s">
        <v>697</v>
      </c>
      <c r="B285" s="1" t="s">
        <v>217</v>
      </c>
      <c r="C285" s="1" t="s">
        <v>217</v>
      </c>
      <c r="D285" s="11" t="str">
        <f t="shared" ref="D285:D303" si="83">IF($B285="N/A","N/A",IF(C285&gt;10,"No",IF(C285&lt;-10,"No","Yes")))</f>
        <v>N/A</v>
      </c>
      <c r="E285" s="1">
        <v>81695</v>
      </c>
      <c r="F285" s="11" t="str">
        <f t="shared" ref="F285:F286" si="84">IF($B285="N/A","N/A",IF(E285&gt;10,"No",IF(E285&lt;-10,"No","Yes")))</f>
        <v>N/A</v>
      </c>
      <c r="G285" s="1">
        <v>79914</v>
      </c>
      <c r="H285" s="11" t="str">
        <f t="shared" ref="H285:H286" si="85">IF($B285="N/A","N/A",IF(G285&gt;10,"No",IF(G285&lt;-10,"No","Yes")))</f>
        <v>N/A</v>
      </c>
      <c r="I285" s="12" t="s">
        <v>217</v>
      </c>
      <c r="J285" s="12">
        <v>-2.1800000000000002</v>
      </c>
      <c r="K285" s="1" t="s">
        <v>217</v>
      </c>
      <c r="L285" s="9" t="str">
        <f t="shared" ref="L285:L286" si="86">IF(J285="Div by 0", "N/A", IF(K285="N/A","N/A", IF(J285&gt;VALUE(MID(K285,1,2)), "No", IF(J285&lt;-1*VALUE(MID(K285,1,2)), "No", "Yes"))))</f>
        <v>N/A</v>
      </c>
    </row>
    <row r="286" spans="1:12" x14ac:dyDescent="0.2">
      <c r="A286" s="16" t="s">
        <v>698</v>
      </c>
      <c r="B286" s="1" t="s">
        <v>217</v>
      </c>
      <c r="C286" s="1" t="s">
        <v>217</v>
      </c>
      <c r="D286" s="11" t="str">
        <f t="shared" si="83"/>
        <v>N/A</v>
      </c>
      <c r="E286" s="1">
        <v>33365.166666999998</v>
      </c>
      <c r="F286" s="11" t="str">
        <f t="shared" si="84"/>
        <v>N/A</v>
      </c>
      <c r="G286" s="1">
        <v>33084.833333000002</v>
      </c>
      <c r="H286" s="11" t="str">
        <f t="shared" si="85"/>
        <v>N/A</v>
      </c>
      <c r="I286" s="12" t="s">
        <v>217</v>
      </c>
      <c r="J286" s="12">
        <v>-0.84</v>
      </c>
      <c r="K286" s="1" t="s">
        <v>217</v>
      </c>
      <c r="L286" s="9" t="str">
        <f t="shared" si="86"/>
        <v>N/A</v>
      </c>
    </row>
    <row r="287" spans="1:12" x14ac:dyDescent="0.2">
      <c r="A287" s="16" t="s">
        <v>699</v>
      </c>
      <c r="B287" s="1" t="s">
        <v>217</v>
      </c>
      <c r="C287" s="1" t="s">
        <v>217</v>
      </c>
      <c r="D287" s="11" t="str">
        <f t="shared" si="83"/>
        <v>N/A</v>
      </c>
      <c r="E287" s="1">
        <v>67393</v>
      </c>
      <c r="F287" s="11" t="str">
        <f t="shared" ref="F287:F288" si="87">IF($B287="N/A","N/A",IF(E287&gt;10,"No",IF(E287&lt;-10,"No","Yes")))</f>
        <v>N/A</v>
      </c>
      <c r="G287" s="1">
        <v>73875</v>
      </c>
      <c r="H287" s="11" t="str">
        <f t="shared" ref="H287:H288" si="88">IF($B287="N/A","N/A",IF(G287&gt;10,"No",IF(G287&lt;-10,"No","Yes")))</f>
        <v>N/A</v>
      </c>
      <c r="I287" s="12" t="s">
        <v>217</v>
      </c>
      <c r="J287" s="12">
        <v>9.6180000000000003</v>
      </c>
      <c r="K287" s="1" t="s">
        <v>217</v>
      </c>
      <c r="L287" s="9" t="str">
        <f t="shared" ref="L287:L288" si="89">IF(J287="Div by 0", "N/A", IF(K287="N/A","N/A", IF(J287&gt;VALUE(MID(K287,1,2)), "No", IF(J287&lt;-1*VALUE(MID(K287,1,2)), "No", "Yes"))))</f>
        <v>N/A</v>
      </c>
    </row>
    <row r="288" spans="1:12" x14ac:dyDescent="0.2">
      <c r="A288" s="16" t="s">
        <v>711</v>
      </c>
      <c r="B288" s="1" t="s">
        <v>217</v>
      </c>
      <c r="C288" s="1" t="s">
        <v>217</v>
      </c>
      <c r="D288" s="11" t="str">
        <f t="shared" si="83"/>
        <v>N/A</v>
      </c>
      <c r="E288" s="1">
        <v>27447.833332999999</v>
      </c>
      <c r="F288" s="11" t="str">
        <f t="shared" si="87"/>
        <v>N/A</v>
      </c>
      <c r="G288" s="1">
        <v>29649</v>
      </c>
      <c r="H288" s="11" t="str">
        <f t="shared" si="88"/>
        <v>N/A</v>
      </c>
      <c r="I288" s="12" t="s">
        <v>217</v>
      </c>
      <c r="J288" s="12">
        <v>8.0190000000000001</v>
      </c>
      <c r="K288" s="1" t="s">
        <v>217</v>
      </c>
      <c r="L288" s="9" t="str">
        <f t="shared" si="89"/>
        <v>N/A</v>
      </c>
    </row>
    <row r="289" spans="1:12" x14ac:dyDescent="0.2">
      <c r="A289" s="16" t="s">
        <v>700</v>
      </c>
      <c r="B289" s="1" t="s">
        <v>217</v>
      </c>
      <c r="C289" s="1">
        <v>40037</v>
      </c>
      <c r="D289" s="11" t="str">
        <f t="shared" si="83"/>
        <v>N/A</v>
      </c>
      <c r="E289" s="1">
        <v>52189</v>
      </c>
      <c r="F289" s="11" t="str">
        <f t="shared" ref="F289:F303" si="90">IF($B289="N/A","N/A",IF(E289&gt;10,"No",IF(E289&lt;-10,"No","Yes")))</f>
        <v>N/A</v>
      </c>
      <c r="G289" s="1">
        <v>64784</v>
      </c>
      <c r="H289" s="11" t="str">
        <f t="shared" ref="H289:H303" si="91">IF($B289="N/A","N/A",IF(G289&gt;10,"No",IF(G289&lt;-10,"No","Yes")))</f>
        <v>N/A</v>
      </c>
      <c r="I289" s="12">
        <v>30.35</v>
      </c>
      <c r="J289" s="12">
        <v>24.13</v>
      </c>
      <c r="K289" s="1" t="s">
        <v>217</v>
      </c>
      <c r="L289" s="9" t="str">
        <f t="shared" ref="L289:L300" si="92">IF(J289="Div by 0", "N/A", IF(K289="N/A","N/A", IF(J289&gt;VALUE(MID(K289,1,2)), "No", IF(J289&lt;-1*VALUE(MID(K289,1,2)), "No", "Yes"))))</f>
        <v>N/A</v>
      </c>
    </row>
    <row r="290" spans="1:12" x14ac:dyDescent="0.2">
      <c r="A290" s="16" t="s">
        <v>701</v>
      </c>
      <c r="B290" s="1" t="s">
        <v>217</v>
      </c>
      <c r="C290" s="1">
        <v>63150</v>
      </c>
      <c r="D290" s="11" t="str">
        <f t="shared" si="83"/>
        <v>N/A</v>
      </c>
      <c r="E290" s="1">
        <v>81358</v>
      </c>
      <c r="F290" s="11" t="str">
        <f t="shared" si="90"/>
        <v>N/A</v>
      </c>
      <c r="G290" s="1">
        <v>97471</v>
      </c>
      <c r="H290" s="11" t="str">
        <f t="shared" si="91"/>
        <v>N/A</v>
      </c>
      <c r="I290" s="12">
        <v>28.83</v>
      </c>
      <c r="J290" s="12">
        <v>19.809999999999999</v>
      </c>
      <c r="K290" s="1" t="s">
        <v>217</v>
      </c>
      <c r="L290" s="9" t="str">
        <f t="shared" si="92"/>
        <v>N/A</v>
      </c>
    </row>
    <row r="291" spans="1:12" x14ac:dyDescent="0.2">
      <c r="A291" s="16" t="s">
        <v>719</v>
      </c>
      <c r="B291" s="34" t="s">
        <v>217</v>
      </c>
      <c r="C291" s="13">
        <v>13.966745843</v>
      </c>
      <c r="D291" s="11" t="str">
        <f t="shared" si="83"/>
        <v>N/A</v>
      </c>
      <c r="E291" s="13">
        <v>14.897121365</v>
      </c>
      <c r="F291" s="11" t="str">
        <f t="shared" si="90"/>
        <v>N/A</v>
      </c>
      <c r="G291" s="13">
        <v>16.170963670999999</v>
      </c>
      <c r="H291" s="11" t="str">
        <f t="shared" si="91"/>
        <v>N/A</v>
      </c>
      <c r="I291" s="12">
        <v>6.6609999999999996</v>
      </c>
      <c r="J291" s="12">
        <v>8.5510000000000002</v>
      </c>
      <c r="K291" s="34" t="s">
        <v>217</v>
      </c>
      <c r="L291" s="9" t="str">
        <f t="shared" si="92"/>
        <v>N/A</v>
      </c>
    </row>
    <row r="292" spans="1:12" x14ac:dyDescent="0.2">
      <c r="A292" s="16" t="s">
        <v>712</v>
      </c>
      <c r="B292" s="1" t="s">
        <v>217</v>
      </c>
      <c r="C292" s="1">
        <v>35414.416666999998</v>
      </c>
      <c r="D292" s="11" t="str">
        <f t="shared" si="83"/>
        <v>N/A</v>
      </c>
      <c r="E292" s="1">
        <v>47446.083333000002</v>
      </c>
      <c r="F292" s="11" t="str">
        <f t="shared" si="90"/>
        <v>N/A</v>
      </c>
      <c r="G292" s="1">
        <v>57965.25</v>
      </c>
      <c r="H292" s="11" t="str">
        <f t="shared" si="91"/>
        <v>N/A</v>
      </c>
      <c r="I292" s="12">
        <v>33.97</v>
      </c>
      <c r="J292" s="12">
        <v>22.17</v>
      </c>
      <c r="K292" s="1" t="s">
        <v>217</v>
      </c>
      <c r="L292" s="9" t="str">
        <f t="shared" si="92"/>
        <v>N/A</v>
      </c>
    </row>
    <row r="293" spans="1:12" x14ac:dyDescent="0.2">
      <c r="A293" s="16" t="s">
        <v>702</v>
      </c>
      <c r="B293" s="1" t="s">
        <v>217</v>
      </c>
      <c r="C293" s="1">
        <v>0</v>
      </c>
      <c r="D293" s="11" t="str">
        <f t="shared" si="83"/>
        <v>N/A</v>
      </c>
      <c r="E293" s="1">
        <v>0</v>
      </c>
      <c r="F293" s="11" t="str">
        <f t="shared" si="90"/>
        <v>N/A</v>
      </c>
      <c r="G293" s="1">
        <v>0</v>
      </c>
      <c r="H293" s="11" t="str">
        <f t="shared" si="91"/>
        <v>N/A</v>
      </c>
      <c r="I293" s="12" t="s">
        <v>1743</v>
      </c>
      <c r="J293" s="12" t="s">
        <v>1743</v>
      </c>
      <c r="K293" s="1" t="s">
        <v>217</v>
      </c>
      <c r="L293" s="9" t="str">
        <f t="shared" si="92"/>
        <v>N/A</v>
      </c>
    </row>
    <row r="294" spans="1:12" x14ac:dyDescent="0.2">
      <c r="A294" s="16" t="s">
        <v>713</v>
      </c>
      <c r="B294" s="1" t="s">
        <v>217</v>
      </c>
      <c r="C294" s="1">
        <v>0</v>
      </c>
      <c r="D294" s="11" t="str">
        <f t="shared" si="83"/>
        <v>N/A</v>
      </c>
      <c r="E294" s="1">
        <v>0</v>
      </c>
      <c r="F294" s="11" t="str">
        <f t="shared" si="90"/>
        <v>N/A</v>
      </c>
      <c r="G294" s="1">
        <v>0</v>
      </c>
      <c r="H294" s="11" t="str">
        <f t="shared" si="91"/>
        <v>N/A</v>
      </c>
      <c r="I294" s="12" t="s">
        <v>1743</v>
      </c>
      <c r="J294" s="12" t="s">
        <v>1743</v>
      </c>
      <c r="K294" s="1" t="s">
        <v>217</v>
      </c>
      <c r="L294" s="9" t="str">
        <f t="shared" si="92"/>
        <v>N/A</v>
      </c>
    </row>
    <row r="295" spans="1:12" x14ac:dyDescent="0.2">
      <c r="A295" s="16" t="s">
        <v>703</v>
      </c>
      <c r="B295" s="1" t="s">
        <v>217</v>
      </c>
      <c r="C295" s="1">
        <v>0</v>
      </c>
      <c r="D295" s="11" t="str">
        <f t="shared" si="83"/>
        <v>N/A</v>
      </c>
      <c r="E295" s="1">
        <v>29</v>
      </c>
      <c r="F295" s="11" t="str">
        <f t="shared" si="90"/>
        <v>N/A</v>
      </c>
      <c r="G295" s="1">
        <v>57</v>
      </c>
      <c r="H295" s="11" t="str">
        <f t="shared" si="91"/>
        <v>N/A</v>
      </c>
      <c r="I295" s="12" t="s">
        <v>1743</v>
      </c>
      <c r="J295" s="12">
        <v>96.55</v>
      </c>
      <c r="K295" s="1" t="s">
        <v>217</v>
      </c>
      <c r="L295" s="9" t="str">
        <f t="shared" si="92"/>
        <v>N/A</v>
      </c>
    </row>
    <row r="296" spans="1:12" x14ac:dyDescent="0.2">
      <c r="A296" s="16" t="s">
        <v>714</v>
      </c>
      <c r="B296" s="1" t="s">
        <v>217</v>
      </c>
      <c r="C296" s="1">
        <v>0</v>
      </c>
      <c r="D296" s="11" t="str">
        <f t="shared" si="83"/>
        <v>N/A</v>
      </c>
      <c r="E296" s="1">
        <v>13.166666666999999</v>
      </c>
      <c r="F296" s="11" t="str">
        <f t="shared" si="90"/>
        <v>N/A</v>
      </c>
      <c r="G296" s="1">
        <v>26.166666667000001</v>
      </c>
      <c r="H296" s="11" t="str">
        <f t="shared" si="91"/>
        <v>N/A</v>
      </c>
      <c r="I296" s="12" t="s">
        <v>1743</v>
      </c>
      <c r="J296" s="12">
        <v>98.73</v>
      </c>
      <c r="K296" s="1" t="s">
        <v>217</v>
      </c>
      <c r="L296" s="9" t="str">
        <f t="shared" si="92"/>
        <v>N/A</v>
      </c>
    </row>
    <row r="297" spans="1:12" x14ac:dyDescent="0.2">
      <c r="A297" s="16" t="s">
        <v>704</v>
      </c>
      <c r="B297" s="1" t="s">
        <v>217</v>
      </c>
      <c r="C297" s="1">
        <v>0</v>
      </c>
      <c r="D297" s="11" t="str">
        <f t="shared" si="83"/>
        <v>N/A</v>
      </c>
      <c r="E297" s="1">
        <v>0</v>
      </c>
      <c r="F297" s="11" t="str">
        <f t="shared" si="90"/>
        <v>N/A</v>
      </c>
      <c r="G297" s="1">
        <v>0</v>
      </c>
      <c r="H297" s="11" t="str">
        <f t="shared" si="91"/>
        <v>N/A</v>
      </c>
      <c r="I297" s="12" t="s">
        <v>1743</v>
      </c>
      <c r="J297" s="12" t="s">
        <v>1743</v>
      </c>
      <c r="K297" s="1" t="s">
        <v>217</v>
      </c>
      <c r="L297" s="9" t="str">
        <f t="shared" si="92"/>
        <v>N/A</v>
      </c>
    </row>
    <row r="298" spans="1:12" x14ac:dyDescent="0.2">
      <c r="A298" s="16" t="s">
        <v>715</v>
      </c>
      <c r="B298" s="1" t="s">
        <v>217</v>
      </c>
      <c r="C298" s="1">
        <v>0</v>
      </c>
      <c r="D298" s="11" t="str">
        <f t="shared" si="83"/>
        <v>N/A</v>
      </c>
      <c r="E298" s="1">
        <v>0</v>
      </c>
      <c r="F298" s="11" t="str">
        <f t="shared" si="90"/>
        <v>N/A</v>
      </c>
      <c r="G298" s="1">
        <v>0</v>
      </c>
      <c r="H298" s="11" t="str">
        <f t="shared" si="91"/>
        <v>N/A</v>
      </c>
      <c r="I298" s="12" t="s">
        <v>1743</v>
      </c>
      <c r="J298" s="12" t="s">
        <v>1743</v>
      </c>
      <c r="K298" s="1" t="s">
        <v>217</v>
      </c>
      <c r="L298" s="9" t="str">
        <f t="shared" si="92"/>
        <v>N/A</v>
      </c>
    </row>
    <row r="299" spans="1:12" x14ac:dyDescent="0.2">
      <c r="A299" s="16" t="s">
        <v>404</v>
      </c>
      <c r="B299" s="1" t="s">
        <v>217</v>
      </c>
      <c r="C299" s="1">
        <v>0</v>
      </c>
      <c r="D299" s="11" t="str">
        <f t="shared" si="83"/>
        <v>N/A</v>
      </c>
      <c r="E299" s="1">
        <v>0</v>
      </c>
      <c r="F299" s="11" t="str">
        <f t="shared" si="90"/>
        <v>N/A</v>
      </c>
      <c r="G299" s="1">
        <v>0</v>
      </c>
      <c r="H299" s="11" t="str">
        <f t="shared" si="91"/>
        <v>N/A</v>
      </c>
      <c r="I299" s="12" t="s">
        <v>1743</v>
      </c>
      <c r="J299" s="12" t="s">
        <v>1743</v>
      </c>
      <c r="K299" s="1" t="s">
        <v>217</v>
      </c>
      <c r="L299" s="9" t="str">
        <f t="shared" si="92"/>
        <v>N/A</v>
      </c>
    </row>
    <row r="300" spans="1:12" x14ac:dyDescent="0.2">
      <c r="A300" s="16" t="s">
        <v>716</v>
      </c>
      <c r="B300" s="1" t="s">
        <v>217</v>
      </c>
      <c r="C300" s="1">
        <v>0</v>
      </c>
      <c r="D300" s="11" t="str">
        <f t="shared" si="83"/>
        <v>N/A</v>
      </c>
      <c r="E300" s="1">
        <v>0</v>
      </c>
      <c r="F300" s="11" t="str">
        <f t="shared" si="90"/>
        <v>N/A</v>
      </c>
      <c r="G300" s="1">
        <v>0</v>
      </c>
      <c r="H300" s="11" t="str">
        <f t="shared" si="91"/>
        <v>N/A</v>
      </c>
      <c r="I300" s="12" t="s">
        <v>1743</v>
      </c>
      <c r="J300" s="12" t="s">
        <v>1743</v>
      </c>
      <c r="K300" s="1" t="s">
        <v>217</v>
      </c>
      <c r="L300" s="9" t="str">
        <f t="shared" si="92"/>
        <v>N/A</v>
      </c>
    </row>
    <row r="301" spans="1:12" x14ac:dyDescent="0.2">
      <c r="A301" s="16" t="s">
        <v>705</v>
      </c>
      <c r="B301" s="1" t="s">
        <v>217</v>
      </c>
      <c r="C301" s="1" t="s">
        <v>217</v>
      </c>
      <c r="D301" s="11" t="str">
        <f t="shared" si="83"/>
        <v>N/A</v>
      </c>
      <c r="E301" s="1">
        <v>0</v>
      </c>
      <c r="F301" s="11" t="str">
        <f t="shared" si="90"/>
        <v>N/A</v>
      </c>
      <c r="G301" s="1">
        <v>0</v>
      </c>
      <c r="H301" s="11" t="str">
        <f t="shared" si="91"/>
        <v>N/A</v>
      </c>
      <c r="I301" s="12" t="s">
        <v>217</v>
      </c>
      <c r="J301" s="12" t="s">
        <v>1743</v>
      </c>
      <c r="K301" s="1" t="s">
        <v>217</v>
      </c>
      <c r="L301" s="9" t="str">
        <f t="shared" ref="L301:L303" si="93">IF(J301="Div by 0", "N/A", IF(K301="N/A","N/A", IF(J301&gt;VALUE(MID(K301,1,2)), "No", IF(J301&lt;-1*VALUE(MID(K301,1,2)), "No", "Yes"))))</f>
        <v>N/A</v>
      </c>
    </row>
    <row r="302" spans="1:12" x14ac:dyDescent="0.2">
      <c r="A302" s="16" t="s">
        <v>706</v>
      </c>
      <c r="B302" s="1" t="s">
        <v>217</v>
      </c>
      <c r="C302" s="1" t="s">
        <v>217</v>
      </c>
      <c r="D302" s="11" t="str">
        <f t="shared" si="83"/>
        <v>N/A</v>
      </c>
      <c r="E302" s="1">
        <v>0</v>
      </c>
      <c r="F302" s="11" t="str">
        <f t="shared" si="90"/>
        <v>N/A</v>
      </c>
      <c r="G302" s="1">
        <v>0</v>
      </c>
      <c r="H302" s="11" t="str">
        <f t="shared" si="91"/>
        <v>N/A</v>
      </c>
      <c r="I302" s="12" t="s">
        <v>217</v>
      </c>
      <c r="J302" s="12" t="s">
        <v>1743</v>
      </c>
      <c r="K302" s="1" t="s">
        <v>217</v>
      </c>
      <c r="L302" s="9" t="str">
        <f t="shared" si="93"/>
        <v>N/A</v>
      </c>
    </row>
    <row r="303" spans="1:12" x14ac:dyDescent="0.2">
      <c r="A303" s="16" t="s">
        <v>717</v>
      </c>
      <c r="B303" s="1" t="s">
        <v>217</v>
      </c>
      <c r="C303" s="1" t="s">
        <v>217</v>
      </c>
      <c r="D303" s="11" t="str">
        <f t="shared" si="83"/>
        <v>N/A</v>
      </c>
      <c r="E303" s="1">
        <v>0</v>
      </c>
      <c r="F303" s="11" t="str">
        <f t="shared" si="90"/>
        <v>N/A</v>
      </c>
      <c r="G303" s="1">
        <v>0</v>
      </c>
      <c r="H303" s="11" t="str">
        <f t="shared" si="91"/>
        <v>N/A</v>
      </c>
      <c r="I303" s="12" t="s">
        <v>217</v>
      </c>
      <c r="J303" s="12" t="s">
        <v>1743</v>
      </c>
      <c r="K303" s="1" t="s">
        <v>217</v>
      </c>
      <c r="L303" s="9" t="str">
        <f t="shared" si="93"/>
        <v>N/A</v>
      </c>
    </row>
    <row r="304" spans="1:12" ht="25.5" x14ac:dyDescent="0.2">
      <c r="A304" s="57" t="s">
        <v>707</v>
      </c>
      <c r="B304" s="1" t="s">
        <v>217</v>
      </c>
      <c r="C304" s="1">
        <v>0</v>
      </c>
      <c r="D304" s="1" t="s">
        <v>217</v>
      </c>
      <c r="E304" s="1">
        <v>0</v>
      </c>
      <c r="F304" s="1" t="s">
        <v>217</v>
      </c>
      <c r="G304" s="1">
        <v>0</v>
      </c>
      <c r="H304" s="1" t="s">
        <v>217</v>
      </c>
      <c r="I304" s="12" t="s">
        <v>1743</v>
      </c>
      <c r="J304" s="12" t="s">
        <v>1743</v>
      </c>
      <c r="K304" s="1" t="s">
        <v>217</v>
      </c>
      <c r="L304" s="9" t="str">
        <f>IF(J304="Div by 0", "N/A", IF(K304="N/A","N/A", IF(J304&gt;VALUE(MID(K304,1,2)), "No", IF(J304&lt;-1*VALUE(MID(K304,1,2)), "No", "Yes"))))</f>
        <v>N/A</v>
      </c>
    </row>
    <row r="305" spans="1:12" x14ac:dyDescent="0.2">
      <c r="A305" s="57" t="s">
        <v>708</v>
      </c>
      <c r="B305" s="1" t="s">
        <v>217</v>
      </c>
      <c r="C305" s="1">
        <v>0</v>
      </c>
      <c r="D305" s="1" t="s">
        <v>217</v>
      </c>
      <c r="E305" s="1">
        <v>0</v>
      </c>
      <c r="F305" s="1" t="s">
        <v>217</v>
      </c>
      <c r="G305" s="1">
        <v>0</v>
      </c>
      <c r="H305" s="1" t="s">
        <v>217</v>
      </c>
      <c r="I305" s="12" t="s">
        <v>1743</v>
      </c>
      <c r="J305" s="12" t="s">
        <v>1743</v>
      </c>
      <c r="K305" s="1" t="s">
        <v>217</v>
      </c>
      <c r="L305" s="9" t="str">
        <f>IF(J305="Div by 0", "N/A", IF(K305="N/A","N/A", IF(J305&gt;VALUE(MID(K305,1,2)), "No", IF(J305&lt;-1*VALUE(MID(K305,1,2)), "No", "Yes"))))</f>
        <v>N/A</v>
      </c>
    </row>
    <row r="306" spans="1:12" x14ac:dyDescent="0.2">
      <c r="A306" s="57" t="s">
        <v>718</v>
      </c>
      <c r="B306" s="1" t="s">
        <v>217</v>
      </c>
      <c r="C306" s="1">
        <v>0</v>
      </c>
      <c r="D306" s="1" t="s">
        <v>217</v>
      </c>
      <c r="E306" s="1">
        <v>0</v>
      </c>
      <c r="F306" s="1" t="s">
        <v>217</v>
      </c>
      <c r="G306" s="1">
        <v>0</v>
      </c>
      <c r="H306" s="1" t="s">
        <v>217</v>
      </c>
      <c r="I306" s="12" t="s">
        <v>1743</v>
      </c>
      <c r="J306" s="12" t="s">
        <v>1743</v>
      </c>
      <c r="K306" s="1" t="s">
        <v>217</v>
      </c>
      <c r="L306" s="9" t="str">
        <f>IF(J306="Div by 0", "N/A", IF(K306="N/A","N/A", IF(J306&gt;VALUE(MID(K306,1,2)), "No", IF(J306&lt;-1*VALUE(MID(K306,1,2)), "No", "Yes"))))</f>
        <v>N/A</v>
      </c>
    </row>
    <row r="307" spans="1:12" ht="25.5" x14ac:dyDescent="0.2">
      <c r="A307" s="57" t="s">
        <v>709</v>
      </c>
      <c r="B307" s="1" t="s">
        <v>217</v>
      </c>
      <c r="C307" s="1">
        <v>0</v>
      </c>
      <c r="D307" s="1" t="s">
        <v>217</v>
      </c>
      <c r="E307" s="1">
        <v>0</v>
      </c>
      <c r="F307" s="1" t="s">
        <v>217</v>
      </c>
      <c r="G307" s="1">
        <v>0</v>
      </c>
      <c r="H307" s="1" t="s">
        <v>217</v>
      </c>
      <c r="I307" s="12" t="s">
        <v>1743</v>
      </c>
      <c r="J307" s="12" t="s">
        <v>1743</v>
      </c>
      <c r="K307" s="1" t="s">
        <v>217</v>
      </c>
      <c r="L307" s="9" t="str">
        <f>IF(J307="Div by 0", "N/A", IF(K307="N/A","N/A", IF(J307&gt;VALUE(MID(K307,1,2)), "No", IF(J307&lt;-1*VALUE(MID(K307,1,2)), "No", "Yes"))))</f>
        <v>N/A</v>
      </c>
    </row>
    <row r="308" spans="1:12" x14ac:dyDescent="0.2">
      <c r="A308" s="57" t="s">
        <v>710</v>
      </c>
      <c r="B308" s="1" t="s">
        <v>217</v>
      </c>
      <c r="C308" s="1" t="s">
        <v>217</v>
      </c>
      <c r="D308" s="1" t="s">
        <v>217</v>
      </c>
      <c r="E308" s="1">
        <v>122109</v>
      </c>
      <c r="F308" s="1" t="s">
        <v>217</v>
      </c>
      <c r="G308" s="1">
        <v>140848</v>
      </c>
      <c r="H308" s="1" t="s">
        <v>217</v>
      </c>
      <c r="I308" s="12" t="s">
        <v>217</v>
      </c>
      <c r="J308" s="12">
        <v>15.35</v>
      </c>
      <c r="K308" s="1" t="s">
        <v>217</v>
      </c>
      <c r="L308" s="9" t="str">
        <f>IF(J308="Div by 0", "N/A", IF(K308="N/A","N/A", IF(J308&gt;VALUE(MID(K308,1,2)), "No", IF(J308&lt;-1*VALUE(MID(K308,1,2)), "No", "Yes"))))</f>
        <v>N/A</v>
      </c>
    </row>
    <row r="309" spans="1:12" x14ac:dyDescent="0.2">
      <c r="A309" s="72" t="s">
        <v>73</v>
      </c>
      <c r="B309" s="34" t="s">
        <v>217</v>
      </c>
      <c r="C309" s="35">
        <v>1398105</v>
      </c>
      <c r="D309" s="43" t="str">
        <f>IF($B309="N/A","N/A",IF(C309&gt;10,"No",IF(C309&lt;-10,"No","Yes")))</f>
        <v>N/A</v>
      </c>
      <c r="E309" s="35">
        <v>1499805</v>
      </c>
      <c r="F309" s="43" t="str">
        <f>IF($B309="N/A","N/A",IF(E309&gt;10,"No",IF(E309&lt;-10,"No","Yes")))</f>
        <v>N/A</v>
      </c>
      <c r="G309" s="35">
        <v>1574943</v>
      </c>
      <c r="H309" s="43" t="str">
        <f>IF($B309="N/A","N/A",IF(G309&gt;10,"No",IF(G309&lt;-10,"No","Yes")))</f>
        <v>N/A</v>
      </c>
      <c r="I309" s="12">
        <v>7.274</v>
      </c>
      <c r="J309" s="12">
        <v>5.01</v>
      </c>
      <c r="K309" s="44" t="s">
        <v>734</v>
      </c>
      <c r="L309" s="9" t="str">
        <f t="shared" ref="L309:L338" si="94">IF(J309="Div by 0", "N/A", IF(K309="N/A","N/A", IF(J309&gt;VALUE(MID(K309,1,2)), "No", IF(J309&lt;-1*VALUE(MID(K309,1,2)), "No", "Yes"))))</f>
        <v>Yes</v>
      </c>
    </row>
    <row r="310" spans="1:12" x14ac:dyDescent="0.2">
      <c r="A310" s="57" t="s">
        <v>186</v>
      </c>
      <c r="B310" s="34" t="s">
        <v>217</v>
      </c>
      <c r="C310" s="35">
        <v>158711</v>
      </c>
      <c r="D310" s="11" t="str">
        <f t="shared" ref="D310:D313" si="95">IF($B310="N/A","N/A",IF(C310&gt;10,"No",IF(C310&lt;-10,"No","Yes")))</f>
        <v>N/A</v>
      </c>
      <c r="E310" s="35">
        <v>158824</v>
      </c>
      <c r="F310" s="11" t="str">
        <f t="shared" ref="F310:F313" si="96">IF($B310="N/A","N/A",IF(E310&gt;10,"No",IF(E310&lt;-10,"No","Yes")))</f>
        <v>N/A</v>
      </c>
      <c r="G310" s="35">
        <v>160158</v>
      </c>
      <c r="H310" s="11" t="str">
        <f t="shared" ref="H310:H313" si="97">IF($B310="N/A","N/A",IF(G310&gt;10,"No",IF(G310&lt;-10,"No","Yes")))</f>
        <v>N/A</v>
      </c>
      <c r="I310" s="12">
        <v>7.1199999999999999E-2</v>
      </c>
      <c r="J310" s="12">
        <v>0.83989999999999998</v>
      </c>
      <c r="K310" s="44" t="s">
        <v>734</v>
      </c>
      <c r="L310" s="9" t="str">
        <f>IF(J310="Div by 0", "N/A", IF(OR(J310="N/A",K310="N/A"),"N/A", IF(J310&gt;VALUE(MID(K310,1,2)), "No", IF(J310&lt;-1*VALUE(MID(K310,1,2)), "No", "Yes"))))</f>
        <v>Yes</v>
      </c>
    </row>
    <row r="311" spans="1:12" x14ac:dyDescent="0.2">
      <c r="A311" s="57" t="s">
        <v>187</v>
      </c>
      <c r="B311" s="34" t="s">
        <v>217</v>
      </c>
      <c r="C311" s="35">
        <v>272994</v>
      </c>
      <c r="D311" s="11" t="str">
        <f t="shared" si="95"/>
        <v>N/A</v>
      </c>
      <c r="E311" s="35">
        <v>284480</v>
      </c>
      <c r="F311" s="11" t="str">
        <f t="shared" si="96"/>
        <v>N/A</v>
      </c>
      <c r="G311" s="35">
        <v>296316</v>
      </c>
      <c r="H311" s="11" t="str">
        <f t="shared" si="97"/>
        <v>N/A</v>
      </c>
      <c r="I311" s="12">
        <v>4.2069999999999999</v>
      </c>
      <c r="J311" s="12">
        <v>4.1609999999999996</v>
      </c>
      <c r="K311" s="44" t="s">
        <v>734</v>
      </c>
      <c r="L311" s="9" t="str">
        <f t="shared" ref="L311:L313" si="98">IF(J311="Div by 0", "N/A", IF(OR(J311="N/A",K311="N/A"),"N/A", IF(J311&gt;VALUE(MID(K311,1,2)), "No", IF(J311&lt;-1*VALUE(MID(K311,1,2)), "No", "Yes"))))</f>
        <v>Yes</v>
      </c>
    </row>
    <row r="312" spans="1:12" x14ac:dyDescent="0.2">
      <c r="A312" s="57" t="s">
        <v>188</v>
      </c>
      <c r="B312" s="34" t="s">
        <v>217</v>
      </c>
      <c r="C312" s="35">
        <v>756152</v>
      </c>
      <c r="D312" s="11" t="str">
        <f t="shared" si="95"/>
        <v>N/A</v>
      </c>
      <c r="E312" s="35">
        <v>819951</v>
      </c>
      <c r="F312" s="11" t="str">
        <f t="shared" si="96"/>
        <v>N/A</v>
      </c>
      <c r="G312" s="35">
        <v>863708</v>
      </c>
      <c r="H312" s="11" t="str">
        <f t="shared" si="97"/>
        <v>N/A</v>
      </c>
      <c r="I312" s="12">
        <v>8.4369999999999994</v>
      </c>
      <c r="J312" s="12">
        <v>5.3369999999999997</v>
      </c>
      <c r="K312" s="44" t="s">
        <v>734</v>
      </c>
      <c r="L312" s="9" t="str">
        <f t="shared" si="98"/>
        <v>Yes</v>
      </c>
    </row>
    <row r="313" spans="1:12" x14ac:dyDescent="0.2">
      <c r="A313" s="7" t="s">
        <v>189</v>
      </c>
      <c r="B313" s="34" t="s">
        <v>217</v>
      </c>
      <c r="C313" s="35">
        <v>210248</v>
      </c>
      <c r="D313" s="11" t="str">
        <f t="shared" si="95"/>
        <v>N/A</v>
      </c>
      <c r="E313" s="35">
        <v>236550</v>
      </c>
      <c r="F313" s="11" t="str">
        <f t="shared" si="96"/>
        <v>N/A</v>
      </c>
      <c r="G313" s="35">
        <v>254761</v>
      </c>
      <c r="H313" s="11" t="str">
        <f t="shared" si="97"/>
        <v>N/A</v>
      </c>
      <c r="I313" s="12">
        <v>12.51</v>
      </c>
      <c r="J313" s="12">
        <v>7.6989999999999998</v>
      </c>
      <c r="K313" s="44" t="s">
        <v>734</v>
      </c>
      <c r="L313" s="9" t="str">
        <f t="shared" si="98"/>
        <v>Yes</v>
      </c>
    </row>
    <row r="314" spans="1:12" x14ac:dyDescent="0.2">
      <c r="A314" s="57" t="s">
        <v>1113</v>
      </c>
      <c r="B314" s="13" t="s">
        <v>217</v>
      </c>
      <c r="C314" s="35" t="s">
        <v>217</v>
      </c>
      <c r="D314" s="9" t="str">
        <f t="shared" ref="D314:F317" si="99">IF($B314="N/A","N/A",IF(C314&lt;0,"No","Yes"))</f>
        <v>N/A</v>
      </c>
      <c r="E314" s="35">
        <v>833180</v>
      </c>
      <c r="F314" s="9" t="str">
        <f t="shared" si="99"/>
        <v>N/A</v>
      </c>
      <c r="G314" s="35">
        <v>873193</v>
      </c>
      <c r="H314" s="9" t="str">
        <f t="shared" ref="H314:H317" si="100">IF($B314="N/A","N/A",IF(G314&lt;0,"No","Yes"))</f>
        <v>N/A</v>
      </c>
      <c r="I314" s="12" t="s">
        <v>217</v>
      </c>
      <c r="J314" s="12">
        <v>4.8019999999999996</v>
      </c>
      <c r="K314" s="1" t="s">
        <v>733</v>
      </c>
      <c r="L314" s="9" t="str">
        <f>IF(J314="Div by 0", "N/A", IF(OR(J314="N/A",K314="N/A"),"N/A", IF(J314&gt;VALUE(MID(K314,1,2)), "No", IF(J314&lt;-1*VALUE(MID(K314,1,2)), "No", "Yes"))))</f>
        <v>Yes</v>
      </c>
    </row>
    <row r="315" spans="1:12" x14ac:dyDescent="0.2">
      <c r="A315" s="57" t="s">
        <v>433</v>
      </c>
      <c r="B315" s="13" t="s">
        <v>217</v>
      </c>
      <c r="C315" s="35" t="s">
        <v>217</v>
      </c>
      <c r="D315" s="9" t="str">
        <f t="shared" si="99"/>
        <v>N/A</v>
      </c>
      <c r="E315" s="35">
        <v>46164</v>
      </c>
      <c r="F315" s="9" t="str">
        <f t="shared" si="99"/>
        <v>N/A</v>
      </c>
      <c r="G315" s="35">
        <v>49469</v>
      </c>
      <c r="H315" s="9" t="str">
        <f t="shared" si="100"/>
        <v>N/A</v>
      </c>
      <c r="I315" s="12" t="s">
        <v>217</v>
      </c>
      <c r="J315" s="12">
        <v>7.1589999999999998</v>
      </c>
      <c r="K315" s="1" t="s">
        <v>733</v>
      </c>
      <c r="L315" s="9" t="str">
        <f t="shared" ref="L315:L317" si="101">IF(J315="Div by 0", "N/A", IF(OR(J315="N/A",K315="N/A"),"N/A", IF(J315&gt;VALUE(MID(K315,1,2)), "No", IF(J315&lt;-1*VALUE(MID(K315,1,2)), "No", "Yes"))))</f>
        <v>Yes</v>
      </c>
    </row>
    <row r="316" spans="1:12" x14ac:dyDescent="0.2">
      <c r="A316" s="57" t="s">
        <v>434</v>
      </c>
      <c r="B316" s="13" t="s">
        <v>217</v>
      </c>
      <c r="C316" s="35" t="s">
        <v>217</v>
      </c>
      <c r="D316" s="9" t="str">
        <f t="shared" si="99"/>
        <v>N/A</v>
      </c>
      <c r="E316" s="35">
        <v>445641</v>
      </c>
      <c r="F316" s="9" t="str">
        <f t="shared" si="99"/>
        <v>N/A</v>
      </c>
      <c r="G316" s="35">
        <v>475696</v>
      </c>
      <c r="H316" s="9" t="str">
        <f t="shared" si="100"/>
        <v>N/A</v>
      </c>
      <c r="I316" s="12" t="s">
        <v>217</v>
      </c>
      <c r="J316" s="12">
        <v>6.7439999999999998</v>
      </c>
      <c r="K316" s="1" t="s">
        <v>733</v>
      </c>
      <c r="L316" s="9" t="str">
        <f t="shared" si="101"/>
        <v>Yes</v>
      </c>
    </row>
    <row r="317" spans="1:12" x14ac:dyDescent="0.2">
      <c r="A317" s="57" t="s">
        <v>1114</v>
      </c>
      <c r="B317" s="13" t="s">
        <v>217</v>
      </c>
      <c r="C317" s="35" t="s">
        <v>217</v>
      </c>
      <c r="D317" s="9" t="str">
        <f t="shared" si="99"/>
        <v>N/A</v>
      </c>
      <c r="E317" s="35">
        <v>133241</v>
      </c>
      <c r="F317" s="9" t="str">
        <f t="shared" si="99"/>
        <v>N/A</v>
      </c>
      <c r="G317" s="35">
        <v>134810</v>
      </c>
      <c r="H317" s="9" t="str">
        <f t="shared" si="100"/>
        <v>N/A</v>
      </c>
      <c r="I317" s="12" t="s">
        <v>217</v>
      </c>
      <c r="J317" s="12">
        <v>1.1779999999999999</v>
      </c>
      <c r="K317" s="1" t="s">
        <v>733</v>
      </c>
      <c r="L317" s="9" t="str">
        <f t="shared" si="101"/>
        <v>Yes</v>
      </c>
    </row>
    <row r="318" spans="1:12" x14ac:dyDescent="0.2">
      <c r="A318" s="57" t="s">
        <v>98</v>
      </c>
      <c r="B318" s="34" t="s">
        <v>295</v>
      </c>
      <c r="C318" s="8">
        <v>89.488057049000005</v>
      </c>
      <c r="D318" s="43" t="str">
        <f>IF($B318="N/A","N/A",IF(C318&gt;80,"Yes","No"))</f>
        <v>Yes</v>
      </c>
      <c r="E318" s="8">
        <v>88.767006377000001</v>
      </c>
      <c r="F318" s="43" t="str">
        <f>IF($B318="N/A","N/A",IF(E318&gt;80,"Yes","No"))</f>
        <v>Yes</v>
      </c>
      <c r="G318" s="8">
        <v>88.231574094999999</v>
      </c>
      <c r="H318" s="43" t="str">
        <f>IF($B318="N/A","N/A",IF(G318&gt;80,"Yes","No"))</f>
        <v>Yes</v>
      </c>
      <c r="I318" s="12">
        <v>-0.80600000000000005</v>
      </c>
      <c r="J318" s="12">
        <v>-0.60299999999999998</v>
      </c>
      <c r="K318" s="44" t="s">
        <v>734</v>
      </c>
      <c r="L318" s="9" t="str">
        <f t="shared" si="94"/>
        <v>Yes</v>
      </c>
    </row>
    <row r="319" spans="1:12" x14ac:dyDescent="0.2">
      <c r="A319" s="57" t="s">
        <v>336</v>
      </c>
      <c r="B319" s="34" t="s">
        <v>282</v>
      </c>
      <c r="C319" s="8">
        <v>0.14419517849999999</v>
      </c>
      <c r="D319" s="43" t="str">
        <f>IF($B319="N/A","N/A",IF(C319&gt;=5,"No",IF(C319&lt;0,"No","Yes")))</f>
        <v>Yes</v>
      </c>
      <c r="E319" s="8">
        <v>0.1322171882</v>
      </c>
      <c r="F319" s="43" t="str">
        <f>IF($B319="N/A","N/A",IF(E319&gt;=5,"No",IF(E319&lt;0,"No","Yes")))</f>
        <v>Yes</v>
      </c>
      <c r="G319" s="8">
        <v>0.106480044</v>
      </c>
      <c r="H319" s="43" t="str">
        <f>IF($B319="N/A","N/A",IF(G319&gt;=5,"No",IF(G319&lt;0,"No","Yes")))</f>
        <v>Yes</v>
      </c>
      <c r="I319" s="12">
        <v>-8.31</v>
      </c>
      <c r="J319" s="12">
        <v>-19.5</v>
      </c>
      <c r="K319" s="44" t="s">
        <v>734</v>
      </c>
      <c r="L319" s="9" t="str">
        <f t="shared" si="94"/>
        <v>No</v>
      </c>
    </row>
    <row r="320" spans="1:12" x14ac:dyDescent="0.2">
      <c r="A320" s="57" t="s">
        <v>344</v>
      </c>
      <c r="B320" s="47" t="s">
        <v>282</v>
      </c>
      <c r="C320" s="8">
        <v>3.8194556202999999</v>
      </c>
      <c r="D320" s="43" t="str">
        <f>IF($B320="N/A","N/A",IF(C320&gt;=5,"No",IF(C320&lt;0,"No","Yes")))</f>
        <v>Yes</v>
      </c>
      <c r="E320" s="8">
        <v>3.8509672924</v>
      </c>
      <c r="F320" s="43" t="str">
        <f>IF($B320="N/A","N/A",IF(E320&gt;=5,"No",IF(E320&lt;0,"No","Yes")))</f>
        <v>Yes</v>
      </c>
      <c r="G320" s="8">
        <v>3.9758264266999999</v>
      </c>
      <c r="H320" s="43" t="str">
        <f>IF($B320="N/A","N/A",IF(G320&gt;=5,"No",IF(G320&lt;0,"No","Yes")))</f>
        <v>Yes</v>
      </c>
      <c r="I320" s="12">
        <v>0.82499999999999996</v>
      </c>
      <c r="J320" s="12">
        <v>3.242</v>
      </c>
      <c r="K320" s="44" t="s">
        <v>734</v>
      </c>
      <c r="L320" s="9" t="str">
        <f t="shared" si="94"/>
        <v>Yes</v>
      </c>
    </row>
    <row r="321" spans="1:12" x14ac:dyDescent="0.2">
      <c r="A321" s="57" t="s">
        <v>337</v>
      </c>
      <c r="B321" s="47" t="s">
        <v>282</v>
      </c>
      <c r="C321" s="8">
        <v>2.3885902703999999</v>
      </c>
      <c r="D321" s="43" t="str">
        <f>IF($B321="N/A","N/A",IF(C321&gt;=5,"No",IF(C321&lt;0,"No","Yes")))</f>
        <v>Yes</v>
      </c>
      <c r="E321" s="8">
        <v>2.2376242245000002</v>
      </c>
      <c r="F321" s="43" t="str">
        <f>IF($B321="N/A","N/A",IF(E321&gt;=5,"No",IF(E321&lt;0,"No","Yes")))</f>
        <v>Yes</v>
      </c>
      <c r="G321" s="8">
        <v>2.0983616550000002</v>
      </c>
      <c r="H321" s="43" t="str">
        <f>IF($B321="N/A","N/A",IF(G321&gt;=5,"No",IF(G321&lt;0,"No","Yes")))</f>
        <v>Yes</v>
      </c>
      <c r="I321" s="12">
        <v>-6.32</v>
      </c>
      <c r="J321" s="12">
        <v>-6.22</v>
      </c>
      <c r="K321" s="44" t="s">
        <v>734</v>
      </c>
      <c r="L321" s="9" t="str">
        <f t="shared" si="94"/>
        <v>Yes</v>
      </c>
    </row>
    <row r="322" spans="1:12" x14ac:dyDescent="0.2">
      <c r="A322" s="57" t="s">
        <v>338</v>
      </c>
      <c r="B322" s="47" t="s">
        <v>296</v>
      </c>
      <c r="C322" s="8">
        <v>1.6885713162</v>
      </c>
      <c r="D322" s="43" t="str">
        <f>IF($B322="N/A","N/A",IF(C322&gt;0,"No",IF(C322&lt;0,"No","Yes")))</f>
        <v>No</v>
      </c>
      <c r="E322" s="8">
        <v>1.8727767943</v>
      </c>
      <c r="F322" s="43" t="str">
        <f>IF($B322="N/A","N/A",IF(E322&gt;0,"No",IF(E322&lt;0,"No","Yes")))</f>
        <v>No</v>
      </c>
      <c r="G322" s="8">
        <v>1.9063547061999999</v>
      </c>
      <c r="H322" s="43" t="str">
        <f>IF($B322="N/A","N/A",IF(G322&gt;0,"No",IF(G322&lt;0,"No","Yes")))</f>
        <v>No</v>
      </c>
      <c r="I322" s="12">
        <v>10.91</v>
      </c>
      <c r="J322" s="12">
        <v>1.7929999999999999</v>
      </c>
      <c r="K322" s="44" t="s">
        <v>734</v>
      </c>
      <c r="L322" s="9" t="str">
        <f t="shared" si="94"/>
        <v>Yes</v>
      </c>
    </row>
    <row r="323" spans="1:12" x14ac:dyDescent="0.2">
      <c r="A323" s="57" t="s">
        <v>339</v>
      </c>
      <c r="B323" s="47" t="s">
        <v>282</v>
      </c>
      <c r="C323" s="8">
        <v>2.4711305659999998</v>
      </c>
      <c r="D323" s="43" t="str">
        <f>IF($B323="N/A","N/A",IF(C323&gt;=5,"No",IF(C323&lt;0,"No","Yes")))</f>
        <v>Yes</v>
      </c>
      <c r="E323" s="8">
        <v>3.1388080450000002</v>
      </c>
      <c r="F323" s="43" t="str">
        <f>IF($B323="N/A","N/A",IF(E323&gt;=5,"No",IF(E323&lt;0,"No","Yes")))</f>
        <v>Yes</v>
      </c>
      <c r="G323" s="8">
        <v>3.6796887252000001</v>
      </c>
      <c r="H323" s="43" t="str">
        <f>IF($B323="N/A","N/A",IF(G323&gt;=5,"No",IF(G323&lt;0,"No","Yes")))</f>
        <v>Yes</v>
      </c>
      <c r="I323" s="12">
        <v>27.02</v>
      </c>
      <c r="J323" s="12">
        <v>17.23</v>
      </c>
      <c r="K323" s="44" t="s">
        <v>734</v>
      </c>
      <c r="L323" s="9" t="str">
        <f t="shared" si="94"/>
        <v>No</v>
      </c>
    </row>
    <row r="324" spans="1:12" x14ac:dyDescent="0.2">
      <c r="A324" s="57" t="s">
        <v>340</v>
      </c>
      <c r="B324" s="47" t="s">
        <v>296</v>
      </c>
      <c r="C324" s="8">
        <v>0</v>
      </c>
      <c r="D324" s="43" t="str">
        <f t="shared" ref="D324:D325" si="102">IF($B324="N/A","N/A",IF(C324&gt;0,"No",IF(C324&lt;0,"No","Yes")))</f>
        <v>Yes</v>
      </c>
      <c r="E324" s="8">
        <v>0</v>
      </c>
      <c r="F324" s="43" t="str">
        <f t="shared" ref="F324:F325" si="103">IF($B324="N/A","N/A",IF(E324&gt;0,"No",IF(E324&lt;0,"No","Yes")))</f>
        <v>Yes</v>
      </c>
      <c r="G324" s="8">
        <v>0</v>
      </c>
      <c r="H324" s="43" t="str">
        <f t="shared" ref="H324:H325" si="104">IF($B324="N/A","N/A",IF(G324&gt;0,"No",IF(G324&lt;0,"No","Yes")))</f>
        <v>Yes</v>
      </c>
      <c r="I324" s="12" t="s">
        <v>1743</v>
      </c>
      <c r="J324" s="12" t="s">
        <v>1743</v>
      </c>
      <c r="K324" s="44" t="s">
        <v>734</v>
      </c>
      <c r="L324" s="9" t="str">
        <f t="shared" si="94"/>
        <v>N/A</v>
      </c>
    </row>
    <row r="325" spans="1:12" x14ac:dyDescent="0.2">
      <c r="A325" s="57" t="s">
        <v>341</v>
      </c>
      <c r="B325" s="47" t="s">
        <v>296</v>
      </c>
      <c r="C325" s="8">
        <v>0</v>
      </c>
      <c r="D325" s="43" t="str">
        <f t="shared" si="102"/>
        <v>Yes</v>
      </c>
      <c r="E325" s="8">
        <v>6.0007799999999998E-4</v>
      </c>
      <c r="F325" s="43" t="str">
        <f t="shared" si="103"/>
        <v>No</v>
      </c>
      <c r="G325" s="8">
        <v>1.7143478E-3</v>
      </c>
      <c r="H325" s="43" t="str">
        <f t="shared" si="104"/>
        <v>No</v>
      </c>
      <c r="I325" s="12" t="s">
        <v>1743</v>
      </c>
      <c r="J325" s="12">
        <v>185.7</v>
      </c>
      <c r="K325" s="44" t="s">
        <v>734</v>
      </c>
      <c r="L325" s="9" t="str">
        <f t="shared" si="94"/>
        <v>No</v>
      </c>
    </row>
    <row r="326" spans="1:12" x14ac:dyDescent="0.2">
      <c r="A326" s="57" t="s">
        <v>99</v>
      </c>
      <c r="B326" s="47" t="s">
        <v>296</v>
      </c>
      <c r="C326" s="8">
        <v>0</v>
      </c>
      <c r="D326" s="43" t="str">
        <f>IF($B326="N/A","N/A",IF(C326&gt;0,"No",IF(C326&lt;0,"No","Yes")))</f>
        <v>Yes</v>
      </c>
      <c r="E326" s="8">
        <v>0</v>
      </c>
      <c r="F326" s="43" t="str">
        <f>IF($B326="N/A","N/A",IF(E326&gt;0,"No",IF(E326&lt;0,"No","Yes")))</f>
        <v>Yes</v>
      </c>
      <c r="G326" s="8">
        <v>0</v>
      </c>
      <c r="H326" s="43" t="str">
        <f>IF($B326="N/A","N/A",IF(G326&gt;0,"No",IF(G326&lt;0,"No","Yes")))</f>
        <v>Yes</v>
      </c>
      <c r="I326" s="12" t="s">
        <v>1743</v>
      </c>
      <c r="J326" s="12" t="s">
        <v>1743</v>
      </c>
      <c r="K326" s="44" t="s">
        <v>734</v>
      </c>
      <c r="L326" s="9" t="str">
        <f t="shared" si="94"/>
        <v>N/A</v>
      </c>
    </row>
    <row r="327" spans="1:12" x14ac:dyDescent="0.2">
      <c r="A327" s="57" t="s">
        <v>342</v>
      </c>
      <c r="B327" s="47" t="s">
        <v>296</v>
      </c>
      <c r="C327" s="8">
        <v>0</v>
      </c>
      <c r="D327" s="43" t="str">
        <f>IF($B327="N/A","N/A",IF(C327&gt;0,"No",IF(C327&lt;0,"No","Yes")))</f>
        <v>Yes</v>
      </c>
      <c r="E327" s="8">
        <v>0</v>
      </c>
      <c r="F327" s="43" t="str">
        <f>IF($B327="N/A","N/A",IF(E327&gt;0,"No",IF(E327&lt;0,"No","Yes")))</f>
        <v>Yes</v>
      </c>
      <c r="G327" s="8">
        <v>0</v>
      </c>
      <c r="H327" s="43" t="str">
        <f>IF($B327="N/A","N/A",IF(G327&gt;0,"No",IF(G327&lt;0,"No","Yes")))</f>
        <v>Yes</v>
      </c>
      <c r="I327" s="12" t="s">
        <v>1743</v>
      </c>
      <c r="J327" s="12" t="s">
        <v>1743</v>
      </c>
      <c r="K327" s="44" t="s">
        <v>734</v>
      </c>
      <c r="L327" s="9" t="str">
        <f t="shared" si="94"/>
        <v>N/A</v>
      </c>
    </row>
    <row r="328" spans="1:12" x14ac:dyDescent="0.2">
      <c r="A328" s="57" t="s">
        <v>343</v>
      </c>
      <c r="B328" s="47" t="s">
        <v>296</v>
      </c>
      <c r="C328" s="8">
        <v>0</v>
      </c>
      <c r="D328" s="43" t="str">
        <f>IF($B328="N/A","N/A",IF(C328&gt;0,"No",IF(C328&lt;0,"No","Yes")))</f>
        <v>Yes</v>
      </c>
      <c r="E328" s="8">
        <v>0</v>
      </c>
      <c r="F328" s="43" t="str">
        <f>IF($B328="N/A","N/A",IF(E328&gt;0,"No",IF(E328&lt;0,"No","Yes")))</f>
        <v>Yes</v>
      </c>
      <c r="G328" s="8">
        <v>0</v>
      </c>
      <c r="H328" s="43" t="str">
        <f>IF($B328="N/A","N/A",IF(G328&gt;0,"No",IF(G328&lt;0,"No","Yes")))</f>
        <v>Yes</v>
      </c>
      <c r="I328" s="12" t="s">
        <v>1743</v>
      </c>
      <c r="J328" s="12" t="s">
        <v>1743</v>
      </c>
      <c r="K328" s="44" t="s">
        <v>734</v>
      </c>
      <c r="L328" s="9" t="str">
        <f t="shared" si="94"/>
        <v>N/A</v>
      </c>
    </row>
    <row r="329" spans="1:12" x14ac:dyDescent="0.2">
      <c r="A329" s="57" t="s">
        <v>1115</v>
      </c>
      <c r="B329" s="34" t="s">
        <v>217</v>
      </c>
      <c r="C329" s="8" t="s">
        <v>217</v>
      </c>
      <c r="D329" s="43" t="str">
        <f>IF($B329="N/A","N/A",IF(C329&gt;10,"No",IF(C329&lt;-10,"No","Yes")))</f>
        <v>N/A</v>
      </c>
      <c r="E329" s="8">
        <v>0</v>
      </c>
      <c r="F329" s="43" t="str">
        <f>IF($B329="N/A","N/A",IF(E329&gt;10,"No",IF(E329&lt;-10,"No","Yes")))</f>
        <v>N/A</v>
      </c>
      <c r="G329" s="8">
        <v>0</v>
      </c>
      <c r="H329" s="43" t="str">
        <f>IF($B329="N/A","N/A",IF(G329&gt;10,"No",IF(G329&lt;-10,"No","Yes")))</f>
        <v>N/A</v>
      </c>
      <c r="I329" s="12" t="s">
        <v>217</v>
      </c>
      <c r="J329" s="12" t="s">
        <v>1743</v>
      </c>
      <c r="K329" s="44" t="s">
        <v>734</v>
      </c>
      <c r="L329" s="9" t="str">
        <f t="shared" si="94"/>
        <v>N/A</v>
      </c>
    </row>
    <row r="330" spans="1:12" x14ac:dyDescent="0.2">
      <c r="A330" s="57" t="s">
        <v>1116</v>
      </c>
      <c r="B330" s="34" t="s">
        <v>217</v>
      </c>
      <c r="C330" s="8">
        <v>0</v>
      </c>
      <c r="D330" s="43" t="str">
        <f>IF($B330="N/A","N/A",IF(C330&gt;10,"No",IF(C330&lt;-10,"No","Yes")))</f>
        <v>N/A</v>
      </c>
      <c r="E330" s="8">
        <v>0</v>
      </c>
      <c r="F330" s="43" t="str">
        <f>IF($B330="N/A","N/A",IF(E330&gt;10,"No",IF(E330&lt;-10,"No","Yes")))</f>
        <v>N/A</v>
      </c>
      <c r="G330" s="8">
        <v>0</v>
      </c>
      <c r="H330" s="43" t="str">
        <f>IF($B330="N/A","N/A",IF(G330&gt;10,"No",IF(G330&lt;-10,"No","Yes")))</f>
        <v>N/A</v>
      </c>
      <c r="I330" s="12" t="s">
        <v>1743</v>
      </c>
      <c r="J330" s="12" t="s">
        <v>1743</v>
      </c>
      <c r="K330" s="44" t="s">
        <v>734</v>
      </c>
      <c r="L330" s="9" t="str">
        <f t="shared" si="94"/>
        <v>N/A</v>
      </c>
    </row>
    <row r="331" spans="1:12" x14ac:dyDescent="0.2">
      <c r="A331" s="57" t="s">
        <v>1117</v>
      </c>
      <c r="B331" s="34" t="s">
        <v>217</v>
      </c>
      <c r="C331" s="8">
        <v>0</v>
      </c>
      <c r="D331" s="43" t="str">
        <f>IF($B331="N/A","N/A",IF(C331&gt;10,"No",IF(C331&lt;-10,"No","Yes")))</f>
        <v>N/A</v>
      </c>
      <c r="E331" s="8">
        <v>0</v>
      </c>
      <c r="F331" s="43" t="str">
        <f>IF($B331="N/A","N/A",IF(E331&gt;10,"No",IF(E331&lt;-10,"No","Yes")))</f>
        <v>N/A</v>
      </c>
      <c r="G331" s="8">
        <v>0</v>
      </c>
      <c r="H331" s="43" t="str">
        <f>IF($B331="N/A","N/A",IF(G331&gt;10,"No",IF(G331&lt;-10,"No","Yes")))</f>
        <v>N/A</v>
      </c>
      <c r="I331" s="12" t="s">
        <v>1743</v>
      </c>
      <c r="J331" s="12" t="s">
        <v>1743</v>
      </c>
      <c r="K331" s="44" t="s">
        <v>734</v>
      </c>
      <c r="L331" s="9" t="str">
        <f t="shared" si="94"/>
        <v>N/A</v>
      </c>
    </row>
    <row r="332" spans="1:12" x14ac:dyDescent="0.2">
      <c r="A332" s="57" t="s">
        <v>1118</v>
      </c>
      <c r="B332" s="34" t="s">
        <v>217</v>
      </c>
      <c r="C332" s="8">
        <v>0</v>
      </c>
      <c r="D332" s="43" t="str">
        <f>IF($B332="N/A","N/A",IF(C332&gt;10,"No",IF(C332&lt;-10,"No","Yes")))</f>
        <v>N/A</v>
      </c>
      <c r="E332" s="8">
        <v>0</v>
      </c>
      <c r="F332" s="43" t="str">
        <f>IF($B332="N/A","N/A",IF(E332&gt;10,"No",IF(E332&lt;-10,"No","Yes")))</f>
        <v>N/A</v>
      </c>
      <c r="G332" s="8">
        <v>0</v>
      </c>
      <c r="H332" s="43" t="str">
        <f>IF($B332="N/A","N/A",IF(G332&gt;10,"No",IF(G332&lt;-10,"No","Yes")))</f>
        <v>N/A</v>
      </c>
      <c r="I332" s="12" t="s">
        <v>1743</v>
      </c>
      <c r="J332" s="12" t="s">
        <v>1743</v>
      </c>
      <c r="K332" s="44" t="s">
        <v>734</v>
      </c>
      <c r="L332" s="9" t="str">
        <f t="shared" si="94"/>
        <v>N/A</v>
      </c>
    </row>
    <row r="333" spans="1:12" x14ac:dyDescent="0.2">
      <c r="A333" s="57" t="s">
        <v>1119</v>
      </c>
      <c r="B333" s="34" t="s">
        <v>297</v>
      </c>
      <c r="C333" s="8">
        <v>7.5442116293000003</v>
      </c>
      <c r="D333" s="43" t="str">
        <f>IF($B333="N/A","N/A",IF(C333&gt;15,"No",IF(C333&lt;2,"No","Yes")))</f>
        <v>Yes</v>
      </c>
      <c r="E333" s="8">
        <v>7.2910144986000001</v>
      </c>
      <c r="F333" s="43" t="str">
        <f>IF($B333="N/A","N/A",IF(E333&gt;15,"No",IF(E333&lt;2,"No","Yes")))</f>
        <v>Yes</v>
      </c>
      <c r="G333" s="8">
        <v>7.1127018565000002</v>
      </c>
      <c r="H333" s="43" t="str">
        <f>IF($B333="N/A","N/A",IF(G333&gt;15,"No",IF(G333&lt;2,"No","Yes")))</f>
        <v>Yes</v>
      </c>
      <c r="I333" s="12">
        <v>-3.36</v>
      </c>
      <c r="J333" s="12">
        <v>-2.4500000000000002</v>
      </c>
      <c r="K333" s="44" t="s">
        <v>734</v>
      </c>
      <c r="L333" s="9" t="str">
        <f t="shared" si="94"/>
        <v>Yes</v>
      </c>
    </row>
    <row r="334" spans="1:12" x14ac:dyDescent="0.2">
      <c r="A334" s="57" t="s">
        <v>1120</v>
      </c>
      <c r="B334" s="34" t="s">
        <v>217</v>
      </c>
      <c r="C334" s="35">
        <v>49400</v>
      </c>
      <c r="D334" s="43" t="str">
        <f>IF($B334="N/A","N/A",IF(C334&gt;10,"No",IF(C334&lt;-10,"No","Yes")))</f>
        <v>N/A</v>
      </c>
      <c r="E334" s="35">
        <v>56965</v>
      </c>
      <c r="F334" s="43" t="str">
        <f>IF($B334="N/A","N/A",IF(E334&gt;10,"No",IF(E334&lt;-10,"No","Yes")))</f>
        <v>N/A</v>
      </c>
      <c r="G334" s="35">
        <v>54730</v>
      </c>
      <c r="H334" s="43" t="str">
        <f>IF($B334="N/A","N/A",IF(G334&gt;10,"No",IF(G334&lt;-10,"No","Yes")))</f>
        <v>N/A</v>
      </c>
      <c r="I334" s="12">
        <v>15.31</v>
      </c>
      <c r="J334" s="12">
        <v>-3.92</v>
      </c>
      <c r="K334" s="44" t="s">
        <v>734</v>
      </c>
      <c r="L334" s="9" t="str">
        <f t="shared" si="94"/>
        <v>Yes</v>
      </c>
    </row>
    <row r="335" spans="1:12" x14ac:dyDescent="0.2">
      <c r="A335" s="57" t="s">
        <v>145</v>
      </c>
      <c r="B335" s="34" t="s">
        <v>217</v>
      </c>
      <c r="C335" s="35">
        <v>44966</v>
      </c>
      <c r="D335" s="43" t="str">
        <f>IF($B335="N/A","N/A",IF(C335&gt;10,"No",IF(C335&lt;-10,"No","Yes")))</f>
        <v>N/A</v>
      </c>
      <c r="E335" s="35">
        <v>44136</v>
      </c>
      <c r="F335" s="43" t="str">
        <f>IF($B335="N/A","N/A",IF(E335&gt;10,"No",IF(E335&lt;-10,"No","Yes")))</f>
        <v>N/A</v>
      </c>
      <c r="G335" s="35">
        <v>40145</v>
      </c>
      <c r="H335" s="43" t="str">
        <f>IF($B335="N/A","N/A",IF(G335&gt;10,"No",IF(G335&lt;-10,"No","Yes")))</f>
        <v>N/A</v>
      </c>
      <c r="I335" s="12">
        <v>-1.85</v>
      </c>
      <c r="J335" s="12">
        <v>-9.0399999999999991</v>
      </c>
      <c r="K335" s="44" t="s">
        <v>734</v>
      </c>
      <c r="L335" s="9" t="str">
        <f t="shared" si="94"/>
        <v>Yes</v>
      </c>
    </row>
    <row r="336" spans="1:12" x14ac:dyDescent="0.2">
      <c r="A336" s="57" t="s">
        <v>146</v>
      </c>
      <c r="B336" s="34" t="s">
        <v>217</v>
      </c>
      <c r="C336" s="35">
        <v>0</v>
      </c>
      <c r="D336" s="43" t="str">
        <f>IF($B336="N/A","N/A",IF(C336&gt;10,"No",IF(C336&lt;-10,"No","Yes")))</f>
        <v>N/A</v>
      </c>
      <c r="E336" s="35">
        <v>0</v>
      </c>
      <c r="F336" s="43" t="str">
        <f>IF($B336="N/A","N/A",IF(E336&gt;10,"No",IF(E336&lt;-10,"No","Yes")))</f>
        <v>N/A</v>
      </c>
      <c r="G336" s="35">
        <v>0</v>
      </c>
      <c r="H336" s="43" t="str">
        <f>IF($B336="N/A","N/A",IF(G336&gt;10,"No",IF(G336&lt;-10,"No","Yes")))</f>
        <v>N/A</v>
      </c>
      <c r="I336" s="12" t="s">
        <v>1743</v>
      </c>
      <c r="J336" s="12" t="s">
        <v>1743</v>
      </c>
      <c r="K336" s="44" t="s">
        <v>734</v>
      </c>
      <c r="L336" s="9" t="str">
        <f t="shared" si="94"/>
        <v>N/A</v>
      </c>
    </row>
    <row r="337" spans="1:12" x14ac:dyDescent="0.2">
      <c r="A337" s="57" t="s">
        <v>147</v>
      </c>
      <c r="B337" s="34" t="s">
        <v>217</v>
      </c>
      <c r="C337" s="35">
        <v>29568</v>
      </c>
      <c r="D337" s="43" t="str">
        <f>IF($B337="N/A","N/A",IF(C337&gt;10,"No",IF(C337&lt;-10,"No","Yes")))</f>
        <v>N/A</v>
      </c>
      <c r="E337" s="35">
        <v>32714</v>
      </c>
      <c r="F337" s="43" t="str">
        <f>IF($B337="N/A","N/A",IF(E337&gt;10,"No",IF(E337&lt;-10,"No","Yes")))</f>
        <v>N/A</v>
      </c>
      <c r="G337" s="35">
        <v>31592</v>
      </c>
      <c r="H337" s="43" t="str">
        <f>IF($B337="N/A","N/A",IF(G337&gt;10,"No",IF(G337&lt;-10,"No","Yes")))</f>
        <v>N/A</v>
      </c>
      <c r="I337" s="12">
        <v>10.64</v>
      </c>
      <c r="J337" s="12">
        <v>-3.43</v>
      </c>
      <c r="K337" s="44" t="s">
        <v>734</v>
      </c>
      <c r="L337" s="9" t="str">
        <f t="shared" si="94"/>
        <v>Yes</v>
      </c>
    </row>
    <row r="338" spans="1:12" x14ac:dyDescent="0.2">
      <c r="A338" s="57" t="s">
        <v>148</v>
      </c>
      <c r="B338" s="34" t="s">
        <v>217</v>
      </c>
      <c r="C338" s="35">
        <v>1220</v>
      </c>
      <c r="D338" s="43" t="str">
        <f>IF($B338="N/A","N/A",IF(C338&gt;10,"No",IF(C338&lt;-10,"No","Yes")))</f>
        <v>N/A</v>
      </c>
      <c r="E338" s="35">
        <v>1413</v>
      </c>
      <c r="F338" s="43" t="str">
        <f>IF($B338="N/A","N/A",IF(E338&gt;10,"No",IF(E338&lt;-10,"No","Yes")))</f>
        <v>N/A</v>
      </c>
      <c r="G338" s="35">
        <v>1462</v>
      </c>
      <c r="H338" s="43" t="str">
        <f>IF($B338="N/A","N/A",IF(G338&gt;10,"No",IF(G338&lt;-10,"No","Yes")))</f>
        <v>N/A</v>
      </c>
      <c r="I338" s="12">
        <v>15.82</v>
      </c>
      <c r="J338" s="12">
        <v>3.468</v>
      </c>
      <c r="K338" s="44" t="s">
        <v>734</v>
      </c>
      <c r="L338" s="9" t="str">
        <f t="shared" si="94"/>
        <v>Yes</v>
      </c>
    </row>
    <row r="339" spans="1:12" s="18" customFormat="1" ht="12" customHeight="1" x14ac:dyDescent="0.2">
      <c r="A339" s="173" t="s">
        <v>1649</v>
      </c>
      <c r="B339" s="174"/>
      <c r="C339" s="174"/>
      <c r="D339" s="174"/>
      <c r="E339" s="174"/>
      <c r="F339" s="174"/>
      <c r="G339" s="174"/>
      <c r="H339" s="174"/>
      <c r="I339" s="174"/>
      <c r="J339" s="174"/>
      <c r="K339" s="174"/>
      <c r="L339" s="175"/>
    </row>
    <row r="340" spans="1:12" s="18" customFormat="1" ht="12.75" customHeight="1" x14ac:dyDescent="0.2">
      <c r="A340" s="167" t="s">
        <v>1647</v>
      </c>
      <c r="B340" s="168"/>
      <c r="C340" s="168"/>
      <c r="D340" s="168"/>
      <c r="E340" s="168"/>
      <c r="F340" s="168"/>
      <c r="G340" s="168"/>
      <c r="H340" s="168"/>
      <c r="I340" s="168"/>
      <c r="J340" s="168"/>
      <c r="K340" s="168"/>
      <c r="L340" s="169"/>
    </row>
    <row r="341" spans="1:12" x14ac:dyDescent="0.2">
      <c r="A341" s="55"/>
    </row>
    <row r="342" spans="1:12" x14ac:dyDescent="0.2">
      <c r="A342" s="53"/>
    </row>
    <row r="343" spans="1:12" x14ac:dyDescent="0.2">
      <c r="A343" s="2"/>
    </row>
    <row r="344" spans="1:12" x14ac:dyDescent="0.2">
      <c r="A344" s="2"/>
    </row>
    <row r="345" spans="1:12" x14ac:dyDescent="0.2">
      <c r="A345" s="53"/>
    </row>
    <row r="346" spans="1:12" x14ac:dyDescent="0.2">
      <c r="A346" s="55"/>
    </row>
    <row r="347" spans="1:12" x14ac:dyDescent="0.2">
      <c r="A347" s="55"/>
    </row>
    <row r="348" spans="1:12" x14ac:dyDescent="0.2">
      <c r="A348" s="55"/>
    </row>
    <row r="349" spans="1:12" x14ac:dyDescent="0.2">
      <c r="A349" s="55"/>
    </row>
    <row r="350" spans="1:12" x14ac:dyDescent="0.2">
      <c r="A350" s="55"/>
    </row>
    <row r="351" spans="1:12" x14ac:dyDescent="0.2">
      <c r="A351" s="55"/>
    </row>
    <row r="352" spans="1:12" x14ac:dyDescent="0.2">
      <c r="A352" s="55"/>
    </row>
    <row r="353" spans="1:1" x14ac:dyDescent="0.2">
      <c r="A353" s="55"/>
    </row>
    <row r="354" spans="1:1" x14ac:dyDescent="0.2">
      <c r="A354" s="53"/>
    </row>
    <row r="355" spans="1:1" x14ac:dyDescent="0.2">
      <c r="A355" s="53"/>
    </row>
    <row r="356" spans="1:1" x14ac:dyDescent="0.2">
      <c r="A356" s="53"/>
    </row>
    <row r="357" spans="1:1" x14ac:dyDescent="0.2">
      <c r="A357" s="53"/>
    </row>
    <row r="358" spans="1:1" x14ac:dyDescent="0.2">
      <c r="A358" s="53"/>
    </row>
    <row r="359" spans="1:1" x14ac:dyDescent="0.2">
      <c r="A359" s="53"/>
    </row>
    <row r="360" spans="1:1" x14ac:dyDescent="0.2">
      <c r="A360" s="53"/>
    </row>
    <row r="361" spans="1:1" x14ac:dyDescent="0.2">
      <c r="A361" s="53"/>
    </row>
  </sheetData>
  <mergeCells count="5">
    <mergeCell ref="A4:K4"/>
    <mergeCell ref="A2:L2"/>
    <mergeCell ref="A339:L339"/>
    <mergeCell ref="A340:L340"/>
    <mergeCell ref="A1:L1"/>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9"/>
  <sheetViews>
    <sheetView zoomScaleNormal="100" workbookViewId="0">
      <selection activeCell="A9" sqref="A9"/>
    </sheetView>
  </sheetViews>
  <sheetFormatPr defaultRowHeight="12.75" x14ac:dyDescent="0.2"/>
  <cols>
    <col min="1" max="1" width="77.28515625" style="104" customWidth="1"/>
    <col min="2" max="2" width="10.7109375" style="73" customWidth="1"/>
    <col min="3" max="3" width="14.7109375" style="73" customWidth="1"/>
    <col min="4" max="4" width="7.7109375" style="73" customWidth="1"/>
    <col min="5" max="5" width="14.7109375" style="73" customWidth="1"/>
    <col min="6" max="6" width="7.7109375" style="73" customWidth="1"/>
    <col min="7" max="7" width="14.7109375" style="73" customWidth="1"/>
    <col min="8" max="8" width="7.7109375" style="73" customWidth="1"/>
    <col min="9" max="10" width="10.7109375" style="73" customWidth="1"/>
    <col min="11" max="11" width="12.7109375" style="73" customWidth="1"/>
    <col min="12" max="16384" width="9.140625" style="73"/>
  </cols>
  <sheetData>
    <row r="1" spans="1:1" s="106" customFormat="1" x14ac:dyDescent="0.2">
      <c r="A1" s="106" t="s">
        <v>738</v>
      </c>
    </row>
    <row r="2" spans="1:1" s="106" customFormat="1" x14ac:dyDescent="0.2">
      <c r="A2" s="125" t="s">
        <v>1648</v>
      </c>
    </row>
    <row r="3" spans="1:1" s="106" customFormat="1" x14ac:dyDescent="0.2">
      <c r="A3" s="108" t="s">
        <v>1645</v>
      </c>
    </row>
    <row r="4" spans="1:1" s="106" customFormat="1" x14ac:dyDescent="0.2">
      <c r="A4" s="109" t="s">
        <v>1718</v>
      </c>
    </row>
    <row r="5" spans="1:1" s="106" customFormat="1" x14ac:dyDescent="0.2">
      <c r="A5" s="107" t="s">
        <v>1646</v>
      </c>
    </row>
    <row r="6" spans="1:1" s="106" customFormat="1" x14ac:dyDescent="0.2">
      <c r="A6" s="107" t="s">
        <v>739</v>
      </c>
    </row>
    <row r="7" spans="1:1" x14ac:dyDescent="0.2">
      <c r="A7" s="109" t="s">
        <v>740</v>
      </c>
    </row>
    <row r="8" spans="1:1" x14ac:dyDescent="0.2">
      <c r="A8" s="125" t="s">
        <v>1648</v>
      </c>
    </row>
    <row r="9" spans="1:1" x14ac:dyDescent="0.2">
      <c r="A9" s="105" t="s">
        <v>741</v>
      </c>
    </row>
    <row r="10" spans="1:1" x14ac:dyDescent="0.2">
      <c r="A10" s="15" t="s">
        <v>742</v>
      </c>
    </row>
    <row r="11" spans="1:1" x14ac:dyDescent="0.2">
      <c r="A11" s="15" t="s">
        <v>743</v>
      </c>
    </row>
    <row r="12" spans="1:1" x14ac:dyDescent="0.2">
      <c r="A12" s="15" t="s">
        <v>744</v>
      </c>
    </row>
    <row r="13" spans="1:1" x14ac:dyDescent="0.2">
      <c r="A13" s="15" t="s">
        <v>745</v>
      </c>
    </row>
    <row r="14" spans="1:1" x14ac:dyDescent="0.2">
      <c r="A14" s="15" t="s">
        <v>746</v>
      </c>
    </row>
    <row r="15" spans="1:1" x14ac:dyDescent="0.2">
      <c r="A15" s="15" t="s">
        <v>747</v>
      </c>
    </row>
    <row r="16" spans="1:1" x14ac:dyDescent="0.2">
      <c r="A16" s="15" t="s">
        <v>748</v>
      </c>
    </row>
    <row r="17" spans="1:1" x14ac:dyDescent="0.2">
      <c r="A17" s="15" t="s">
        <v>749</v>
      </c>
    </row>
    <row r="18" spans="1:1" x14ac:dyDescent="0.2">
      <c r="A18" s="15" t="s">
        <v>750</v>
      </c>
    </row>
    <row r="19" spans="1:1" x14ac:dyDescent="0.2">
      <c r="A19" s="15" t="s">
        <v>751</v>
      </c>
    </row>
    <row r="20" spans="1:1" x14ac:dyDescent="0.2">
      <c r="A20" s="15" t="s">
        <v>752</v>
      </c>
    </row>
    <row r="21" spans="1:1" x14ac:dyDescent="0.2">
      <c r="A21" s="15" t="s">
        <v>753</v>
      </c>
    </row>
    <row r="22" spans="1:1" x14ac:dyDescent="0.2">
      <c r="A22" s="15" t="s">
        <v>754</v>
      </c>
    </row>
    <row r="23" spans="1:1" x14ac:dyDescent="0.2">
      <c r="A23" s="15" t="s">
        <v>755</v>
      </c>
    </row>
    <row r="24" spans="1:1" x14ac:dyDescent="0.2">
      <c r="A24" s="15" t="s">
        <v>756</v>
      </c>
    </row>
    <row r="25" spans="1:1" x14ac:dyDescent="0.2">
      <c r="A25" s="15" t="s">
        <v>757</v>
      </c>
    </row>
    <row r="26" spans="1:1" x14ac:dyDescent="0.2">
      <c r="A26" s="15" t="s">
        <v>758</v>
      </c>
    </row>
    <row r="27" spans="1:1" x14ac:dyDescent="0.2">
      <c r="A27" s="15" t="s">
        <v>759</v>
      </c>
    </row>
    <row r="28" spans="1:1" x14ac:dyDescent="0.2">
      <c r="A28" s="15" t="s">
        <v>760</v>
      </c>
    </row>
    <row r="29" spans="1:1" x14ac:dyDescent="0.2">
      <c r="A29" s="15" t="s">
        <v>761</v>
      </c>
    </row>
    <row r="30" spans="1:1" x14ac:dyDescent="0.2">
      <c r="A30" s="15" t="s">
        <v>762</v>
      </c>
    </row>
    <row r="31" spans="1:1" x14ac:dyDescent="0.2">
      <c r="A31" s="15" t="s">
        <v>763</v>
      </c>
    </row>
    <row r="32" spans="1:1" x14ac:dyDescent="0.2">
      <c r="A32" s="15" t="s">
        <v>764</v>
      </c>
    </row>
    <row r="33" spans="1:1" x14ac:dyDescent="0.2">
      <c r="A33" s="15" t="s">
        <v>765</v>
      </c>
    </row>
    <row r="34" spans="1:1" x14ac:dyDescent="0.2">
      <c r="A34" s="15" t="s">
        <v>766</v>
      </c>
    </row>
    <row r="35" spans="1:1" x14ac:dyDescent="0.2">
      <c r="A35" s="15" t="s">
        <v>767</v>
      </c>
    </row>
    <row r="36" spans="1:1" x14ac:dyDescent="0.2">
      <c r="A36" s="15" t="s">
        <v>768</v>
      </c>
    </row>
    <row r="37" spans="1:1" x14ac:dyDescent="0.2">
      <c r="A37" s="15" t="s">
        <v>769</v>
      </c>
    </row>
    <row r="38" spans="1:1" x14ac:dyDescent="0.2">
      <c r="A38" s="15" t="s">
        <v>770</v>
      </c>
    </row>
    <row r="39" spans="1:1" x14ac:dyDescent="0.2">
      <c r="A39" s="15" t="s">
        <v>771</v>
      </c>
    </row>
    <row r="40" spans="1:1" x14ac:dyDescent="0.2">
      <c r="A40" s="15" t="s">
        <v>772</v>
      </c>
    </row>
    <row r="41" spans="1:1" x14ac:dyDescent="0.2">
      <c r="A41" s="15" t="s">
        <v>773</v>
      </c>
    </row>
    <row r="42" spans="1:1" x14ac:dyDescent="0.2">
      <c r="A42" s="15" t="s">
        <v>774</v>
      </c>
    </row>
    <row r="43" spans="1:1" x14ac:dyDescent="0.2">
      <c r="A43" s="15" t="s">
        <v>775</v>
      </c>
    </row>
    <row r="44" spans="1:1" x14ac:dyDescent="0.2">
      <c r="A44" s="15" t="s">
        <v>776</v>
      </c>
    </row>
    <row r="45" spans="1:1" x14ac:dyDescent="0.2">
      <c r="A45" s="15" t="s">
        <v>777</v>
      </c>
    </row>
    <row r="46" spans="1:1" x14ac:dyDescent="0.2">
      <c r="A46" s="15" t="s">
        <v>778</v>
      </c>
    </row>
    <row r="47" spans="1:1" x14ac:dyDescent="0.2">
      <c r="A47" s="15" t="s">
        <v>779</v>
      </c>
    </row>
    <row r="48" spans="1:1" x14ac:dyDescent="0.2">
      <c r="A48" s="15" t="s">
        <v>780</v>
      </c>
    </row>
    <row r="49" spans="1:1" x14ac:dyDescent="0.2">
      <c r="A49" s="15" t="s">
        <v>781</v>
      </c>
    </row>
    <row r="50" spans="1:1" x14ac:dyDescent="0.2">
      <c r="A50" s="15" t="s">
        <v>782</v>
      </c>
    </row>
    <row r="51" spans="1:1" x14ac:dyDescent="0.2">
      <c r="A51" s="15" t="s">
        <v>783</v>
      </c>
    </row>
    <row r="52" spans="1:1" x14ac:dyDescent="0.2">
      <c r="A52" s="15" t="s">
        <v>784</v>
      </c>
    </row>
    <row r="53" spans="1:1" x14ac:dyDescent="0.2">
      <c r="A53" s="15" t="s">
        <v>785</v>
      </c>
    </row>
    <row r="54" spans="1:1" x14ac:dyDescent="0.2">
      <c r="A54" s="15" t="s">
        <v>786</v>
      </c>
    </row>
    <row r="55" spans="1:1" x14ac:dyDescent="0.2">
      <c r="A55" s="15" t="s">
        <v>787</v>
      </c>
    </row>
    <row r="56" spans="1:1" x14ac:dyDescent="0.2">
      <c r="A56" s="15" t="s">
        <v>788</v>
      </c>
    </row>
    <row r="57" spans="1:1" x14ac:dyDescent="0.2">
      <c r="A57" s="15" t="s">
        <v>789</v>
      </c>
    </row>
    <row r="58" spans="1:1" x14ac:dyDescent="0.2">
      <c r="A58" s="15" t="s">
        <v>790</v>
      </c>
    </row>
    <row r="59" spans="1:1" x14ac:dyDescent="0.2">
      <c r="A59" s="15" t="s">
        <v>791</v>
      </c>
    </row>
    <row r="60" spans="1:1" x14ac:dyDescent="0.2">
      <c r="A60" s="15" t="s">
        <v>792</v>
      </c>
    </row>
    <row r="61" spans="1:1" x14ac:dyDescent="0.2">
      <c r="A61" s="15" t="s">
        <v>1730</v>
      </c>
    </row>
    <row r="62" spans="1:1" x14ac:dyDescent="0.2">
      <c r="A62" s="15" t="s">
        <v>793</v>
      </c>
    </row>
    <row r="63" spans="1:1" x14ac:dyDescent="0.2">
      <c r="A63" s="15" t="s">
        <v>794</v>
      </c>
    </row>
    <row r="64" spans="1:1" x14ac:dyDescent="0.2">
      <c r="A64" s="15" t="s">
        <v>795</v>
      </c>
    </row>
    <row r="65" spans="1:1" x14ac:dyDescent="0.2">
      <c r="A65" s="15" t="s">
        <v>796</v>
      </c>
    </row>
    <row r="66" spans="1:1" x14ac:dyDescent="0.2">
      <c r="A66" s="15" t="s">
        <v>797</v>
      </c>
    </row>
    <row r="67" spans="1:1" x14ac:dyDescent="0.2">
      <c r="A67" s="15" t="s">
        <v>798</v>
      </c>
    </row>
    <row r="68" spans="1:1" x14ac:dyDescent="0.2">
      <c r="A68" s="15" t="s">
        <v>799</v>
      </c>
    </row>
    <row r="69" spans="1:1" x14ac:dyDescent="0.2">
      <c r="A69" s="15" t="s">
        <v>800</v>
      </c>
    </row>
    <row r="70" spans="1:1" x14ac:dyDescent="0.2">
      <c r="A70" s="15" t="s">
        <v>801</v>
      </c>
    </row>
    <row r="71" spans="1:1" x14ac:dyDescent="0.2">
      <c r="A71" s="15" t="s">
        <v>802</v>
      </c>
    </row>
    <row r="72" spans="1:1" x14ac:dyDescent="0.2">
      <c r="A72" s="15" t="s">
        <v>803</v>
      </c>
    </row>
    <row r="73" spans="1:1" x14ac:dyDescent="0.2">
      <c r="A73" s="15" t="s">
        <v>804</v>
      </c>
    </row>
    <row r="74" spans="1:1" x14ac:dyDescent="0.2">
      <c r="A74" s="15" t="s">
        <v>805</v>
      </c>
    </row>
    <row r="75" spans="1:1" x14ac:dyDescent="0.2">
      <c r="A75" s="15" t="s">
        <v>806</v>
      </c>
    </row>
    <row r="76" spans="1:1" x14ac:dyDescent="0.2">
      <c r="A76" s="15" t="s">
        <v>807</v>
      </c>
    </row>
    <row r="77" spans="1:1" x14ac:dyDescent="0.2">
      <c r="A77" s="15" t="s">
        <v>808</v>
      </c>
    </row>
    <row r="78" spans="1:1" x14ac:dyDescent="0.2">
      <c r="A78" s="15" t="s">
        <v>809</v>
      </c>
    </row>
    <row r="79" spans="1:1" x14ac:dyDescent="0.2">
      <c r="A79" s="15" t="s">
        <v>810</v>
      </c>
    </row>
  </sheetData>
  <printOptions headings="1"/>
  <pageMargins left="0.75" right="0.75" top="1" bottom="0.75" header="0.5" footer="0.5"/>
  <pageSetup scale="63" orientation="landscape" useFirstPageNumber="1" r:id="rId1"/>
  <headerFooter alignWithMargins="0">
    <oddFooter>&amp;R&amp;A Page &amp;P</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P168"/>
  <sheetViews>
    <sheetView zoomScaleNormal="100" zoomScaleSheetLayoutView="70" workbookViewId="0">
      <pane xSplit="2" ySplit="5" topLeftCell="F30" activePane="bottomRight" state="frozen"/>
      <selection pane="topRight" activeCell="C1" sqref="C1"/>
      <selection pane="bottomLeft" activeCell="A6" sqref="A6"/>
      <selection pane="bottomRight" activeCell="A3" sqref="A3:L3"/>
    </sheetView>
  </sheetViews>
  <sheetFormatPr defaultColWidth="9.140625" defaultRowHeight="12.75" x14ac:dyDescent="0.2"/>
  <cols>
    <col min="1" max="1" width="77.28515625" style="54" customWidth="1"/>
    <col min="2" max="2" width="10.7109375" style="54"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42"/>
  </cols>
  <sheetData>
    <row r="1" spans="1:12" s="17" customFormat="1" ht="18.75" customHeight="1" x14ac:dyDescent="0.2">
      <c r="A1" s="158" t="s">
        <v>1682</v>
      </c>
      <c r="B1" s="159"/>
      <c r="C1" s="159"/>
      <c r="D1" s="159"/>
      <c r="E1" s="159"/>
      <c r="F1" s="159"/>
      <c r="G1" s="159"/>
      <c r="H1" s="159"/>
      <c r="I1" s="159"/>
      <c r="J1" s="159"/>
      <c r="K1" s="159"/>
      <c r="L1" s="160"/>
    </row>
    <row r="2" spans="1:12" ht="24.75" customHeight="1" x14ac:dyDescent="0.2">
      <c r="A2" s="176" t="s">
        <v>1608</v>
      </c>
      <c r="B2" s="177"/>
      <c r="C2" s="177"/>
      <c r="D2" s="177"/>
      <c r="E2" s="177"/>
      <c r="F2" s="177"/>
      <c r="G2" s="177"/>
      <c r="H2" s="177"/>
      <c r="I2" s="177"/>
      <c r="J2" s="177"/>
      <c r="K2" s="177"/>
      <c r="L2" s="178"/>
    </row>
    <row r="3" spans="1:12" s="18" customFormat="1" x14ac:dyDescent="0.2">
      <c r="A3" s="157" t="s">
        <v>1742</v>
      </c>
      <c r="B3" s="19"/>
      <c r="C3" s="19"/>
      <c r="D3" s="19"/>
      <c r="E3" s="19"/>
      <c r="F3" s="19"/>
      <c r="G3" s="19"/>
      <c r="H3" s="19"/>
      <c r="I3" s="19"/>
      <c r="J3" s="19"/>
      <c r="K3" s="20"/>
    </row>
    <row r="4" spans="1:12" s="18" customFormat="1" x14ac:dyDescent="0.2">
      <c r="A4" s="161" t="s">
        <v>650</v>
      </c>
      <c r="B4" s="162"/>
      <c r="C4" s="162"/>
      <c r="D4" s="162"/>
      <c r="E4" s="162"/>
      <c r="F4" s="162"/>
      <c r="G4" s="162"/>
      <c r="H4" s="162"/>
      <c r="I4" s="162"/>
      <c r="J4" s="162"/>
      <c r="K4" s="163"/>
    </row>
    <row r="5" spans="1:12" s="73" customFormat="1" ht="63" customHeight="1" x14ac:dyDescent="0.2">
      <c r="A5" s="126" t="s">
        <v>11</v>
      </c>
      <c r="B5" s="22" t="s">
        <v>216</v>
      </c>
      <c r="C5" s="22" t="s">
        <v>1671</v>
      </c>
      <c r="D5" s="22" t="s">
        <v>1677</v>
      </c>
      <c r="E5" s="22" t="s">
        <v>651</v>
      </c>
      <c r="F5" s="22" t="s">
        <v>1673</v>
      </c>
      <c r="G5" s="22" t="s">
        <v>652</v>
      </c>
      <c r="H5" s="22" t="s">
        <v>1674</v>
      </c>
      <c r="I5" s="39" t="s">
        <v>1675</v>
      </c>
      <c r="J5" s="39" t="s">
        <v>1676</v>
      </c>
      <c r="K5" s="40" t="s">
        <v>737</v>
      </c>
      <c r="L5" s="41" t="s">
        <v>736</v>
      </c>
    </row>
    <row r="6" spans="1:12" x14ac:dyDescent="0.2">
      <c r="A6" s="4" t="s">
        <v>58</v>
      </c>
      <c r="B6" s="47" t="s">
        <v>217</v>
      </c>
      <c r="C6" s="14">
        <v>9051877806</v>
      </c>
      <c r="D6" s="11" t="str">
        <f t="shared" ref="D6:D12" si="0">IF($B6="N/A","N/A",IF(C6&gt;10,"No",IF(C6&lt;-10,"No","Yes")))</f>
        <v>N/A</v>
      </c>
      <c r="E6" s="14">
        <v>9734880190</v>
      </c>
      <c r="F6" s="11" t="str">
        <f t="shared" ref="F6:F12" si="1">IF($B6="N/A","N/A",IF(E6&gt;10,"No",IF(E6&lt;-10,"No","Yes")))</f>
        <v>N/A</v>
      </c>
      <c r="G6" s="14">
        <v>9483745550</v>
      </c>
      <c r="H6" s="11" t="str">
        <f t="shared" ref="H6:H12" si="2">IF($B6="N/A","N/A",IF(G6&gt;10,"No",IF(G6&lt;-10,"No","Yes")))</f>
        <v>N/A</v>
      </c>
      <c r="I6" s="12">
        <v>7.5449999999999999</v>
      </c>
      <c r="J6" s="12">
        <v>-2.58</v>
      </c>
      <c r="K6" s="47" t="s">
        <v>732</v>
      </c>
      <c r="L6" s="9" t="str">
        <f t="shared" ref="L6:L13" si="3">IF(J6="Div by 0", "N/A", IF(K6="N/A","N/A", IF(J6&gt;VALUE(MID(K6,1,2)), "No", IF(J6&lt;-1*VALUE(MID(K6,1,2)), "No", "Yes"))))</f>
        <v>Yes</v>
      </c>
    </row>
    <row r="7" spans="1:12" x14ac:dyDescent="0.2">
      <c r="A7" s="4" t="s">
        <v>1121</v>
      </c>
      <c r="B7" s="47" t="s">
        <v>217</v>
      </c>
      <c r="C7" s="14">
        <v>5082.3323155999997</v>
      </c>
      <c r="D7" s="11" t="str">
        <f t="shared" si="0"/>
        <v>N/A</v>
      </c>
      <c r="E7" s="14">
        <v>5175.5867678000004</v>
      </c>
      <c r="F7" s="11" t="str">
        <f t="shared" si="1"/>
        <v>N/A</v>
      </c>
      <c r="G7" s="14">
        <v>4834.5116879999996</v>
      </c>
      <c r="H7" s="11" t="str">
        <f t="shared" si="2"/>
        <v>N/A</v>
      </c>
      <c r="I7" s="12">
        <v>1.835</v>
      </c>
      <c r="J7" s="12">
        <v>-6.59</v>
      </c>
      <c r="K7" s="47" t="s">
        <v>732</v>
      </c>
      <c r="L7" s="9" t="str">
        <f t="shared" si="3"/>
        <v>Yes</v>
      </c>
    </row>
    <row r="8" spans="1:12" x14ac:dyDescent="0.2">
      <c r="A8" s="4" t="s">
        <v>720</v>
      </c>
      <c r="B8" s="47" t="s">
        <v>217</v>
      </c>
      <c r="C8" s="14">
        <v>279</v>
      </c>
      <c r="D8" s="11" t="str">
        <f t="shared" si="0"/>
        <v>N/A</v>
      </c>
      <c r="E8" s="14">
        <v>308</v>
      </c>
      <c r="F8" s="11" t="str">
        <f t="shared" si="1"/>
        <v>N/A</v>
      </c>
      <c r="G8" s="14">
        <v>323</v>
      </c>
      <c r="H8" s="11" t="str">
        <f t="shared" si="2"/>
        <v>N/A</v>
      </c>
      <c r="I8" s="12">
        <v>10.39</v>
      </c>
      <c r="J8" s="12">
        <v>4.87</v>
      </c>
      <c r="K8" s="47" t="s">
        <v>732</v>
      </c>
      <c r="L8" s="9" t="str">
        <f t="shared" si="3"/>
        <v>Yes</v>
      </c>
    </row>
    <row r="9" spans="1:12" x14ac:dyDescent="0.2">
      <c r="A9" s="4" t="s">
        <v>721</v>
      </c>
      <c r="B9" s="47" t="s">
        <v>217</v>
      </c>
      <c r="C9" s="14">
        <v>1025</v>
      </c>
      <c r="D9" s="11" t="str">
        <f t="shared" si="0"/>
        <v>N/A</v>
      </c>
      <c r="E9" s="14">
        <v>1080</v>
      </c>
      <c r="F9" s="11" t="str">
        <f t="shared" si="1"/>
        <v>N/A</v>
      </c>
      <c r="G9" s="14">
        <v>1033</v>
      </c>
      <c r="H9" s="11" t="str">
        <f t="shared" si="2"/>
        <v>N/A</v>
      </c>
      <c r="I9" s="12">
        <v>5.3659999999999997</v>
      </c>
      <c r="J9" s="12">
        <v>-4.3499999999999996</v>
      </c>
      <c r="K9" s="47" t="s">
        <v>732</v>
      </c>
      <c r="L9" s="9" t="str">
        <f t="shared" si="3"/>
        <v>Yes</v>
      </c>
    </row>
    <row r="10" spans="1:12" x14ac:dyDescent="0.2">
      <c r="A10" s="4" t="s">
        <v>722</v>
      </c>
      <c r="B10" s="47" t="s">
        <v>217</v>
      </c>
      <c r="C10" s="14">
        <v>3540</v>
      </c>
      <c r="D10" s="11" t="str">
        <f t="shared" si="0"/>
        <v>N/A</v>
      </c>
      <c r="E10" s="14">
        <v>3626</v>
      </c>
      <c r="F10" s="11" t="str">
        <f t="shared" si="1"/>
        <v>N/A</v>
      </c>
      <c r="G10" s="14">
        <v>3306</v>
      </c>
      <c r="H10" s="11" t="str">
        <f t="shared" si="2"/>
        <v>N/A</v>
      </c>
      <c r="I10" s="12">
        <v>2.4289999999999998</v>
      </c>
      <c r="J10" s="12">
        <v>-8.83</v>
      </c>
      <c r="K10" s="47" t="s">
        <v>732</v>
      </c>
      <c r="L10" s="9" t="str">
        <f t="shared" si="3"/>
        <v>Yes</v>
      </c>
    </row>
    <row r="11" spans="1:12" x14ac:dyDescent="0.2">
      <c r="A11" s="4" t="s">
        <v>723</v>
      </c>
      <c r="B11" s="47" t="s">
        <v>217</v>
      </c>
      <c r="C11" s="14">
        <v>25104</v>
      </c>
      <c r="D11" s="11" t="str">
        <f t="shared" si="0"/>
        <v>N/A</v>
      </c>
      <c r="E11" s="14">
        <v>24747</v>
      </c>
      <c r="F11" s="11" t="str">
        <f t="shared" si="1"/>
        <v>N/A</v>
      </c>
      <c r="G11" s="14">
        <v>22920</v>
      </c>
      <c r="H11" s="11" t="str">
        <f t="shared" si="2"/>
        <v>N/A</v>
      </c>
      <c r="I11" s="12">
        <v>-1.42</v>
      </c>
      <c r="J11" s="12">
        <v>-7.38</v>
      </c>
      <c r="K11" s="47" t="s">
        <v>732</v>
      </c>
      <c r="L11" s="9" t="str">
        <f t="shared" si="3"/>
        <v>Yes</v>
      </c>
    </row>
    <row r="12" spans="1:12" x14ac:dyDescent="0.2">
      <c r="A12" s="4" t="s">
        <v>724</v>
      </c>
      <c r="B12" s="47" t="s">
        <v>217</v>
      </c>
      <c r="C12" s="14">
        <v>63024</v>
      </c>
      <c r="D12" s="11" t="str">
        <f t="shared" si="0"/>
        <v>N/A</v>
      </c>
      <c r="E12" s="14">
        <v>64711</v>
      </c>
      <c r="F12" s="11" t="str">
        <f t="shared" si="1"/>
        <v>N/A</v>
      </c>
      <c r="G12" s="14">
        <v>60344</v>
      </c>
      <c r="H12" s="11" t="str">
        <f t="shared" si="2"/>
        <v>N/A</v>
      </c>
      <c r="I12" s="12">
        <v>2.677</v>
      </c>
      <c r="J12" s="12">
        <v>-6.75</v>
      </c>
      <c r="K12" s="47" t="s">
        <v>732</v>
      </c>
      <c r="L12" s="9" t="str">
        <f t="shared" si="3"/>
        <v>Yes</v>
      </c>
    </row>
    <row r="13" spans="1:12" x14ac:dyDescent="0.2">
      <c r="A13" s="4" t="s">
        <v>74</v>
      </c>
      <c r="B13" s="47" t="s">
        <v>217</v>
      </c>
      <c r="C13" s="14">
        <v>3707557</v>
      </c>
      <c r="D13" s="11" t="str">
        <f>IF($B13="N/A","N/A",IF(C13&gt;10,"No",IF(C13&lt;-10,"No","Yes")))</f>
        <v>N/A</v>
      </c>
      <c r="E13" s="14">
        <v>3441833</v>
      </c>
      <c r="F13" s="11" t="str">
        <f>IF($B13="N/A","N/A",IF(E13&gt;10,"No",IF(E13&lt;-10,"No","Yes")))</f>
        <v>N/A</v>
      </c>
      <c r="G13" s="14">
        <v>6762178</v>
      </c>
      <c r="H13" s="11" t="str">
        <f>IF($B13="N/A","N/A",IF(G13&gt;10,"No",IF(G13&lt;-10,"No","Yes")))</f>
        <v>N/A</v>
      </c>
      <c r="I13" s="12">
        <v>-7.17</v>
      </c>
      <c r="J13" s="12">
        <v>96.47</v>
      </c>
      <c r="K13" s="47" t="s">
        <v>732</v>
      </c>
      <c r="L13" s="9" t="str">
        <f t="shared" si="3"/>
        <v>No</v>
      </c>
    </row>
    <row r="14" spans="1:12" x14ac:dyDescent="0.2">
      <c r="A14" s="60" t="s">
        <v>161</v>
      </c>
      <c r="B14" s="34" t="s">
        <v>217</v>
      </c>
      <c r="C14" s="8">
        <v>7.5466803813999999</v>
      </c>
      <c r="D14" s="43" t="str">
        <f t="shared" ref="D14:D18" si="4">IF($B14="N/A","N/A",IF(C14&gt;10,"No",IF(C14&lt;-10,"No","Yes")))</f>
        <v>N/A</v>
      </c>
      <c r="E14" s="8">
        <v>7.5834045306000002</v>
      </c>
      <c r="F14" s="43" t="str">
        <f t="shared" ref="F14:F18" si="5">IF($B14="N/A","N/A",IF(E14&gt;10,"No",IF(E14&lt;-10,"No","Yes")))</f>
        <v>N/A</v>
      </c>
      <c r="G14" s="8">
        <v>6.2461894829000002</v>
      </c>
      <c r="H14" s="43" t="str">
        <f t="shared" ref="H14:H18" si="6">IF($B14="N/A","N/A",IF(G14&gt;10,"No",IF(G14&lt;-10,"No","Yes")))</f>
        <v>N/A</v>
      </c>
      <c r="I14" s="12">
        <v>0.48659999999999998</v>
      </c>
      <c r="J14" s="12">
        <v>-17.600000000000001</v>
      </c>
      <c r="K14" s="44" t="s">
        <v>732</v>
      </c>
      <c r="L14" s="9" t="str">
        <f t="shared" ref="L14:L18" si="7">IF(J14="Div by 0", "N/A", IF(K14="N/A","N/A", IF(J14&gt;VALUE(MID(K14,1,2)), "No", IF(J14&lt;-1*VALUE(MID(K14,1,2)), "No", "Yes"))))</f>
        <v>Yes</v>
      </c>
    </row>
    <row r="15" spans="1:12" x14ac:dyDescent="0.2">
      <c r="A15" s="4" t="s">
        <v>418</v>
      </c>
      <c r="B15" s="34" t="s">
        <v>217</v>
      </c>
      <c r="C15" s="8">
        <v>22.241284805999999</v>
      </c>
      <c r="D15" s="43" t="str">
        <f t="shared" si="4"/>
        <v>N/A</v>
      </c>
      <c r="E15" s="8">
        <v>22.816858034999999</v>
      </c>
      <c r="F15" s="43" t="str">
        <f t="shared" si="5"/>
        <v>N/A</v>
      </c>
      <c r="G15" s="8">
        <v>24.343391554</v>
      </c>
      <c r="H15" s="43" t="str">
        <f t="shared" si="6"/>
        <v>N/A</v>
      </c>
      <c r="I15" s="12">
        <v>2.5880000000000001</v>
      </c>
      <c r="J15" s="12">
        <v>6.69</v>
      </c>
      <c r="K15" s="44" t="s">
        <v>732</v>
      </c>
      <c r="L15" s="9" t="str">
        <f t="shared" si="7"/>
        <v>Yes</v>
      </c>
    </row>
    <row r="16" spans="1:12" x14ac:dyDescent="0.2">
      <c r="A16" s="4" t="s">
        <v>419</v>
      </c>
      <c r="B16" s="34" t="s">
        <v>217</v>
      </c>
      <c r="C16" s="8">
        <v>10.789718178999999</v>
      </c>
      <c r="D16" s="43" t="str">
        <f t="shared" si="4"/>
        <v>N/A</v>
      </c>
      <c r="E16" s="8">
        <v>11.01056327</v>
      </c>
      <c r="F16" s="43" t="str">
        <f t="shared" si="5"/>
        <v>N/A</v>
      </c>
      <c r="G16" s="8">
        <v>9.1531675493000009</v>
      </c>
      <c r="H16" s="43" t="str">
        <f t="shared" si="6"/>
        <v>N/A</v>
      </c>
      <c r="I16" s="12">
        <v>2.0470000000000002</v>
      </c>
      <c r="J16" s="12">
        <v>-16.899999999999999</v>
      </c>
      <c r="K16" s="44" t="s">
        <v>732</v>
      </c>
      <c r="L16" s="9" t="str">
        <f t="shared" si="7"/>
        <v>Yes</v>
      </c>
    </row>
    <row r="17" spans="1:12" x14ac:dyDescent="0.2">
      <c r="A17" s="4" t="s">
        <v>420</v>
      </c>
      <c r="B17" s="34" t="s">
        <v>217</v>
      </c>
      <c r="C17" s="8">
        <v>2.2005047396999999</v>
      </c>
      <c r="D17" s="43" t="str">
        <f t="shared" si="4"/>
        <v>N/A</v>
      </c>
      <c r="E17" s="8">
        <v>1.7450066292999999</v>
      </c>
      <c r="F17" s="43" t="str">
        <f t="shared" si="5"/>
        <v>N/A</v>
      </c>
      <c r="G17" s="8">
        <v>0.15136240500000001</v>
      </c>
      <c r="H17" s="43" t="str">
        <f t="shared" si="6"/>
        <v>N/A</v>
      </c>
      <c r="I17" s="12">
        <v>-20.7</v>
      </c>
      <c r="J17" s="12">
        <v>-91.3</v>
      </c>
      <c r="K17" s="44" t="s">
        <v>732</v>
      </c>
      <c r="L17" s="9" t="str">
        <f t="shared" si="7"/>
        <v>No</v>
      </c>
    </row>
    <row r="18" spans="1:12" x14ac:dyDescent="0.2">
      <c r="A18" s="4" t="s">
        <v>421</v>
      </c>
      <c r="B18" s="34" t="s">
        <v>217</v>
      </c>
      <c r="C18" s="8">
        <v>11.580447922999999</v>
      </c>
      <c r="D18" s="43" t="str">
        <f t="shared" si="4"/>
        <v>N/A</v>
      </c>
      <c r="E18" s="8">
        <v>12.938328413000001</v>
      </c>
      <c r="F18" s="43" t="str">
        <f t="shared" si="5"/>
        <v>N/A</v>
      </c>
      <c r="G18" s="8">
        <v>11.466104036000001</v>
      </c>
      <c r="H18" s="43" t="str">
        <f t="shared" si="6"/>
        <v>N/A</v>
      </c>
      <c r="I18" s="12">
        <v>11.73</v>
      </c>
      <c r="J18" s="12">
        <v>-11.4</v>
      </c>
      <c r="K18" s="44" t="s">
        <v>732</v>
      </c>
      <c r="L18" s="9" t="str">
        <f t="shared" si="7"/>
        <v>Yes</v>
      </c>
    </row>
    <row r="19" spans="1:12" x14ac:dyDescent="0.2">
      <c r="A19" s="4" t="s">
        <v>75</v>
      </c>
      <c r="B19" s="47" t="s">
        <v>217</v>
      </c>
      <c r="C19" s="35">
        <v>11</v>
      </c>
      <c r="D19" s="43" t="str">
        <f t="shared" ref="D19:D50" si="8">IF($B19="N/A","N/A",IF(C19&gt;10,"No",IF(C19&lt;-10,"No","Yes")))</f>
        <v>N/A</v>
      </c>
      <c r="E19" s="35">
        <v>11</v>
      </c>
      <c r="F19" s="43" t="str">
        <f t="shared" ref="F19:F50" si="9">IF($B19="N/A","N/A",IF(E19&gt;10,"No",IF(E19&lt;-10,"No","Yes")))</f>
        <v>N/A</v>
      </c>
      <c r="G19" s="35">
        <v>11</v>
      </c>
      <c r="H19" s="43" t="str">
        <f t="shared" ref="H19:H50" si="10">IF($B19="N/A","N/A",IF(G19&gt;10,"No",IF(G19&lt;-10,"No","Yes")))</f>
        <v>N/A</v>
      </c>
      <c r="I19" s="12">
        <v>0</v>
      </c>
      <c r="J19" s="12">
        <v>-10</v>
      </c>
      <c r="K19" s="47" t="s">
        <v>217</v>
      </c>
      <c r="L19" s="9" t="str">
        <f t="shared" ref="L19:L25" si="11">IF(J19="Div by 0", "N/A", IF(K19="N/A","N/A", IF(J19&gt;VALUE(MID(K19,1,2)), "No", IF(J19&lt;-1*VALUE(MID(K19,1,2)), "No", "Yes"))))</f>
        <v>N/A</v>
      </c>
    </row>
    <row r="20" spans="1:12" x14ac:dyDescent="0.2">
      <c r="A20" s="4" t="s">
        <v>76</v>
      </c>
      <c r="B20" s="47" t="s">
        <v>217</v>
      </c>
      <c r="C20" s="35">
        <v>46</v>
      </c>
      <c r="D20" s="43" t="str">
        <f t="shared" si="8"/>
        <v>N/A</v>
      </c>
      <c r="E20" s="35">
        <v>62</v>
      </c>
      <c r="F20" s="43" t="str">
        <f t="shared" si="9"/>
        <v>N/A</v>
      </c>
      <c r="G20" s="35">
        <v>54</v>
      </c>
      <c r="H20" s="43" t="str">
        <f t="shared" si="10"/>
        <v>N/A</v>
      </c>
      <c r="I20" s="12">
        <v>34.78</v>
      </c>
      <c r="J20" s="12">
        <v>-12.9</v>
      </c>
      <c r="K20" s="47" t="s">
        <v>217</v>
      </c>
      <c r="L20" s="9" t="str">
        <f t="shared" si="11"/>
        <v>N/A</v>
      </c>
    </row>
    <row r="21" spans="1:12" x14ac:dyDescent="0.2">
      <c r="A21" s="60" t="s">
        <v>1121</v>
      </c>
      <c r="B21" s="47" t="s">
        <v>217</v>
      </c>
      <c r="C21" s="14">
        <v>5082.3323155999997</v>
      </c>
      <c r="D21" s="11" t="str">
        <f t="shared" si="8"/>
        <v>N/A</v>
      </c>
      <c r="E21" s="14">
        <v>5175.5867678000004</v>
      </c>
      <c r="F21" s="11" t="str">
        <f t="shared" si="9"/>
        <v>N/A</v>
      </c>
      <c r="G21" s="14">
        <v>4834.5116879999996</v>
      </c>
      <c r="H21" s="11" t="str">
        <f t="shared" si="10"/>
        <v>N/A</v>
      </c>
      <c r="I21" s="12">
        <v>1.835</v>
      </c>
      <c r="J21" s="12">
        <v>-6.59</v>
      </c>
      <c r="K21" s="47" t="s">
        <v>732</v>
      </c>
      <c r="L21" s="9" t="str">
        <f t="shared" si="11"/>
        <v>Yes</v>
      </c>
    </row>
    <row r="22" spans="1:12" x14ac:dyDescent="0.2">
      <c r="A22" s="4" t="s">
        <v>1726</v>
      </c>
      <c r="B22" s="47" t="s">
        <v>217</v>
      </c>
      <c r="C22" s="14">
        <v>9427.0357815999996</v>
      </c>
      <c r="D22" s="11" t="str">
        <f t="shared" si="8"/>
        <v>N/A</v>
      </c>
      <c r="E22" s="14">
        <v>9766.9496283000008</v>
      </c>
      <c r="F22" s="11" t="str">
        <f t="shared" si="9"/>
        <v>N/A</v>
      </c>
      <c r="G22" s="14">
        <v>9443.2651145</v>
      </c>
      <c r="H22" s="11" t="str">
        <f t="shared" si="10"/>
        <v>N/A</v>
      </c>
      <c r="I22" s="12">
        <v>3.6059999999999999</v>
      </c>
      <c r="J22" s="12">
        <v>-3.31</v>
      </c>
      <c r="K22" s="47" t="s">
        <v>732</v>
      </c>
      <c r="L22" s="9" t="str">
        <f t="shared" si="11"/>
        <v>Yes</v>
      </c>
    </row>
    <row r="23" spans="1:12" x14ac:dyDescent="0.2">
      <c r="A23" s="4" t="s">
        <v>1122</v>
      </c>
      <c r="B23" s="47" t="s">
        <v>217</v>
      </c>
      <c r="C23" s="14">
        <v>13427.008032</v>
      </c>
      <c r="D23" s="11" t="str">
        <f t="shared" si="8"/>
        <v>N/A</v>
      </c>
      <c r="E23" s="14">
        <v>13813.894057</v>
      </c>
      <c r="F23" s="11" t="str">
        <f t="shared" si="9"/>
        <v>N/A</v>
      </c>
      <c r="G23" s="14">
        <v>13011.452432</v>
      </c>
      <c r="H23" s="11" t="str">
        <f t="shared" si="10"/>
        <v>N/A</v>
      </c>
      <c r="I23" s="12">
        <v>2.8809999999999998</v>
      </c>
      <c r="J23" s="12">
        <v>-5.81</v>
      </c>
      <c r="K23" s="47" t="s">
        <v>732</v>
      </c>
      <c r="L23" s="9" t="str">
        <f t="shared" si="11"/>
        <v>Yes</v>
      </c>
    </row>
    <row r="24" spans="1:12" x14ac:dyDescent="0.2">
      <c r="A24" s="4" t="s">
        <v>1123</v>
      </c>
      <c r="B24" s="47" t="s">
        <v>217</v>
      </c>
      <c r="C24" s="14">
        <v>2186.4288483</v>
      </c>
      <c r="D24" s="11" t="str">
        <f t="shared" si="8"/>
        <v>N/A</v>
      </c>
      <c r="E24" s="14">
        <v>2265.1349516</v>
      </c>
      <c r="F24" s="11" t="str">
        <f t="shared" si="9"/>
        <v>N/A</v>
      </c>
      <c r="G24" s="14">
        <v>2053.6928613999999</v>
      </c>
      <c r="H24" s="11" t="str">
        <f t="shared" si="10"/>
        <v>N/A</v>
      </c>
      <c r="I24" s="12">
        <v>3.6</v>
      </c>
      <c r="J24" s="12">
        <v>-9.33</v>
      </c>
      <c r="K24" s="47" t="s">
        <v>732</v>
      </c>
      <c r="L24" s="9" t="str">
        <f t="shared" si="11"/>
        <v>Yes</v>
      </c>
    </row>
    <row r="25" spans="1:12" x14ac:dyDescent="0.2">
      <c r="A25" s="4" t="s">
        <v>1124</v>
      </c>
      <c r="B25" s="47" t="s">
        <v>217</v>
      </c>
      <c r="C25" s="14">
        <v>3314.8391738</v>
      </c>
      <c r="D25" s="11" t="str">
        <f t="shared" si="8"/>
        <v>N/A</v>
      </c>
      <c r="E25" s="14">
        <v>3401.4795736000001</v>
      </c>
      <c r="F25" s="11" t="str">
        <f t="shared" si="9"/>
        <v>N/A</v>
      </c>
      <c r="G25" s="14">
        <v>3174.8045662999998</v>
      </c>
      <c r="H25" s="11" t="str">
        <f t="shared" si="10"/>
        <v>N/A</v>
      </c>
      <c r="I25" s="12">
        <v>2.6139999999999999</v>
      </c>
      <c r="J25" s="12">
        <v>-6.66</v>
      </c>
      <c r="K25" s="47" t="s">
        <v>732</v>
      </c>
      <c r="L25" s="9" t="str">
        <f t="shared" si="11"/>
        <v>Yes</v>
      </c>
    </row>
    <row r="26" spans="1:12" x14ac:dyDescent="0.2">
      <c r="A26" s="2" t="s">
        <v>1125</v>
      </c>
      <c r="B26" s="47" t="s">
        <v>217</v>
      </c>
      <c r="C26" s="14">
        <v>4968.4934365999998</v>
      </c>
      <c r="D26" s="11" t="str">
        <f t="shared" si="8"/>
        <v>N/A</v>
      </c>
      <c r="E26" s="14">
        <v>5060.9772411000004</v>
      </c>
      <c r="F26" s="11" t="str">
        <f t="shared" si="9"/>
        <v>N/A</v>
      </c>
      <c r="G26" s="14">
        <v>4734.8749919000002</v>
      </c>
      <c r="H26" s="11" t="str">
        <f t="shared" si="10"/>
        <v>N/A</v>
      </c>
      <c r="I26" s="12">
        <v>1.861</v>
      </c>
      <c r="J26" s="12">
        <v>-6.44</v>
      </c>
      <c r="K26" s="47" t="s">
        <v>732</v>
      </c>
      <c r="L26" s="9" t="str">
        <f>IF(J26="Div by 0", "N/A", IF(OR(J26="N/A",K26="N/A"),"N/A", IF(J26&gt;VALUE(MID(K26,1,2)), "No", IF(J26&lt;-1*VALUE(MID(K26,1,2)), "No", "Yes"))))</f>
        <v>Yes</v>
      </c>
    </row>
    <row r="27" spans="1:12" x14ac:dyDescent="0.2">
      <c r="A27" s="2" t="s">
        <v>1126</v>
      </c>
      <c r="B27" s="47" t="s">
        <v>217</v>
      </c>
      <c r="C27" s="14">
        <v>5250.0601190999996</v>
      </c>
      <c r="D27" s="11" t="str">
        <f t="shared" si="8"/>
        <v>N/A</v>
      </c>
      <c r="E27" s="14">
        <v>5342.0241542000003</v>
      </c>
      <c r="F27" s="11" t="str">
        <f t="shared" si="9"/>
        <v>N/A</v>
      </c>
      <c r="G27" s="14">
        <v>4977.7681568999997</v>
      </c>
      <c r="H27" s="11" t="str">
        <f t="shared" si="10"/>
        <v>N/A</v>
      </c>
      <c r="I27" s="12">
        <v>1.752</v>
      </c>
      <c r="J27" s="12">
        <v>-6.82</v>
      </c>
      <c r="K27" s="47" t="s">
        <v>732</v>
      </c>
      <c r="L27" s="9" t="str">
        <f>IF(J27="Div by 0", "N/A", IF(OR(J27="N/A",K27="N/A"),"N/A", IF(J27&gt;VALUE(MID(K27,1,2)), "No", IF(J27&lt;-1*VALUE(MID(K27,1,2)), "No", "Yes"))))</f>
        <v>Yes</v>
      </c>
    </row>
    <row r="28" spans="1:12" x14ac:dyDescent="0.2">
      <c r="A28" s="60" t="s">
        <v>1127</v>
      </c>
      <c r="B28" s="47" t="s">
        <v>217</v>
      </c>
      <c r="C28" s="14">
        <v>9155.5090395999996</v>
      </c>
      <c r="D28" s="11" t="str">
        <f t="shared" si="8"/>
        <v>N/A</v>
      </c>
      <c r="E28" s="14">
        <v>9373.8861398999998</v>
      </c>
      <c r="F28" s="11" t="str">
        <f t="shared" si="9"/>
        <v>N/A</v>
      </c>
      <c r="G28" s="14">
        <v>8905.4139551999997</v>
      </c>
      <c r="H28" s="11" t="str">
        <f t="shared" si="10"/>
        <v>N/A</v>
      </c>
      <c r="I28" s="12">
        <v>2.3849999999999998</v>
      </c>
      <c r="J28" s="12">
        <v>-5</v>
      </c>
      <c r="K28" s="47" t="s">
        <v>732</v>
      </c>
      <c r="L28" s="9" t="str">
        <f>IF(J28="Div by 0", "N/A", IF(K28="N/A","N/A", IF(J28&gt;VALUE(MID(K28,1,2)), "No", IF(J28&lt;-1*VALUE(MID(K28,1,2)), "No", "Yes"))))</f>
        <v>Yes</v>
      </c>
    </row>
    <row r="29" spans="1:12" x14ac:dyDescent="0.2">
      <c r="A29" s="2" t="s">
        <v>1128</v>
      </c>
      <c r="B29" s="47" t="s">
        <v>217</v>
      </c>
      <c r="C29" s="14">
        <v>9529.6376134999991</v>
      </c>
      <c r="D29" s="11" t="str">
        <f t="shared" si="8"/>
        <v>N/A</v>
      </c>
      <c r="E29" s="14">
        <v>9867.9556850999998</v>
      </c>
      <c r="F29" s="11" t="str">
        <f t="shared" si="9"/>
        <v>N/A</v>
      </c>
      <c r="G29" s="14">
        <v>9550.7935417000008</v>
      </c>
      <c r="H29" s="11" t="str">
        <f t="shared" si="10"/>
        <v>N/A</v>
      </c>
      <c r="I29" s="12">
        <v>3.55</v>
      </c>
      <c r="J29" s="12">
        <v>-3.21</v>
      </c>
      <c r="K29" s="47" t="s">
        <v>732</v>
      </c>
      <c r="L29" s="9" t="str">
        <f>IF(J29="Div by 0", "N/A", IF(K29="N/A","N/A", IF(J29&gt;VALUE(MID(K29,1,2)), "No", IF(J29&lt;-1*VALUE(MID(K29,1,2)), "No", "Yes"))))</f>
        <v>Yes</v>
      </c>
    </row>
    <row r="30" spans="1:12" x14ac:dyDescent="0.2">
      <c r="A30" s="2" t="s">
        <v>1129</v>
      </c>
      <c r="B30" s="47" t="s">
        <v>217</v>
      </c>
      <c r="C30" s="14">
        <v>8687.4718563999995</v>
      </c>
      <c r="D30" s="11" t="str">
        <f t="shared" si="8"/>
        <v>N/A</v>
      </c>
      <c r="E30" s="14">
        <v>8769.2301695000006</v>
      </c>
      <c r="F30" s="11" t="str">
        <f t="shared" si="9"/>
        <v>N/A</v>
      </c>
      <c r="G30" s="14">
        <v>8141.5025790999998</v>
      </c>
      <c r="H30" s="11" t="str">
        <f t="shared" si="10"/>
        <v>N/A</v>
      </c>
      <c r="I30" s="12">
        <v>0.94110000000000005</v>
      </c>
      <c r="J30" s="12">
        <v>-7.16</v>
      </c>
      <c r="K30" s="47" t="s">
        <v>732</v>
      </c>
      <c r="L30" s="9" t="str">
        <f>IF(J30="Div by 0", "N/A", IF(K30="N/A","N/A", IF(J30&gt;VALUE(MID(K30,1,2)), "No", IF(J30&lt;-1*VALUE(MID(K30,1,2)), "No", "Yes"))))</f>
        <v>Yes</v>
      </c>
    </row>
    <row r="31" spans="1:12" x14ac:dyDescent="0.2">
      <c r="A31" s="2" t="s">
        <v>1130</v>
      </c>
      <c r="B31" s="47" t="s">
        <v>217</v>
      </c>
      <c r="C31" s="14">
        <v>9260.4602672000001</v>
      </c>
      <c r="D31" s="11" t="str">
        <f t="shared" si="8"/>
        <v>N/A</v>
      </c>
      <c r="E31" s="14">
        <v>9468.2181547</v>
      </c>
      <c r="F31" s="11" t="str">
        <f t="shared" si="9"/>
        <v>N/A</v>
      </c>
      <c r="G31" s="14">
        <v>8994.8753441000008</v>
      </c>
      <c r="H31" s="11" t="str">
        <f t="shared" si="10"/>
        <v>N/A</v>
      </c>
      <c r="I31" s="12">
        <v>2.2429999999999999</v>
      </c>
      <c r="J31" s="12">
        <v>-5</v>
      </c>
      <c r="K31" s="47" t="s">
        <v>732</v>
      </c>
      <c r="L31" s="9" t="str">
        <f>IF(J31="Div by 0", "N/A", IF(OR(J31="N/A",K31="N/A"),"N/A", IF(J31&gt;VALUE(MID(K31,1,2)), "No", IF(J31&lt;-1*VALUE(MID(K31,1,2)), "No", "Yes"))))</f>
        <v>Yes</v>
      </c>
    </row>
    <row r="32" spans="1:12" x14ac:dyDescent="0.2">
      <c r="A32" s="2" t="s">
        <v>1131</v>
      </c>
      <c r="B32" s="47" t="s">
        <v>217</v>
      </c>
      <c r="C32" s="14">
        <v>8965.2737999000001</v>
      </c>
      <c r="D32" s="11" t="str">
        <f t="shared" si="8"/>
        <v>N/A</v>
      </c>
      <c r="E32" s="14">
        <v>9205.4670339999993</v>
      </c>
      <c r="F32" s="11" t="str">
        <f t="shared" si="9"/>
        <v>N/A</v>
      </c>
      <c r="G32" s="14">
        <v>8747.7853947999993</v>
      </c>
      <c r="H32" s="11" t="str">
        <f t="shared" si="10"/>
        <v>N/A</v>
      </c>
      <c r="I32" s="12">
        <v>2.6789999999999998</v>
      </c>
      <c r="J32" s="12">
        <v>-4.97</v>
      </c>
      <c r="K32" s="47" t="s">
        <v>732</v>
      </c>
      <c r="L32" s="9" t="str">
        <f>IF(J32="Div by 0", "N/A", IF(OR(J32="N/A",K32="N/A"),"N/A", IF(J32&gt;VALUE(MID(K32,1,2)), "No", IF(J32&lt;-1*VALUE(MID(K32,1,2)), "No", "Yes"))))</f>
        <v>Yes</v>
      </c>
    </row>
    <row r="33" spans="1:12" x14ac:dyDescent="0.2">
      <c r="A33" s="2" t="s">
        <v>1731</v>
      </c>
      <c r="B33" s="47" t="s">
        <v>217</v>
      </c>
      <c r="C33" s="14">
        <v>6483.7821663000004</v>
      </c>
      <c r="D33" s="11" t="str">
        <f t="shared" si="8"/>
        <v>N/A</v>
      </c>
      <c r="E33" s="14">
        <v>5598.7288071000003</v>
      </c>
      <c r="F33" s="11" t="str">
        <f t="shared" si="9"/>
        <v>N/A</v>
      </c>
      <c r="G33" s="14">
        <v>5040.7708991</v>
      </c>
      <c r="H33" s="11" t="str">
        <f t="shared" si="10"/>
        <v>N/A</v>
      </c>
      <c r="I33" s="12">
        <v>-13.7</v>
      </c>
      <c r="J33" s="12">
        <v>-9.9700000000000006</v>
      </c>
      <c r="K33" s="47" t="s">
        <v>732</v>
      </c>
      <c r="L33" s="9" t="str">
        <f t="shared" ref="L33:L45" si="12">IF(J33="Div by 0", "N/A", IF(K33="N/A","N/A", IF(J33&gt;VALUE(MID(K33,1,2)), "No", IF(J33&lt;-1*VALUE(MID(K33,1,2)), "No", "Yes"))))</f>
        <v>Yes</v>
      </c>
    </row>
    <row r="34" spans="1:12" x14ac:dyDescent="0.2">
      <c r="A34" s="2" t="s">
        <v>1732</v>
      </c>
      <c r="B34" s="47" t="s">
        <v>217</v>
      </c>
      <c r="C34" s="14">
        <v>549.67505029999995</v>
      </c>
      <c r="D34" s="11" t="str">
        <f t="shared" si="8"/>
        <v>N/A</v>
      </c>
      <c r="E34" s="14">
        <v>661.35493229999997</v>
      </c>
      <c r="F34" s="11" t="str">
        <f t="shared" si="9"/>
        <v>N/A</v>
      </c>
      <c r="G34" s="14">
        <v>996.35437235999996</v>
      </c>
      <c r="H34" s="11" t="str">
        <f t="shared" si="10"/>
        <v>N/A</v>
      </c>
      <c r="I34" s="12">
        <v>20.32</v>
      </c>
      <c r="J34" s="12">
        <v>50.65</v>
      </c>
      <c r="K34" s="47" t="s">
        <v>732</v>
      </c>
      <c r="L34" s="9" t="str">
        <f t="shared" si="12"/>
        <v>No</v>
      </c>
    </row>
    <row r="35" spans="1:12" x14ac:dyDescent="0.2">
      <c r="A35" s="2" t="s">
        <v>1733</v>
      </c>
      <c r="B35" s="47" t="s">
        <v>217</v>
      </c>
      <c r="C35" s="14">
        <v>9902.3275885999992</v>
      </c>
      <c r="D35" s="11" t="str">
        <f t="shared" si="8"/>
        <v>N/A</v>
      </c>
      <c r="E35" s="14">
        <v>10147.779461</v>
      </c>
      <c r="F35" s="11" t="str">
        <f t="shared" si="9"/>
        <v>N/A</v>
      </c>
      <c r="G35" s="14">
        <v>9663.7394681999995</v>
      </c>
      <c r="H35" s="11" t="str">
        <f t="shared" si="10"/>
        <v>N/A</v>
      </c>
      <c r="I35" s="12">
        <v>2.4790000000000001</v>
      </c>
      <c r="J35" s="12">
        <v>-4.7699999999999996</v>
      </c>
      <c r="K35" s="47" t="s">
        <v>732</v>
      </c>
      <c r="L35" s="9" t="str">
        <f t="shared" si="12"/>
        <v>Yes</v>
      </c>
    </row>
    <row r="36" spans="1:12" x14ac:dyDescent="0.2">
      <c r="A36" s="2" t="s">
        <v>1734</v>
      </c>
      <c r="B36" s="47" t="s">
        <v>217</v>
      </c>
      <c r="C36" s="14">
        <v>320.81031702000001</v>
      </c>
      <c r="D36" s="11" t="str">
        <f t="shared" si="8"/>
        <v>N/A</v>
      </c>
      <c r="E36" s="14">
        <v>416.94105943</v>
      </c>
      <c r="F36" s="11" t="str">
        <f t="shared" si="9"/>
        <v>N/A</v>
      </c>
      <c r="G36" s="14">
        <v>274.26847346</v>
      </c>
      <c r="H36" s="11" t="str">
        <f t="shared" si="10"/>
        <v>N/A</v>
      </c>
      <c r="I36" s="12">
        <v>29.96</v>
      </c>
      <c r="J36" s="12">
        <v>-34.200000000000003</v>
      </c>
      <c r="K36" s="47" t="s">
        <v>732</v>
      </c>
      <c r="L36" s="9" t="str">
        <f t="shared" si="12"/>
        <v>No</v>
      </c>
    </row>
    <row r="37" spans="1:12" x14ac:dyDescent="0.2">
      <c r="A37" s="2" t="s">
        <v>1735</v>
      </c>
      <c r="B37" s="47" t="s">
        <v>217</v>
      </c>
      <c r="C37" s="14">
        <v>32659.470082</v>
      </c>
      <c r="D37" s="11" t="str">
        <f t="shared" si="8"/>
        <v>N/A</v>
      </c>
      <c r="E37" s="14">
        <v>34257.847166</v>
      </c>
      <c r="F37" s="11" t="str">
        <f t="shared" si="9"/>
        <v>N/A</v>
      </c>
      <c r="G37" s="14">
        <v>33642.218293999998</v>
      </c>
      <c r="H37" s="11" t="str">
        <f t="shared" si="10"/>
        <v>N/A</v>
      </c>
      <c r="I37" s="12">
        <v>4.8940000000000001</v>
      </c>
      <c r="J37" s="12">
        <v>-1.8</v>
      </c>
      <c r="K37" s="47" t="s">
        <v>732</v>
      </c>
      <c r="L37" s="9" t="str">
        <f t="shared" si="12"/>
        <v>Yes</v>
      </c>
    </row>
    <row r="38" spans="1:12" x14ac:dyDescent="0.2">
      <c r="A38" s="2" t="s">
        <v>1736</v>
      </c>
      <c r="B38" s="47" t="s">
        <v>217</v>
      </c>
      <c r="C38" s="14" t="s">
        <v>1743</v>
      </c>
      <c r="D38" s="11" t="str">
        <f t="shared" si="8"/>
        <v>N/A</v>
      </c>
      <c r="E38" s="14" t="s">
        <v>1743</v>
      </c>
      <c r="F38" s="11" t="str">
        <f t="shared" si="9"/>
        <v>N/A</v>
      </c>
      <c r="G38" s="14" t="s">
        <v>1743</v>
      </c>
      <c r="H38" s="11" t="str">
        <f t="shared" si="10"/>
        <v>N/A</v>
      </c>
      <c r="I38" s="12" t="s">
        <v>1743</v>
      </c>
      <c r="J38" s="12" t="s">
        <v>1743</v>
      </c>
      <c r="K38" s="47" t="s">
        <v>732</v>
      </c>
      <c r="L38" s="9" t="str">
        <f t="shared" si="12"/>
        <v>N/A</v>
      </c>
    </row>
    <row r="39" spans="1:12" x14ac:dyDescent="0.2">
      <c r="A39" s="2" t="s">
        <v>1737</v>
      </c>
      <c r="B39" s="47" t="s">
        <v>217</v>
      </c>
      <c r="C39" s="14">
        <v>262.7181258</v>
      </c>
      <c r="D39" s="11" t="str">
        <f t="shared" si="8"/>
        <v>N/A</v>
      </c>
      <c r="E39" s="14">
        <v>262.44119976000002</v>
      </c>
      <c r="F39" s="11" t="str">
        <f t="shared" si="9"/>
        <v>N/A</v>
      </c>
      <c r="G39" s="14">
        <v>240.63771259999999</v>
      </c>
      <c r="H39" s="11" t="str">
        <f t="shared" si="10"/>
        <v>N/A</v>
      </c>
      <c r="I39" s="12">
        <v>-0.105</v>
      </c>
      <c r="J39" s="12">
        <v>-8.31</v>
      </c>
      <c r="K39" s="47" t="s">
        <v>732</v>
      </c>
      <c r="L39" s="9" t="str">
        <f t="shared" si="12"/>
        <v>Yes</v>
      </c>
    </row>
    <row r="40" spans="1:12" x14ac:dyDescent="0.2">
      <c r="A40" s="2" t="s">
        <v>1738</v>
      </c>
      <c r="B40" s="47" t="s">
        <v>217</v>
      </c>
      <c r="C40" s="14" t="s">
        <v>1743</v>
      </c>
      <c r="D40" s="11" t="str">
        <f t="shared" si="8"/>
        <v>N/A</v>
      </c>
      <c r="E40" s="14" t="s">
        <v>1743</v>
      </c>
      <c r="F40" s="11" t="str">
        <f t="shared" si="9"/>
        <v>N/A</v>
      </c>
      <c r="G40" s="14" t="s">
        <v>1743</v>
      </c>
      <c r="H40" s="11" t="str">
        <f t="shared" si="10"/>
        <v>N/A</v>
      </c>
      <c r="I40" s="12" t="s">
        <v>1743</v>
      </c>
      <c r="J40" s="12" t="s">
        <v>1743</v>
      </c>
      <c r="K40" s="47" t="s">
        <v>732</v>
      </c>
      <c r="L40" s="9" t="str">
        <f t="shared" si="12"/>
        <v>N/A</v>
      </c>
    </row>
    <row r="41" spans="1:12" x14ac:dyDescent="0.2">
      <c r="A41" s="2" t="s">
        <v>1739</v>
      </c>
      <c r="B41" s="47" t="s">
        <v>217</v>
      </c>
      <c r="C41" s="14">
        <v>15584.955190999999</v>
      </c>
      <c r="D41" s="11" t="str">
        <f t="shared" si="8"/>
        <v>N/A</v>
      </c>
      <c r="E41" s="14">
        <v>17762.573458999999</v>
      </c>
      <c r="F41" s="11" t="str">
        <f t="shared" si="9"/>
        <v>N/A</v>
      </c>
      <c r="G41" s="14">
        <v>17728.203482000001</v>
      </c>
      <c r="H41" s="11" t="str">
        <f t="shared" si="10"/>
        <v>N/A</v>
      </c>
      <c r="I41" s="12">
        <v>13.97</v>
      </c>
      <c r="J41" s="12">
        <v>-0.193</v>
      </c>
      <c r="K41" s="47" t="s">
        <v>732</v>
      </c>
      <c r="L41" s="9" t="str">
        <f t="shared" si="12"/>
        <v>Yes</v>
      </c>
    </row>
    <row r="42" spans="1:12" x14ac:dyDescent="0.2">
      <c r="A42" s="2" t="s">
        <v>1740</v>
      </c>
      <c r="B42" s="47" t="s">
        <v>217</v>
      </c>
      <c r="C42" s="14" t="s">
        <v>1743</v>
      </c>
      <c r="D42" s="11" t="str">
        <f t="shared" si="8"/>
        <v>N/A</v>
      </c>
      <c r="E42" s="14" t="s">
        <v>1743</v>
      </c>
      <c r="F42" s="11" t="str">
        <f t="shared" si="9"/>
        <v>N/A</v>
      </c>
      <c r="G42" s="14" t="s">
        <v>1743</v>
      </c>
      <c r="H42" s="11" t="str">
        <f t="shared" si="10"/>
        <v>N/A</v>
      </c>
      <c r="I42" s="12" t="s">
        <v>1743</v>
      </c>
      <c r="J42" s="12" t="s">
        <v>1743</v>
      </c>
      <c r="K42" s="47" t="s">
        <v>732</v>
      </c>
      <c r="L42" s="9" t="str">
        <f t="shared" si="12"/>
        <v>N/A</v>
      </c>
    </row>
    <row r="43" spans="1:12" x14ac:dyDescent="0.2">
      <c r="A43" s="2" t="s">
        <v>1741</v>
      </c>
      <c r="B43" s="47" t="s">
        <v>217</v>
      </c>
      <c r="C43" s="14" t="s">
        <v>1743</v>
      </c>
      <c r="D43" s="11" t="str">
        <f t="shared" si="8"/>
        <v>N/A</v>
      </c>
      <c r="E43" s="14" t="s">
        <v>1743</v>
      </c>
      <c r="F43" s="11" t="str">
        <f t="shared" si="9"/>
        <v>N/A</v>
      </c>
      <c r="G43" s="14" t="s">
        <v>1743</v>
      </c>
      <c r="H43" s="11" t="str">
        <f t="shared" si="10"/>
        <v>N/A</v>
      </c>
      <c r="I43" s="12" t="s">
        <v>1743</v>
      </c>
      <c r="J43" s="12" t="s">
        <v>1743</v>
      </c>
      <c r="K43" s="47" t="s">
        <v>732</v>
      </c>
      <c r="L43" s="9" t="str">
        <f t="shared" si="12"/>
        <v>N/A</v>
      </c>
    </row>
    <row r="44" spans="1:12" x14ac:dyDescent="0.2">
      <c r="A44" s="2" t="s">
        <v>1132</v>
      </c>
      <c r="B44" s="47" t="s">
        <v>217</v>
      </c>
      <c r="C44" s="14">
        <v>11205.6144</v>
      </c>
      <c r="D44" s="11" t="str">
        <f t="shared" si="8"/>
        <v>N/A</v>
      </c>
      <c r="E44" s="14">
        <v>11674.684331</v>
      </c>
      <c r="F44" s="11" t="str">
        <f t="shared" si="9"/>
        <v>N/A</v>
      </c>
      <c r="G44" s="14">
        <v>11260.865503999999</v>
      </c>
      <c r="H44" s="11" t="str">
        <f t="shared" si="10"/>
        <v>N/A</v>
      </c>
      <c r="I44" s="12">
        <v>4.1859999999999999</v>
      </c>
      <c r="J44" s="12">
        <v>-3.54</v>
      </c>
      <c r="K44" s="47" t="s">
        <v>732</v>
      </c>
      <c r="L44" s="9" t="str">
        <f t="shared" si="12"/>
        <v>Yes</v>
      </c>
    </row>
    <row r="45" spans="1:12" ht="25.5" x14ac:dyDescent="0.2">
      <c r="A45" s="2" t="s">
        <v>1133</v>
      </c>
      <c r="B45" s="47" t="s">
        <v>217</v>
      </c>
      <c r="C45" s="14">
        <v>306.25509244</v>
      </c>
      <c r="D45" s="11" t="str">
        <f t="shared" si="8"/>
        <v>N/A</v>
      </c>
      <c r="E45" s="14">
        <v>369.95760892999999</v>
      </c>
      <c r="F45" s="11" t="str">
        <f t="shared" si="9"/>
        <v>N/A</v>
      </c>
      <c r="G45" s="14">
        <v>292.27568692</v>
      </c>
      <c r="H45" s="11" t="str">
        <f t="shared" si="10"/>
        <v>N/A</v>
      </c>
      <c r="I45" s="12">
        <v>20.8</v>
      </c>
      <c r="J45" s="12">
        <v>-21</v>
      </c>
      <c r="K45" s="47" t="s">
        <v>732</v>
      </c>
      <c r="L45" s="9" t="str">
        <f t="shared" si="12"/>
        <v>Yes</v>
      </c>
    </row>
    <row r="46" spans="1:12" x14ac:dyDescent="0.2">
      <c r="A46" s="2" t="s">
        <v>1134</v>
      </c>
      <c r="B46" s="34" t="s">
        <v>217</v>
      </c>
      <c r="C46" s="46">
        <v>41701.188099999999</v>
      </c>
      <c r="D46" s="43" t="str">
        <f t="shared" si="8"/>
        <v>N/A</v>
      </c>
      <c r="E46" s="46">
        <v>44454.075905999998</v>
      </c>
      <c r="F46" s="43" t="str">
        <f t="shared" si="9"/>
        <v>N/A</v>
      </c>
      <c r="G46" s="46">
        <v>44651.009636000003</v>
      </c>
      <c r="H46" s="43" t="str">
        <f t="shared" si="10"/>
        <v>N/A</v>
      </c>
      <c r="I46" s="12">
        <v>6.601</v>
      </c>
      <c r="J46" s="12">
        <v>0.443</v>
      </c>
      <c r="K46" s="44" t="s">
        <v>732</v>
      </c>
      <c r="L46" s="9" t="str">
        <f>IF(J46="Div by 0", "N/A", IF(K46="N/A","N/A", IF(J46&gt;VALUE(MID(K46,1,2)), "No", IF(J46&lt;-1*VALUE(MID(K46,1,2)), "No", "Yes"))))</f>
        <v>Yes</v>
      </c>
    </row>
    <row r="47" spans="1:12" x14ac:dyDescent="0.2">
      <c r="A47" s="61" t="s">
        <v>1135</v>
      </c>
      <c r="B47" s="34" t="s">
        <v>217</v>
      </c>
      <c r="C47" s="46">
        <v>23099.663326999998</v>
      </c>
      <c r="D47" s="43" t="str">
        <f t="shared" si="8"/>
        <v>N/A</v>
      </c>
      <c r="E47" s="46">
        <v>23947.677670000001</v>
      </c>
      <c r="F47" s="43" t="str">
        <f t="shared" si="9"/>
        <v>N/A</v>
      </c>
      <c r="G47" s="46">
        <v>24066.269464000001</v>
      </c>
      <c r="H47" s="43" t="str">
        <f t="shared" si="10"/>
        <v>N/A</v>
      </c>
      <c r="I47" s="12">
        <v>3.6709999999999998</v>
      </c>
      <c r="J47" s="12">
        <v>0.49519999999999997</v>
      </c>
      <c r="K47" s="44" t="s">
        <v>732</v>
      </c>
      <c r="L47" s="9" t="str">
        <f>IF(J47="Div by 0", "N/A", IF(K47="N/A","N/A", IF(J47&gt;VALUE(MID(K47,1,2)), "No", IF(J47&lt;-1*VALUE(MID(K47,1,2)), "No", "Yes"))))</f>
        <v>Yes</v>
      </c>
    </row>
    <row r="48" spans="1:12" ht="25.5" x14ac:dyDescent="0.2">
      <c r="A48" s="2" t="s">
        <v>1136</v>
      </c>
      <c r="B48" s="34" t="s">
        <v>217</v>
      </c>
      <c r="C48" s="46">
        <v>30805.851156000001</v>
      </c>
      <c r="D48" s="43" t="str">
        <f t="shared" si="8"/>
        <v>N/A</v>
      </c>
      <c r="E48" s="46">
        <v>32563.733355</v>
      </c>
      <c r="F48" s="43" t="str">
        <f t="shared" si="9"/>
        <v>N/A</v>
      </c>
      <c r="G48" s="46">
        <v>32605.678071999999</v>
      </c>
      <c r="H48" s="43" t="str">
        <f t="shared" si="10"/>
        <v>N/A</v>
      </c>
      <c r="I48" s="12">
        <v>5.7060000000000004</v>
      </c>
      <c r="J48" s="12">
        <v>0.1288</v>
      </c>
      <c r="K48" s="44" t="s">
        <v>732</v>
      </c>
      <c r="L48" s="9" t="str">
        <f>IF(J48="Div by 0", "N/A", IF(K48="N/A","N/A", IF(J48&gt;VALUE(MID(K48,1,2)), "No", IF(J48&lt;-1*VALUE(MID(K48,1,2)), "No", "Yes"))))</f>
        <v>Yes</v>
      </c>
    </row>
    <row r="49" spans="1:12" x14ac:dyDescent="0.2">
      <c r="A49" s="6" t="s">
        <v>1137</v>
      </c>
      <c r="B49" s="34" t="s">
        <v>217</v>
      </c>
      <c r="C49" s="46">
        <v>40256.861593000001</v>
      </c>
      <c r="D49" s="43" t="str">
        <f t="shared" si="8"/>
        <v>N/A</v>
      </c>
      <c r="E49" s="46">
        <v>41814.409265000002</v>
      </c>
      <c r="F49" s="43" t="str">
        <f t="shared" si="9"/>
        <v>N/A</v>
      </c>
      <c r="G49" s="46">
        <v>41719.246913000003</v>
      </c>
      <c r="H49" s="43" t="str">
        <f t="shared" si="10"/>
        <v>N/A</v>
      </c>
      <c r="I49" s="12">
        <v>3.8690000000000002</v>
      </c>
      <c r="J49" s="12">
        <v>-0.22800000000000001</v>
      </c>
      <c r="K49" s="44" t="s">
        <v>732</v>
      </c>
      <c r="L49" s="9" t="str">
        <f t="shared" ref="L49:L59" si="13">IF(J49="Div by 0", "N/A", IF(K49="N/A","N/A", IF(J49&gt;VALUE(MID(K49,1,2)), "No", IF(J49&lt;-1*VALUE(MID(K49,1,2)), "No", "Yes"))))</f>
        <v>Yes</v>
      </c>
    </row>
    <row r="50" spans="1:12" ht="25.5" x14ac:dyDescent="0.2">
      <c r="A50" s="2" t="s">
        <v>1138</v>
      </c>
      <c r="B50" s="34" t="s">
        <v>217</v>
      </c>
      <c r="C50" s="46">
        <v>26116.542411999999</v>
      </c>
      <c r="D50" s="43" t="str">
        <f t="shared" si="8"/>
        <v>N/A</v>
      </c>
      <c r="E50" s="46">
        <v>26390.420999999998</v>
      </c>
      <c r="F50" s="43" t="str">
        <f t="shared" si="9"/>
        <v>N/A</v>
      </c>
      <c r="G50" s="46">
        <v>26165.766948</v>
      </c>
      <c r="H50" s="43" t="str">
        <f t="shared" si="10"/>
        <v>N/A</v>
      </c>
      <c r="I50" s="12">
        <v>1.0489999999999999</v>
      </c>
      <c r="J50" s="12">
        <v>-0.85099999999999998</v>
      </c>
      <c r="K50" s="44" t="s">
        <v>732</v>
      </c>
      <c r="L50" s="9" t="str">
        <f t="shared" si="13"/>
        <v>Yes</v>
      </c>
    </row>
    <row r="51" spans="1:12" x14ac:dyDescent="0.2">
      <c r="A51" s="2" t="s">
        <v>1139</v>
      </c>
      <c r="B51" s="34" t="s">
        <v>217</v>
      </c>
      <c r="C51" s="46" t="s">
        <v>1743</v>
      </c>
      <c r="D51" s="43" t="str">
        <f t="shared" ref="D51:D82" si="14">IF($B51="N/A","N/A",IF(C51&gt;10,"No",IF(C51&lt;-10,"No","Yes")))</f>
        <v>N/A</v>
      </c>
      <c r="E51" s="46" t="s">
        <v>1743</v>
      </c>
      <c r="F51" s="43" t="str">
        <f t="shared" ref="F51:F82" si="15">IF($B51="N/A","N/A",IF(E51&gt;10,"No",IF(E51&lt;-10,"No","Yes")))</f>
        <v>N/A</v>
      </c>
      <c r="G51" s="46" t="s">
        <v>1743</v>
      </c>
      <c r="H51" s="43" t="str">
        <f t="shared" ref="H51:H82" si="16">IF($B51="N/A","N/A",IF(G51&gt;10,"No",IF(G51&lt;-10,"No","Yes")))</f>
        <v>N/A</v>
      </c>
      <c r="I51" s="12" t="s">
        <v>1743</v>
      </c>
      <c r="J51" s="12" t="s">
        <v>1743</v>
      </c>
      <c r="K51" s="44" t="s">
        <v>732</v>
      </c>
      <c r="L51" s="9" t="str">
        <f t="shared" si="13"/>
        <v>N/A</v>
      </c>
    </row>
    <row r="52" spans="1:12" ht="25.5" x14ac:dyDescent="0.2">
      <c r="A52" s="2" t="s">
        <v>1140</v>
      </c>
      <c r="B52" s="34" t="s">
        <v>217</v>
      </c>
      <c r="C52" s="46" t="s">
        <v>1743</v>
      </c>
      <c r="D52" s="43" t="str">
        <f t="shared" si="14"/>
        <v>N/A</v>
      </c>
      <c r="E52" s="46" t="s">
        <v>1743</v>
      </c>
      <c r="F52" s="43" t="str">
        <f t="shared" si="15"/>
        <v>N/A</v>
      </c>
      <c r="G52" s="46" t="s">
        <v>1743</v>
      </c>
      <c r="H52" s="43" t="str">
        <f t="shared" si="16"/>
        <v>N/A</v>
      </c>
      <c r="I52" s="12" t="s">
        <v>1743</v>
      </c>
      <c r="J52" s="12" t="s">
        <v>1743</v>
      </c>
      <c r="K52" s="44" t="s">
        <v>732</v>
      </c>
      <c r="L52" s="9" t="str">
        <f t="shared" si="13"/>
        <v>N/A</v>
      </c>
    </row>
    <row r="53" spans="1:12" ht="25.5" x14ac:dyDescent="0.2">
      <c r="A53" s="2" t="s">
        <v>1141</v>
      </c>
      <c r="B53" s="34" t="s">
        <v>217</v>
      </c>
      <c r="C53" s="46" t="s">
        <v>1743</v>
      </c>
      <c r="D53" s="43" t="str">
        <f t="shared" si="14"/>
        <v>N/A</v>
      </c>
      <c r="E53" s="46" t="s">
        <v>1743</v>
      </c>
      <c r="F53" s="43" t="str">
        <f t="shared" si="15"/>
        <v>N/A</v>
      </c>
      <c r="G53" s="46" t="s">
        <v>1743</v>
      </c>
      <c r="H53" s="43" t="str">
        <f t="shared" si="16"/>
        <v>N/A</v>
      </c>
      <c r="I53" s="12" t="s">
        <v>1743</v>
      </c>
      <c r="J53" s="12" t="s">
        <v>1743</v>
      </c>
      <c r="K53" s="44" t="s">
        <v>732</v>
      </c>
      <c r="L53" s="9" t="str">
        <f t="shared" si="13"/>
        <v>N/A</v>
      </c>
    </row>
    <row r="54" spans="1:12" ht="25.5" x14ac:dyDescent="0.2">
      <c r="A54" s="2" t="s">
        <v>1142</v>
      </c>
      <c r="B54" s="34" t="s">
        <v>217</v>
      </c>
      <c r="C54" s="46" t="s">
        <v>1743</v>
      </c>
      <c r="D54" s="43" t="str">
        <f t="shared" si="14"/>
        <v>N/A</v>
      </c>
      <c r="E54" s="46" t="s">
        <v>1743</v>
      </c>
      <c r="F54" s="43" t="str">
        <f t="shared" si="15"/>
        <v>N/A</v>
      </c>
      <c r="G54" s="46" t="s">
        <v>1743</v>
      </c>
      <c r="H54" s="43" t="str">
        <f t="shared" si="16"/>
        <v>N/A</v>
      </c>
      <c r="I54" s="12" t="s">
        <v>1743</v>
      </c>
      <c r="J54" s="12" t="s">
        <v>1743</v>
      </c>
      <c r="K54" s="44" t="s">
        <v>732</v>
      </c>
      <c r="L54" s="9" t="str">
        <f t="shared" si="13"/>
        <v>N/A</v>
      </c>
    </row>
    <row r="55" spans="1:12" ht="25.5" x14ac:dyDescent="0.2">
      <c r="A55" s="2" t="s">
        <v>1143</v>
      </c>
      <c r="B55" s="34" t="s">
        <v>217</v>
      </c>
      <c r="C55" s="46">
        <v>56779.093536</v>
      </c>
      <c r="D55" s="43" t="str">
        <f t="shared" si="14"/>
        <v>N/A</v>
      </c>
      <c r="E55" s="46">
        <v>60277.378117</v>
      </c>
      <c r="F55" s="43" t="str">
        <f t="shared" si="15"/>
        <v>N/A</v>
      </c>
      <c r="G55" s="46">
        <v>56855.821629999999</v>
      </c>
      <c r="H55" s="43" t="str">
        <f t="shared" si="16"/>
        <v>N/A</v>
      </c>
      <c r="I55" s="12">
        <v>6.1609999999999996</v>
      </c>
      <c r="J55" s="12">
        <v>-5.68</v>
      </c>
      <c r="K55" s="44" t="s">
        <v>732</v>
      </c>
      <c r="L55" s="9" t="str">
        <f t="shared" si="13"/>
        <v>Yes</v>
      </c>
    </row>
    <row r="56" spans="1:12" ht="25.5" x14ac:dyDescent="0.2">
      <c r="A56" s="2" t="s">
        <v>1144</v>
      </c>
      <c r="B56" s="34" t="s">
        <v>217</v>
      </c>
      <c r="C56" s="46" t="s">
        <v>1743</v>
      </c>
      <c r="D56" s="43" t="str">
        <f t="shared" si="14"/>
        <v>N/A</v>
      </c>
      <c r="E56" s="46" t="s">
        <v>1743</v>
      </c>
      <c r="F56" s="43" t="str">
        <f t="shared" si="15"/>
        <v>N/A</v>
      </c>
      <c r="G56" s="46" t="s">
        <v>1743</v>
      </c>
      <c r="H56" s="43" t="str">
        <f t="shared" si="16"/>
        <v>N/A</v>
      </c>
      <c r="I56" s="12" t="s">
        <v>1743</v>
      </c>
      <c r="J56" s="12" t="s">
        <v>1743</v>
      </c>
      <c r="K56" s="44" t="s">
        <v>732</v>
      </c>
      <c r="L56" s="9" t="str">
        <f t="shared" si="13"/>
        <v>N/A</v>
      </c>
    </row>
    <row r="57" spans="1:12" ht="25.5" x14ac:dyDescent="0.2">
      <c r="A57" s="2" t="s">
        <v>1145</v>
      </c>
      <c r="B57" s="34" t="s">
        <v>217</v>
      </c>
      <c r="C57" s="46">
        <v>68878.953487999999</v>
      </c>
      <c r="D57" s="43" t="str">
        <f t="shared" si="14"/>
        <v>N/A</v>
      </c>
      <c r="E57" s="46">
        <v>71501.648147999993</v>
      </c>
      <c r="F57" s="43" t="str">
        <f t="shared" si="15"/>
        <v>N/A</v>
      </c>
      <c r="G57" s="46">
        <v>72540.376650000006</v>
      </c>
      <c r="H57" s="43" t="str">
        <f t="shared" si="16"/>
        <v>N/A</v>
      </c>
      <c r="I57" s="12">
        <v>3.8079999999999998</v>
      </c>
      <c r="J57" s="12">
        <v>1.4530000000000001</v>
      </c>
      <c r="K57" s="44" t="s">
        <v>732</v>
      </c>
      <c r="L57" s="9" t="str">
        <f t="shared" si="13"/>
        <v>Yes</v>
      </c>
    </row>
    <row r="58" spans="1:12" ht="25.5" x14ac:dyDescent="0.2">
      <c r="A58" s="2" t="s">
        <v>1146</v>
      </c>
      <c r="B58" s="34" t="s">
        <v>217</v>
      </c>
      <c r="C58" s="46" t="s">
        <v>1743</v>
      </c>
      <c r="D58" s="43" t="str">
        <f t="shared" si="14"/>
        <v>N/A</v>
      </c>
      <c r="E58" s="46" t="s">
        <v>1743</v>
      </c>
      <c r="F58" s="43" t="str">
        <f t="shared" si="15"/>
        <v>N/A</v>
      </c>
      <c r="G58" s="46" t="s">
        <v>1743</v>
      </c>
      <c r="H58" s="43" t="str">
        <f t="shared" si="16"/>
        <v>N/A</v>
      </c>
      <c r="I58" s="12" t="s">
        <v>1743</v>
      </c>
      <c r="J58" s="12" t="s">
        <v>1743</v>
      </c>
      <c r="K58" s="44" t="s">
        <v>732</v>
      </c>
      <c r="L58" s="9" t="str">
        <f t="shared" si="13"/>
        <v>N/A</v>
      </c>
    </row>
    <row r="59" spans="1:12" ht="25.5" x14ac:dyDescent="0.2">
      <c r="A59" s="2" t="s">
        <v>1147</v>
      </c>
      <c r="B59" s="34" t="s">
        <v>217</v>
      </c>
      <c r="C59" s="46" t="s">
        <v>1743</v>
      </c>
      <c r="D59" s="43" t="str">
        <f t="shared" si="14"/>
        <v>N/A</v>
      </c>
      <c r="E59" s="46" t="s">
        <v>1743</v>
      </c>
      <c r="F59" s="43" t="str">
        <f t="shared" si="15"/>
        <v>N/A</v>
      </c>
      <c r="G59" s="46" t="s">
        <v>1743</v>
      </c>
      <c r="H59" s="43" t="str">
        <f t="shared" si="16"/>
        <v>N/A</v>
      </c>
      <c r="I59" s="12" t="s">
        <v>1743</v>
      </c>
      <c r="J59" s="12" t="s">
        <v>1743</v>
      </c>
      <c r="K59" s="44" t="s">
        <v>732</v>
      </c>
      <c r="L59" s="9" t="str">
        <f t="shared" si="13"/>
        <v>N/A</v>
      </c>
    </row>
    <row r="60" spans="1:12" x14ac:dyDescent="0.2">
      <c r="A60" s="6" t="s">
        <v>360</v>
      </c>
      <c r="B60" s="34" t="s">
        <v>217</v>
      </c>
      <c r="C60" s="46" t="s">
        <v>217</v>
      </c>
      <c r="D60" s="43" t="str">
        <f t="shared" si="14"/>
        <v>N/A</v>
      </c>
      <c r="E60" s="46" t="s">
        <v>217</v>
      </c>
      <c r="F60" s="43" t="str">
        <f t="shared" si="15"/>
        <v>N/A</v>
      </c>
      <c r="G60" s="46">
        <v>789662681</v>
      </c>
      <c r="H60" s="43" t="str">
        <f t="shared" si="16"/>
        <v>N/A</v>
      </c>
      <c r="I60" s="12" t="s">
        <v>217</v>
      </c>
      <c r="J60" s="12" t="s">
        <v>217</v>
      </c>
      <c r="K60" s="44" t="s">
        <v>732</v>
      </c>
      <c r="L60" s="9" t="str">
        <f t="shared" ref="L60:L70" si="17">IF(J60="Div by 0", "N/A", IF(K60="N/A","N/A", IF(J60&gt;VALUE(MID(K60,1,2)), "No", IF(J60&lt;-1*VALUE(MID(K60,1,2)), "No", "Yes"))))</f>
        <v>No</v>
      </c>
    </row>
    <row r="61" spans="1:12" ht="25.5" x14ac:dyDescent="0.2">
      <c r="A61" s="2" t="s">
        <v>1148</v>
      </c>
      <c r="B61" s="34" t="s">
        <v>217</v>
      </c>
      <c r="C61" s="46" t="s">
        <v>217</v>
      </c>
      <c r="D61" s="43" t="str">
        <f t="shared" si="14"/>
        <v>N/A</v>
      </c>
      <c r="E61" s="46" t="s">
        <v>217</v>
      </c>
      <c r="F61" s="43" t="str">
        <f t="shared" si="15"/>
        <v>N/A</v>
      </c>
      <c r="G61" s="46">
        <v>241093174</v>
      </c>
      <c r="H61" s="43" t="str">
        <f t="shared" si="16"/>
        <v>N/A</v>
      </c>
      <c r="I61" s="12" t="s">
        <v>217</v>
      </c>
      <c r="J61" s="12" t="s">
        <v>217</v>
      </c>
      <c r="K61" s="44" t="s">
        <v>732</v>
      </c>
      <c r="L61" s="9" t="str">
        <f t="shared" si="17"/>
        <v>No</v>
      </c>
    </row>
    <row r="62" spans="1:12" x14ac:dyDescent="0.2">
      <c r="A62" s="2" t="s">
        <v>1149</v>
      </c>
      <c r="B62" s="34" t="s">
        <v>217</v>
      </c>
      <c r="C62" s="46" t="s">
        <v>217</v>
      </c>
      <c r="D62" s="43" t="str">
        <f t="shared" si="14"/>
        <v>N/A</v>
      </c>
      <c r="E62" s="46" t="s">
        <v>217</v>
      </c>
      <c r="F62" s="43" t="str">
        <f t="shared" si="15"/>
        <v>N/A</v>
      </c>
      <c r="G62" s="46">
        <v>0</v>
      </c>
      <c r="H62" s="43" t="str">
        <f t="shared" si="16"/>
        <v>N/A</v>
      </c>
      <c r="I62" s="12" t="s">
        <v>217</v>
      </c>
      <c r="J62" s="12" t="s">
        <v>217</v>
      </c>
      <c r="K62" s="44" t="s">
        <v>732</v>
      </c>
      <c r="L62" s="9" t="str">
        <f t="shared" si="17"/>
        <v>No</v>
      </c>
    </row>
    <row r="63" spans="1:12" ht="25.5" x14ac:dyDescent="0.2">
      <c r="A63" s="2" t="s">
        <v>1150</v>
      </c>
      <c r="B63" s="34" t="s">
        <v>217</v>
      </c>
      <c r="C63" s="46" t="s">
        <v>217</v>
      </c>
      <c r="D63" s="43" t="str">
        <f t="shared" si="14"/>
        <v>N/A</v>
      </c>
      <c r="E63" s="46" t="s">
        <v>217</v>
      </c>
      <c r="F63" s="43" t="str">
        <f t="shared" si="15"/>
        <v>N/A</v>
      </c>
      <c r="G63" s="46">
        <v>0</v>
      </c>
      <c r="H63" s="43" t="str">
        <f t="shared" si="16"/>
        <v>N/A</v>
      </c>
      <c r="I63" s="12" t="s">
        <v>217</v>
      </c>
      <c r="J63" s="12" t="s">
        <v>217</v>
      </c>
      <c r="K63" s="44" t="s">
        <v>732</v>
      </c>
      <c r="L63" s="9" t="str">
        <f t="shared" si="17"/>
        <v>No</v>
      </c>
    </row>
    <row r="64" spans="1:12" ht="25.5" x14ac:dyDescent="0.2">
      <c r="A64" s="2" t="s">
        <v>1151</v>
      </c>
      <c r="B64" s="34" t="s">
        <v>217</v>
      </c>
      <c r="C64" s="46" t="s">
        <v>217</v>
      </c>
      <c r="D64" s="43" t="str">
        <f t="shared" si="14"/>
        <v>N/A</v>
      </c>
      <c r="E64" s="46" t="s">
        <v>217</v>
      </c>
      <c r="F64" s="43" t="str">
        <f t="shared" si="15"/>
        <v>N/A</v>
      </c>
      <c r="G64" s="46">
        <v>0</v>
      </c>
      <c r="H64" s="43" t="str">
        <f t="shared" si="16"/>
        <v>N/A</v>
      </c>
      <c r="I64" s="12" t="s">
        <v>217</v>
      </c>
      <c r="J64" s="12" t="s">
        <v>217</v>
      </c>
      <c r="K64" s="44" t="s">
        <v>732</v>
      </c>
      <c r="L64" s="9" t="str">
        <f t="shared" si="17"/>
        <v>No</v>
      </c>
    </row>
    <row r="65" spans="1:12" ht="25.5" x14ac:dyDescent="0.2">
      <c r="A65" s="2" t="s">
        <v>1152</v>
      </c>
      <c r="B65" s="34" t="s">
        <v>217</v>
      </c>
      <c r="C65" s="46" t="s">
        <v>217</v>
      </c>
      <c r="D65" s="43" t="str">
        <f t="shared" si="14"/>
        <v>N/A</v>
      </c>
      <c r="E65" s="46" t="s">
        <v>217</v>
      </c>
      <c r="F65" s="43" t="str">
        <f t="shared" si="15"/>
        <v>N/A</v>
      </c>
      <c r="G65" s="46">
        <v>0</v>
      </c>
      <c r="H65" s="43" t="str">
        <f t="shared" si="16"/>
        <v>N/A</v>
      </c>
      <c r="I65" s="12" t="s">
        <v>217</v>
      </c>
      <c r="J65" s="12" t="s">
        <v>217</v>
      </c>
      <c r="K65" s="44" t="s">
        <v>732</v>
      </c>
      <c r="L65" s="9" t="str">
        <f t="shared" si="17"/>
        <v>No</v>
      </c>
    </row>
    <row r="66" spans="1:12" ht="25.5" x14ac:dyDescent="0.2">
      <c r="A66" s="2" t="s">
        <v>1153</v>
      </c>
      <c r="B66" s="34" t="s">
        <v>217</v>
      </c>
      <c r="C66" s="46" t="s">
        <v>217</v>
      </c>
      <c r="D66" s="43" t="str">
        <f t="shared" si="14"/>
        <v>N/A</v>
      </c>
      <c r="E66" s="46" t="s">
        <v>217</v>
      </c>
      <c r="F66" s="43" t="str">
        <f t="shared" si="15"/>
        <v>N/A</v>
      </c>
      <c r="G66" s="46">
        <v>506997922</v>
      </c>
      <c r="H66" s="43" t="str">
        <f t="shared" si="16"/>
        <v>N/A</v>
      </c>
      <c r="I66" s="12" t="s">
        <v>217</v>
      </c>
      <c r="J66" s="12" t="s">
        <v>217</v>
      </c>
      <c r="K66" s="44" t="s">
        <v>732</v>
      </c>
      <c r="L66" s="9" t="str">
        <f t="shared" si="17"/>
        <v>No</v>
      </c>
    </row>
    <row r="67" spans="1:12" ht="25.5" x14ac:dyDescent="0.2">
      <c r="A67" s="2" t="s">
        <v>1154</v>
      </c>
      <c r="B67" s="34" t="s">
        <v>217</v>
      </c>
      <c r="C67" s="46" t="s">
        <v>217</v>
      </c>
      <c r="D67" s="43" t="str">
        <f t="shared" si="14"/>
        <v>N/A</v>
      </c>
      <c r="E67" s="46" t="s">
        <v>217</v>
      </c>
      <c r="F67" s="43" t="str">
        <f t="shared" si="15"/>
        <v>N/A</v>
      </c>
      <c r="G67" s="46">
        <v>0</v>
      </c>
      <c r="H67" s="43" t="str">
        <f t="shared" si="16"/>
        <v>N/A</v>
      </c>
      <c r="I67" s="12" t="s">
        <v>217</v>
      </c>
      <c r="J67" s="12" t="s">
        <v>217</v>
      </c>
      <c r="K67" s="44" t="s">
        <v>732</v>
      </c>
      <c r="L67" s="9" t="str">
        <f t="shared" si="17"/>
        <v>No</v>
      </c>
    </row>
    <row r="68" spans="1:12" ht="25.5" x14ac:dyDescent="0.2">
      <c r="A68" s="2" t="s">
        <v>1155</v>
      </c>
      <c r="B68" s="34" t="s">
        <v>217</v>
      </c>
      <c r="C68" s="46" t="s">
        <v>217</v>
      </c>
      <c r="D68" s="43" t="str">
        <f t="shared" si="14"/>
        <v>N/A</v>
      </c>
      <c r="E68" s="46" t="s">
        <v>217</v>
      </c>
      <c r="F68" s="43" t="str">
        <f t="shared" si="15"/>
        <v>N/A</v>
      </c>
      <c r="G68" s="46">
        <v>41571585</v>
      </c>
      <c r="H68" s="43" t="str">
        <f t="shared" si="16"/>
        <v>N/A</v>
      </c>
      <c r="I68" s="12" t="s">
        <v>217</v>
      </c>
      <c r="J68" s="12" t="s">
        <v>217</v>
      </c>
      <c r="K68" s="44" t="s">
        <v>732</v>
      </c>
      <c r="L68" s="9" t="str">
        <f t="shared" si="17"/>
        <v>No</v>
      </c>
    </row>
    <row r="69" spans="1:12" ht="25.5" x14ac:dyDescent="0.2">
      <c r="A69" s="2" t="s">
        <v>1156</v>
      </c>
      <c r="B69" s="34" t="s">
        <v>217</v>
      </c>
      <c r="C69" s="46" t="s">
        <v>217</v>
      </c>
      <c r="D69" s="43" t="str">
        <f t="shared" si="14"/>
        <v>N/A</v>
      </c>
      <c r="E69" s="46" t="s">
        <v>217</v>
      </c>
      <c r="F69" s="43" t="str">
        <f t="shared" si="15"/>
        <v>N/A</v>
      </c>
      <c r="G69" s="46">
        <v>0</v>
      </c>
      <c r="H69" s="43" t="str">
        <f t="shared" si="16"/>
        <v>N/A</v>
      </c>
      <c r="I69" s="12" t="s">
        <v>217</v>
      </c>
      <c r="J69" s="12" t="s">
        <v>217</v>
      </c>
      <c r="K69" s="44" t="s">
        <v>732</v>
      </c>
      <c r="L69" s="9" t="str">
        <f t="shared" si="17"/>
        <v>No</v>
      </c>
    </row>
    <row r="70" spans="1:12" ht="25.5" x14ac:dyDescent="0.2">
      <c r="A70" s="2" t="s">
        <v>1157</v>
      </c>
      <c r="B70" s="34" t="s">
        <v>217</v>
      </c>
      <c r="C70" s="46" t="s">
        <v>217</v>
      </c>
      <c r="D70" s="43" t="str">
        <f t="shared" si="14"/>
        <v>N/A</v>
      </c>
      <c r="E70" s="46" t="s">
        <v>217</v>
      </c>
      <c r="F70" s="43" t="str">
        <f t="shared" si="15"/>
        <v>N/A</v>
      </c>
      <c r="G70" s="46">
        <v>0</v>
      </c>
      <c r="H70" s="43" t="str">
        <f t="shared" si="16"/>
        <v>N/A</v>
      </c>
      <c r="I70" s="12" t="s">
        <v>217</v>
      </c>
      <c r="J70" s="12" t="s">
        <v>217</v>
      </c>
      <c r="K70" s="44" t="s">
        <v>732</v>
      </c>
      <c r="L70" s="9" t="str">
        <f t="shared" si="17"/>
        <v>No</v>
      </c>
    </row>
    <row r="71" spans="1:12" x14ac:dyDescent="0.2">
      <c r="A71" s="6" t="s">
        <v>1158</v>
      </c>
      <c r="B71" s="34" t="s">
        <v>217</v>
      </c>
      <c r="C71" s="46">
        <v>30044.899927999999</v>
      </c>
      <c r="D71" s="43" t="str">
        <f t="shared" si="14"/>
        <v>N/A</v>
      </c>
      <c r="E71" s="46">
        <v>31596.218434999999</v>
      </c>
      <c r="F71" s="43" t="str">
        <f t="shared" si="15"/>
        <v>N/A</v>
      </c>
      <c r="G71" s="46">
        <v>31662.497232999998</v>
      </c>
      <c r="H71" s="43" t="str">
        <f t="shared" si="16"/>
        <v>N/A</v>
      </c>
      <c r="I71" s="12">
        <v>5.1630000000000003</v>
      </c>
      <c r="J71" s="12">
        <v>0.20979999999999999</v>
      </c>
      <c r="K71" s="44" t="s">
        <v>732</v>
      </c>
      <c r="L71" s="9" t="str">
        <f t="shared" ref="L71:L81" si="18">IF(J71="Div by 0", "N/A", IF(K71="N/A","N/A", IF(J71&gt;VALUE(MID(K71,1,2)), "No", IF(J71&lt;-1*VALUE(MID(K71,1,2)), "No", "Yes"))))</f>
        <v>Yes</v>
      </c>
    </row>
    <row r="72" spans="1:12" ht="25.5" x14ac:dyDescent="0.2">
      <c r="A72" s="2" t="s">
        <v>1159</v>
      </c>
      <c r="B72" s="34" t="s">
        <v>217</v>
      </c>
      <c r="C72" s="46">
        <v>18568.612541999999</v>
      </c>
      <c r="D72" s="43" t="str">
        <f t="shared" si="14"/>
        <v>N/A</v>
      </c>
      <c r="E72" s="46">
        <v>18682.428119</v>
      </c>
      <c r="F72" s="43" t="str">
        <f t="shared" si="15"/>
        <v>N/A</v>
      </c>
      <c r="G72" s="46">
        <v>18829.519993999998</v>
      </c>
      <c r="H72" s="43" t="str">
        <f t="shared" si="16"/>
        <v>N/A</v>
      </c>
      <c r="I72" s="12">
        <v>0.6129</v>
      </c>
      <c r="J72" s="12">
        <v>0.7873</v>
      </c>
      <c r="K72" s="44" t="s">
        <v>732</v>
      </c>
      <c r="L72" s="9" t="str">
        <f t="shared" si="18"/>
        <v>Yes</v>
      </c>
    </row>
    <row r="73" spans="1:12" ht="25.5" x14ac:dyDescent="0.2">
      <c r="A73" s="2" t="s">
        <v>1160</v>
      </c>
      <c r="B73" s="34" t="s">
        <v>217</v>
      </c>
      <c r="C73" s="46" t="s">
        <v>1743</v>
      </c>
      <c r="D73" s="43" t="str">
        <f t="shared" si="14"/>
        <v>N/A</v>
      </c>
      <c r="E73" s="46" t="s">
        <v>1743</v>
      </c>
      <c r="F73" s="43" t="str">
        <f t="shared" si="15"/>
        <v>N/A</v>
      </c>
      <c r="G73" s="46" t="s">
        <v>1743</v>
      </c>
      <c r="H73" s="43" t="str">
        <f t="shared" si="16"/>
        <v>N/A</v>
      </c>
      <c r="I73" s="12" t="s">
        <v>1743</v>
      </c>
      <c r="J73" s="12" t="s">
        <v>1743</v>
      </c>
      <c r="K73" s="44" t="s">
        <v>732</v>
      </c>
      <c r="L73" s="9" t="str">
        <f t="shared" si="18"/>
        <v>N/A</v>
      </c>
    </row>
    <row r="74" spans="1:12" ht="25.5" x14ac:dyDescent="0.2">
      <c r="A74" s="2" t="s">
        <v>1161</v>
      </c>
      <c r="B74" s="34" t="s">
        <v>217</v>
      </c>
      <c r="C74" s="46" t="s">
        <v>1743</v>
      </c>
      <c r="D74" s="43" t="str">
        <f t="shared" si="14"/>
        <v>N/A</v>
      </c>
      <c r="E74" s="46" t="s">
        <v>1743</v>
      </c>
      <c r="F74" s="43" t="str">
        <f t="shared" si="15"/>
        <v>N/A</v>
      </c>
      <c r="G74" s="46" t="s">
        <v>1743</v>
      </c>
      <c r="H74" s="43" t="str">
        <f t="shared" si="16"/>
        <v>N/A</v>
      </c>
      <c r="I74" s="12" t="s">
        <v>1743</v>
      </c>
      <c r="J74" s="12" t="s">
        <v>1743</v>
      </c>
      <c r="K74" s="44" t="s">
        <v>732</v>
      </c>
      <c r="L74" s="9" t="str">
        <f t="shared" si="18"/>
        <v>N/A</v>
      </c>
    </row>
    <row r="75" spans="1:12" ht="25.5" x14ac:dyDescent="0.2">
      <c r="A75" s="2" t="s">
        <v>1162</v>
      </c>
      <c r="B75" s="34" t="s">
        <v>217</v>
      </c>
      <c r="C75" s="46" t="s">
        <v>1743</v>
      </c>
      <c r="D75" s="43" t="str">
        <f t="shared" si="14"/>
        <v>N/A</v>
      </c>
      <c r="E75" s="46" t="s">
        <v>1743</v>
      </c>
      <c r="F75" s="43" t="str">
        <f t="shared" si="15"/>
        <v>N/A</v>
      </c>
      <c r="G75" s="46" t="s">
        <v>1743</v>
      </c>
      <c r="H75" s="43" t="str">
        <f t="shared" si="16"/>
        <v>N/A</v>
      </c>
      <c r="I75" s="12" t="s">
        <v>1743</v>
      </c>
      <c r="J75" s="12" t="s">
        <v>1743</v>
      </c>
      <c r="K75" s="44" t="s">
        <v>732</v>
      </c>
      <c r="L75" s="9" t="str">
        <f t="shared" si="18"/>
        <v>N/A</v>
      </c>
    </row>
    <row r="76" spans="1:12" ht="25.5" x14ac:dyDescent="0.2">
      <c r="A76" s="2" t="s">
        <v>1163</v>
      </c>
      <c r="B76" s="34" t="s">
        <v>217</v>
      </c>
      <c r="C76" s="46" t="s">
        <v>1743</v>
      </c>
      <c r="D76" s="43" t="str">
        <f t="shared" si="14"/>
        <v>N/A</v>
      </c>
      <c r="E76" s="46" t="s">
        <v>1743</v>
      </c>
      <c r="F76" s="43" t="str">
        <f t="shared" si="15"/>
        <v>N/A</v>
      </c>
      <c r="G76" s="46" t="s">
        <v>1743</v>
      </c>
      <c r="H76" s="43" t="str">
        <f t="shared" si="16"/>
        <v>N/A</v>
      </c>
      <c r="I76" s="12" t="s">
        <v>1743</v>
      </c>
      <c r="J76" s="12" t="s">
        <v>1743</v>
      </c>
      <c r="K76" s="44" t="s">
        <v>732</v>
      </c>
      <c r="L76" s="9" t="str">
        <f t="shared" si="18"/>
        <v>N/A</v>
      </c>
    </row>
    <row r="77" spans="1:12" ht="25.5" x14ac:dyDescent="0.2">
      <c r="A77" s="2" t="s">
        <v>1164</v>
      </c>
      <c r="B77" s="34" t="s">
        <v>217</v>
      </c>
      <c r="C77" s="46">
        <v>44374.955841000003</v>
      </c>
      <c r="D77" s="43" t="str">
        <f t="shared" si="14"/>
        <v>N/A</v>
      </c>
      <c r="E77" s="46">
        <v>48143.968611999997</v>
      </c>
      <c r="F77" s="43" t="str">
        <f t="shared" si="15"/>
        <v>N/A</v>
      </c>
      <c r="G77" s="46">
        <v>45466.587929000001</v>
      </c>
      <c r="H77" s="43" t="str">
        <f t="shared" si="16"/>
        <v>N/A</v>
      </c>
      <c r="I77" s="12">
        <v>8.4939999999999998</v>
      </c>
      <c r="J77" s="12">
        <v>-5.56</v>
      </c>
      <c r="K77" s="44" t="s">
        <v>732</v>
      </c>
      <c r="L77" s="9" t="str">
        <f t="shared" si="18"/>
        <v>Yes</v>
      </c>
    </row>
    <row r="78" spans="1:12" ht="25.5" x14ac:dyDescent="0.2">
      <c r="A78" s="2" t="s">
        <v>1165</v>
      </c>
      <c r="B78" s="34" t="s">
        <v>217</v>
      </c>
      <c r="C78" s="46" t="s">
        <v>1743</v>
      </c>
      <c r="D78" s="43" t="str">
        <f t="shared" si="14"/>
        <v>N/A</v>
      </c>
      <c r="E78" s="46" t="s">
        <v>1743</v>
      </c>
      <c r="F78" s="43" t="str">
        <f t="shared" si="15"/>
        <v>N/A</v>
      </c>
      <c r="G78" s="46" t="s">
        <v>1743</v>
      </c>
      <c r="H78" s="43" t="str">
        <f t="shared" si="16"/>
        <v>N/A</v>
      </c>
      <c r="I78" s="12" t="s">
        <v>1743</v>
      </c>
      <c r="J78" s="12" t="s">
        <v>1743</v>
      </c>
      <c r="K78" s="44" t="s">
        <v>732</v>
      </c>
      <c r="L78" s="9" t="str">
        <f t="shared" si="18"/>
        <v>N/A</v>
      </c>
    </row>
    <row r="79" spans="1:12" ht="25.5" x14ac:dyDescent="0.2">
      <c r="A79" s="2" t="s">
        <v>1166</v>
      </c>
      <c r="B79" s="34" t="s">
        <v>217</v>
      </c>
      <c r="C79" s="46">
        <v>41613.195838</v>
      </c>
      <c r="D79" s="43" t="str">
        <f t="shared" si="14"/>
        <v>N/A</v>
      </c>
      <c r="E79" s="46">
        <v>43555.030093000001</v>
      </c>
      <c r="F79" s="43" t="str">
        <f t="shared" si="15"/>
        <v>N/A</v>
      </c>
      <c r="G79" s="46">
        <v>42204.654821999997</v>
      </c>
      <c r="H79" s="43" t="str">
        <f t="shared" si="16"/>
        <v>N/A</v>
      </c>
      <c r="I79" s="12">
        <v>4.6660000000000004</v>
      </c>
      <c r="J79" s="12">
        <v>-3.1</v>
      </c>
      <c r="K79" s="44" t="s">
        <v>732</v>
      </c>
      <c r="L79" s="9" t="str">
        <f t="shared" si="18"/>
        <v>Yes</v>
      </c>
    </row>
    <row r="80" spans="1:12" ht="25.5" x14ac:dyDescent="0.2">
      <c r="A80" s="2" t="s">
        <v>1167</v>
      </c>
      <c r="B80" s="34" t="s">
        <v>217</v>
      </c>
      <c r="C80" s="46" t="s">
        <v>1743</v>
      </c>
      <c r="D80" s="43" t="str">
        <f t="shared" si="14"/>
        <v>N/A</v>
      </c>
      <c r="E80" s="46" t="s">
        <v>1743</v>
      </c>
      <c r="F80" s="43" t="str">
        <f t="shared" si="15"/>
        <v>N/A</v>
      </c>
      <c r="G80" s="46" t="s">
        <v>1743</v>
      </c>
      <c r="H80" s="43" t="str">
        <f t="shared" si="16"/>
        <v>N/A</v>
      </c>
      <c r="I80" s="12" t="s">
        <v>1743</v>
      </c>
      <c r="J80" s="12" t="s">
        <v>1743</v>
      </c>
      <c r="K80" s="44" t="s">
        <v>732</v>
      </c>
      <c r="L80" s="9" t="str">
        <f t="shared" si="18"/>
        <v>N/A</v>
      </c>
    </row>
    <row r="81" spans="1:12" ht="25.5" x14ac:dyDescent="0.2">
      <c r="A81" s="2" t="s">
        <v>1168</v>
      </c>
      <c r="B81" s="34" t="s">
        <v>217</v>
      </c>
      <c r="C81" s="46" t="s">
        <v>1743</v>
      </c>
      <c r="D81" s="43" t="str">
        <f t="shared" si="14"/>
        <v>N/A</v>
      </c>
      <c r="E81" s="46" t="s">
        <v>1743</v>
      </c>
      <c r="F81" s="43" t="str">
        <f t="shared" si="15"/>
        <v>N/A</v>
      </c>
      <c r="G81" s="46" t="s">
        <v>1743</v>
      </c>
      <c r="H81" s="43" t="str">
        <f t="shared" si="16"/>
        <v>N/A</v>
      </c>
      <c r="I81" s="12" t="s">
        <v>1743</v>
      </c>
      <c r="J81" s="12" t="s">
        <v>1743</v>
      </c>
      <c r="K81" s="44" t="s">
        <v>732</v>
      </c>
      <c r="L81" s="9" t="str">
        <f t="shared" si="18"/>
        <v>N/A</v>
      </c>
    </row>
    <row r="82" spans="1:12" x14ac:dyDescent="0.2">
      <c r="A82" s="2" t="s">
        <v>361</v>
      </c>
      <c r="B82" s="34" t="s">
        <v>217</v>
      </c>
      <c r="C82" s="46" t="s">
        <v>217</v>
      </c>
      <c r="D82" s="43" t="str">
        <f t="shared" si="14"/>
        <v>N/A</v>
      </c>
      <c r="E82" s="46" t="s">
        <v>217</v>
      </c>
      <c r="F82" s="43" t="str">
        <f t="shared" si="15"/>
        <v>N/A</v>
      </c>
      <c r="G82" s="46">
        <v>807140001</v>
      </c>
      <c r="H82" s="43" t="str">
        <f t="shared" si="16"/>
        <v>N/A</v>
      </c>
      <c r="I82" s="12" t="s">
        <v>217</v>
      </c>
      <c r="J82" s="12" t="s">
        <v>217</v>
      </c>
      <c r="K82" s="44" t="s">
        <v>732</v>
      </c>
      <c r="L82" s="9" t="str">
        <f t="shared" ref="L82:L138" si="19">IF(J82="Div by 0", "N/A", IF(K82="N/A","N/A", IF(J82&gt;VALUE(MID(K82,1,2)), "No", IF(J82&lt;-1*VALUE(MID(K82,1,2)), "No", "Yes"))))</f>
        <v>No</v>
      </c>
    </row>
    <row r="83" spans="1:12" x14ac:dyDescent="0.2">
      <c r="A83" s="2" t="s">
        <v>367</v>
      </c>
      <c r="B83" s="34" t="s">
        <v>217</v>
      </c>
      <c r="C83" s="46" t="s">
        <v>217</v>
      </c>
      <c r="D83" s="43" t="str">
        <f t="shared" ref="D83:D114" si="20">IF($B83="N/A","N/A",IF(C83&gt;10,"No",IF(C83&lt;-10,"No","Yes")))</f>
        <v>N/A</v>
      </c>
      <c r="E83" s="35" t="s">
        <v>217</v>
      </c>
      <c r="F83" s="43" t="str">
        <f t="shared" ref="F83:F114" si="21">IF($B83="N/A","N/A",IF(E83&gt;10,"No",IF(E83&lt;-10,"No","Yes")))</f>
        <v>N/A</v>
      </c>
      <c r="G83" s="35">
        <v>25342</v>
      </c>
      <c r="H83" s="43" t="str">
        <f t="shared" ref="H83:H114" si="22">IF($B83="N/A","N/A",IF(G83&gt;10,"No",IF(G83&lt;-10,"No","Yes")))</f>
        <v>N/A</v>
      </c>
      <c r="I83" s="12" t="s">
        <v>217</v>
      </c>
      <c r="J83" s="12" t="s">
        <v>217</v>
      </c>
      <c r="K83" s="44" t="s">
        <v>732</v>
      </c>
      <c r="L83" s="9" t="str">
        <f t="shared" si="19"/>
        <v>No</v>
      </c>
    </row>
    <row r="84" spans="1:12" x14ac:dyDescent="0.2">
      <c r="A84" s="2" t="s">
        <v>362</v>
      </c>
      <c r="B84" s="34" t="s">
        <v>217</v>
      </c>
      <c r="C84" s="46" t="s">
        <v>217</v>
      </c>
      <c r="D84" s="43" t="str">
        <f t="shared" si="20"/>
        <v>N/A</v>
      </c>
      <c r="E84" s="46" t="s">
        <v>217</v>
      </c>
      <c r="F84" s="43" t="str">
        <f t="shared" si="21"/>
        <v>N/A</v>
      </c>
      <c r="G84" s="46">
        <v>31849.893497000001</v>
      </c>
      <c r="H84" s="43" t="str">
        <f t="shared" si="22"/>
        <v>N/A</v>
      </c>
      <c r="I84" s="12" t="s">
        <v>217</v>
      </c>
      <c r="J84" s="12" t="s">
        <v>217</v>
      </c>
      <c r="K84" s="44" t="s">
        <v>732</v>
      </c>
      <c r="L84" s="9" t="str">
        <f t="shared" si="19"/>
        <v>No</v>
      </c>
    </row>
    <row r="85" spans="1:12" ht="25.5" x14ac:dyDescent="0.2">
      <c r="A85" s="2" t="s">
        <v>1169</v>
      </c>
      <c r="B85" s="34" t="s">
        <v>217</v>
      </c>
      <c r="C85" s="46" t="s">
        <v>217</v>
      </c>
      <c r="D85" s="43" t="str">
        <f t="shared" si="20"/>
        <v>N/A</v>
      </c>
      <c r="E85" s="46" t="s">
        <v>217</v>
      </c>
      <c r="F85" s="43" t="str">
        <f t="shared" si="21"/>
        <v>N/A</v>
      </c>
      <c r="G85" s="46">
        <v>23112007</v>
      </c>
      <c r="H85" s="43" t="str">
        <f t="shared" si="22"/>
        <v>N/A</v>
      </c>
      <c r="I85" s="12" t="s">
        <v>217</v>
      </c>
      <c r="J85" s="12" t="s">
        <v>217</v>
      </c>
      <c r="K85" s="44" t="s">
        <v>732</v>
      </c>
      <c r="L85" s="9" t="str">
        <f t="shared" si="19"/>
        <v>No</v>
      </c>
    </row>
    <row r="86" spans="1:12" x14ac:dyDescent="0.2">
      <c r="A86" s="2" t="s">
        <v>725</v>
      </c>
      <c r="B86" s="34" t="s">
        <v>217</v>
      </c>
      <c r="C86" s="46" t="s">
        <v>217</v>
      </c>
      <c r="D86" s="43" t="str">
        <f t="shared" si="20"/>
        <v>N/A</v>
      </c>
      <c r="E86" s="35" t="s">
        <v>217</v>
      </c>
      <c r="F86" s="43" t="str">
        <f t="shared" si="21"/>
        <v>N/A</v>
      </c>
      <c r="G86" s="35">
        <v>14003</v>
      </c>
      <c r="H86" s="43" t="str">
        <f t="shared" si="22"/>
        <v>N/A</v>
      </c>
      <c r="I86" s="12" t="s">
        <v>217</v>
      </c>
      <c r="J86" s="12" t="s">
        <v>217</v>
      </c>
      <c r="K86" s="44" t="s">
        <v>732</v>
      </c>
      <c r="L86" s="9" t="str">
        <f t="shared" si="19"/>
        <v>No</v>
      </c>
    </row>
    <row r="87" spans="1:12" ht="25.5" x14ac:dyDescent="0.2">
      <c r="A87" s="2" t="s">
        <v>1170</v>
      </c>
      <c r="B87" s="34" t="s">
        <v>217</v>
      </c>
      <c r="C87" s="46" t="s">
        <v>217</v>
      </c>
      <c r="D87" s="43" t="str">
        <f t="shared" si="20"/>
        <v>N/A</v>
      </c>
      <c r="E87" s="46" t="s">
        <v>217</v>
      </c>
      <c r="F87" s="43" t="str">
        <f t="shared" si="21"/>
        <v>N/A</v>
      </c>
      <c r="G87" s="46">
        <v>1650.5039634</v>
      </c>
      <c r="H87" s="43" t="str">
        <f t="shared" si="22"/>
        <v>N/A</v>
      </c>
      <c r="I87" s="12" t="s">
        <v>217</v>
      </c>
      <c r="J87" s="12" t="s">
        <v>217</v>
      </c>
      <c r="K87" s="44" t="s">
        <v>732</v>
      </c>
      <c r="L87" s="9" t="str">
        <f t="shared" si="19"/>
        <v>No</v>
      </c>
    </row>
    <row r="88" spans="1:12" ht="25.5" x14ac:dyDescent="0.2">
      <c r="A88" s="2" t="s">
        <v>1171</v>
      </c>
      <c r="B88" s="34" t="s">
        <v>217</v>
      </c>
      <c r="C88" s="46" t="s">
        <v>217</v>
      </c>
      <c r="D88" s="43" t="str">
        <f t="shared" si="20"/>
        <v>N/A</v>
      </c>
      <c r="E88" s="46" t="s">
        <v>217</v>
      </c>
      <c r="F88" s="43" t="str">
        <f t="shared" si="21"/>
        <v>N/A</v>
      </c>
      <c r="G88" s="46">
        <v>15942088</v>
      </c>
      <c r="H88" s="43" t="str">
        <f t="shared" si="22"/>
        <v>N/A</v>
      </c>
      <c r="I88" s="12" t="s">
        <v>217</v>
      </c>
      <c r="J88" s="12" t="s">
        <v>217</v>
      </c>
      <c r="K88" s="44" t="s">
        <v>732</v>
      </c>
      <c r="L88" s="9" t="str">
        <f t="shared" si="19"/>
        <v>No</v>
      </c>
    </row>
    <row r="89" spans="1:12" x14ac:dyDescent="0.2">
      <c r="A89" s="2" t="s">
        <v>726</v>
      </c>
      <c r="B89" s="34" t="s">
        <v>217</v>
      </c>
      <c r="C89" s="46" t="s">
        <v>217</v>
      </c>
      <c r="D89" s="43" t="str">
        <f t="shared" si="20"/>
        <v>N/A</v>
      </c>
      <c r="E89" s="35" t="s">
        <v>217</v>
      </c>
      <c r="F89" s="43" t="str">
        <f t="shared" si="21"/>
        <v>N/A</v>
      </c>
      <c r="G89" s="35">
        <v>434</v>
      </c>
      <c r="H89" s="43" t="str">
        <f t="shared" si="22"/>
        <v>N/A</v>
      </c>
      <c r="I89" s="12" t="s">
        <v>217</v>
      </c>
      <c r="J89" s="12" t="s">
        <v>217</v>
      </c>
      <c r="K89" s="44" t="s">
        <v>732</v>
      </c>
      <c r="L89" s="9" t="str">
        <f t="shared" si="19"/>
        <v>No</v>
      </c>
    </row>
    <row r="90" spans="1:12" ht="25.5" x14ac:dyDescent="0.2">
      <c r="A90" s="2" t="s">
        <v>1172</v>
      </c>
      <c r="B90" s="34" t="s">
        <v>217</v>
      </c>
      <c r="C90" s="46" t="s">
        <v>217</v>
      </c>
      <c r="D90" s="43" t="str">
        <f t="shared" si="20"/>
        <v>N/A</v>
      </c>
      <c r="E90" s="46" t="s">
        <v>217</v>
      </c>
      <c r="F90" s="43" t="str">
        <f t="shared" si="21"/>
        <v>N/A</v>
      </c>
      <c r="G90" s="46">
        <v>36732.921659</v>
      </c>
      <c r="H90" s="43" t="str">
        <f t="shared" si="22"/>
        <v>N/A</v>
      </c>
      <c r="I90" s="12" t="s">
        <v>217</v>
      </c>
      <c r="J90" s="12" t="s">
        <v>217</v>
      </c>
      <c r="K90" s="44" t="s">
        <v>732</v>
      </c>
      <c r="L90" s="9" t="str">
        <f t="shared" si="19"/>
        <v>No</v>
      </c>
    </row>
    <row r="91" spans="1:12" ht="25.5" x14ac:dyDescent="0.2">
      <c r="A91" s="2" t="s">
        <v>1173</v>
      </c>
      <c r="B91" s="34" t="s">
        <v>217</v>
      </c>
      <c r="C91" s="46" t="s">
        <v>217</v>
      </c>
      <c r="D91" s="43" t="str">
        <f t="shared" si="20"/>
        <v>N/A</v>
      </c>
      <c r="E91" s="46" t="s">
        <v>217</v>
      </c>
      <c r="F91" s="43" t="str">
        <f t="shared" si="21"/>
        <v>N/A</v>
      </c>
      <c r="G91" s="46">
        <v>12435734</v>
      </c>
      <c r="H91" s="43" t="str">
        <f t="shared" si="22"/>
        <v>N/A</v>
      </c>
      <c r="I91" s="12" t="s">
        <v>217</v>
      </c>
      <c r="J91" s="12" t="s">
        <v>217</v>
      </c>
      <c r="K91" s="44" t="s">
        <v>732</v>
      </c>
      <c r="L91" s="9" t="str">
        <f t="shared" si="19"/>
        <v>No</v>
      </c>
    </row>
    <row r="92" spans="1:12" x14ac:dyDescent="0.2">
      <c r="A92" s="2" t="s">
        <v>727</v>
      </c>
      <c r="B92" s="34" t="s">
        <v>217</v>
      </c>
      <c r="C92" s="46" t="s">
        <v>217</v>
      </c>
      <c r="D92" s="43" t="str">
        <f t="shared" si="20"/>
        <v>N/A</v>
      </c>
      <c r="E92" s="35" t="s">
        <v>217</v>
      </c>
      <c r="F92" s="43" t="str">
        <f t="shared" si="21"/>
        <v>N/A</v>
      </c>
      <c r="G92" s="35">
        <v>1076</v>
      </c>
      <c r="H92" s="43" t="str">
        <f t="shared" si="22"/>
        <v>N/A</v>
      </c>
      <c r="I92" s="12" t="s">
        <v>217</v>
      </c>
      <c r="J92" s="12" t="s">
        <v>217</v>
      </c>
      <c r="K92" s="44" t="s">
        <v>732</v>
      </c>
      <c r="L92" s="9" t="str">
        <f t="shared" si="19"/>
        <v>No</v>
      </c>
    </row>
    <row r="93" spans="1:12" ht="25.5" x14ac:dyDescent="0.2">
      <c r="A93" s="2" t="s">
        <v>1174</v>
      </c>
      <c r="B93" s="34" t="s">
        <v>217</v>
      </c>
      <c r="C93" s="46" t="s">
        <v>217</v>
      </c>
      <c r="D93" s="43" t="str">
        <f t="shared" si="20"/>
        <v>N/A</v>
      </c>
      <c r="E93" s="46" t="s">
        <v>217</v>
      </c>
      <c r="F93" s="43" t="str">
        <f t="shared" si="21"/>
        <v>N/A</v>
      </c>
      <c r="G93" s="46">
        <v>11557.373605999999</v>
      </c>
      <c r="H93" s="43" t="str">
        <f t="shared" si="22"/>
        <v>N/A</v>
      </c>
      <c r="I93" s="12" t="s">
        <v>217</v>
      </c>
      <c r="J93" s="12" t="s">
        <v>217</v>
      </c>
      <c r="K93" s="44" t="s">
        <v>732</v>
      </c>
      <c r="L93" s="9" t="str">
        <f t="shared" si="19"/>
        <v>No</v>
      </c>
    </row>
    <row r="94" spans="1:12" x14ac:dyDescent="0.2">
      <c r="A94" s="2" t="s">
        <v>1175</v>
      </c>
      <c r="B94" s="34" t="s">
        <v>217</v>
      </c>
      <c r="C94" s="46" t="s">
        <v>217</v>
      </c>
      <c r="D94" s="43" t="str">
        <f t="shared" si="20"/>
        <v>N/A</v>
      </c>
      <c r="E94" s="46" t="s">
        <v>217</v>
      </c>
      <c r="F94" s="43" t="str">
        <f t="shared" si="21"/>
        <v>N/A</v>
      </c>
      <c r="G94" s="46">
        <v>206806128</v>
      </c>
      <c r="H94" s="43" t="str">
        <f t="shared" si="22"/>
        <v>N/A</v>
      </c>
      <c r="I94" s="12" t="s">
        <v>217</v>
      </c>
      <c r="J94" s="12" t="s">
        <v>217</v>
      </c>
      <c r="K94" s="44" t="s">
        <v>732</v>
      </c>
      <c r="L94" s="9" t="str">
        <f t="shared" si="19"/>
        <v>No</v>
      </c>
    </row>
    <row r="95" spans="1:12" x14ac:dyDescent="0.2">
      <c r="A95" s="2" t="s">
        <v>728</v>
      </c>
      <c r="B95" s="34" t="s">
        <v>217</v>
      </c>
      <c r="C95" s="46" t="s">
        <v>217</v>
      </c>
      <c r="D95" s="43" t="str">
        <f t="shared" si="20"/>
        <v>N/A</v>
      </c>
      <c r="E95" s="35" t="s">
        <v>217</v>
      </c>
      <c r="F95" s="43" t="str">
        <f t="shared" si="21"/>
        <v>N/A</v>
      </c>
      <c r="G95" s="35">
        <v>5343</v>
      </c>
      <c r="H95" s="43" t="str">
        <f t="shared" si="22"/>
        <v>N/A</v>
      </c>
      <c r="I95" s="12" t="s">
        <v>217</v>
      </c>
      <c r="J95" s="12" t="s">
        <v>217</v>
      </c>
      <c r="K95" s="44" t="s">
        <v>732</v>
      </c>
      <c r="L95" s="9" t="str">
        <f t="shared" si="19"/>
        <v>No</v>
      </c>
    </row>
    <row r="96" spans="1:12" x14ac:dyDescent="0.2">
      <c r="A96" s="2" t="s">
        <v>1176</v>
      </c>
      <c r="B96" s="34" t="s">
        <v>217</v>
      </c>
      <c r="C96" s="46" t="s">
        <v>217</v>
      </c>
      <c r="D96" s="43" t="str">
        <f t="shared" si="20"/>
        <v>N/A</v>
      </c>
      <c r="E96" s="46" t="s">
        <v>217</v>
      </c>
      <c r="F96" s="43" t="str">
        <f t="shared" si="21"/>
        <v>N/A</v>
      </c>
      <c r="G96" s="46">
        <v>38705.994384999998</v>
      </c>
      <c r="H96" s="43" t="str">
        <f t="shared" si="22"/>
        <v>N/A</v>
      </c>
      <c r="I96" s="12" t="s">
        <v>217</v>
      </c>
      <c r="J96" s="12" t="s">
        <v>217</v>
      </c>
      <c r="K96" s="44" t="s">
        <v>732</v>
      </c>
      <c r="L96" s="9" t="str">
        <f t="shared" si="19"/>
        <v>No</v>
      </c>
    </row>
    <row r="97" spans="1:12" x14ac:dyDescent="0.2">
      <c r="A97" s="2" t="s">
        <v>1177</v>
      </c>
      <c r="B97" s="34" t="s">
        <v>217</v>
      </c>
      <c r="C97" s="46" t="s">
        <v>217</v>
      </c>
      <c r="D97" s="43" t="str">
        <f t="shared" si="20"/>
        <v>N/A</v>
      </c>
      <c r="E97" s="46" t="s">
        <v>217</v>
      </c>
      <c r="F97" s="43" t="str">
        <f t="shared" si="21"/>
        <v>N/A</v>
      </c>
      <c r="G97" s="46">
        <v>31975463</v>
      </c>
      <c r="H97" s="43" t="str">
        <f t="shared" si="22"/>
        <v>N/A</v>
      </c>
      <c r="I97" s="12" t="s">
        <v>217</v>
      </c>
      <c r="J97" s="12" t="s">
        <v>217</v>
      </c>
      <c r="K97" s="44" t="s">
        <v>732</v>
      </c>
      <c r="L97" s="9" t="str">
        <f t="shared" si="19"/>
        <v>No</v>
      </c>
    </row>
    <row r="98" spans="1:12" x14ac:dyDescent="0.2">
      <c r="A98" s="2" t="s">
        <v>520</v>
      </c>
      <c r="B98" s="34" t="s">
        <v>217</v>
      </c>
      <c r="C98" s="46" t="s">
        <v>217</v>
      </c>
      <c r="D98" s="43" t="str">
        <f t="shared" si="20"/>
        <v>N/A</v>
      </c>
      <c r="E98" s="35" t="s">
        <v>217</v>
      </c>
      <c r="F98" s="43" t="str">
        <f t="shared" si="21"/>
        <v>N/A</v>
      </c>
      <c r="G98" s="35">
        <v>303</v>
      </c>
      <c r="H98" s="43" t="str">
        <f t="shared" si="22"/>
        <v>N/A</v>
      </c>
      <c r="I98" s="12" t="s">
        <v>217</v>
      </c>
      <c r="J98" s="12" t="s">
        <v>217</v>
      </c>
      <c r="K98" s="44" t="s">
        <v>732</v>
      </c>
      <c r="L98" s="9" t="str">
        <f t="shared" si="19"/>
        <v>No</v>
      </c>
    </row>
    <row r="99" spans="1:12" x14ac:dyDescent="0.2">
      <c r="A99" s="2" t="s">
        <v>1178</v>
      </c>
      <c r="B99" s="34" t="s">
        <v>217</v>
      </c>
      <c r="C99" s="46" t="s">
        <v>217</v>
      </c>
      <c r="D99" s="43" t="str">
        <f t="shared" si="20"/>
        <v>N/A</v>
      </c>
      <c r="E99" s="46" t="s">
        <v>217</v>
      </c>
      <c r="F99" s="43" t="str">
        <f t="shared" si="21"/>
        <v>N/A</v>
      </c>
      <c r="G99" s="46">
        <v>105529.58086</v>
      </c>
      <c r="H99" s="43" t="str">
        <f t="shared" si="22"/>
        <v>N/A</v>
      </c>
      <c r="I99" s="12" t="s">
        <v>217</v>
      </c>
      <c r="J99" s="12" t="s">
        <v>217</v>
      </c>
      <c r="K99" s="44" t="s">
        <v>732</v>
      </c>
      <c r="L99" s="9" t="str">
        <f t="shared" si="19"/>
        <v>No</v>
      </c>
    </row>
    <row r="100" spans="1:12" ht="25.5" x14ac:dyDescent="0.2">
      <c r="A100" s="2" t="s">
        <v>1179</v>
      </c>
      <c r="B100" s="34" t="s">
        <v>217</v>
      </c>
      <c r="C100" s="46" t="s">
        <v>217</v>
      </c>
      <c r="D100" s="43" t="str">
        <f t="shared" si="20"/>
        <v>N/A</v>
      </c>
      <c r="E100" s="46" t="s">
        <v>217</v>
      </c>
      <c r="F100" s="43" t="str">
        <f t="shared" si="21"/>
        <v>N/A</v>
      </c>
      <c r="G100" s="46">
        <v>249783</v>
      </c>
      <c r="H100" s="43" t="str">
        <f t="shared" si="22"/>
        <v>N/A</v>
      </c>
      <c r="I100" s="12" t="s">
        <v>217</v>
      </c>
      <c r="J100" s="12" t="s">
        <v>217</v>
      </c>
      <c r="K100" s="44" t="s">
        <v>732</v>
      </c>
      <c r="L100" s="9" t="str">
        <f t="shared" si="19"/>
        <v>No</v>
      </c>
    </row>
    <row r="101" spans="1:12" x14ac:dyDescent="0.2">
      <c r="A101" s="2" t="s">
        <v>521</v>
      </c>
      <c r="B101" s="34" t="s">
        <v>217</v>
      </c>
      <c r="C101" s="46" t="s">
        <v>217</v>
      </c>
      <c r="D101" s="43" t="str">
        <f t="shared" si="20"/>
        <v>N/A</v>
      </c>
      <c r="E101" s="35" t="s">
        <v>217</v>
      </c>
      <c r="F101" s="43" t="str">
        <f t="shared" si="21"/>
        <v>N/A</v>
      </c>
      <c r="G101" s="35">
        <v>524</v>
      </c>
      <c r="H101" s="43" t="str">
        <f t="shared" si="22"/>
        <v>N/A</v>
      </c>
      <c r="I101" s="12" t="s">
        <v>217</v>
      </c>
      <c r="J101" s="12" t="s">
        <v>217</v>
      </c>
      <c r="K101" s="44" t="s">
        <v>732</v>
      </c>
      <c r="L101" s="9" t="str">
        <f t="shared" si="19"/>
        <v>No</v>
      </c>
    </row>
    <row r="102" spans="1:12" ht="25.5" x14ac:dyDescent="0.2">
      <c r="A102" s="2" t="s">
        <v>1180</v>
      </c>
      <c r="B102" s="34" t="s">
        <v>217</v>
      </c>
      <c r="C102" s="46" t="s">
        <v>217</v>
      </c>
      <c r="D102" s="43" t="str">
        <f t="shared" si="20"/>
        <v>N/A</v>
      </c>
      <c r="E102" s="46" t="s">
        <v>217</v>
      </c>
      <c r="F102" s="43" t="str">
        <f t="shared" si="21"/>
        <v>N/A</v>
      </c>
      <c r="G102" s="46">
        <v>476.6851145</v>
      </c>
      <c r="H102" s="43" t="str">
        <f t="shared" si="22"/>
        <v>N/A</v>
      </c>
      <c r="I102" s="12" t="s">
        <v>217</v>
      </c>
      <c r="J102" s="12" t="s">
        <v>217</v>
      </c>
      <c r="K102" s="44" t="s">
        <v>732</v>
      </c>
      <c r="L102" s="9" t="str">
        <f t="shared" si="19"/>
        <v>No</v>
      </c>
    </row>
    <row r="103" spans="1:12" ht="25.5" x14ac:dyDescent="0.2">
      <c r="A103" s="62" t="s">
        <v>1181</v>
      </c>
      <c r="B103" s="34" t="s">
        <v>217</v>
      </c>
      <c r="C103" s="46" t="s">
        <v>217</v>
      </c>
      <c r="D103" s="43" t="str">
        <f t="shared" si="20"/>
        <v>N/A</v>
      </c>
      <c r="E103" s="46" t="s">
        <v>217</v>
      </c>
      <c r="F103" s="43" t="str">
        <f t="shared" si="21"/>
        <v>N/A</v>
      </c>
      <c r="G103" s="46">
        <v>0</v>
      </c>
      <c r="H103" s="43" t="str">
        <f t="shared" si="22"/>
        <v>N/A</v>
      </c>
      <c r="I103" s="12" t="s">
        <v>217</v>
      </c>
      <c r="J103" s="12" t="s">
        <v>217</v>
      </c>
      <c r="K103" s="44" t="s">
        <v>732</v>
      </c>
      <c r="L103" s="9" t="str">
        <f t="shared" si="19"/>
        <v>No</v>
      </c>
    </row>
    <row r="104" spans="1:12" ht="25.5" x14ac:dyDescent="0.2">
      <c r="A104" s="2" t="s">
        <v>522</v>
      </c>
      <c r="B104" s="34" t="s">
        <v>217</v>
      </c>
      <c r="C104" s="46" t="s">
        <v>217</v>
      </c>
      <c r="D104" s="43" t="str">
        <f t="shared" si="20"/>
        <v>N/A</v>
      </c>
      <c r="E104" s="35" t="s">
        <v>217</v>
      </c>
      <c r="F104" s="43" t="str">
        <f t="shared" si="21"/>
        <v>N/A</v>
      </c>
      <c r="G104" s="35">
        <v>0</v>
      </c>
      <c r="H104" s="43" t="str">
        <f t="shared" si="22"/>
        <v>N/A</v>
      </c>
      <c r="I104" s="12" t="s">
        <v>217</v>
      </c>
      <c r="J104" s="12" t="s">
        <v>217</v>
      </c>
      <c r="K104" s="44" t="s">
        <v>732</v>
      </c>
      <c r="L104" s="9" t="str">
        <f t="shared" si="19"/>
        <v>No</v>
      </c>
    </row>
    <row r="105" spans="1:12" ht="25.5" x14ac:dyDescent="0.2">
      <c r="A105" s="2" t="s">
        <v>1182</v>
      </c>
      <c r="B105" s="34" t="s">
        <v>217</v>
      </c>
      <c r="C105" s="46" t="s">
        <v>217</v>
      </c>
      <c r="D105" s="43" t="str">
        <f t="shared" si="20"/>
        <v>N/A</v>
      </c>
      <c r="E105" s="46" t="s">
        <v>217</v>
      </c>
      <c r="F105" s="43" t="str">
        <f t="shared" si="21"/>
        <v>N/A</v>
      </c>
      <c r="G105" s="46" t="s">
        <v>1743</v>
      </c>
      <c r="H105" s="43" t="str">
        <f t="shared" si="22"/>
        <v>N/A</v>
      </c>
      <c r="I105" s="12" t="s">
        <v>217</v>
      </c>
      <c r="J105" s="12" t="s">
        <v>217</v>
      </c>
      <c r="K105" s="44" t="s">
        <v>732</v>
      </c>
      <c r="L105" s="9" t="str">
        <f t="shared" si="19"/>
        <v>No</v>
      </c>
    </row>
    <row r="106" spans="1:12" ht="25.5" x14ac:dyDescent="0.2">
      <c r="A106" s="2" t="s">
        <v>1183</v>
      </c>
      <c r="B106" s="34" t="s">
        <v>217</v>
      </c>
      <c r="C106" s="46" t="s">
        <v>217</v>
      </c>
      <c r="D106" s="43" t="str">
        <f t="shared" si="20"/>
        <v>N/A</v>
      </c>
      <c r="E106" s="46" t="s">
        <v>217</v>
      </c>
      <c r="F106" s="43" t="str">
        <f t="shared" si="21"/>
        <v>N/A</v>
      </c>
      <c r="G106" s="46">
        <v>293243393</v>
      </c>
      <c r="H106" s="43" t="str">
        <f t="shared" si="22"/>
        <v>N/A</v>
      </c>
      <c r="I106" s="12" t="s">
        <v>217</v>
      </c>
      <c r="J106" s="12" t="s">
        <v>217</v>
      </c>
      <c r="K106" s="44" t="s">
        <v>732</v>
      </c>
      <c r="L106" s="9" t="str">
        <f t="shared" si="19"/>
        <v>No</v>
      </c>
    </row>
    <row r="107" spans="1:12" x14ac:dyDescent="0.2">
      <c r="A107" s="2" t="s">
        <v>523</v>
      </c>
      <c r="B107" s="34" t="s">
        <v>217</v>
      </c>
      <c r="C107" s="46" t="s">
        <v>217</v>
      </c>
      <c r="D107" s="43" t="str">
        <f t="shared" si="20"/>
        <v>N/A</v>
      </c>
      <c r="E107" s="35" t="s">
        <v>217</v>
      </c>
      <c r="F107" s="43" t="str">
        <f t="shared" si="21"/>
        <v>N/A</v>
      </c>
      <c r="G107" s="35">
        <v>18860</v>
      </c>
      <c r="H107" s="43" t="str">
        <f t="shared" si="22"/>
        <v>N/A</v>
      </c>
      <c r="I107" s="12" t="s">
        <v>217</v>
      </c>
      <c r="J107" s="12" t="s">
        <v>217</v>
      </c>
      <c r="K107" s="44" t="s">
        <v>732</v>
      </c>
      <c r="L107" s="9" t="str">
        <f t="shared" si="19"/>
        <v>No</v>
      </c>
    </row>
    <row r="108" spans="1:12" ht="25.5" x14ac:dyDescent="0.2">
      <c r="A108" s="2" t="s">
        <v>1184</v>
      </c>
      <c r="B108" s="34" t="s">
        <v>217</v>
      </c>
      <c r="C108" s="46" t="s">
        <v>217</v>
      </c>
      <c r="D108" s="43" t="str">
        <f t="shared" si="20"/>
        <v>N/A</v>
      </c>
      <c r="E108" s="46" t="s">
        <v>217</v>
      </c>
      <c r="F108" s="43" t="str">
        <f t="shared" si="21"/>
        <v>N/A</v>
      </c>
      <c r="G108" s="46">
        <v>15548.43017</v>
      </c>
      <c r="H108" s="43" t="str">
        <f t="shared" si="22"/>
        <v>N/A</v>
      </c>
      <c r="I108" s="12" t="s">
        <v>217</v>
      </c>
      <c r="J108" s="12" t="s">
        <v>217</v>
      </c>
      <c r="K108" s="44" t="s">
        <v>732</v>
      </c>
      <c r="L108" s="9" t="str">
        <f t="shared" si="19"/>
        <v>No</v>
      </c>
    </row>
    <row r="109" spans="1:12" ht="25.5" x14ac:dyDescent="0.2">
      <c r="A109" s="2" t="s">
        <v>1185</v>
      </c>
      <c r="B109" s="34" t="s">
        <v>217</v>
      </c>
      <c r="C109" s="46" t="s">
        <v>217</v>
      </c>
      <c r="D109" s="43" t="str">
        <f t="shared" si="20"/>
        <v>N/A</v>
      </c>
      <c r="E109" s="46" t="s">
        <v>217</v>
      </c>
      <c r="F109" s="43" t="str">
        <f t="shared" si="21"/>
        <v>N/A</v>
      </c>
      <c r="G109" s="46">
        <v>33909116</v>
      </c>
      <c r="H109" s="43" t="str">
        <f t="shared" si="22"/>
        <v>N/A</v>
      </c>
      <c r="I109" s="12" t="s">
        <v>217</v>
      </c>
      <c r="J109" s="12" t="s">
        <v>217</v>
      </c>
      <c r="K109" s="44" t="s">
        <v>732</v>
      </c>
      <c r="L109" s="9" t="str">
        <f t="shared" si="19"/>
        <v>No</v>
      </c>
    </row>
    <row r="110" spans="1:12" x14ac:dyDescent="0.2">
      <c r="A110" s="2" t="s">
        <v>524</v>
      </c>
      <c r="B110" s="34" t="s">
        <v>217</v>
      </c>
      <c r="C110" s="46" t="s">
        <v>217</v>
      </c>
      <c r="D110" s="43" t="str">
        <f t="shared" si="20"/>
        <v>N/A</v>
      </c>
      <c r="E110" s="35" t="s">
        <v>217</v>
      </c>
      <c r="F110" s="43" t="str">
        <f t="shared" si="21"/>
        <v>N/A</v>
      </c>
      <c r="G110" s="35">
        <v>8655</v>
      </c>
      <c r="H110" s="43" t="str">
        <f t="shared" si="22"/>
        <v>N/A</v>
      </c>
      <c r="I110" s="12" t="s">
        <v>217</v>
      </c>
      <c r="J110" s="12" t="s">
        <v>217</v>
      </c>
      <c r="K110" s="44" t="s">
        <v>732</v>
      </c>
      <c r="L110" s="9" t="str">
        <f t="shared" si="19"/>
        <v>No</v>
      </c>
    </row>
    <row r="111" spans="1:12" ht="25.5" x14ac:dyDescent="0.2">
      <c r="A111" s="2" t="s">
        <v>1186</v>
      </c>
      <c r="B111" s="34" t="s">
        <v>217</v>
      </c>
      <c r="C111" s="46" t="s">
        <v>217</v>
      </c>
      <c r="D111" s="43" t="str">
        <f t="shared" si="20"/>
        <v>N/A</v>
      </c>
      <c r="E111" s="46" t="s">
        <v>217</v>
      </c>
      <c r="F111" s="43" t="str">
        <f t="shared" si="21"/>
        <v>N/A</v>
      </c>
      <c r="G111" s="46">
        <v>3917.8643559000002</v>
      </c>
      <c r="H111" s="43" t="str">
        <f t="shared" si="22"/>
        <v>N/A</v>
      </c>
      <c r="I111" s="12" t="s">
        <v>217</v>
      </c>
      <c r="J111" s="12" t="s">
        <v>217</v>
      </c>
      <c r="K111" s="44" t="s">
        <v>732</v>
      </c>
      <c r="L111" s="9" t="str">
        <f t="shared" si="19"/>
        <v>No</v>
      </c>
    </row>
    <row r="112" spans="1:12" ht="25.5" x14ac:dyDescent="0.2">
      <c r="A112" s="2" t="s">
        <v>1187</v>
      </c>
      <c r="B112" s="34" t="s">
        <v>217</v>
      </c>
      <c r="C112" s="46" t="s">
        <v>217</v>
      </c>
      <c r="D112" s="43" t="str">
        <f t="shared" si="20"/>
        <v>N/A</v>
      </c>
      <c r="E112" s="46" t="s">
        <v>217</v>
      </c>
      <c r="F112" s="43" t="str">
        <f t="shared" si="21"/>
        <v>N/A</v>
      </c>
      <c r="G112" s="46">
        <v>171275543</v>
      </c>
      <c r="H112" s="43" t="str">
        <f t="shared" si="22"/>
        <v>N/A</v>
      </c>
      <c r="I112" s="12" t="s">
        <v>217</v>
      </c>
      <c r="J112" s="12" t="s">
        <v>217</v>
      </c>
      <c r="K112" s="44" t="s">
        <v>732</v>
      </c>
      <c r="L112" s="9" t="str">
        <f t="shared" si="19"/>
        <v>No</v>
      </c>
    </row>
    <row r="113" spans="1:12" ht="25.5" x14ac:dyDescent="0.2">
      <c r="A113" s="2" t="s">
        <v>525</v>
      </c>
      <c r="B113" s="34" t="s">
        <v>217</v>
      </c>
      <c r="C113" s="46" t="s">
        <v>217</v>
      </c>
      <c r="D113" s="43" t="str">
        <f t="shared" si="20"/>
        <v>N/A</v>
      </c>
      <c r="E113" s="35" t="s">
        <v>217</v>
      </c>
      <c r="F113" s="43" t="str">
        <f t="shared" si="21"/>
        <v>N/A</v>
      </c>
      <c r="G113" s="35">
        <v>8077</v>
      </c>
      <c r="H113" s="43" t="str">
        <f t="shared" si="22"/>
        <v>N/A</v>
      </c>
      <c r="I113" s="12" t="s">
        <v>217</v>
      </c>
      <c r="J113" s="12" t="s">
        <v>217</v>
      </c>
      <c r="K113" s="44" t="s">
        <v>732</v>
      </c>
      <c r="L113" s="9" t="str">
        <f t="shared" si="19"/>
        <v>No</v>
      </c>
    </row>
    <row r="114" spans="1:12" ht="25.5" x14ac:dyDescent="0.2">
      <c r="A114" s="2" t="s">
        <v>1188</v>
      </c>
      <c r="B114" s="34" t="s">
        <v>217</v>
      </c>
      <c r="C114" s="46" t="s">
        <v>217</v>
      </c>
      <c r="D114" s="43" t="str">
        <f t="shared" si="20"/>
        <v>N/A</v>
      </c>
      <c r="E114" s="46" t="s">
        <v>217</v>
      </c>
      <c r="F114" s="43" t="str">
        <f t="shared" si="21"/>
        <v>N/A</v>
      </c>
      <c r="G114" s="46">
        <v>21205.341463000001</v>
      </c>
      <c r="H114" s="43" t="str">
        <f t="shared" si="22"/>
        <v>N/A</v>
      </c>
      <c r="I114" s="12" t="s">
        <v>217</v>
      </c>
      <c r="J114" s="12" t="s">
        <v>217</v>
      </c>
      <c r="K114" s="44" t="s">
        <v>732</v>
      </c>
      <c r="L114" s="9" t="str">
        <f t="shared" si="19"/>
        <v>No</v>
      </c>
    </row>
    <row r="115" spans="1:12" ht="25.5" x14ac:dyDescent="0.2">
      <c r="A115" s="2" t="s">
        <v>1189</v>
      </c>
      <c r="B115" s="34" t="s">
        <v>217</v>
      </c>
      <c r="C115" s="46" t="s">
        <v>217</v>
      </c>
      <c r="D115" s="43" t="str">
        <f t="shared" ref="D115:D146" si="23">IF($B115="N/A","N/A",IF(C115&gt;10,"No",IF(C115&lt;-10,"No","Yes")))</f>
        <v>N/A</v>
      </c>
      <c r="E115" s="46" t="s">
        <v>217</v>
      </c>
      <c r="F115" s="43" t="str">
        <f t="shared" ref="F115:F146" si="24">IF($B115="N/A","N/A",IF(E115&gt;10,"No",IF(E115&lt;-10,"No","Yes")))</f>
        <v>N/A</v>
      </c>
      <c r="G115" s="46">
        <v>1235</v>
      </c>
      <c r="H115" s="43" t="str">
        <f t="shared" ref="H115:H146" si="25">IF($B115="N/A","N/A",IF(G115&gt;10,"No",IF(G115&lt;-10,"No","Yes")))</f>
        <v>N/A</v>
      </c>
      <c r="I115" s="12" t="s">
        <v>217</v>
      </c>
      <c r="J115" s="12" t="s">
        <v>217</v>
      </c>
      <c r="K115" s="44" t="s">
        <v>732</v>
      </c>
      <c r="L115" s="9" t="str">
        <f t="shared" si="19"/>
        <v>No</v>
      </c>
    </row>
    <row r="116" spans="1:12" ht="25.5" x14ac:dyDescent="0.2">
      <c r="A116" s="2" t="s">
        <v>526</v>
      </c>
      <c r="B116" s="34" t="s">
        <v>217</v>
      </c>
      <c r="C116" s="46" t="s">
        <v>217</v>
      </c>
      <c r="D116" s="43" t="str">
        <f t="shared" si="23"/>
        <v>N/A</v>
      </c>
      <c r="E116" s="35" t="s">
        <v>217</v>
      </c>
      <c r="F116" s="43" t="str">
        <f t="shared" si="24"/>
        <v>N/A</v>
      </c>
      <c r="G116" s="35">
        <v>11</v>
      </c>
      <c r="H116" s="43" t="str">
        <f t="shared" si="25"/>
        <v>N/A</v>
      </c>
      <c r="I116" s="12" t="s">
        <v>217</v>
      </c>
      <c r="J116" s="12" t="s">
        <v>217</v>
      </c>
      <c r="K116" s="44" t="s">
        <v>732</v>
      </c>
      <c r="L116" s="9" t="str">
        <f t="shared" si="19"/>
        <v>No</v>
      </c>
    </row>
    <row r="117" spans="1:12" ht="25.5" x14ac:dyDescent="0.2">
      <c r="A117" s="2" t="s">
        <v>1190</v>
      </c>
      <c r="B117" s="34" t="s">
        <v>217</v>
      </c>
      <c r="C117" s="46" t="s">
        <v>217</v>
      </c>
      <c r="D117" s="43" t="str">
        <f t="shared" si="23"/>
        <v>N/A</v>
      </c>
      <c r="E117" s="46" t="s">
        <v>217</v>
      </c>
      <c r="F117" s="43" t="str">
        <f t="shared" si="24"/>
        <v>N/A</v>
      </c>
      <c r="G117" s="46">
        <v>123.5</v>
      </c>
      <c r="H117" s="43" t="str">
        <f t="shared" si="25"/>
        <v>N/A</v>
      </c>
      <c r="I117" s="12" t="s">
        <v>217</v>
      </c>
      <c r="J117" s="12" t="s">
        <v>217</v>
      </c>
      <c r="K117" s="44" t="s">
        <v>732</v>
      </c>
      <c r="L117" s="9" t="str">
        <f t="shared" si="19"/>
        <v>No</v>
      </c>
    </row>
    <row r="118" spans="1:12" ht="25.5" x14ac:dyDescent="0.2">
      <c r="A118" s="2" t="s">
        <v>1191</v>
      </c>
      <c r="B118" s="34" t="s">
        <v>217</v>
      </c>
      <c r="C118" s="46" t="s">
        <v>217</v>
      </c>
      <c r="D118" s="43" t="str">
        <f t="shared" si="23"/>
        <v>N/A</v>
      </c>
      <c r="E118" s="46" t="s">
        <v>217</v>
      </c>
      <c r="F118" s="43" t="str">
        <f t="shared" si="24"/>
        <v>N/A</v>
      </c>
      <c r="G118" s="46">
        <v>0</v>
      </c>
      <c r="H118" s="43" t="str">
        <f t="shared" si="25"/>
        <v>N/A</v>
      </c>
      <c r="I118" s="12" t="s">
        <v>217</v>
      </c>
      <c r="J118" s="12" t="s">
        <v>217</v>
      </c>
      <c r="K118" s="44" t="s">
        <v>732</v>
      </c>
      <c r="L118" s="9" t="str">
        <f t="shared" si="19"/>
        <v>No</v>
      </c>
    </row>
    <row r="119" spans="1:12" ht="25.5" x14ac:dyDescent="0.2">
      <c r="A119" s="2" t="s">
        <v>527</v>
      </c>
      <c r="B119" s="34" t="s">
        <v>217</v>
      </c>
      <c r="C119" s="46" t="s">
        <v>217</v>
      </c>
      <c r="D119" s="43" t="str">
        <f t="shared" si="23"/>
        <v>N/A</v>
      </c>
      <c r="E119" s="35" t="s">
        <v>217</v>
      </c>
      <c r="F119" s="43" t="str">
        <f t="shared" si="24"/>
        <v>N/A</v>
      </c>
      <c r="G119" s="35">
        <v>0</v>
      </c>
      <c r="H119" s="43" t="str">
        <f t="shared" si="25"/>
        <v>N/A</v>
      </c>
      <c r="I119" s="12" t="s">
        <v>217</v>
      </c>
      <c r="J119" s="12" t="s">
        <v>217</v>
      </c>
      <c r="K119" s="44" t="s">
        <v>732</v>
      </c>
      <c r="L119" s="9" t="str">
        <f t="shared" si="19"/>
        <v>No</v>
      </c>
    </row>
    <row r="120" spans="1:12" ht="25.5" x14ac:dyDescent="0.2">
      <c r="A120" s="2" t="s">
        <v>1192</v>
      </c>
      <c r="B120" s="34" t="s">
        <v>217</v>
      </c>
      <c r="C120" s="46" t="s">
        <v>217</v>
      </c>
      <c r="D120" s="43" t="str">
        <f t="shared" si="23"/>
        <v>N/A</v>
      </c>
      <c r="E120" s="46" t="s">
        <v>217</v>
      </c>
      <c r="F120" s="43" t="str">
        <f t="shared" si="24"/>
        <v>N/A</v>
      </c>
      <c r="G120" s="46" t="s">
        <v>1743</v>
      </c>
      <c r="H120" s="43" t="str">
        <f t="shared" si="25"/>
        <v>N/A</v>
      </c>
      <c r="I120" s="12" t="s">
        <v>217</v>
      </c>
      <c r="J120" s="12" t="s">
        <v>217</v>
      </c>
      <c r="K120" s="44" t="s">
        <v>732</v>
      </c>
      <c r="L120" s="9" t="str">
        <f t="shared" si="19"/>
        <v>No</v>
      </c>
    </row>
    <row r="121" spans="1:12" ht="25.5" x14ac:dyDescent="0.2">
      <c r="A121" s="2" t="s">
        <v>1193</v>
      </c>
      <c r="B121" s="34" t="s">
        <v>217</v>
      </c>
      <c r="C121" s="46" t="s">
        <v>217</v>
      </c>
      <c r="D121" s="43" t="str">
        <f t="shared" si="23"/>
        <v>N/A</v>
      </c>
      <c r="E121" s="46" t="s">
        <v>217</v>
      </c>
      <c r="F121" s="43" t="str">
        <f t="shared" si="24"/>
        <v>N/A</v>
      </c>
      <c r="G121" s="46">
        <v>0</v>
      </c>
      <c r="H121" s="43" t="str">
        <f t="shared" si="25"/>
        <v>N/A</v>
      </c>
      <c r="I121" s="12" t="s">
        <v>217</v>
      </c>
      <c r="J121" s="12" t="s">
        <v>217</v>
      </c>
      <c r="K121" s="44" t="s">
        <v>732</v>
      </c>
      <c r="L121" s="9" t="str">
        <f t="shared" si="19"/>
        <v>No</v>
      </c>
    </row>
    <row r="122" spans="1:12" x14ac:dyDescent="0.2">
      <c r="A122" s="2" t="s">
        <v>528</v>
      </c>
      <c r="B122" s="34" t="s">
        <v>217</v>
      </c>
      <c r="C122" s="46" t="s">
        <v>217</v>
      </c>
      <c r="D122" s="43" t="str">
        <f t="shared" si="23"/>
        <v>N/A</v>
      </c>
      <c r="E122" s="35" t="s">
        <v>217</v>
      </c>
      <c r="F122" s="43" t="str">
        <f t="shared" si="24"/>
        <v>N/A</v>
      </c>
      <c r="G122" s="35">
        <v>0</v>
      </c>
      <c r="H122" s="43" t="str">
        <f t="shared" si="25"/>
        <v>N/A</v>
      </c>
      <c r="I122" s="12" t="s">
        <v>217</v>
      </c>
      <c r="J122" s="12" t="s">
        <v>217</v>
      </c>
      <c r="K122" s="44" t="s">
        <v>732</v>
      </c>
      <c r="L122" s="9" t="str">
        <f t="shared" si="19"/>
        <v>No</v>
      </c>
    </row>
    <row r="123" spans="1:12" ht="25.5" x14ac:dyDescent="0.2">
      <c r="A123" s="2" t="s">
        <v>1194</v>
      </c>
      <c r="B123" s="34" t="s">
        <v>217</v>
      </c>
      <c r="C123" s="46" t="s">
        <v>217</v>
      </c>
      <c r="D123" s="43" t="str">
        <f t="shared" si="23"/>
        <v>N/A</v>
      </c>
      <c r="E123" s="46" t="s">
        <v>217</v>
      </c>
      <c r="F123" s="43" t="str">
        <f t="shared" si="24"/>
        <v>N/A</v>
      </c>
      <c r="G123" s="46" t="s">
        <v>1743</v>
      </c>
      <c r="H123" s="43" t="str">
        <f t="shared" si="25"/>
        <v>N/A</v>
      </c>
      <c r="I123" s="12" t="s">
        <v>217</v>
      </c>
      <c r="J123" s="12" t="s">
        <v>217</v>
      </c>
      <c r="K123" s="44" t="s">
        <v>732</v>
      </c>
      <c r="L123" s="9" t="str">
        <f t="shared" si="19"/>
        <v>No</v>
      </c>
    </row>
    <row r="124" spans="1:12" ht="25.5" x14ac:dyDescent="0.2">
      <c r="A124" s="2" t="s">
        <v>1195</v>
      </c>
      <c r="B124" s="34" t="s">
        <v>217</v>
      </c>
      <c r="C124" s="46" t="s">
        <v>217</v>
      </c>
      <c r="D124" s="43" t="str">
        <f t="shared" si="23"/>
        <v>N/A</v>
      </c>
      <c r="E124" s="46" t="s">
        <v>217</v>
      </c>
      <c r="F124" s="43" t="str">
        <f t="shared" si="24"/>
        <v>N/A</v>
      </c>
      <c r="G124" s="46">
        <v>17819718</v>
      </c>
      <c r="H124" s="43" t="str">
        <f t="shared" si="25"/>
        <v>N/A</v>
      </c>
      <c r="I124" s="12" t="s">
        <v>217</v>
      </c>
      <c r="J124" s="12" t="s">
        <v>217</v>
      </c>
      <c r="K124" s="44" t="s">
        <v>732</v>
      </c>
      <c r="L124" s="9" t="str">
        <f t="shared" si="19"/>
        <v>No</v>
      </c>
    </row>
    <row r="125" spans="1:12" ht="25.5" x14ac:dyDescent="0.2">
      <c r="A125" s="2" t="s">
        <v>529</v>
      </c>
      <c r="B125" s="34" t="s">
        <v>217</v>
      </c>
      <c r="C125" s="46" t="s">
        <v>217</v>
      </c>
      <c r="D125" s="43" t="str">
        <f t="shared" si="23"/>
        <v>N/A</v>
      </c>
      <c r="E125" s="35" t="s">
        <v>217</v>
      </c>
      <c r="F125" s="43" t="str">
        <f t="shared" si="24"/>
        <v>N/A</v>
      </c>
      <c r="G125" s="35">
        <v>14501</v>
      </c>
      <c r="H125" s="43" t="str">
        <f t="shared" si="25"/>
        <v>N/A</v>
      </c>
      <c r="I125" s="12" t="s">
        <v>217</v>
      </c>
      <c r="J125" s="12" t="s">
        <v>217</v>
      </c>
      <c r="K125" s="44" t="s">
        <v>732</v>
      </c>
      <c r="L125" s="9" t="str">
        <f t="shared" si="19"/>
        <v>No</v>
      </c>
    </row>
    <row r="126" spans="1:12" ht="25.5" x14ac:dyDescent="0.2">
      <c r="A126" s="2" t="s">
        <v>1196</v>
      </c>
      <c r="B126" s="34" t="s">
        <v>217</v>
      </c>
      <c r="C126" s="46" t="s">
        <v>217</v>
      </c>
      <c r="D126" s="43" t="str">
        <f t="shared" si="23"/>
        <v>N/A</v>
      </c>
      <c r="E126" s="46" t="s">
        <v>217</v>
      </c>
      <c r="F126" s="43" t="str">
        <f t="shared" si="24"/>
        <v>N/A</v>
      </c>
      <c r="G126" s="46">
        <v>1228.8613198999999</v>
      </c>
      <c r="H126" s="43" t="str">
        <f t="shared" si="25"/>
        <v>N/A</v>
      </c>
      <c r="I126" s="12" t="s">
        <v>217</v>
      </c>
      <c r="J126" s="12" t="s">
        <v>217</v>
      </c>
      <c r="K126" s="44" t="s">
        <v>732</v>
      </c>
      <c r="L126" s="9" t="str">
        <f t="shared" si="19"/>
        <v>No</v>
      </c>
    </row>
    <row r="127" spans="1:12" ht="25.5" x14ac:dyDescent="0.2">
      <c r="A127" s="2" t="s">
        <v>1197</v>
      </c>
      <c r="B127" s="34" t="s">
        <v>217</v>
      </c>
      <c r="C127" s="46" t="s">
        <v>217</v>
      </c>
      <c r="D127" s="43" t="str">
        <f t="shared" si="23"/>
        <v>N/A</v>
      </c>
      <c r="E127" s="46" t="s">
        <v>217</v>
      </c>
      <c r="F127" s="43" t="str">
        <f t="shared" si="24"/>
        <v>N/A</v>
      </c>
      <c r="G127" s="46">
        <v>39245</v>
      </c>
      <c r="H127" s="43" t="str">
        <f t="shared" si="25"/>
        <v>N/A</v>
      </c>
      <c r="I127" s="12" t="s">
        <v>217</v>
      </c>
      <c r="J127" s="12" t="s">
        <v>217</v>
      </c>
      <c r="K127" s="44" t="s">
        <v>732</v>
      </c>
      <c r="L127" s="9" t="str">
        <f t="shared" si="19"/>
        <v>No</v>
      </c>
    </row>
    <row r="128" spans="1:12" x14ac:dyDescent="0.2">
      <c r="A128" s="2" t="s">
        <v>530</v>
      </c>
      <c r="B128" s="34" t="s">
        <v>217</v>
      </c>
      <c r="C128" s="46" t="s">
        <v>217</v>
      </c>
      <c r="D128" s="43" t="str">
        <f t="shared" si="23"/>
        <v>N/A</v>
      </c>
      <c r="E128" s="35" t="s">
        <v>217</v>
      </c>
      <c r="F128" s="43" t="str">
        <f t="shared" si="24"/>
        <v>N/A</v>
      </c>
      <c r="G128" s="35">
        <v>27</v>
      </c>
      <c r="H128" s="43" t="str">
        <f t="shared" si="25"/>
        <v>N/A</v>
      </c>
      <c r="I128" s="12" t="s">
        <v>217</v>
      </c>
      <c r="J128" s="12" t="s">
        <v>217</v>
      </c>
      <c r="K128" s="44" t="s">
        <v>732</v>
      </c>
      <c r="L128" s="9" t="str">
        <f t="shared" si="19"/>
        <v>No</v>
      </c>
    </row>
    <row r="129" spans="1:12" ht="25.5" x14ac:dyDescent="0.2">
      <c r="A129" s="2" t="s">
        <v>1198</v>
      </c>
      <c r="B129" s="34" t="s">
        <v>217</v>
      </c>
      <c r="C129" s="46" t="s">
        <v>217</v>
      </c>
      <c r="D129" s="43" t="str">
        <f t="shared" si="23"/>
        <v>N/A</v>
      </c>
      <c r="E129" s="46" t="s">
        <v>217</v>
      </c>
      <c r="F129" s="43" t="str">
        <f t="shared" si="24"/>
        <v>N/A</v>
      </c>
      <c r="G129" s="46">
        <v>1453.5185185</v>
      </c>
      <c r="H129" s="43" t="str">
        <f t="shared" si="25"/>
        <v>N/A</v>
      </c>
      <c r="I129" s="12" t="s">
        <v>217</v>
      </c>
      <c r="J129" s="12" t="s">
        <v>217</v>
      </c>
      <c r="K129" s="44" t="s">
        <v>732</v>
      </c>
      <c r="L129" s="9" t="str">
        <f t="shared" si="19"/>
        <v>No</v>
      </c>
    </row>
    <row r="130" spans="1:12" ht="25.5" x14ac:dyDescent="0.2">
      <c r="A130" s="2" t="s">
        <v>1199</v>
      </c>
      <c r="B130" s="34" t="s">
        <v>217</v>
      </c>
      <c r="C130" s="46" t="s">
        <v>217</v>
      </c>
      <c r="D130" s="43" t="str">
        <f t="shared" si="23"/>
        <v>N/A</v>
      </c>
      <c r="E130" s="46" t="s">
        <v>217</v>
      </c>
      <c r="F130" s="43" t="str">
        <f t="shared" si="24"/>
        <v>N/A</v>
      </c>
      <c r="G130" s="46">
        <v>0</v>
      </c>
      <c r="H130" s="43" t="str">
        <f t="shared" si="25"/>
        <v>N/A</v>
      </c>
      <c r="I130" s="12" t="s">
        <v>217</v>
      </c>
      <c r="J130" s="12" t="s">
        <v>217</v>
      </c>
      <c r="K130" s="44" t="s">
        <v>732</v>
      </c>
      <c r="L130" s="9" t="str">
        <f t="shared" si="19"/>
        <v>No</v>
      </c>
    </row>
    <row r="131" spans="1:12" ht="25.5" x14ac:dyDescent="0.2">
      <c r="A131" s="2" t="s">
        <v>531</v>
      </c>
      <c r="B131" s="34" t="s">
        <v>217</v>
      </c>
      <c r="C131" s="46" t="s">
        <v>217</v>
      </c>
      <c r="D131" s="43" t="str">
        <f t="shared" si="23"/>
        <v>N/A</v>
      </c>
      <c r="E131" s="35" t="s">
        <v>217</v>
      </c>
      <c r="F131" s="43" t="str">
        <f t="shared" si="24"/>
        <v>N/A</v>
      </c>
      <c r="G131" s="35">
        <v>0</v>
      </c>
      <c r="H131" s="43" t="str">
        <f t="shared" si="25"/>
        <v>N/A</v>
      </c>
      <c r="I131" s="12" t="s">
        <v>217</v>
      </c>
      <c r="J131" s="12" t="s">
        <v>217</v>
      </c>
      <c r="K131" s="44" t="s">
        <v>732</v>
      </c>
      <c r="L131" s="9" t="str">
        <f t="shared" si="19"/>
        <v>No</v>
      </c>
    </row>
    <row r="132" spans="1:12" ht="25.5" x14ac:dyDescent="0.2">
      <c r="A132" s="2" t="s">
        <v>1200</v>
      </c>
      <c r="B132" s="34" t="s">
        <v>217</v>
      </c>
      <c r="C132" s="46" t="s">
        <v>217</v>
      </c>
      <c r="D132" s="43" t="str">
        <f t="shared" si="23"/>
        <v>N/A</v>
      </c>
      <c r="E132" s="46" t="s">
        <v>217</v>
      </c>
      <c r="F132" s="43" t="str">
        <f t="shared" si="24"/>
        <v>N/A</v>
      </c>
      <c r="G132" s="46" t="s">
        <v>1743</v>
      </c>
      <c r="H132" s="43" t="str">
        <f t="shared" si="25"/>
        <v>N/A</v>
      </c>
      <c r="I132" s="12" t="s">
        <v>217</v>
      </c>
      <c r="J132" s="12" t="s">
        <v>217</v>
      </c>
      <c r="K132" s="44" t="s">
        <v>732</v>
      </c>
      <c r="L132" s="9" t="str">
        <f t="shared" si="19"/>
        <v>No</v>
      </c>
    </row>
    <row r="133" spans="1:12" ht="25.5" x14ac:dyDescent="0.2">
      <c r="A133" s="2" t="s">
        <v>1201</v>
      </c>
      <c r="B133" s="34" t="s">
        <v>217</v>
      </c>
      <c r="C133" s="46" t="s">
        <v>217</v>
      </c>
      <c r="D133" s="43" t="str">
        <f t="shared" si="23"/>
        <v>N/A</v>
      </c>
      <c r="E133" s="46" t="s">
        <v>217</v>
      </c>
      <c r="F133" s="43" t="str">
        <f t="shared" si="24"/>
        <v>N/A</v>
      </c>
      <c r="G133" s="46">
        <v>2999</v>
      </c>
      <c r="H133" s="43" t="str">
        <f t="shared" si="25"/>
        <v>N/A</v>
      </c>
      <c r="I133" s="12" t="s">
        <v>217</v>
      </c>
      <c r="J133" s="12" t="s">
        <v>217</v>
      </c>
      <c r="K133" s="44" t="s">
        <v>732</v>
      </c>
      <c r="L133" s="9" t="str">
        <f t="shared" si="19"/>
        <v>No</v>
      </c>
    </row>
    <row r="134" spans="1:12" x14ac:dyDescent="0.2">
      <c r="A134" s="2" t="s">
        <v>532</v>
      </c>
      <c r="B134" s="34" t="s">
        <v>217</v>
      </c>
      <c r="C134" s="46" t="s">
        <v>217</v>
      </c>
      <c r="D134" s="43" t="str">
        <f t="shared" si="23"/>
        <v>N/A</v>
      </c>
      <c r="E134" s="35" t="s">
        <v>217</v>
      </c>
      <c r="F134" s="43" t="str">
        <f t="shared" si="24"/>
        <v>N/A</v>
      </c>
      <c r="G134" s="35">
        <v>11</v>
      </c>
      <c r="H134" s="43" t="str">
        <f t="shared" si="25"/>
        <v>N/A</v>
      </c>
      <c r="I134" s="12" t="s">
        <v>217</v>
      </c>
      <c r="J134" s="12" t="s">
        <v>217</v>
      </c>
      <c r="K134" s="44" t="s">
        <v>732</v>
      </c>
      <c r="L134" s="9" t="str">
        <f t="shared" si="19"/>
        <v>No</v>
      </c>
    </row>
    <row r="135" spans="1:12" ht="25.5" x14ac:dyDescent="0.2">
      <c r="A135" s="2" t="s">
        <v>1202</v>
      </c>
      <c r="B135" s="34" t="s">
        <v>217</v>
      </c>
      <c r="C135" s="46" t="s">
        <v>217</v>
      </c>
      <c r="D135" s="43" t="str">
        <f t="shared" si="23"/>
        <v>N/A</v>
      </c>
      <c r="E135" s="46" t="s">
        <v>217</v>
      </c>
      <c r="F135" s="43" t="str">
        <f t="shared" si="24"/>
        <v>N/A</v>
      </c>
      <c r="G135" s="46">
        <v>999.66666667000004</v>
      </c>
      <c r="H135" s="43" t="str">
        <f t="shared" si="25"/>
        <v>N/A</v>
      </c>
      <c r="I135" s="12" t="s">
        <v>217</v>
      </c>
      <c r="J135" s="12" t="s">
        <v>217</v>
      </c>
      <c r="K135" s="44" t="s">
        <v>732</v>
      </c>
      <c r="L135" s="9" t="str">
        <f t="shared" si="19"/>
        <v>No</v>
      </c>
    </row>
    <row r="136" spans="1:12" x14ac:dyDescent="0.2">
      <c r="A136" s="2" t="s">
        <v>1203</v>
      </c>
      <c r="B136" s="34" t="s">
        <v>217</v>
      </c>
      <c r="C136" s="46" t="s">
        <v>217</v>
      </c>
      <c r="D136" s="43" t="str">
        <f t="shared" si="23"/>
        <v>N/A</v>
      </c>
      <c r="E136" s="46" t="s">
        <v>217</v>
      </c>
      <c r="F136" s="43" t="str">
        <f t="shared" si="24"/>
        <v>N/A</v>
      </c>
      <c r="G136" s="46">
        <v>327549</v>
      </c>
      <c r="H136" s="43" t="str">
        <f t="shared" si="25"/>
        <v>N/A</v>
      </c>
      <c r="I136" s="12" t="s">
        <v>217</v>
      </c>
      <c r="J136" s="12" t="s">
        <v>217</v>
      </c>
      <c r="K136" s="44" t="s">
        <v>732</v>
      </c>
      <c r="L136" s="9" t="str">
        <f t="shared" si="19"/>
        <v>No</v>
      </c>
    </row>
    <row r="137" spans="1:12" x14ac:dyDescent="0.2">
      <c r="A137" s="2" t="s">
        <v>533</v>
      </c>
      <c r="B137" s="34" t="s">
        <v>217</v>
      </c>
      <c r="C137" s="46" t="s">
        <v>217</v>
      </c>
      <c r="D137" s="43" t="str">
        <f t="shared" si="23"/>
        <v>N/A</v>
      </c>
      <c r="E137" s="35" t="s">
        <v>217</v>
      </c>
      <c r="F137" s="43" t="str">
        <f t="shared" si="24"/>
        <v>N/A</v>
      </c>
      <c r="G137" s="35">
        <v>504</v>
      </c>
      <c r="H137" s="43" t="str">
        <f t="shared" si="25"/>
        <v>N/A</v>
      </c>
      <c r="I137" s="12" t="s">
        <v>217</v>
      </c>
      <c r="J137" s="12" t="s">
        <v>217</v>
      </c>
      <c r="K137" s="44" t="s">
        <v>732</v>
      </c>
      <c r="L137" s="9" t="str">
        <f t="shared" si="19"/>
        <v>No</v>
      </c>
    </row>
    <row r="138" spans="1:12" x14ac:dyDescent="0.2">
      <c r="A138" s="2" t="s">
        <v>1204</v>
      </c>
      <c r="B138" s="34" t="s">
        <v>217</v>
      </c>
      <c r="C138" s="46" t="s">
        <v>217</v>
      </c>
      <c r="D138" s="43" t="str">
        <f t="shared" si="23"/>
        <v>N/A</v>
      </c>
      <c r="E138" s="46" t="s">
        <v>217</v>
      </c>
      <c r="F138" s="43" t="str">
        <f t="shared" si="24"/>
        <v>N/A</v>
      </c>
      <c r="G138" s="46">
        <v>649.89880951999999</v>
      </c>
      <c r="H138" s="43" t="str">
        <f t="shared" si="25"/>
        <v>N/A</v>
      </c>
      <c r="I138" s="12" t="s">
        <v>217</v>
      </c>
      <c r="J138" s="12" t="s">
        <v>217</v>
      </c>
      <c r="K138" s="44" t="s">
        <v>732</v>
      </c>
      <c r="L138" s="9" t="str">
        <f t="shared" si="19"/>
        <v>No</v>
      </c>
    </row>
    <row r="139" spans="1:12" x14ac:dyDescent="0.2">
      <c r="A139" s="57" t="s">
        <v>405</v>
      </c>
      <c r="B139" s="14" t="s">
        <v>217</v>
      </c>
      <c r="C139" s="14" t="s">
        <v>217</v>
      </c>
      <c r="D139" s="11" t="str">
        <f t="shared" si="23"/>
        <v>N/A</v>
      </c>
      <c r="E139" s="14">
        <v>8902141731</v>
      </c>
      <c r="F139" s="11" t="str">
        <f t="shared" si="24"/>
        <v>N/A</v>
      </c>
      <c r="G139" s="14">
        <v>8626301067</v>
      </c>
      <c r="H139" s="11" t="str">
        <f t="shared" si="25"/>
        <v>N/A</v>
      </c>
      <c r="I139" s="12" t="s">
        <v>217</v>
      </c>
      <c r="J139" s="12">
        <v>-3.1</v>
      </c>
      <c r="K139" s="14" t="s">
        <v>217</v>
      </c>
      <c r="L139" s="9" t="str">
        <f t="shared" ref="L139:L158" si="26">IF(J139="Div by 0", "N/A", IF(K139="N/A","N/A", IF(J139&gt;VALUE(MID(K139,1,2)), "No", IF(J139&lt;-1*VALUE(MID(K139,1,2)), "No", "Yes"))))</f>
        <v>N/A</v>
      </c>
    </row>
    <row r="140" spans="1:12" x14ac:dyDescent="0.2">
      <c r="A140" s="57" t="s">
        <v>1205</v>
      </c>
      <c r="B140" s="14" t="s">
        <v>217</v>
      </c>
      <c r="C140" s="14" t="s">
        <v>217</v>
      </c>
      <c r="D140" s="11" t="str">
        <f t="shared" si="23"/>
        <v>N/A</v>
      </c>
      <c r="E140" s="14">
        <v>5398.5157841</v>
      </c>
      <c r="F140" s="11" t="str">
        <f t="shared" si="24"/>
        <v>N/A</v>
      </c>
      <c r="G140" s="14">
        <v>5054.9076875999999</v>
      </c>
      <c r="H140" s="11" t="str">
        <f t="shared" si="25"/>
        <v>N/A</v>
      </c>
      <c r="I140" s="12" t="s">
        <v>217</v>
      </c>
      <c r="J140" s="12">
        <v>-6.36</v>
      </c>
      <c r="K140" s="14" t="s">
        <v>217</v>
      </c>
      <c r="L140" s="9" t="str">
        <f t="shared" si="26"/>
        <v>N/A</v>
      </c>
    </row>
    <row r="141" spans="1:12" x14ac:dyDescent="0.2">
      <c r="A141" s="57" t="s">
        <v>406</v>
      </c>
      <c r="B141" s="14" t="s">
        <v>217</v>
      </c>
      <c r="C141" s="14">
        <v>46418923</v>
      </c>
      <c r="D141" s="11" t="str">
        <f t="shared" si="23"/>
        <v>N/A</v>
      </c>
      <c r="E141" s="14">
        <v>42705494</v>
      </c>
      <c r="F141" s="11" t="str">
        <f t="shared" si="24"/>
        <v>N/A</v>
      </c>
      <c r="G141" s="14">
        <v>39302616</v>
      </c>
      <c r="H141" s="11" t="str">
        <f t="shared" si="25"/>
        <v>N/A</v>
      </c>
      <c r="I141" s="12">
        <v>-8</v>
      </c>
      <c r="J141" s="12">
        <v>-7.97</v>
      </c>
      <c r="K141" s="14" t="s">
        <v>217</v>
      </c>
      <c r="L141" s="9" t="str">
        <f t="shared" si="26"/>
        <v>N/A</v>
      </c>
    </row>
    <row r="142" spans="1:12" x14ac:dyDescent="0.2">
      <c r="A142" s="57" t="s">
        <v>1206</v>
      </c>
      <c r="B142" s="14" t="s">
        <v>217</v>
      </c>
      <c r="C142" s="14">
        <v>3215.2748492999999</v>
      </c>
      <c r="D142" s="11" t="str">
        <f t="shared" si="23"/>
        <v>N/A</v>
      </c>
      <c r="E142" s="14">
        <v>3194.3671180000001</v>
      </c>
      <c r="F142" s="11" t="str">
        <f t="shared" si="24"/>
        <v>N/A</v>
      </c>
      <c r="G142" s="14">
        <v>3316.3965910000002</v>
      </c>
      <c r="H142" s="11" t="str">
        <f t="shared" si="25"/>
        <v>N/A</v>
      </c>
      <c r="I142" s="12">
        <v>-0.65</v>
      </c>
      <c r="J142" s="12">
        <v>3.82</v>
      </c>
      <c r="K142" s="14" t="s">
        <v>217</v>
      </c>
      <c r="L142" s="9" t="str">
        <f t="shared" si="26"/>
        <v>N/A</v>
      </c>
    </row>
    <row r="143" spans="1:12" x14ac:dyDescent="0.2">
      <c r="A143" s="57" t="s">
        <v>407</v>
      </c>
      <c r="B143" s="14" t="s">
        <v>217</v>
      </c>
      <c r="C143" s="14">
        <v>244025</v>
      </c>
      <c r="D143" s="11" t="str">
        <f t="shared" si="23"/>
        <v>N/A</v>
      </c>
      <c r="E143" s="14">
        <v>212503</v>
      </c>
      <c r="F143" s="11" t="str">
        <f t="shared" si="24"/>
        <v>N/A</v>
      </c>
      <c r="G143" s="14">
        <v>605128</v>
      </c>
      <c r="H143" s="11" t="str">
        <f t="shared" si="25"/>
        <v>N/A</v>
      </c>
      <c r="I143" s="12">
        <v>-12.9</v>
      </c>
      <c r="J143" s="12">
        <v>184.8</v>
      </c>
      <c r="K143" s="14" t="s">
        <v>217</v>
      </c>
      <c r="L143" s="9" t="str">
        <f t="shared" si="26"/>
        <v>N/A</v>
      </c>
    </row>
    <row r="144" spans="1:12" ht="25.5" x14ac:dyDescent="0.2">
      <c r="A144" s="57" t="s">
        <v>1207</v>
      </c>
      <c r="B144" s="14" t="s">
        <v>217</v>
      </c>
      <c r="C144" s="14">
        <v>4.5952282314000001</v>
      </c>
      <c r="D144" s="11" t="str">
        <f t="shared" si="23"/>
        <v>N/A</v>
      </c>
      <c r="E144" s="14">
        <v>3.7980875782000001</v>
      </c>
      <c r="F144" s="11" t="str">
        <f t="shared" si="24"/>
        <v>N/A</v>
      </c>
      <c r="G144" s="14">
        <v>9.5207287717</v>
      </c>
      <c r="H144" s="11" t="str">
        <f t="shared" si="25"/>
        <v>N/A</v>
      </c>
      <c r="I144" s="12">
        <v>-17.3</v>
      </c>
      <c r="J144" s="12">
        <v>150.69999999999999</v>
      </c>
      <c r="K144" s="14" t="s">
        <v>217</v>
      </c>
      <c r="L144" s="9" t="str">
        <f t="shared" si="26"/>
        <v>N/A</v>
      </c>
    </row>
    <row r="145" spans="1:13" x14ac:dyDescent="0.2">
      <c r="A145" s="57" t="s">
        <v>408</v>
      </c>
      <c r="B145" s="14" t="s">
        <v>217</v>
      </c>
      <c r="C145" s="14" t="s">
        <v>217</v>
      </c>
      <c r="D145" s="11" t="str">
        <f t="shared" si="23"/>
        <v>N/A</v>
      </c>
      <c r="E145" s="14">
        <v>316997900</v>
      </c>
      <c r="F145" s="11" t="str">
        <f t="shared" si="24"/>
        <v>N/A</v>
      </c>
      <c r="G145" s="14">
        <v>306172544</v>
      </c>
      <c r="H145" s="11" t="str">
        <f t="shared" si="25"/>
        <v>N/A</v>
      </c>
      <c r="I145" s="12" t="s">
        <v>217</v>
      </c>
      <c r="J145" s="12">
        <v>-3.41</v>
      </c>
      <c r="K145" s="14" t="s">
        <v>217</v>
      </c>
      <c r="L145" s="9" t="str">
        <f t="shared" si="26"/>
        <v>N/A</v>
      </c>
    </row>
    <row r="146" spans="1:13" x14ac:dyDescent="0.2">
      <c r="A146" s="57" t="s">
        <v>1208</v>
      </c>
      <c r="B146" s="14" t="s">
        <v>217</v>
      </c>
      <c r="C146" s="14" t="s">
        <v>217</v>
      </c>
      <c r="D146" s="11" t="str">
        <f t="shared" si="23"/>
        <v>N/A</v>
      </c>
      <c r="E146" s="14">
        <v>3880.2607259000001</v>
      </c>
      <c r="F146" s="11" t="str">
        <f t="shared" si="24"/>
        <v>N/A</v>
      </c>
      <c r="G146" s="14">
        <v>3831.2754211000001</v>
      </c>
      <c r="H146" s="11" t="str">
        <f t="shared" si="25"/>
        <v>N/A</v>
      </c>
      <c r="I146" s="12" t="s">
        <v>217</v>
      </c>
      <c r="J146" s="12">
        <v>-1.26</v>
      </c>
      <c r="K146" s="14" t="s">
        <v>217</v>
      </c>
      <c r="L146" s="9" t="str">
        <f t="shared" si="26"/>
        <v>N/A</v>
      </c>
    </row>
    <row r="147" spans="1:13" x14ac:dyDescent="0.2">
      <c r="A147" s="57" t="s">
        <v>409</v>
      </c>
      <c r="B147" s="14" t="s">
        <v>217</v>
      </c>
      <c r="C147" s="14" t="s">
        <v>217</v>
      </c>
      <c r="D147" s="11" t="str">
        <f t="shared" ref="D147:D160" si="27">IF($B147="N/A","N/A",IF(C147&gt;10,"No",IF(C147&lt;-10,"No","Yes")))</f>
        <v>N/A</v>
      </c>
      <c r="E147" s="14">
        <v>856286137</v>
      </c>
      <c r="F147" s="11" t="str">
        <f t="shared" ref="F147:F160" si="28">IF($B147="N/A","N/A",IF(E147&gt;10,"No",IF(E147&lt;-10,"No","Yes")))</f>
        <v>N/A</v>
      </c>
      <c r="G147" s="14">
        <v>859357223</v>
      </c>
      <c r="H147" s="11" t="str">
        <f t="shared" ref="H147:H160" si="29">IF($B147="N/A","N/A",IF(G147&gt;10,"No",IF(G147&lt;-10,"No","Yes")))</f>
        <v>N/A</v>
      </c>
      <c r="I147" s="12" t="s">
        <v>217</v>
      </c>
      <c r="J147" s="12">
        <v>0.35870000000000002</v>
      </c>
      <c r="K147" s="14" t="s">
        <v>217</v>
      </c>
      <c r="L147" s="9" t="str">
        <f t="shared" si="26"/>
        <v>N/A</v>
      </c>
    </row>
    <row r="148" spans="1:13" x14ac:dyDescent="0.2">
      <c r="A148" s="57" t="s">
        <v>1209</v>
      </c>
      <c r="B148" s="14" t="s">
        <v>217</v>
      </c>
      <c r="C148" s="14" t="s">
        <v>217</v>
      </c>
      <c r="D148" s="11" t="str">
        <f t="shared" si="27"/>
        <v>N/A</v>
      </c>
      <c r="E148" s="14">
        <v>12705.861692</v>
      </c>
      <c r="F148" s="11" t="str">
        <f t="shared" si="28"/>
        <v>N/A</v>
      </c>
      <c r="G148" s="14">
        <v>11632.585083</v>
      </c>
      <c r="H148" s="11" t="str">
        <f t="shared" si="29"/>
        <v>N/A</v>
      </c>
      <c r="I148" s="12" t="s">
        <v>217</v>
      </c>
      <c r="J148" s="12">
        <v>-8.4499999999999993</v>
      </c>
      <c r="K148" s="14" t="s">
        <v>217</v>
      </c>
      <c r="L148" s="9" t="str">
        <f t="shared" si="26"/>
        <v>N/A</v>
      </c>
    </row>
    <row r="149" spans="1:13" x14ac:dyDescent="0.2">
      <c r="A149" s="57" t="s">
        <v>410</v>
      </c>
      <c r="B149" s="14" t="s">
        <v>217</v>
      </c>
      <c r="C149" s="14">
        <v>4997870</v>
      </c>
      <c r="D149" s="11" t="str">
        <f t="shared" si="27"/>
        <v>N/A</v>
      </c>
      <c r="E149" s="14">
        <v>5883131</v>
      </c>
      <c r="F149" s="11" t="str">
        <f t="shared" si="28"/>
        <v>N/A</v>
      </c>
      <c r="G149" s="14">
        <v>7377789</v>
      </c>
      <c r="H149" s="11" t="str">
        <f t="shared" si="29"/>
        <v>N/A</v>
      </c>
      <c r="I149" s="12">
        <v>17.71</v>
      </c>
      <c r="J149" s="12">
        <v>25.41</v>
      </c>
      <c r="K149" s="14" t="s">
        <v>217</v>
      </c>
      <c r="L149" s="9" t="str">
        <f t="shared" si="26"/>
        <v>N/A</v>
      </c>
    </row>
    <row r="150" spans="1:13" x14ac:dyDescent="0.2">
      <c r="A150" s="57" t="s">
        <v>1210</v>
      </c>
      <c r="B150" s="14" t="s">
        <v>217</v>
      </c>
      <c r="C150" s="14">
        <v>124.83128107</v>
      </c>
      <c r="D150" s="11" t="str">
        <f t="shared" si="27"/>
        <v>N/A</v>
      </c>
      <c r="E150" s="14">
        <v>112.72741382</v>
      </c>
      <c r="F150" s="11" t="str">
        <f t="shared" si="28"/>
        <v>N/A</v>
      </c>
      <c r="G150" s="14">
        <v>113.88288774999999</v>
      </c>
      <c r="H150" s="11" t="str">
        <f t="shared" si="29"/>
        <v>N/A</v>
      </c>
      <c r="I150" s="12">
        <v>-9.6999999999999993</v>
      </c>
      <c r="J150" s="12">
        <v>1.0249999999999999</v>
      </c>
      <c r="K150" s="14" t="s">
        <v>217</v>
      </c>
      <c r="L150" s="9" t="str">
        <f t="shared" si="26"/>
        <v>N/A</v>
      </c>
    </row>
    <row r="151" spans="1:13" x14ac:dyDescent="0.2">
      <c r="A151" s="57" t="s">
        <v>411</v>
      </c>
      <c r="B151" s="14" t="s">
        <v>217</v>
      </c>
      <c r="C151" s="14" t="s">
        <v>217</v>
      </c>
      <c r="D151" s="11" t="str">
        <f t="shared" si="27"/>
        <v>N/A</v>
      </c>
      <c r="E151" s="14">
        <v>0</v>
      </c>
      <c r="F151" s="11" t="str">
        <f t="shared" si="28"/>
        <v>N/A</v>
      </c>
      <c r="G151" s="14">
        <v>0</v>
      </c>
      <c r="H151" s="11" t="str">
        <f t="shared" si="29"/>
        <v>N/A</v>
      </c>
      <c r="I151" s="12" t="s">
        <v>217</v>
      </c>
      <c r="J151" s="12" t="s">
        <v>1743</v>
      </c>
      <c r="K151" s="14" t="s">
        <v>217</v>
      </c>
      <c r="L151" s="9" t="str">
        <f t="shared" si="26"/>
        <v>N/A</v>
      </c>
    </row>
    <row r="152" spans="1:13" x14ac:dyDescent="0.2">
      <c r="A152" s="57" t="s">
        <v>1211</v>
      </c>
      <c r="B152" s="14" t="s">
        <v>217</v>
      </c>
      <c r="C152" s="14" t="s">
        <v>217</v>
      </c>
      <c r="D152" s="11" t="str">
        <f t="shared" si="27"/>
        <v>N/A</v>
      </c>
      <c r="E152" s="14" t="s">
        <v>1743</v>
      </c>
      <c r="F152" s="11" t="str">
        <f t="shared" si="28"/>
        <v>N/A</v>
      </c>
      <c r="G152" s="14" t="s">
        <v>1743</v>
      </c>
      <c r="H152" s="11" t="str">
        <f t="shared" si="29"/>
        <v>N/A</v>
      </c>
      <c r="I152" s="12" t="s">
        <v>217</v>
      </c>
      <c r="J152" s="12" t="s">
        <v>1743</v>
      </c>
      <c r="K152" s="14" t="s">
        <v>217</v>
      </c>
      <c r="L152" s="9" t="str">
        <f t="shared" si="26"/>
        <v>N/A</v>
      </c>
    </row>
    <row r="153" spans="1:13" x14ac:dyDescent="0.2">
      <c r="A153" s="57" t="s">
        <v>412</v>
      </c>
      <c r="B153" s="14" t="s">
        <v>217</v>
      </c>
      <c r="C153" s="14" t="s">
        <v>217</v>
      </c>
      <c r="D153" s="11" t="str">
        <f t="shared" si="27"/>
        <v>N/A</v>
      </c>
      <c r="E153" s="14">
        <v>2106878</v>
      </c>
      <c r="F153" s="11" t="str">
        <f t="shared" si="28"/>
        <v>N/A</v>
      </c>
      <c r="G153" s="14">
        <v>3615926</v>
      </c>
      <c r="H153" s="11" t="str">
        <f t="shared" si="29"/>
        <v>N/A</v>
      </c>
      <c r="I153" s="12" t="s">
        <v>217</v>
      </c>
      <c r="J153" s="12">
        <v>71.62</v>
      </c>
      <c r="K153" s="14" t="s">
        <v>217</v>
      </c>
      <c r="L153" s="9" t="str">
        <f t="shared" si="26"/>
        <v>N/A</v>
      </c>
      <c r="M153" s="63"/>
    </row>
    <row r="154" spans="1:13" x14ac:dyDescent="0.2">
      <c r="A154" s="57" t="s">
        <v>1212</v>
      </c>
      <c r="B154" s="14" t="s">
        <v>217</v>
      </c>
      <c r="C154" s="14" t="s">
        <v>217</v>
      </c>
      <c r="D154" s="11" t="str">
        <f t="shared" si="27"/>
        <v>N/A</v>
      </c>
      <c r="E154" s="14">
        <v>72650.965517000004</v>
      </c>
      <c r="F154" s="11" t="str">
        <f t="shared" si="28"/>
        <v>N/A</v>
      </c>
      <c r="G154" s="14">
        <v>63437.298245999998</v>
      </c>
      <c r="H154" s="11" t="str">
        <f t="shared" si="29"/>
        <v>N/A</v>
      </c>
      <c r="I154" s="12" t="s">
        <v>217</v>
      </c>
      <c r="J154" s="12">
        <v>-12.7</v>
      </c>
      <c r="K154" s="14" t="s">
        <v>217</v>
      </c>
      <c r="L154" s="9" t="str">
        <f t="shared" si="26"/>
        <v>N/A</v>
      </c>
      <c r="M154" s="64"/>
    </row>
    <row r="155" spans="1:13" x14ac:dyDescent="0.2">
      <c r="A155" s="57" t="s">
        <v>413</v>
      </c>
      <c r="B155" s="14" t="s">
        <v>217</v>
      </c>
      <c r="C155" s="14" t="s">
        <v>217</v>
      </c>
      <c r="D155" s="11" t="str">
        <f t="shared" si="27"/>
        <v>N/A</v>
      </c>
      <c r="E155" s="14">
        <v>0</v>
      </c>
      <c r="F155" s="11" t="str">
        <f t="shared" si="28"/>
        <v>N/A</v>
      </c>
      <c r="G155" s="14">
        <v>0</v>
      </c>
      <c r="H155" s="11" t="str">
        <f t="shared" si="29"/>
        <v>N/A</v>
      </c>
      <c r="I155" s="12" t="s">
        <v>217</v>
      </c>
      <c r="J155" s="12" t="s">
        <v>1743</v>
      </c>
      <c r="K155" s="14" t="s">
        <v>217</v>
      </c>
      <c r="L155" s="9" t="str">
        <f t="shared" si="26"/>
        <v>N/A</v>
      </c>
    </row>
    <row r="156" spans="1:13" x14ac:dyDescent="0.2">
      <c r="A156" s="57" t="s">
        <v>1213</v>
      </c>
      <c r="B156" s="14" t="s">
        <v>217</v>
      </c>
      <c r="C156" s="14" t="s">
        <v>217</v>
      </c>
      <c r="D156" s="11" t="str">
        <f t="shared" si="27"/>
        <v>N/A</v>
      </c>
      <c r="E156" s="14" t="s">
        <v>1743</v>
      </c>
      <c r="F156" s="11" t="str">
        <f t="shared" si="28"/>
        <v>N/A</v>
      </c>
      <c r="G156" s="14" t="s">
        <v>1743</v>
      </c>
      <c r="H156" s="11" t="str">
        <f t="shared" si="29"/>
        <v>N/A</v>
      </c>
      <c r="I156" s="12" t="s">
        <v>217</v>
      </c>
      <c r="J156" s="12" t="s">
        <v>1743</v>
      </c>
      <c r="K156" s="14" t="s">
        <v>217</v>
      </c>
      <c r="L156" s="9" t="str">
        <f t="shared" si="26"/>
        <v>N/A</v>
      </c>
    </row>
    <row r="157" spans="1:13" x14ac:dyDescent="0.2">
      <c r="A157" s="57" t="s">
        <v>414</v>
      </c>
      <c r="B157" s="14" t="s">
        <v>217</v>
      </c>
      <c r="C157" s="14" t="s">
        <v>217</v>
      </c>
      <c r="D157" s="11" t="str">
        <f t="shared" si="27"/>
        <v>N/A</v>
      </c>
      <c r="E157" s="14">
        <v>0</v>
      </c>
      <c r="F157" s="11" t="str">
        <f t="shared" si="28"/>
        <v>N/A</v>
      </c>
      <c r="G157" s="14">
        <v>0</v>
      </c>
      <c r="H157" s="11" t="str">
        <f t="shared" si="29"/>
        <v>N/A</v>
      </c>
      <c r="I157" s="12" t="s">
        <v>217</v>
      </c>
      <c r="J157" s="12" t="s">
        <v>1743</v>
      </c>
      <c r="K157" s="14" t="s">
        <v>217</v>
      </c>
      <c r="L157" s="9" t="str">
        <f t="shared" si="26"/>
        <v>N/A</v>
      </c>
    </row>
    <row r="158" spans="1:13" x14ac:dyDescent="0.2">
      <c r="A158" s="57" t="s">
        <v>1214</v>
      </c>
      <c r="B158" s="14" t="s">
        <v>217</v>
      </c>
      <c r="C158" s="14" t="s">
        <v>217</v>
      </c>
      <c r="D158" s="11" t="str">
        <f t="shared" si="27"/>
        <v>N/A</v>
      </c>
      <c r="E158" s="14" t="s">
        <v>1743</v>
      </c>
      <c r="F158" s="11" t="str">
        <f t="shared" si="28"/>
        <v>N/A</v>
      </c>
      <c r="G158" s="14" t="s">
        <v>1743</v>
      </c>
      <c r="H158" s="11" t="str">
        <f t="shared" si="29"/>
        <v>N/A</v>
      </c>
      <c r="I158" s="12" t="s">
        <v>217</v>
      </c>
      <c r="J158" s="12" t="s">
        <v>1743</v>
      </c>
      <c r="K158" s="14" t="s">
        <v>217</v>
      </c>
      <c r="L158" s="9" t="str">
        <f t="shared" si="26"/>
        <v>N/A</v>
      </c>
    </row>
    <row r="159" spans="1:13" ht="25.5" x14ac:dyDescent="0.2">
      <c r="A159" s="57" t="s">
        <v>415</v>
      </c>
      <c r="B159" s="14" t="s">
        <v>217</v>
      </c>
      <c r="C159" s="14" t="s">
        <v>217</v>
      </c>
      <c r="D159" s="11" t="str">
        <f t="shared" si="27"/>
        <v>N/A</v>
      </c>
      <c r="E159" s="14">
        <v>0</v>
      </c>
      <c r="F159" s="11" t="str">
        <f t="shared" si="28"/>
        <v>N/A</v>
      </c>
      <c r="G159" s="14">
        <v>0</v>
      </c>
      <c r="H159" s="11" t="str">
        <f t="shared" si="29"/>
        <v>N/A</v>
      </c>
      <c r="I159" s="12" t="s">
        <v>217</v>
      </c>
      <c r="J159" s="12" t="s">
        <v>1743</v>
      </c>
      <c r="K159" s="14" t="s">
        <v>217</v>
      </c>
      <c r="L159" s="9" t="str">
        <f t="shared" ref="L159:L160" si="30">IF(J159="Div by 0", "N/A", IF(K159="N/A","N/A", IF(J159&gt;VALUE(MID(K159,1,2)), "No", IF(J159&lt;-1*VALUE(MID(K159,1,2)), "No", "Yes"))))</f>
        <v>N/A</v>
      </c>
    </row>
    <row r="160" spans="1:13" ht="25.5" x14ac:dyDescent="0.2">
      <c r="A160" s="57" t="s">
        <v>1215</v>
      </c>
      <c r="B160" s="14" t="s">
        <v>217</v>
      </c>
      <c r="C160" s="14" t="s">
        <v>217</v>
      </c>
      <c r="D160" s="11" t="str">
        <f t="shared" si="27"/>
        <v>N/A</v>
      </c>
      <c r="E160" s="14" t="s">
        <v>1743</v>
      </c>
      <c r="F160" s="11" t="str">
        <f t="shared" si="28"/>
        <v>N/A</v>
      </c>
      <c r="G160" s="14" t="s">
        <v>1743</v>
      </c>
      <c r="H160" s="11" t="str">
        <f t="shared" si="29"/>
        <v>N/A</v>
      </c>
      <c r="I160" s="12" t="s">
        <v>217</v>
      </c>
      <c r="J160" s="12" t="s">
        <v>1743</v>
      </c>
      <c r="K160" s="14" t="s">
        <v>217</v>
      </c>
      <c r="L160" s="9" t="str">
        <f t="shared" si="30"/>
        <v>N/A</v>
      </c>
    </row>
    <row r="161" spans="1:16" ht="25.5" x14ac:dyDescent="0.2">
      <c r="A161" s="57" t="s">
        <v>416</v>
      </c>
      <c r="B161" s="14" t="s">
        <v>217</v>
      </c>
      <c r="C161" s="14">
        <v>0</v>
      </c>
      <c r="D161" s="14" t="s">
        <v>217</v>
      </c>
      <c r="E161" s="14">
        <v>0</v>
      </c>
      <c r="F161" s="14" t="s">
        <v>217</v>
      </c>
      <c r="G161" s="14">
        <v>0</v>
      </c>
      <c r="H161" s="14" t="s">
        <v>217</v>
      </c>
      <c r="I161" s="12" t="s">
        <v>1743</v>
      </c>
      <c r="J161" s="12" t="s">
        <v>1743</v>
      </c>
      <c r="K161" s="14" t="s">
        <v>217</v>
      </c>
      <c r="L161" s="9" t="str">
        <f>IF(J161="Div by 0", "N/A", IF(K161="N/A","N/A", IF(J161&gt;VALUE(MID(K161,1,2)), "No", IF(J161&lt;-1*VALUE(MID(K161,1,2)), "No", "Yes"))))</f>
        <v>N/A</v>
      </c>
    </row>
    <row r="162" spans="1:16" ht="25.5" x14ac:dyDescent="0.2">
      <c r="A162" s="57" t="s">
        <v>1216</v>
      </c>
      <c r="B162" s="14" t="s">
        <v>217</v>
      </c>
      <c r="C162" s="14" t="s">
        <v>1743</v>
      </c>
      <c r="D162" s="14" t="s">
        <v>217</v>
      </c>
      <c r="E162" s="14" t="s">
        <v>1743</v>
      </c>
      <c r="F162" s="14" t="s">
        <v>217</v>
      </c>
      <c r="G162" s="14" t="s">
        <v>1743</v>
      </c>
      <c r="H162" s="14" t="s">
        <v>217</v>
      </c>
      <c r="I162" s="12" t="s">
        <v>1743</v>
      </c>
      <c r="J162" s="12" t="s">
        <v>1743</v>
      </c>
      <c r="K162" s="14" t="s">
        <v>217</v>
      </c>
      <c r="L162" s="9" t="str">
        <f>IF(J162="Div by 0", "N/A", IF(K162="N/A","N/A", IF(J162&gt;VALUE(MID(K162,1,2)), "No", IF(J162&lt;-1*VALUE(MID(K162,1,2)), "No", "Yes"))))</f>
        <v>N/A</v>
      </c>
    </row>
    <row r="163" spans="1:16" ht="25.5" x14ac:dyDescent="0.2">
      <c r="A163" s="57" t="s">
        <v>417</v>
      </c>
      <c r="B163" s="14" t="s">
        <v>217</v>
      </c>
      <c r="C163" s="14">
        <v>0</v>
      </c>
      <c r="D163" s="14" t="s">
        <v>217</v>
      </c>
      <c r="E163" s="14">
        <v>0</v>
      </c>
      <c r="F163" s="14" t="s">
        <v>217</v>
      </c>
      <c r="G163" s="14">
        <v>0</v>
      </c>
      <c r="H163" s="14" t="s">
        <v>217</v>
      </c>
      <c r="I163" s="12" t="s">
        <v>1743</v>
      </c>
      <c r="J163" s="12" t="s">
        <v>1743</v>
      </c>
      <c r="K163" s="14" t="s">
        <v>217</v>
      </c>
      <c r="L163" s="9" t="str">
        <f>IF(J163="Div by 0", "N/A", IF(K163="N/A","N/A", IF(J163&gt;VALUE(MID(K163,1,2)), "No", IF(J163&lt;-1*VALUE(MID(K163,1,2)), "No", "Yes"))))</f>
        <v>N/A</v>
      </c>
      <c r="N163" s="64"/>
    </row>
    <row r="164" spans="1:16" x14ac:dyDescent="0.2">
      <c r="A164" s="57" t="s">
        <v>1228</v>
      </c>
      <c r="B164" s="131" t="s">
        <v>217</v>
      </c>
      <c r="C164" s="131">
        <v>1518.7346202000001</v>
      </c>
      <c r="D164" s="130" t="str">
        <f t="shared" ref="D164:D166" si="31">IF($B164="N/A","N/A",IF(C164&gt;10,"No",IF(C164&lt;-10,"No","Yes")))</f>
        <v>N/A</v>
      </c>
      <c r="E164" s="131">
        <v>1603.0869236999999</v>
      </c>
      <c r="F164" s="130" t="str">
        <f t="shared" ref="F164:F166" si="32">IF($B164="N/A","N/A",IF(E164&gt;10,"No",IF(E164&lt;-10,"No","Yes")))</f>
        <v>N/A</v>
      </c>
      <c r="G164" s="131">
        <v>1477.8464937000001</v>
      </c>
      <c r="H164" s="130" t="str">
        <f t="shared" ref="H164:H166" si="33">IF($B164="N/A","N/A",IF(G164&gt;10,"No",IF(G164&lt;-10,"No","Yes")))</f>
        <v>N/A</v>
      </c>
      <c r="I164" s="132">
        <v>5.5540000000000003</v>
      </c>
      <c r="J164" s="132">
        <v>-7.81</v>
      </c>
      <c r="K164" s="133" t="s">
        <v>732</v>
      </c>
      <c r="L164" s="134" t="str">
        <f>IF(J164="Div by 0", "N/A", IF(OR(J164="N/A",K164="N/A"),"N/A", IF(J164&gt;VALUE(MID(K164,1,2)), "No", IF(J164&lt;-1*VALUE(MID(K164,1,2)), "No", "Yes"))))</f>
        <v>Yes</v>
      </c>
      <c r="N164" s="64"/>
    </row>
    <row r="165" spans="1:16" x14ac:dyDescent="0.2">
      <c r="A165" s="57" t="s">
        <v>1217</v>
      </c>
      <c r="B165" s="131" t="s">
        <v>217</v>
      </c>
      <c r="C165" s="131">
        <v>1518.7346202000001</v>
      </c>
      <c r="D165" s="130" t="str">
        <f t="shared" si="31"/>
        <v>N/A</v>
      </c>
      <c r="E165" s="131">
        <v>1603.0869236999999</v>
      </c>
      <c r="F165" s="130" t="str">
        <f t="shared" si="32"/>
        <v>N/A</v>
      </c>
      <c r="G165" s="131">
        <v>1477.8464937000001</v>
      </c>
      <c r="H165" s="130" t="str">
        <f t="shared" si="33"/>
        <v>N/A</v>
      </c>
      <c r="I165" s="132">
        <v>5.5540000000000003</v>
      </c>
      <c r="J165" s="132">
        <v>-7.81</v>
      </c>
      <c r="K165" s="133" t="s">
        <v>732</v>
      </c>
      <c r="L165" s="134" t="str">
        <f t="shared" ref="L165:L166" si="34">IF(J165="Div by 0", "N/A", IF(OR(J165="N/A",K165="N/A"),"N/A", IF(J165&gt;VALUE(MID(K165,1,2)), "No", IF(J165&lt;-1*VALUE(MID(K165,1,2)), "No", "Yes"))))</f>
        <v>Yes</v>
      </c>
      <c r="N165" s="64"/>
    </row>
    <row r="166" spans="1:16" x14ac:dyDescent="0.2">
      <c r="A166" s="57" t="s">
        <v>1218</v>
      </c>
      <c r="B166" s="131" t="s">
        <v>217</v>
      </c>
      <c r="C166" s="131" t="s">
        <v>1743</v>
      </c>
      <c r="D166" s="130" t="str">
        <f t="shared" si="31"/>
        <v>N/A</v>
      </c>
      <c r="E166" s="131" t="s">
        <v>1743</v>
      </c>
      <c r="F166" s="130" t="str">
        <f t="shared" si="32"/>
        <v>N/A</v>
      </c>
      <c r="G166" s="131" t="s">
        <v>1743</v>
      </c>
      <c r="H166" s="130" t="str">
        <f t="shared" si="33"/>
        <v>N/A</v>
      </c>
      <c r="I166" s="132" t="s">
        <v>1743</v>
      </c>
      <c r="J166" s="132" t="s">
        <v>1743</v>
      </c>
      <c r="K166" s="133" t="s">
        <v>732</v>
      </c>
      <c r="L166" s="134" t="str">
        <f t="shared" si="34"/>
        <v>N/A</v>
      </c>
      <c r="O166" s="64"/>
      <c r="P166" s="64"/>
    </row>
    <row r="167" spans="1:16" s="18" customFormat="1" ht="12" customHeight="1" x14ac:dyDescent="0.2">
      <c r="A167" s="173" t="s">
        <v>1649</v>
      </c>
      <c r="B167" s="174"/>
      <c r="C167" s="174"/>
      <c r="D167" s="174"/>
      <c r="E167" s="174"/>
      <c r="F167" s="174"/>
      <c r="G167" s="174"/>
      <c r="H167" s="174"/>
      <c r="I167" s="174"/>
      <c r="J167" s="174"/>
      <c r="K167" s="174"/>
      <c r="L167" s="175"/>
    </row>
    <row r="168" spans="1:16" s="18" customFormat="1" ht="12.75" customHeight="1" x14ac:dyDescent="0.2">
      <c r="A168" s="167" t="s">
        <v>1647</v>
      </c>
      <c r="B168" s="168"/>
      <c r="C168" s="168"/>
      <c r="D168" s="168"/>
      <c r="E168" s="168"/>
      <c r="F168" s="168"/>
      <c r="G168" s="168"/>
      <c r="H168" s="168"/>
      <c r="I168" s="168"/>
      <c r="J168" s="168"/>
      <c r="K168" s="168"/>
      <c r="L168" s="169"/>
    </row>
  </sheetData>
  <mergeCells count="5">
    <mergeCell ref="A4:K4"/>
    <mergeCell ref="A2:L2"/>
    <mergeCell ref="A167:L167"/>
    <mergeCell ref="A168:L168"/>
    <mergeCell ref="A1:L1"/>
  </mergeCells>
  <printOptions headings="1"/>
  <pageMargins left="0.75" right="0.75" top="1" bottom="0.75" header="0.5" footer="0.5"/>
  <pageSetup scale="61" fitToHeight="20" orientation="landscape" useFirstPageNumber="1" r:id="rId1"/>
  <headerFooter alignWithMargins="0">
    <oddFooter>&amp;R&amp;A Page &amp;P</oddFooter>
  </headerFooter>
  <rowBreaks count="1" manualBreakCount="1">
    <brk id="111" max="11" man="1"/>
  </row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L236"/>
  <sheetViews>
    <sheetView zoomScaleNormal="100" zoomScaleSheetLayoutView="80" workbookViewId="0">
      <pane xSplit="2" ySplit="5" topLeftCell="F21" activePane="bottomRight" state="frozen"/>
      <selection pane="topRight" activeCell="C1" sqref="C1"/>
      <selection pane="bottomLeft" activeCell="A6" sqref="A6"/>
      <selection pane="bottomRight" activeCell="A3" sqref="A3:L3"/>
    </sheetView>
  </sheetViews>
  <sheetFormatPr defaultColWidth="9.140625" defaultRowHeight="12.75" x14ac:dyDescent="0.2"/>
  <cols>
    <col min="1" max="1" width="77.28515625" style="54" customWidth="1"/>
    <col min="2" max="2" width="10.7109375" style="54"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42"/>
  </cols>
  <sheetData>
    <row r="1" spans="1:12" s="17" customFormat="1" ht="18.75" customHeight="1" x14ac:dyDescent="0.2">
      <c r="A1" s="158" t="s">
        <v>1682</v>
      </c>
      <c r="B1" s="159"/>
      <c r="C1" s="159"/>
      <c r="D1" s="159"/>
      <c r="E1" s="159"/>
      <c r="F1" s="159"/>
      <c r="G1" s="159"/>
      <c r="H1" s="159"/>
      <c r="I1" s="159"/>
      <c r="J1" s="159"/>
      <c r="K1" s="159"/>
      <c r="L1" s="160"/>
    </row>
    <row r="2" spans="1:12" ht="55.5" customHeight="1" x14ac:dyDescent="0.2">
      <c r="A2" s="176" t="s">
        <v>1609</v>
      </c>
      <c r="B2" s="177"/>
      <c r="C2" s="177"/>
      <c r="D2" s="177"/>
      <c r="E2" s="177"/>
      <c r="F2" s="177"/>
      <c r="G2" s="177"/>
      <c r="H2" s="177"/>
      <c r="I2" s="177"/>
      <c r="J2" s="177"/>
      <c r="K2" s="177"/>
      <c r="L2" s="178"/>
    </row>
    <row r="3" spans="1:12" s="18" customFormat="1" x14ac:dyDescent="0.2">
      <c r="A3" s="157" t="s">
        <v>1742</v>
      </c>
      <c r="B3" s="19"/>
      <c r="C3" s="19"/>
      <c r="D3" s="19"/>
      <c r="E3" s="19"/>
      <c r="F3" s="19"/>
      <c r="G3" s="19"/>
      <c r="H3" s="19"/>
      <c r="I3" s="19"/>
      <c r="J3" s="19"/>
      <c r="K3" s="20"/>
    </row>
    <row r="4" spans="1:12" x14ac:dyDescent="0.2">
      <c r="A4" s="179" t="s">
        <v>650</v>
      </c>
      <c r="B4" s="180"/>
      <c r="C4" s="180"/>
      <c r="D4" s="180"/>
      <c r="E4" s="180"/>
      <c r="F4" s="180"/>
      <c r="G4" s="180"/>
      <c r="H4" s="180"/>
      <c r="I4" s="180"/>
      <c r="J4" s="180"/>
      <c r="K4" s="181"/>
    </row>
    <row r="5" spans="1:12" s="73" customFormat="1" ht="63" customHeight="1" x14ac:dyDescent="0.2">
      <c r="A5" s="126" t="s">
        <v>11</v>
      </c>
      <c r="B5" s="22" t="s">
        <v>216</v>
      </c>
      <c r="C5" s="22" t="s">
        <v>1671</v>
      </c>
      <c r="D5" s="22" t="s">
        <v>1677</v>
      </c>
      <c r="E5" s="22" t="s">
        <v>651</v>
      </c>
      <c r="F5" s="22" t="s">
        <v>1673</v>
      </c>
      <c r="G5" s="22" t="s">
        <v>652</v>
      </c>
      <c r="H5" s="22" t="s">
        <v>1674</v>
      </c>
      <c r="I5" s="39" t="s">
        <v>1675</v>
      </c>
      <c r="J5" s="39" t="s">
        <v>1676</v>
      </c>
      <c r="K5" s="40" t="s">
        <v>737</v>
      </c>
      <c r="L5" s="41" t="s">
        <v>736</v>
      </c>
    </row>
    <row r="6" spans="1:12" x14ac:dyDescent="0.2">
      <c r="A6" s="16" t="s">
        <v>0</v>
      </c>
      <c r="B6" s="152" t="s">
        <v>217</v>
      </c>
      <c r="C6" s="152">
        <v>1673470</v>
      </c>
      <c r="D6" s="130" t="str">
        <f t="shared" ref="D6:D11" si="0">IF($B6="N/A","N/A",IF(C6&gt;10,"No",IF(C6&lt;-10,"No","Yes")))</f>
        <v>N/A</v>
      </c>
      <c r="E6" s="152">
        <v>1758814</v>
      </c>
      <c r="F6" s="130" t="str">
        <f t="shared" ref="F6:F11" si="1">IF($B6="N/A","N/A",IF(E6&gt;10,"No",IF(E6&lt;-10,"No","Yes")))</f>
        <v>N/A</v>
      </c>
      <c r="G6" s="152">
        <v>1820828</v>
      </c>
      <c r="H6" s="130" t="str">
        <f t="shared" ref="H6:H11" si="2">IF($B6="N/A","N/A",IF(G6&gt;10,"No",IF(G6&lt;-10,"No","Yes")))</f>
        <v>N/A</v>
      </c>
      <c r="I6" s="132">
        <v>5.0999999999999996</v>
      </c>
      <c r="J6" s="132">
        <v>3.5259999999999998</v>
      </c>
      <c r="K6" s="152" t="s">
        <v>732</v>
      </c>
      <c r="L6" s="134" t="str">
        <f t="shared" ref="L6:L14" si="3">IF(J6="Div by 0", "N/A", IF(K6="N/A","N/A", IF(J6&gt;VALUE(MID(K6,1,2)), "No", IF(J6&lt;-1*VALUE(MID(K6,1,2)), "No", "Yes"))))</f>
        <v>Yes</v>
      </c>
    </row>
    <row r="7" spans="1:12" x14ac:dyDescent="0.2">
      <c r="A7" s="16" t="s">
        <v>100</v>
      </c>
      <c r="B7" s="135" t="s">
        <v>217</v>
      </c>
      <c r="C7" s="152">
        <v>149623</v>
      </c>
      <c r="D7" s="130" t="str">
        <f t="shared" si="0"/>
        <v>N/A</v>
      </c>
      <c r="E7" s="152">
        <v>147298</v>
      </c>
      <c r="F7" s="130" t="str">
        <f t="shared" si="1"/>
        <v>N/A</v>
      </c>
      <c r="G7" s="152">
        <v>145955</v>
      </c>
      <c r="H7" s="130" t="str">
        <f t="shared" si="2"/>
        <v>N/A</v>
      </c>
      <c r="I7" s="132">
        <v>-1.55</v>
      </c>
      <c r="J7" s="132">
        <v>-0.91200000000000003</v>
      </c>
      <c r="K7" s="135" t="s">
        <v>732</v>
      </c>
      <c r="L7" s="134" t="str">
        <f t="shared" si="3"/>
        <v>Yes</v>
      </c>
    </row>
    <row r="8" spans="1:12" x14ac:dyDescent="0.2">
      <c r="A8" s="16" t="s">
        <v>101</v>
      </c>
      <c r="B8" s="135" t="s">
        <v>217</v>
      </c>
      <c r="C8" s="152">
        <v>285925</v>
      </c>
      <c r="D8" s="130" t="str">
        <f t="shared" si="0"/>
        <v>N/A</v>
      </c>
      <c r="E8" s="152">
        <v>296500</v>
      </c>
      <c r="F8" s="130" t="str">
        <f t="shared" si="1"/>
        <v>N/A</v>
      </c>
      <c r="G8" s="152">
        <v>306336</v>
      </c>
      <c r="H8" s="130" t="str">
        <f t="shared" si="2"/>
        <v>N/A</v>
      </c>
      <c r="I8" s="132">
        <v>3.6989999999999998</v>
      </c>
      <c r="J8" s="132">
        <v>3.3170000000000002</v>
      </c>
      <c r="K8" s="135" t="s">
        <v>732</v>
      </c>
      <c r="L8" s="134" t="str">
        <f t="shared" si="3"/>
        <v>Yes</v>
      </c>
    </row>
    <row r="9" spans="1:12" x14ac:dyDescent="0.2">
      <c r="A9" s="16" t="s">
        <v>104</v>
      </c>
      <c r="B9" s="135" t="s">
        <v>217</v>
      </c>
      <c r="C9" s="152">
        <v>946781</v>
      </c>
      <c r="D9" s="130" t="str">
        <f t="shared" si="0"/>
        <v>N/A</v>
      </c>
      <c r="E9" s="152">
        <v>1004764</v>
      </c>
      <c r="F9" s="130" t="str">
        <f t="shared" si="1"/>
        <v>N/A</v>
      </c>
      <c r="G9" s="152">
        <v>1045959</v>
      </c>
      <c r="H9" s="130" t="str">
        <f t="shared" si="2"/>
        <v>N/A</v>
      </c>
      <c r="I9" s="132">
        <v>6.1239999999999997</v>
      </c>
      <c r="J9" s="132">
        <v>4.0999999999999996</v>
      </c>
      <c r="K9" s="135" t="s">
        <v>732</v>
      </c>
      <c r="L9" s="134" t="str">
        <f t="shared" si="3"/>
        <v>Yes</v>
      </c>
    </row>
    <row r="10" spans="1:12" x14ac:dyDescent="0.2">
      <c r="A10" s="16" t="s">
        <v>105</v>
      </c>
      <c r="B10" s="135" t="s">
        <v>217</v>
      </c>
      <c r="C10" s="152">
        <v>291141</v>
      </c>
      <c r="D10" s="130" t="str">
        <f t="shared" si="0"/>
        <v>N/A</v>
      </c>
      <c r="E10" s="152">
        <v>310252</v>
      </c>
      <c r="F10" s="130" t="str">
        <f t="shared" si="1"/>
        <v>N/A</v>
      </c>
      <c r="G10" s="152">
        <v>322578</v>
      </c>
      <c r="H10" s="130" t="str">
        <f t="shared" si="2"/>
        <v>N/A</v>
      </c>
      <c r="I10" s="132">
        <v>6.5640000000000001</v>
      </c>
      <c r="J10" s="132">
        <v>3.9729999999999999</v>
      </c>
      <c r="K10" s="135" t="s">
        <v>732</v>
      </c>
      <c r="L10" s="134" t="str">
        <f t="shared" si="3"/>
        <v>Yes</v>
      </c>
    </row>
    <row r="11" spans="1:12" x14ac:dyDescent="0.2">
      <c r="A11" s="16" t="s">
        <v>77</v>
      </c>
      <c r="B11" s="152" t="s">
        <v>217</v>
      </c>
      <c r="C11" s="152">
        <v>1330788.93</v>
      </c>
      <c r="D11" s="138" t="str">
        <f t="shared" si="0"/>
        <v>N/A</v>
      </c>
      <c r="E11" s="152">
        <v>1417389.75</v>
      </c>
      <c r="F11" s="130" t="str">
        <f t="shared" si="1"/>
        <v>N/A</v>
      </c>
      <c r="G11" s="152">
        <v>1474441.41</v>
      </c>
      <c r="H11" s="130" t="str">
        <f t="shared" si="2"/>
        <v>N/A</v>
      </c>
      <c r="I11" s="132">
        <v>6.5069999999999997</v>
      </c>
      <c r="J11" s="132">
        <v>4.0250000000000004</v>
      </c>
      <c r="K11" s="152" t="s">
        <v>733</v>
      </c>
      <c r="L11" s="134" t="str">
        <f t="shared" si="3"/>
        <v>Yes</v>
      </c>
    </row>
    <row r="12" spans="1:12" x14ac:dyDescent="0.2">
      <c r="A12" s="16" t="s">
        <v>115</v>
      </c>
      <c r="B12" s="152" t="s">
        <v>217</v>
      </c>
      <c r="C12" s="152">
        <v>263067</v>
      </c>
      <c r="D12" s="152" t="s">
        <v>217</v>
      </c>
      <c r="E12" s="152">
        <v>264356</v>
      </c>
      <c r="F12" s="152" t="s">
        <v>217</v>
      </c>
      <c r="G12" s="152">
        <v>265385</v>
      </c>
      <c r="H12" s="152" t="s">
        <v>217</v>
      </c>
      <c r="I12" s="132">
        <v>0.49</v>
      </c>
      <c r="J12" s="132">
        <v>0.38919999999999999</v>
      </c>
      <c r="K12" s="152" t="s">
        <v>733</v>
      </c>
      <c r="L12" s="134" t="str">
        <f t="shared" si="3"/>
        <v>Yes</v>
      </c>
    </row>
    <row r="13" spans="1:12" x14ac:dyDescent="0.2">
      <c r="A13" s="16" t="s">
        <v>449</v>
      </c>
      <c r="B13" s="152" t="s">
        <v>217</v>
      </c>
      <c r="C13" s="152">
        <v>145648</v>
      </c>
      <c r="D13" s="152" t="s">
        <v>217</v>
      </c>
      <c r="E13" s="152">
        <v>144092</v>
      </c>
      <c r="F13" s="152" t="s">
        <v>217</v>
      </c>
      <c r="G13" s="152">
        <v>142638</v>
      </c>
      <c r="H13" s="152" t="s">
        <v>217</v>
      </c>
      <c r="I13" s="132">
        <v>-1.07</v>
      </c>
      <c r="J13" s="132">
        <v>-1.01</v>
      </c>
      <c r="K13" s="152" t="s">
        <v>733</v>
      </c>
      <c r="L13" s="134" t="str">
        <f t="shared" si="3"/>
        <v>Yes</v>
      </c>
    </row>
    <row r="14" spans="1:12" x14ac:dyDescent="0.2">
      <c r="A14" s="16" t="s">
        <v>450</v>
      </c>
      <c r="B14" s="152" t="s">
        <v>217</v>
      </c>
      <c r="C14" s="152">
        <v>114817</v>
      </c>
      <c r="D14" s="152" t="s">
        <v>217</v>
      </c>
      <c r="E14" s="152">
        <v>117729</v>
      </c>
      <c r="F14" s="152" t="s">
        <v>217</v>
      </c>
      <c r="G14" s="152">
        <v>120486</v>
      </c>
      <c r="H14" s="152" t="s">
        <v>217</v>
      </c>
      <c r="I14" s="132">
        <v>2.536</v>
      </c>
      <c r="J14" s="132">
        <v>2.3420000000000001</v>
      </c>
      <c r="K14" s="152" t="s">
        <v>733</v>
      </c>
      <c r="L14" s="134" t="str">
        <f t="shared" si="3"/>
        <v>Yes</v>
      </c>
    </row>
    <row r="15" spans="1:12" x14ac:dyDescent="0.2">
      <c r="A15" s="4" t="s">
        <v>58</v>
      </c>
      <c r="B15" s="135" t="s">
        <v>217</v>
      </c>
      <c r="C15" s="131">
        <v>9000216988</v>
      </c>
      <c r="D15" s="130" t="str">
        <f t="shared" ref="D15:D20" si="4">IF($B15="N/A","N/A",IF(C15&gt;10,"No",IF(C15&lt;-10,"No","Yes")))</f>
        <v>N/A</v>
      </c>
      <c r="E15" s="131">
        <v>9686064950</v>
      </c>
      <c r="F15" s="130" t="str">
        <f t="shared" ref="F15:F20" si="5">IF($B15="N/A","N/A",IF(E15&gt;10,"No",IF(E15&lt;-10,"No","Yes")))</f>
        <v>N/A</v>
      </c>
      <c r="G15" s="131">
        <v>9436455182</v>
      </c>
      <c r="H15" s="130" t="str">
        <f t="shared" ref="H15:H20" si="6">IF($B15="N/A","N/A",IF(G15&gt;10,"No",IF(G15&lt;-10,"No","Yes")))</f>
        <v>N/A</v>
      </c>
      <c r="I15" s="132">
        <v>7.62</v>
      </c>
      <c r="J15" s="132">
        <v>-2.58</v>
      </c>
      <c r="K15" s="135" t="s">
        <v>732</v>
      </c>
      <c r="L15" s="134" t="str">
        <f t="shared" ref="L15:L20" si="7">IF(J15="Div by 0", "N/A", IF(K15="N/A","N/A", IF(J15&gt;VALUE(MID(K15,1,2)), "No", IF(J15&lt;-1*VALUE(MID(K15,1,2)), "No", "Yes"))))</f>
        <v>Yes</v>
      </c>
    </row>
    <row r="16" spans="1:12" x14ac:dyDescent="0.2">
      <c r="A16" s="4" t="s">
        <v>1121</v>
      </c>
      <c r="B16" s="135" t="s">
        <v>217</v>
      </c>
      <c r="C16" s="131">
        <v>5378.1764764</v>
      </c>
      <c r="D16" s="130" t="str">
        <f t="shared" si="4"/>
        <v>N/A</v>
      </c>
      <c r="E16" s="131">
        <v>5507.1570671999998</v>
      </c>
      <c r="F16" s="130" t="str">
        <f t="shared" si="5"/>
        <v>N/A</v>
      </c>
      <c r="G16" s="131">
        <v>5182.5077283999999</v>
      </c>
      <c r="H16" s="130" t="str">
        <f t="shared" si="6"/>
        <v>N/A</v>
      </c>
      <c r="I16" s="132">
        <v>2.3980000000000001</v>
      </c>
      <c r="J16" s="132">
        <v>-5.9</v>
      </c>
      <c r="K16" s="135" t="s">
        <v>732</v>
      </c>
      <c r="L16" s="134" t="str">
        <f t="shared" si="7"/>
        <v>Yes</v>
      </c>
    </row>
    <row r="17" spans="1:12" x14ac:dyDescent="0.2">
      <c r="A17" s="4" t="s">
        <v>1219</v>
      </c>
      <c r="B17" s="135" t="s">
        <v>217</v>
      </c>
      <c r="C17" s="131">
        <v>11486.996805000001</v>
      </c>
      <c r="D17" s="130" t="str">
        <f t="shared" si="4"/>
        <v>N/A</v>
      </c>
      <c r="E17" s="131">
        <v>12047.257810999999</v>
      </c>
      <c r="F17" s="130" t="str">
        <f t="shared" si="5"/>
        <v>N/A</v>
      </c>
      <c r="G17" s="131">
        <v>11900.679525</v>
      </c>
      <c r="H17" s="130" t="str">
        <f t="shared" si="6"/>
        <v>N/A</v>
      </c>
      <c r="I17" s="132">
        <v>4.8769999999999998</v>
      </c>
      <c r="J17" s="132">
        <v>-1.22</v>
      </c>
      <c r="K17" s="135" t="s">
        <v>732</v>
      </c>
      <c r="L17" s="134" t="str">
        <f t="shared" si="7"/>
        <v>Yes</v>
      </c>
    </row>
    <row r="18" spans="1:12" x14ac:dyDescent="0.2">
      <c r="A18" s="4" t="s">
        <v>1220</v>
      </c>
      <c r="B18" s="135" t="s">
        <v>217</v>
      </c>
      <c r="C18" s="131">
        <v>14388.774794000001</v>
      </c>
      <c r="D18" s="130" t="str">
        <f t="shared" si="4"/>
        <v>N/A</v>
      </c>
      <c r="E18" s="131">
        <v>14847.602978000001</v>
      </c>
      <c r="F18" s="130" t="str">
        <f t="shared" si="5"/>
        <v>N/A</v>
      </c>
      <c r="G18" s="131">
        <v>14124.319845</v>
      </c>
      <c r="H18" s="130" t="str">
        <f t="shared" si="6"/>
        <v>N/A</v>
      </c>
      <c r="I18" s="132">
        <v>3.1890000000000001</v>
      </c>
      <c r="J18" s="132">
        <v>-4.87</v>
      </c>
      <c r="K18" s="135" t="s">
        <v>732</v>
      </c>
      <c r="L18" s="134" t="str">
        <f t="shared" si="7"/>
        <v>Yes</v>
      </c>
    </row>
    <row r="19" spans="1:12" x14ac:dyDescent="0.2">
      <c r="A19" s="4" t="s">
        <v>1221</v>
      </c>
      <c r="B19" s="135" t="s">
        <v>217</v>
      </c>
      <c r="C19" s="131">
        <v>2185.8051682</v>
      </c>
      <c r="D19" s="130" t="str">
        <f t="shared" si="4"/>
        <v>N/A</v>
      </c>
      <c r="E19" s="131">
        <v>2264.6329784999998</v>
      </c>
      <c r="F19" s="130" t="str">
        <f t="shared" si="5"/>
        <v>N/A</v>
      </c>
      <c r="G19" s="131">
        <v>2053.1161049000002</v>
      </c>
      <c r="H19" s="130" t="str">
        <f t="shared" si="6"/>
        <v>N/A</v>
      </c>
      <c r="I19" s="132">
        <v>3.6059999999999999</v>
      </c>
      <c r="J19" s="132">
        <v>-9.34</v>
      </c>
      <c r="K19" s="135" t="s">
        <v>732</v>
      </c>
      <c r="L19" s="134" t="str">
        <f t="shared" si="7"/>
        <v>Yes</v>
      </c>
    </row>
    <row r="20" spans="1:12" x14ac:dyDescent="0.2">
      <c r="A20" s="4" t="s">
        <v>1222</v>
      </c>
      <c r="B20" s="135" t="s">
        <v>217</v>
      </c>
      <c r="C20" s="131">
        <v>3771.0553614999999</v>
      </c>
      <c r="D20" s="130" t="str">
        <f t="shared" si="4"/>
        <v>N/A</v>
      </c>
      <c r="E20" s="131">
        <v>3976.7414746999998</v>
      </c>
      <c r="F20" s="130" t="str">
        <f t="shared" si="5"/>
        <v>N/A</v>
      </c>
      <c r="G20" s="131">
        <v>3798.2397746000001</v>
      </c>
      <c r="H20" s="130" t="str">
        <f t="shared" si="6"/>
        <v>N/A</v>
      </c>
      <c r="I20" s="132">
        <v>5.4539999999999997</v>
      </c>
      <c r="J20" s="132">
        <v>-4.49</v>
      </c>
      <c r="K20" s="135" t="s">
        <v>732</v>
      </c>
      <c r="L20" s="134" t="str">
        <f t="shared" si="7"/>
        <v>Yes</v>
      </c>
    </row>
    <row r="21" spans="1:12" x14ac:dyDescent="0.2">
      <c r="A21" s="2" t="s">
        <v>1125</v>
      </c>
      <c r="B21" s="135" t="s">
        <v>217</v>
      </c>
      <c r="C21" s="131">
        <v>5319.9012314000001</v>
      </c>
      <c r="D21" s="130" t="str">
        <f t="shared" ref="D21:D22" si="8">IF($B21="N/A","N/A",IF(C21&gt;10,"No",IF(C21&lt;-10,"No","Yes")))</f>
        <v>N/A</v>
      </c>
      <c r="E21" s="131">
        <v>5459.9644294999998</v>
      </c>
      <c r="F21" s="130" t="str">
        <f t="shared" ref="F21:F22" si="9">IF($B21="N/A","N/A",IF(E21&gt;10,"No",IF(E21&lt;-10,"No","Yes")))</f>
        <v>N/A</v>
      </c>
      <c r="G21" s="131">
        <v>5154.9597782999999</v>
      </c>
      <c r="H21" s="130" t="str">
        <f t="shared" ref="H21:H22" si="10">IF($B21="N/A","N/A",IF(G21&gt;10,"No",IF(G21&lt;-10,"No","Yes")))</f>
        <v>N/A</v>
      </c>
      <c r="I21" s="132">
        <v>2.633</v>
      </c>
      <c r="J21" s="132">
        <v>-5.59</v>
      </c>
      <c r="K21" s="135" t="s">
        <v>732</v>
      </c>
      <c r="L21" s="134" t="str">
        <f>IF(J21="Div by 0", "N/A", IF(OR(J21="N/A",K21="N/A"),"N/A", IF(J21&gt;VALUE(MID(K21,1,2)), "No", IF(J21&lt;-1*VALUE(MID(K21,1,2)), "No", "Yes"))))</f>
        <v>Yes</v>
      </c>
    </row>
    <row r="22" spans="1:12" x14ac:dyDescent="0.2">
      <c r="A22" s="2" t="s">
        <v>1126</v>
      </c>
      <c r="B22" s="135" t="s">
        <v>217</v>
      </c>
      <c r="C22" s="131">
        <v>5461.0488796999998</v>
      </c>
      <c r="D22" s="130" t="str">
        <f t="shared" si="8"/>
        <v>N/A</v>
      </c>
      <c r="E22" s="131">
        <v>5573.0685904000002</v>
      </c>
      <c r="F22" s="130" t="str">
        <f t="shared" si="9"/>
        <v>N/A</v>
      </c>
      <c r="G22" s="131">
        <v>5220.4600117999998</v>
      </c>
      <c r="H22" s="130" t="str">
        <f t="shared" si="10"/>
        <v>N/A</v>
      </c>
      <c r="I22" s="132">
        <v>2.0510000000000002</v>
      </c>
      <c r="J22" s="132">
        <v>-6.33</v>
      </c>
      <c r="K22" s="135" t="s">
        <v>732</v>
      </c>
      <c r="L22" s="134" t="str">
        <f>IF(J22="Div by 0", "N/A", IF(OR(J22="N/A",K22="N/A"),"N/A", IF(J22&gt;VALUE(MID(K22,1,2)), "No", IF(J22&lt;-1*VALUE(MID(K22,1,2)), "No", "Yes"))))</f>
        <v>Yes</v>
      </c>
    </row>
    <row r="23" spans="1:12" x14ac:dyDescent="0.2">
      <c r="A23" s="4" t="s">
        <v>1223</v>
      </c>
      <c r="B23" s="135" t="s">
        <v>217</v>
      </c>
      <c r="C23" s="131">
        <v>11008.046979999999</v>
      </c>
      <c r="D23" s="130" t="str">
        <f>IF($B23="N/A","N/A",IF(C23&gt;10,"No",IF(C23&lt;-10,"No","Yes")))</f>
        <v>N/A</v>
      </c>
      <c r="E23" s="131">
        <v>11362.861247999999</v>
      </c>
      <c r="F23" s="130" t="str">
        <f>IF($B23="N/A","N/A",IF(E23&gt;10,"No",IF(E23&lt;-10,"No","Yes")))</f>
        <v>N/A</v>
      </c>
      <c r="G23" s="131">
        <v>11041.408504999999</v>
      </c>
      <c r="H23" s="130" t="str">
        <f>IF($B23="N/A","N/A",IF(G23&gt;10,"No",IF(G23&lt;-10,"No","Yes")))</f>
        <v>N/A</v>
      </c>
      <c r="I23" s="132">
        <v>3.2229999999999999</v>
      </c>
      <c r="J23" s="132">
        <v>-2.83</v>
      </c>
      <c r="K23" s="135" t="s">
        <v>732</v>
      </c>
      <c r="L23" s="134" t="str">
        <f>IF(J23="Div by 0", "N/A", IF(K23="N/A","N/A", IF(J23&gt;VALUE(MID(K23,1,2)), "No", IF(J23&lt;-1*VALUE(MID(K23,1,2)), "No", "Yes"))))</f>
        <v>Yes</v>
      </c>
    </row>
    <row r="24" spans="1:12" x14ac:dyDescent="0.2">
      <c r="A24" s="4" t="s">
        <v>1224</v>
      </c>
      <c r="B24" s="135" t="s">
        <v>217</v>
      </c>
      <c r="C24" s="131">
        <v>11663.036279</v>
      </c>
      <c r="D24" s="130" t="str">
        <f>IF($B24="N/A","N/A",IF(C24&gt;10,"No",IF(C24&lt;-10,"No","Yes")))</f>
        <v>N/A</v>
      </c>
      <c r="E24" s="131">
        <v>12188.988646</v>
      </c>
      <c r="F24" s="130" t="str">
        <f>IF($B24="N/A","N/A",IF(E24&gt;10,"No",IF(E24&lt;-10,"No","Yes")))</f>
        <v>N/A</v>
      </c>
      <c r="G24" s="131">
        <v>12062.016889</v>
      </c>
      <c r="H24" s="130" t="str">
        <f>IF($B24="N/A","N/A",IF(G24&gt;10,"No",IF(G24&lt;-10,"No","Yes")))</f>
        <v>N/A</v>
      </c>
      <c r="I24" s="132">
        <v>4.51</v>
      </c>
      <c r="J24" s="132">
        <v>-1.04</v>
      </c>
      <c r="K24" s="135" t="s">
        <v>732</v>
      </c>
      <c r="L24" s="134" t="str">
        <f>IF(J24="Div by 0", "N/A", IF(K24="N/A","N/A", IF(J24&gt;VALUE(MID(K24,1,2)), "No", IF(J24&lt;-1*VALUE(MID(K24,1,2)), "No", "Yes"))))</f>
        <v>Yes</v>
      </c>
    </row>
    <row r="25" spans="1:12" x14ac:dyDescent="0.2">
      <c r="A25" s="4" t="s">
        <v>1225</v>
      </c>
      <c r="B25" s="135" t="s">
        <v>217</v>
      </c>
      <c r="C25" s="131">
        <v>10236.598814000001</v>
      </c>
      <c r="D25" s="130" t="str">
        <f>IF($B25="N/A","N/A",IF(C25&gt;10,"No",IF(C25&lt;-10,"No","Yes")))</f>
        <v>N/A</v>
      </c>
      <c r="E25" s="131">
        <v>10411.696760999999</v>
      </c>
      <c r="F25" s="130" t="str">
        <f>IF($B25="N/A","N/A",IF(E25&gt;10,"No",IF(E25&lt;-10,"No","Yes")))</f>
        <v>N/A</v>
      </c>
      <c r="G25" s="131">
        <v>9899.4590989999997</v>
      </c>
      <c r="H25" s="130" t="str">
        <f>IF($B25="N/A","N/A",IF(G25&gt;10,"No",IF(G25&lt;-10,"No","Yes")))</f>
        <v>N/A</v>
      </c>
      <c r="I25" s="132">
        <v>1.7110000000000001</v>
      </c>
      <c r="J25" s="132">
        <v>-4.92</v>
      </c>
      <c r="K25" s="135" t="s">
        <v>732</v>
      </c>
      <c r="L25" s="134" t="str">
        <f>IF(J25="Div by 0", "N/A", IF(K25="N/A","N/A", IF(J25&gt;VALUE(MID(K25,1,2)), "No", IF(J25&lt;-1*VALUE(MID(K25,1,2)), "No", "Yes"))))</f>
        <v>Yes</v>
      </c>
    </row>
    <row r="26" spans="1:12" x14ac:dyDescent="0.2">
      <c r="A26" s="4" t="s">
        <v>1226</v>
      </c>
      <c r="B26" s="135" t="s">
        <v>217</v>
      </c>
      <c r="C26" s="131">
        <v>10994.084000999999</v>
      </c>
      <c r="D26" s="130" t="str">
        <f t="shared" ref="D26:D27" si="11">IF($B26="N/A","N/A",IF(C26&gt;10,"No",IF(C26&lt;-10,"No","Yes")))</f>
        <v>N/A</v>
      </c>
      <c r="E26" s="131">
        <v>11343.669247</v>
      </c>
      <c r="F26" s="130" t="str">
        <f t="shared" ref="F26:F30" si="12">IF($B26="N/A","N/A",IF(E26&gt;10,"No",IF(E26&lt;-10,"No","Yes")))</f>
        <v>N/A</v>
      </c>
      <c r="G26" s="131">
        <v>11027.440907</v>
      </c>
      <c r="H26" s="130" t="str">
        <f t="shared" ref="H26:H27" si="13">IF($B26="N/A","N/A",IF(G26&gt;10,"No",IF(G26&lt;-10,"No","Yes")))</f>
        <v>N/A</v>
      </c>
      <c r="I26" s="132">
        <v>3.18</v>
      </c>
      <c r="J26" s="132">
        <v>-2.79</v>
      </c>
      <c r="K26" s="135" t="s">
        <v>732</v>
      </c>
      <c r="L26" s="134" t="str">
        <f>IF(J26="Div by 0", "N/A", IF(OR(J26="N/A",K26="N/A"),"N/A", IF(J26&gt;VALUE(MID(K26,1,2)), "No", IF(J26&lt;-1*VALUE(MID(K26,1,2)), "No", "Yes"))))</f>
        <v>Yes</v>
      </c>
    </row>
    <row r="27" spans="1:12" x14ac:dyDescent="0.2">
      <c r="A27" s="4" t="s">
        <v>1227</v>
      </c>
      <c r="B27" s="135" t="s">
        <v>217</v>
      </c>
      <c r="C27" s="131">
        <v>11034.286690000001</v>
      </c>
      <c r="D27" s="130" t="str">
        <f t="shared" si="11"/>
        <v>N/A</v>
      </c>
      <c r="E27" s="131">
        <v>11398.273725999999</v>
      </c>
      <c r="F27" s="130" t="str">
        <f t="shared" si="12"/>
        <v>N/A</v>
      </c>
      <c r="G27" s="131">
        <v>11066.806591</v>
      </c>
      <c r="H27" s="130" t="str">
        <f t="shared" si="13"/>
        <v>N/A</v>
      </c>
      <c r="I27" s="132">
        <v>3.2989999999999999</v>
      </c>
      <c r="J27" s="132">
        <v>-2.91</v>
      </c>
      <c r="K27" s="135" t="s">
        <v>732</v>
      </c>
      <c r="L27" s="134" t="str">
        <f>IF(J27="Div by 0", "N/A", IF(OR(J27="N/A",K27="N/A"),"N/A", IF(J27&gt;VALUE(MID(K27,1,2)), "No", IF(J27&lt;-1*VALUE(MID(K27,1,2)), "No", "Yes"))))</f>
        <v>Yes</v>
      </c>
    </row>
    <row r="28" spans="1:12" x14ac:dyDescent="0.2">
      <c r="A28" s="57" t="s">
        <v>1228</v>
      </c>
      <c r="B28" s="131" t="s">
        <v>217</v>
      </c>
      <c r="C28" s="131">
        <v>1518.7346202000001</v>
      </c>
      <c r="D28" s="130" t="str">
        <f t="shared" ref="D28:D30" si="14">IF($B28="N/A","N/A",IF(C28&gt;10,"No",IF(C28&lt;-10,"No","Yes")))</f>
        <v>N/A</v>
      </c>
      <c r="E28" s="131">
        <v>1603.0869236999999</v>
      </c>
      <c r="F28" s="130" t="str">
        <f t="shared" si="12"/>
        <v>N/A</v>
      </c>
      <c r="G28" s="131">
        <v>1477.8464937000001</v>
      </c>
      <c r="H28" s="130" t="str">
        <f t="shared" ref="H28:H30" si="15">IF($B28="N/A","N/A",IF(G28&gt;10,"No",IF(G28&lt;-10,"No","Yes")))</f>
        <v>N/A</v>
      </c>
      <c r="I28" s="132">
        <v>5.5540000000000003</v>
      </c>
      <c r="J28" s="132">
        <v>-7.81</v>
      </c>
      <c r="K28" s="133" t="s">
        <v>732</v>
      </c>
      <c r="L28" s="134" t="str">
        <f>IF(J28="Div by 0", "N/A", IF(OR(J28="N/A",K28="N/A"),"N/A", IF(J28&gt;VALUE(MID(K28,1,2)), "No", IF(J28&lt;-1*VALUE(MID(K28,1,2)), "No", "Yes"))))</f>
        <v>Yes</v>
      </c>
    </row>
    <row r="29" spans="1:12" x14ac:dyDescent="0.2">
      <c r="A29" s="57" t="s">
        <v>1229</v>
      </c>
      <c r="B29" s="131" t="s">
        <v>217</v>
      </c>
      <c r="C29" s="131">
        <v>1518.7346202000001</v>
      </c>
      <c r="D29" s="130" t="str">
        <f t="shared" si="14"/>
        <v>N/A</v>
      </c>
      <c r="E29" s="131">
        <v>1603.0869236999999</v>
      </c>
      <c r="F29" s="130" t="str">
        <f t="shared" si="12"/>
        <v>N/A</v>
      </c>
      <c r="G29" s="131">
        <v>1477.8464937000001</v>
      </c>
      <c r="H29" s="130" t="str">
        <f t="shared" si="15"/>
        <v>N/A</v>
      </c>
      <c r="I29" s="132">
        <v>5.5540000000000003</v>
      </c>
      <c r="J29" s="132">
        <v>-7.81</v>
      </c>
      <c r="K29" s="133" t="s">
        <v>732</v>
      </c>
      <c r="L29" s="134" t="str">
        <f t="shared" ref="L29:L30" si="16">IF(J29="Div by 0", "N/A", IF(OR(J29="N/A",K29="N/A"),"N/A", IF(J29&gt;VALUE(MID(K29,1,2)), "No", IF(J29&lt;-1*VALUE(MID(K29,1,2)), "No", "Yes"))))</f>
        <v>Yes</v>
      </c>
    </row>
    <row r="30" spans="1:12" x14ac:dyDescent="0.2">
      <c r="A30" s="57" t="s">
        <v>1230</v>
      </c>
      <c r="B30" s="131" t="s">
        <v>217</v>
      </c>
      <c r="C30" s="131" t="s">
        <v>1743</v>
      </c>
      <c r="D30" s="130" t="str">
        <f t="shared" si="14"/>
        <v>N/A</v>
      </c>
      <c r="E30" s="131" t="s">
        <v>1743</v>
      </c>
      <c r="F30" s="130" t="str">
        <f t="shared" si="12"/>
        <v>N/A</v>
      </c>
      <c r="G30" s="131" t="s">
        <v>1743</v>
      </c>
      <c r="H30" s="130" t="str">
        <f t="shared" si="15"/>
        <v>N/A</v>
      </c>
      <c r="I30" s="132" t="s">
        <v>1743</v>
      </c>
      <c r="J30" s="132" t="s">
        <v>1743</v>
      </c>
      <c r="K30" s="133" t="s">
        <v>732</v>
      </c>
      <c r="L30" s="134" t="str">
        <f t="shared" si="16"/>
        <v>N/A</v>
      </c>
    </row>
    <row r="31" spans="1:12" x14ac:dyDescent="0.2">
      <c r="A31" s="45" t="s">
        <v>2</v>
      </c>
      <c r="B31" s="136" t="s">
        <v>217</v>
      </c>
      <c r="C31" s="140">
        <v>75.298989524999996</v>
      </c>
      <c r="D31" s="138" t="str">
        <f t="shared" ref="D31:D69" si="17">IF($B31="N/A","N/A",IF(C31&gt;10,"No",IF(C31&lt;-10,"No","Yes")))</f>
        <v>N/A</v>
      </c>
      <c r="E31" s="140">
        <v>83.166383710999995</v>
      </c>
      <c r="F31" s="138" t="str">
        <f t="shared" ref="F31:F69" si="18">IF($B31="N/A","N/A",IF(E31&gt;10,"No",IF(E31&lt;-10,"No","Yes")))</f>
        <v>N/A</v>
      </c>
      <c r="G31" s="140">
        <v>91.366729860999996</v>
      </c>
      <c r="H31" s="138" t="str">
        <f t="shared" ref="H31:H69" si="19">IF($B31="N/A","N/A",IF(G31&gt;10,"No",IF(G31&lt;-10,"No","Yes")))</f>
        <v>N/A</v>
      </c>
      <c r="I31" s="132">
        <v>10.45</v>
      </c>
      <c r="J31" s="132">
        <v>9.86</v>
      </c>
      <c r="K31" s="133" t="s">
        <v>732</v>
      </c>
      <c r="L31" s="134" t="str">
        <f t="shared" ref="L31:L99" si="20">IF(J31="Div by 0", "N/A", IF(K31="N/A","N/A", IF(J31&gt;VALUE(MID(K31,1,2)), "No", IF(J31&lt;-1*VALUE(MID(K31,1,2)), "No", "Yes"))))</f>
        <v>Yes</v>
      </c>
    </row>
    <row r="32" spans="1:12" x14ac:dyDescent="0.2">
      <c r="A32" s="45" t="s">
        <v>22</v>
      </c>
      <c r="B32" s="136" t="s">
        <v>217</v>
      </c>
      <c r="C32" s="152">
        <v>1260106</v>
      </c>
      <c r="D32" s="138" t="str">
        <f t="shared" si="17"/>
        <v>N/A</v>
      </c>
      <c r="E32" s="152">
        <v>1462742</v>
      </c>
      <c r="F32" s="138" t="str">
        <f t="shared" si="18"/>
        <v>N/A</v>
      </c>
      <c r="G32" s="152">
        <v>1663631</v>
      </c>
      <c r="H32" s="138" t="str">
        <f t="shared" si="19"/>
        <v>N/A</v>
      </c>
      <c r="I32" s="132">
        <v>16.079999999999998</v>
      </c>
      <c r="J32" s="132">
        <v>13.73</v>
      </c>
      <c r="K32" s="133" t="s">
        <v>732</v>
      </c>
      <c r="L32" s="134" t="str">
        <f t="shared" si="20"/>
        <v>Yes</v>
      </c>
    </row>
    <row r="33" spans="1:12" x14ac:dyDescent="0.2">
      <c r="A33" s="45" t="s">
        <v>451</v>
      </c>
      <c r="B33" s="135" t="s">
        <v>217</v>
      </c>
      <c r="C33" s="152">
        <v>29045</v>
      </c>
      <c r="D33" s="152" t="str">
        <f t="shared" si="17"/>
        <v>N/A</v>
      </c>
      <c r="E33" s="152">
        <v>30932</v>
      </c>
      <c r="F33" s="152" t="str">
        <f t="shared" si="18"/>
        <v>N/A</v>
      </c>
      <c r="G33" s="152">
        <v>57184</v>
      </c>
      <c r="H33" s="130" t="str">
        <f t="shared" si="19"/>
        <v>N/A</v>
      </c>
      <c r="I33" s="132">
        <v>6.4969999999999999</v>
      </c>
      <c r="J33" s="132">
        <v>84.87</v>
      </c>
      <c r="K33" s="135" t="s">
        <v>732</v>
      </c>
      <c r="L33" s="134" t="str">
        <f t="shared" si="20"/>
        <v>No</v>
      </c>
    </row>
    <row r="34" spans="1:12" x14ac:dyDescent="0.2">
      <c r="A34" s="45" t="s">
        <v>1231</v>
      </c>
      <c r="B34" s="141" t="s">
        <v>217</v>
      </c>
      <c r="C34" s="152" t="s">
        <v>217</v>
      </c>
      <c r="D34" s="134" t="str">
        <f t="shared" ref="D34:D38" si="21">IF($B34="N/A","N/A",IF(C34&lt;0,"No","Yes"))</f>
        <v>N/A</v>
      </c>
      <c r="E34" s="152">
        <v>15950</v>
      </c>
      <c r="F34" s="134" t="str">
        <f t="shared" ref="F34:F38" si="22">IF($B34="N/A","N/A",IF(E34&lt;0,"No","Yes"))</f>
        <v>N/A</v>
      </c>
      <c r="G34" s="152">
        <v>27528</v>
      </c>
      <c r="H34" s="134" t="str">
        <f t="shared" ref="H34:H38" si="23">IF($B34="N/A","N/A",IF(G34&lt;0,"No","Yes"))</f>
        <v>N/A</v>
      </c>
      <c r="I34" s="132" t="s">
        <v>217</v>
      </c>
      <c r="J34" s="132">
        <v>72.59</v>
      </c>
      <c r="K34" s="152" t="s">
        <v>732</v>
      </c>
      <c r="L34" s="134" t="str">
        <f t="shared" si="20"/>
        <v>No</v>
      </c>
    </row>
    <row r="35" spans="1:12" x14ac:dyDescent="0.2">
      <c r="A35" s="45" t="s">
        <v>1232</v>
      </c>
      <c r="B35" s="141" t="s">
        <v>217</v>
      </c>
      <c r="C35" s="152" t="s">
        <v>217</v>
      </c>
      <c r="D35" s="134" t="str">
        <f t="shared" si="21"/>
        <v>N/A</v>
      </c>
      <c r="E35" s="152">
        <v>1981</v>
      </c>
      <c r="F35" s="134" t="str">
        <f t="shared" si="22"/>
        <v>N/A</v>
      </c>
      <c r="G35" s="152">
        <v>2177</v>
      </c>
      <c r="H35" s="134" t="str">
        <f t="shared" si="23"/>
        <v>N/A</v>
      </c>
      <c r="I35" s="132" t="s">
        <v>217</v>
      </c>
      <c r="J35" s="132">
        <v>9.8940000000000001</v>
      </c>
      <c r="K35" s="152" t="s">
        <v>732</v>
      </c>
      <c r="L35" s="134" t="str">
        <f t="shared" si="20"/>
        <v>Yes</v>
      </c>
    </row>
    <row r="36" spans="1:12" x14ac:dyDescent="0.2">
      <c r="A36" s="45" t="s">
        <v>1233</v>
      </c>
      <c r="B36" s="141" t="s">
        <v>217</v>
      </c>
      <c r="C36" s="152" t="s">
        <v>217</v>
      </c>
      <c r="D36" s="134" t="str">
        <f t="shared" si="21"/>
        <v>N/A</v>
      </c>
      <c r="E36" s="152">
        <v>13001</v>
      </c>
      <c r="F36" s="134" t="str">
        <f t="shared" si="22"/>
        <v>N/A</v>
      </c>
      <c r="G36" s="152">
        <v>27479</v>
      </c>
      <c r="H36" s="134" t="str">
        <f t="shared" si="23"/>
        <v>N/A</v>
      </c>
      <c r="I36" s="132" t="s">
        <v>217</v>
      </c>
      <c r="J36" s="132">
        <v>111.4</v>
      </c>
      <c r="K36" s="152" t="s">
        <v>732</v>
      </c>
      <c r="L36" s="134" t="str">
        <f t="shared" si="20"/>
        <v>No</v>
      </c>
    </row>
    <row r="37" spans="1:12" x14ac:dyDescent="0.2">
      <c r="A37" s="45" t="s">
        <v>1234</v>
      </c>
      <c r="B37" s="141" t="s">
        <v>217</v>
      </c>
      <c r="C37" s="152" t="s">
        <v>217</v>
      </c>
      <c r="D37" s="134" t="str">
        <f t="shared" si="21"/>
        <v>N/A</v>
      </c>
      <c r="E37" s="152">
        <v>0</v>
      </c>
      <c r="F37" s="134" t="str">
        <f t="shared" si="22"/>
        <v>N/A</v>
      </c>
      <c r="G37" s="152">
        <v>0</v>
      </c>
      <c r="H37" s="134" t="str">
        <f t="shared" si="23"/>
        <v>N/A</v>
      </c>
      <c r="I37" s="132" t="s">
        <v>217</v>
      </c>
      <c r="J37" s="132" t="s">
        <v>1743</v>
      </c>
      <c r="K37" s="152" t="s">
        <v>732</v>
      </c>
      <c r="L37" s="134" t="str">
        <f t="shared" si="20"/>
        <v>N/A</v>
      </c>
    </row>
    <row r="38" spans="1:12" x14ac:dyDescent="0.2">
      <c r="A38" s="45" t="s">
        <v>1235</v>
      </c>
      <c r="B38" s="141" t="s">
        <v>217</v>
      </c>
      <c r="C38" s="152" t="s">
        <v>217</v>
      </c>
      <c r="D38" s="134" t="str">
        <f t="shared" si="21"/>
        <v>N/A</v>
      </c>
      <c r="E38" s="152">
        <v>0</v>
      </c>
      <c r="F38" s="134" t="str">
        <f t="shared" si="22"/>
        <v>N/A</v>
      </c>
      <c r="G38" s="152">
        <v>0</v>
      </c>
      <c r="H38" s="134" t="str">
        <f t="shared" si="23"/>
        <v>N/A</v>
      </c>
      <c r="I38" s="132" t="s">
        <v>217</v>
      </c>
      <c r="J38" s="132" t="s">
        <v>1743</v>
      </c>
      <c r="K38" s="152" t="s">
        <v>732</v>
      </c>
      <c r="L38" s="134" t="str">
        <f t="shared" si="20"/>
        <v>N/A</v>
      </c>
    </row>
    <row r="39" spans="1:12" x14ac:dyDescent="0.2">
      <c r="A39" s="45" t="s">
        <v>452</v>
      </c>
      <c r="B39" s="135" t="s">
        <v>217</v>
      </c>
      <c r="C39" s="152">
        <v>159674</v>
      </c>
      <c r="D39" s="152" t="str">
        <f t="shared" si="17"/>
        <v>N/A</v>
      </c>
      <c r="E39" s="152">
        <v>203255</v>
      </c>
      <c r="F39" s="152" t="str">
        <f t="shared" si="18"/>
        <v>N/A</v>
      </c>
      <c r="G39" s="152">
        <v>254428</v>
      </c>
      <c r="H39" s="130" t="str">
        <f t="shared" si="19"/>
        <v>N/A</v>
      </c>
      <c r="I39" s="132">
        <v>27.29</v>
      </c>
      <c r="J39" s="132">
        <v>25.18</v>
      </c>
      <c r="K39" s="135" t="s">
        <v>732</v>
      </c>
      <c r="L39" s="134" t="str">
        <f t="shared" si="20"/>
        <v>Yes</v>
      </c>
    </row>
    <row r="40" spans="1:12" x14ac:dyDescent="0.2">
      <c r="A40" s="45" t="s">
        <v>1236</v>
      </c>
      <c r="B40" s="141" t="s">
        <v>217</v>
      </c>
      <c r="C40" s="152" t="s">
        <v>217</v>
      </c>
      <c r="D40" s="134" t="str">
        <f t="shared" ref="D40:D45" si="24">IF($B40="N/A","N/A",IF(C40&lt;0,"No","Yes"))</f>
        <v>N/A</v>
      </c>
      <c r="E40" s="152">
        <v>149091</v>
      </c>
      <c r="F40" s="134" t="str">
        <f t="shared" ref="F40:F45" si="25">IF($B40="N/A","N/A",IF(E40&lt;0,"No","Yes"))</f>
        <v>N/A</v>
      </c>
      <c r="G40" s="152">
        <v>172556</v>
      </c>
      <c r="H40" s="134" t="str">
        <f t="shared" ref="H40:H45" si="26">IF($B40="N/A","N/A",IF(G40&lt;0,"No","Yes"))</f>
        <v>N/A</v>
      </c>
      <c r="I40" s="132" t="s">
        <v>217</v>
      </c>
      <c r="J40" s="132">
        <v>15.74</v>
      </c>
      <c r="K40" s="152" t="s">
        <v>732</v>
      </c>
      <c r="L40" s="134" t="str">
        <f t="shared" si="20"/>
        <v>Yes</v>
      </c>
    </row>
    <row r="41" spans="1:12" x14ac:dyDescent="0.2">
      <c r="A41" s="45" t="s">
        <v>1237</v>
      </c>
      <c r="B41" s="141" t="s">
        <v>217</v>
      </c>
      <c r="C41" s="152" t="s">
        <v>217</v>
      </c>
      <c r="D41" s="134" t="str">
        <f t="shared" si="24"/>
        <v>N/A</v>
      </c>
      <c r="E41" s="152">
        <v>4543</v>
      </c>
      <c r="F41" s="134" t="str">
        <f t="shared" si="25"/>
        <v>N/A</v>
      </c>
      <c r="G41" s="152">
        <v>8487</v>
      </c>
      <c r="H41" s="134" t="str">
        <f t="shared" si="26"/>
        <v>N/A</v>
      </c>
      <c r="I41" s="132" t="s">
        <v>217</v>
      </c>
      <c r="J41" s="132">
        <v>86.81</v>
      </c>
      <c r="K41" s="152" t="s">
        <v>732</v>
      </c>
      <c r="L41" s="134" t="str">
        <f t="shared" si="20"/>
        <v>No</v>
      </c>
    </row>
    <row r="42" spans="1:12" x14ac:dyDescent="0.2">
      <c r="A42" s="45" t="s">
        <v>1238</v>
      </c>
      <c r="B42" s="141" t="s">
        <v>217</v>
      </c>
      <c r="C42" s="152" t="s">
        <v>217</v>
      </c>
      <c r="D42" s="134" t="str">
        <f t="shared" si="24"/>
        <v>N/A</v>
      </c>
      <c r="E42" s="152">
        <v>48755</v>
      </c>
      <c r="F42" s="134" t="str">
        <f t="shared" si="25"/>
        <v>N/A</v>
      </c>
      <c r="G42" s="152">
        <v>71704</v>
      </c>
      <c r="H42" s="134" t="str">
        <f t="shared" si="26"/>
        <v>N/A</v>
      </c>
      <c r="I42" s="132" t="s">
        <v>217</v>
      </c>
      <c r="J42" s="132">
        <v>47.07</v>
      </c>
      <c r="K42" s="152" t="s">
        <v>732</v>
      </c>
      <c r="L42" s="134" t="str">
        <f t="shared" si="20"/>
        <v>No</v>
      </c>
    </row>
    <row r="43" spans="1:12" x14ac:dyDescent="0.2">
      <c r="A43" s="45" t="s">
        <v>1239</v>
      </c>
      <c r="B43" s="141" t="s">
        <v>217</v>
      </c>
      <c r="C43" s="152" t="s">
        <v>217</v>
      </c>
      <c r="D43" s="134" t="str">
        <f t="shared" si="24"/>
        <v>N/A</v>
      </c>
      <c r="E43" s="152">
        <v>349</v>
      </c>
      <c r="F43" s="134" t="str">
        <f t="shared" si="25"/>
        <v>N/A</v>
      </c>
      <c r="G43" s="152">
        <v>656</v>
      </c>
      <c r="H43" s="134" t="str">
        <f t="shared" si="26"/>
        <v>N/A</v>
      </c>
      <c r="I43" s="132" t="s">
        <v>217</v>
      </c>
      <c r="J43" s="132">
        <v>87.97</v>
      </c>
      <c r="K43" s="152" t="s">
        <v>732</v>
      </c>
      <c r="L43" s="134" t="str">
        <f t="shared" si="20"/>
        <v>No</v>
      </c>
    </row>
    <row r="44" spans="1:12" x14ac:dyDescent="0.2">
      <c r="A44" s="45" t="s">
        <v>1240</v>
      </c>
      <c r="B44" s="141" t="s">
        <v>217</v>
      </c>
      <c r="C44" s="152" t="s">
        <v>217</v>
      </c>
      <c r="D44" s="134" t="str">
        <f t="shared" si="24"/>
        <v>N/A</v>
      </c>
      <c r="E44" s="152">
        <v>517</v>
      </c>
      <c r="F44" s="134" t="str">
        <f t="shared" si="25"/>
        <v>N/A</v>
      </c>
      <c r="G44" s="152">
        <v>1025</v>
      </c>
      <c r="H44" s="134" t="str">
        <f t="shared" si="26"/>
        <v>N/A</v>
      </c>
      <c r="I44" s="132" t="s">
        <v>217</v>
      </c>
      <c r="J44" s="132">
        <v>98.26</v>
      </c>
      <c r="K44" s="152" t="s">
        <v>732</v>
      </c>
      <c r="L44" s="134" t="str">
        <f t="shared" si="20"/>
        <v>No</v>
      </c>
    </row>
    <row r="45" spans="1:12" x14ac:dyDescent="0.2">
      <c r="A45" s="45" t="s">
        <v>1241</v>
      </c>
      <c r="B45" s="141" t="s">
        <v>217</v>
      </c>
      <c r="C45" s="152" t="s">
        <v>217</v>
      </c>
      <c r="D45" s="134" t="str">
        <f t="shared" si="24"/>
        <v>N/A</v>
      </c>
      <c r="E45" s="152">
        <v>0</v>
      </c>
      <c r="F45" s="134" t="str">
        <f t="shared" si="25"/>
        <v>N/A</v>
      </c>
      <c r="G45" s="152">
        <v>0</v>
      </c>
      <c r="H45" s="134" t="str">
        <f t="shared" si="26"/>
        <v>N/A</v>
      </c>
      <c r="I45" s="132" t="s">
        <v>217</v>
      </c>
      <c r="J45" s="132" t="s">
        <v>1743</v>
      </c>
      <c r="K45" s="152" t="s">
        <v>732</v>
      </c>
      <c r="L45" s="134" t="str">
        <f t="shared" si="20"/>
        <v>N/A</v>
      </c>
    </row>
    <row r="46" spans="1:12" x14ac:dyDescent="0.2">
      <c r="A46" s="45" t="s">
        <v>453</v>
      </c>
      <c r="B46" s="135" t="s">
        <v>217</v>
      </c>
      <c r="C46" s="152">
        <v>865853</v>
      </c>
      <c r="D46" s="152" t="str">
        <f t="shared" si="17"/>
        <v>N/A</v>
      </c>
      <c r="E46" s="152">
        <v>973234</v>
      </c>
      <c r="F46" s="152" t="str">
        <f t="shared" si="18"/>
        <v>N/A</v>
      </c>
      <c r="G46" s="152">
        <v>1039769</v>
      </c>
      <c r="H46" s="130" t="str">
        <f t="shared" si="19"/>
        <v>N/A</v>
      </c>
      <c r="I46" s="132">
        <v>12.4</v>
      </c>
      <c r="J46" s="132">
        <v>6.8360000000000003</v>
      </c>
      <c r="K46" s="135" t="s">
        <v>732</v>
      </c>
      <c r="L46" s="134" t="str">
        <f t="shared" si="20"/>
        <v>Yes</v>
      </c>
    </row>
    <row r="47" spans="1:12" x14ac:dyDescent="0.2">
      <c r="A47" s="45" t="s">
        <v>1242</v>
      </c>
      <c r="B47" s="141" t="s">
        <v>217</v>
      </c>
      <c r="C47" s="152" t="s">
        <v>217</v>
      </c>
      <c r="D47" s="134" t="str">
        <f t="shared" ref="D47:D53" si="27">IF($B47="N/A","N/A",IF(C47&lt;0,"No","Yes"))</f>
        <v>N/A</v>
      </c>
      <c r="E47" s="152">
        <v>148167</v>
      </c>
      <c r="F47" s="134" t="str">
        <f t="shared" ref="F47:F53" si="28">IF($B47="N/A","N/A",IF(E47&lt;0,"No","Yes"))</f>
        <v>N/A</v>
      </c>
      <c r="G47" s="152">
        <v>148855</v>
      </c>
      <c r="H47" s="134" t="str">
        <f t="shared" ref="H47:H53" si="29">IF($B47="N/A","N/A",IF(G47&lt;0,"No","Yes"))</f>
        <v>N/A</v>
      </c>
      <c r="I47" s="132" t="s">
        <v>217</v>
      </c>
      <c r="J47" s="132">
        <v>0.46429999999999999</v>
      </c>
      <c r="K47" s="152" t="s">
        <v>732</v>
      </c>
      <c r="L47" s="134" t="str">
        <f t="shared" si="20"/>
        <v>Yes</v>
      </c>
    </row>
    <row r="48" spans="1:12" x14ac:dyDescent="0.2">
      <c r="A48" s="45" t="s">
        <v>1243</v>
      </c>
      <c r="B48" s="141" t="s">
        <v>217</v>
      </c>
      <c r="C48" s="152" t="s">
        <v>217</v>
      </c>
      <c r="D48" s="134" t="str">
        <f t="shared" si="27"/>
        <v>N/A</v>
      </c>
      <c r="E48" s="152">
        <v>0</v>
      </c>
      <c r="F48" s="134" t="str">
        <f t="shared" si="28"/>
        <v>N/A</v>
      </c>
      <c r="G48" s="152">
        <v>0</v>
      </c>
      <c r="H48" s="134" t="str">
        <f t="shared" si="29"/>
        <v>N/A</v>
      </c>
      <c r="I48" s="132" t="s">
        <v>217</v>
      </c>
      <c r="J48" s="132" t="s">
        <v>1743</v>
      </c>
      <c r="K48" s="152" t="s">
        <v>732</v>
      </c>
      <c r="L48" s="134" t="str">
        <f t="shared" si="20"/>
        <v>N/A</v>
      </c>
    </row>
    <row r="49" spans="1:12" x14ac:dyDescent="0.2">
      <c r="A49" s="45" t="s">
        <v>1244</v>
      </c>
      <c r="B49" s="141" t="s">
        <v>217</v>
      </c>
      <c r="C49" s="152" t="s">
        <v>217</v>
      </c>
      <c r="D49" s="134" t="str">
        <f t="shared" si="27"/>
        <v>N/A</v>
      </c>
      <c r="E49" s="152">
        <v>1973</v>
      </c>
      <c r="F49" s="134" t="str">
        <f t="shared" si="28"/>
        <v>N/A</v>
      </c>
      <c r="G49" s="152">
        <v>3986</v>
      </c>
      <c r="H49" s="134" t="str">
        <f t="shared" si="29"/>
        <v>N/A</v>
      </c>
      <c r="I49" s="132" t="s">
        <v>217</v>
      </c>
      <c r="J49" s="132">
        <v>102</v>
      </c>
      <c r="K49" s="152" t="s">
        <v>732</v>
      </c>
      <c r="L49" s="134" t="str">
        <f t="shared" si="20"/>
        <v>No</v>
      </c>
    </row>
    <row r="50" spans="1:12" x14ac:dyDescent="0.2">
      <c r="A50" s="45" t="s">
        <v>1245</v>
      </c>
      <c r="B50" s="141" t="s">
        <v>217</v>
      </c>
      <c r="C50" s="152" t="s">
        <v>217</v>
      </c>
      <c r="D50" s="134" t="str">
        <f t="shared" si="27"/>
        <v>N/A</v>
      </c>
      <c r="E50" s="152">
        <v>767237</v>
      </c>
      <c r="F50" s="134" t="str">
        <f t="shared" si="28"/>
        <v>N/A</v>
      </c>
      <c r="G50" s="152">
        <v>827108</v>
      </c>
      <c r="H50" s="134" t="str">
        <f t="shared" si="29"/>
        <v>N/A</v>
      </c>
      <c r="I50" s="132" t="s">
        <v>217</v>
      </c>
      <c r="J50" s="132">
        <v>7.8029999999999999</v>
      </c>
      <c r="K50" s="152" t="s">
        <v>732</v>
      </c>
      <c r="L50" s="134" t="str">
        <f t="shared" si="20"/>
        <v>Yes</v>
      </c>
    </row>
    <row r="51" spans="1:12" x14ac:dyDescent="0.2">
      <c r="A51" s="45" t="s">
        <v>1246</v>
      </c>
      <c r="B51" s="141" t="s">
        <v>217</v>
      </c>
      <c r="C51" s="152" t="s">
        <v>217</v>
      </c>
      <c r="D51" s="134" t="str">
        <f t="shared" si="27"/>
        <v>N/A</v>
      </c>
      <c r="E51" s="152">
        <v>37849</v>
      </c>
      <c r="F51" s="134" t="str">
        <f t="shared" si="28"/>
        <v>N/A</v>
      </c>
      <c r="G51" s="152">
        <v>40234</v>
      </c>
      <c r="H51" s="134" t="str">
        <f t="shared" si="29"/>
        <v>N/A</v>
      </c>
      <c r="I51" s="132" t="s">
        <v>217</v>
      </c>
      <c r="J51" s="132">
        <v>6.3010000000000002</v>
      </c>
      <c r="K51" s="152" t="s">
        <v>732</v>
      </c>
      <c r="L51" s="134" t="str">
        <f t="shared" si="20"/>
        <v>Yes</v>
      </c>
    </row>
    <row r="52" spans="1:12" x14ac:dyDescent="0.2">
      <c r="A52" s="45" t="s">
        <v>1247</v>
      </c>
      <c r="B52" s="141" t="s">
        <v>217</v>
      </c>
      <c r="C52" s="152" t="s">
        <v>217</v>
      </c>
      <c r="D52" s="134" t="str">
        <f t="shared" si="27"/>
        <v>N/A</v>
      </c>
      <c r="E52" s="152">
        <v>18008</v>
      </c>
      <c r="F52" s="134" t="str">
        <f t="shared" si="28"/>
        <v>N/A</v>
      </c>
      <c r="G52" s="152">
        <v>19586</v>
      </c>
      <c r="H52" s="134" t="str">
        <f t="shared" si="29"/>
        <v>N/A</v>
      </c>
      <c r="I52" s="132" t="s">
        <v>217</v>
      </c>
      <c r="J52" s="132">
        <v>8.7629999999999999</v>
      </c>
      <c r="K52" s="152" t="s">
        <v>732</v>
      </c>
      <c r="L52" s="134" t="str">
        <f t="shared" si="20"/>
        <v>Yes</v>
      </c>
    </row>
    <row r="53" spans="1:12" x14ac:dyDescent="0.2">
      <c r="A53" s="45" t="s">
        <v>1248</v>
      </c>
      <c r="B53" s="141" t="s">
        <v>217</v>
      </c>
      <c r="C53" s="152" t="s">
        <v>217</v>
      </c>
      <c r="D53" s="134" t="str">
        <f t="shared" si="27"/>
        <v>N/A</v>
      </c>
      <c r="E53" s="152">
        <v>0</v>
      </c>
      <c r="F53" s="134" t="str">
        <f t="shared" si="28"/>
        <v>N/A</v>
      </c>
      <c r="G53" s="152">
        <v>0</v>
      </c>
      <c r="H53" s="134" t="str">
        <f t="shared" si="29"/>
        <v>N/A</v>
      </c>
      <c r="I53" s="132" t="s">
        <v>217</v>
      </c>
      <c r="J53" s="132" t="s">
        <v>1743</v>
      </c>
      <c r="K53" s="152" t="s">
        <v>732</v>
      </c>
      <c r="L53" s="134" t="str">
        <f t="shared" si="20"/>
        <v>N/A</v>
      </c>
    </row>
    <row r="54" spans="1:12" x14ac:dyDescent="0.2">
      <c r="A54" s="45" t="s">
        <v>454</v>
      </c>
      <c r="B54" s="135" t="s">
        <v>217</v>
      </c>
      <c r="C54" s="152">
        <v>205534</v>
      </c>
      <c r="D54" s="152" t="str">
        <f t="shared" si="17"/>
        <v>N/A</v>
      </c>
      <c r="E54" s="152">
        <v>255321</v>
      </c>
      <c r="F54" s="152" t="str">
        <f t="shared" si="18"/>
        <v>N/A</v>
      </c>
      <c r="G54" s="152">
        <v>312250</v>
      </c>
      <c r="H54" s="130" t="str">
        <f t="shared" si="19"/>
        <v>N/A</v>
      </c>
      <c r="I54" s="132">
        <v>24.22</v>
      </c>
      <c r="J54" s="132">
        <v>22.3</v>
      </c>
      <c r="K54" s="135" t="s">
        <v>732</v>
      </c>
      <c r="L54" s="134" t="str">
        <f t="shared" si="20"/>
        <v>Yes</v>
      </c>
    </row>
    <row r="55" spans="1:12" x14ac:dyDescent="0.2">
      <c r="A55" s="45" t="s">
        <v>1249</v>
      </c>
      <c r="B55" s="141" t="s">
        <v>217</v>
      </c>
      <c r="C55" s="152" t="s">
        <v>217</v>
      </c>
      <c r="D55" s="134" t="str">
        <f t="shared" ref="D55:D60" si="30">IF($B55="N/A","N/A",IF(C55&lt;0,"No","Yes"))</f>
        <v>N/A</v>
      </c>
      <c r="E55" s="152">
        <v>173420</v>
      </c>
      <c r="F55" s="134" t="str">
        <f t="shared" ref="F55:F60" si="31">IF($B55="N/A","N/A",IF(E55&lt;0,"No","Yes"))</f>
        <v>N/A</v>
      </c>
      <c r="G55" s="152">
        <v>191775</v>
      </c>
      <c r="H55" s="134" t="str">
        <f t="shared" ref="H55:H60" si="32">IF($B55="N/A","N/A",IF(G55&lt;0,"No","Yes"))</f>
        <v>N/A</v>
      </c>
      <c r="I55" s="132" t="s">
        <v>217</v>
      </c>
      <c r="J55" s="132">
        <v>10.58</v>
      </c>
      <c r="K55" s="152" t="s">
        <v>732</v>
      </c>
      <c r="L55" s="134" t="str">
        <f t="shared" si="20"/>
        <v>Yes</v>
      </c>
    </row>
    <row r="56" spans="1:12" x14ac:dyDescent="0.2">
      <c r="A56" s="45" t="s">
        <v>1250</v>
      </c>
      <c r="B56" s="141" t="s">
        <v>217</v>
      </c>
      <c r="C56" s="152" t="s">
        <v>217</v>
      </c>
      <c r="D56" s="134" t="str">
        <f t="shared" si="30"/>
        <v>N/A</v>
      </c>
      <c r="E56" s="152">
        <v>0</v>
      </c>
      <c r="F56" s="134" t="str">
        <f t="shared" si="31"/>
        <v>N/A</v>
      </c>
      <c r="G56" s="152">
        <v>0</v>
      </c>
      <c r="H56" s="134" t="str">
        <f t="shared" si="32"/>
        <v>N/A</v>
      </c>
      <c r="I56" s="132" t="s">
        <v>217</v>
      </c>
      <c r="J56" s="132" t="s">
        <v>1743</v>
      </c>
      <c r="K56" s="152" t="s">
        <v>732</v>
      </c>
      <c r="L56" s="134" t="str">
        <f t="shared" si="20"/>
        <v>N/A</v>
      </c>
    </row>
    <row r="57" spans="1:12" x14ac:dyDescent="0.2">
      <c r="A57" s="45" t="s">
        <v>1251</v>
      </c>
      <c r="B57" s="141" t="s">
        <v>217</v>
      </c>
      <c r="C57" s="152" t="s">
        <v>217</v>
      </c>
      <c r="D57" s="134" t="str">
        <f t="shared" si="30"/>
        <v>N/A</v>
      </c>
      <c r="E57" s="152">
        <v>12071</v>
      </c>
      <c r="F57" s="134" t="str">
        <f t="shared" si="31"/>
        <v>N/A</v>
      </c>
      <c r="G57" s="152">
        <v>23269</v>
      </c>
      <c r="H57" s="134" t="str">
        <f t="shared" si="32"/>
        <v>N/A</v>
      </c>
      <c r="I57" s="132" t="s">
        <v>217</v>
      </c>
      <c r="J57" s="132">
        <v>92.77</v>
      </c>
      <c r="K57" s="152" t="s">
        <v>732</v>
      </c>
      <c r="L57" s="134" t="str">
        <f t="shared" si="20"/>
        <v>No</v>
      </c>
    </row>
    <row r="58" spans="1:12" x14ac:dyDescent="0.2">
      <c r="A58" s="45" t="s">
        <v>1252</v>
      </c>
      <c r="B58" s="141" t="s">
        <v>217</v>
      </c>
      <c r="C58" s="152" t="s">
        <v>217</v>
      </c>
      <c r="D58" s="134" t="str">
        <f t="shared" si="30"/>
        <v>N/A</v>
      </c>
      <c r="E58" s="152">
        <v>33578</v>
      </c>
      <c r="F58" s="134" t="str">
        <f t="shared" si="31"/>
        <v>N/A</v>
      </c>
      <c r="G58" s="152">
        <v>54267</v>
      </c>
      <c r="H58" s="134" t="str">
        <f t="shared" si="32"/>
        <v>N/A</v>
      </c>
      <c r="I58" s="132" t="s">
        <v>217</v>
      </c>
      <c r="J58" s="132">
        <v>61.61</v>
      </c>
      <c r="K58" s="152" t="s">
        <v>732</v>
      </c>
      <c r="L58" s="134" t="str">
        <f t="shared" si="20"/>
        <v>No</v>
      </c>
    </row>
    <row r="59" spans="1:12" x14ac:dyDescent="0.2">
      <c r="A59" s="45" t="s">
        <v>1253</v>
      </c>
      <c r="B59" s="141" t="s">
        <v>217</v>
      </c>
      <c r="C59" s="152" t="s">
        <v>217</v>
      </c>
      <c r="D59" s="134" t="str">
        <f t="shared" si="30"/>
        <v>N/A</v>
      </c>
      <c r="E59" s="152">
        <v>24051</v>
      </c>
      <c r="F59" s="134" t="str">
        <f t="shared" si="31"/>
        <v>N/A</v>
      </c>
      <c r="G59" s="152">
        <v>24927</v>
      </c>
      <c r="H59" s="134" t="str">
        <f t="shared" si="32"/>
        <v>N/A</v>
      </c>
      <c r="I59" s="132" t="s">
        <v>217</v>
      </c>
      <c r="J59" s="132">
        <v>3.6419999999999999</v>
      </c>
      <c r="K59" s="152" t="s">
        <v>732</v>
      </c>
      <c r="L59" s="134" t="str">
        <f t="shared" si="20"/>
        <v>Yes</v>
      </c>
    </row>
    <row r="60" spans="1:12" x14ac:dyDescent="0.2">
      <c r="A60" s="45" t="s">
        <v>1254</v>
      </c>
      <c r="B60" s="141" t="s">
        <v>217</v>
      </c>
      <c r="C60" s="152" t="s">
        <v>217</v>
      </c>
      <c r="D60" s="134" t="str">
        <f t="shared" si="30"/>
        <v>N/A</v>
      </c>
      <c r="E60" s="152">
        <v>12201</v>
      </c>
      <c r="F60" s="134" t="str">
        <f t="shared" si="31"/>
        <v>N/A</v>
      </c>
      <c r="G60" s="152">
        <v>18012</v>
      </c>
      <c r="H60" s="134" t="str">
        <f t="shared" si="32"/>
        <v>N/A</v>
      </c>
      <c r="I60" s="132" t="s">
        <v>217</v>
      </c>
      <c r="J60" s="132">
        <v>47.63</v>
      </c>
      <c r="K60" s="152" t="s">
        <v>732</v>
      </c>
      <c r="L60" s="134" t="str">
        <f t="shared" si="20"/>
        <v>No</v>
      </c>
    </row>
    <row r="61" spans="1:12" x14ac:dyDescent="0.2">
      <c r="A61" s="3" t="s">
        <v>190</v>
      </c>
      <c r="B61" s="136" t="s">
        <v>217</v>
      </c>
      <c r="C61" s="152">
        <v>0</v>
      </c>
      <c r="D61" s="152" t="str">
        <f t="shared" si="17"/>
        <v>N/A</v>
      </c>
      <c r="E61" s="152">
        <v>0</v>
      </c>
      <c r="F61" s="152" t="str">
        <f t="shared" si="18"/>
        <v>N/A</v>
      </c>
      <c r="G61" s="152">
        <v>0</v>
      </c>
      <c r="H61" s="130" t="str">
        <f t="shared" si="19"/>
        <v>N/A</v>
      </c>
      <c r="I61" s="132" t="s">
        <v>1743</v>
      </c>
      <c r="J61" s="132" t="s">
        <v>1743</v>
      </c>
      <c r="K61" s="133" t="s">
        <v>732</v>
      </c>
      <c r="L61" s="134" t="str">
        <f>IF(J61="Div by 0", "N/A", IF(OR(J61="N/A",K61="N/A"),"N/A", IF(J61&gt;VALUE(MID(K61,1,2)), "No", IF(J61&lt;-1*VALUE(MID(K61,1,2)), "No", "Yes"))))</f>
        <v>N/A</v>
      </c>
    </row>
    <row r="62" spans="1:12" x14ac:dyDescent="0.2">
      <c r="A62" s="3" t="s">
        <v>191</v>
      </c>
      <c r="B62" s="136" t="s">
        <v>217</v>
      </c>
      <c r="C62" s="152">
        <v>0</v>
      </c>
      <c r="D62" s="152" t="str">
        <f t="shared" si="17"/>
        <v>N/A</v>
      </c>
      <c r="E62" s="152">
        <v>0</v>
      </c>
      <c r="F62" s="152" t="str">
        <f t="shared" si="18"/>
        <v>N/A</v>
      </c>
      <c r="G62" s="152">
        <v>0</v>
      </c>
      <c r="H62" s="130" t="str">
        <f t="shared" si="19"/>
        <v>N/A</v>
      </c>
      <c r="I62" s="132" t="s">
        <v>1743</v>
      </c>
      <c r="J62" s="132" t="s">
        <v>1743</v>
      </c>
      <c r="K62" s="133" t="s">
        <v>732</v>
      </c>
      <c r="L62" s="134" t="str">
        <f t="shared" ref="L62:L69" si="33">IF(J62="Div by 0", "N/A", IF(OR(J62="N/A",K62="N/A"),"N/A", IF(J62&gt;VALUE(MID(K62,1,2)), "No", IF(J62&lt;-1*VALUE(MID(K62,1,2)), "No", "Yes"))))</f>
        <v>N/A</v>
      </c>
    </row>
    <row r="63" spans="1:12" x14ac:dyDescent="0.2">
      <c r="A63" s="3" t="s">
        <v>192</v>
      </c>
      <c r="B63" s="136" t="s">
        <v>217</v>
      </c>
      <c r="C63" s="152">
        <v>94681</v>
      </c>
      <c r="D63" s="152" t="str">
        <f t="shared" si="17"/>
        <v>N/A</v>
      </c>
      <c r="E63" s="152">
        <v>103756</v>
      </c>
      <c r="F63" s="152" t="str">
        <f t="shared" si="18"/>
        <v>N/A</v>
      </c>
      <c r="G63" s="152">
        <v>109819</v>
      </c>
      <c r="H63" s="130" t="str">
        <f t="shared" si="19"/>
        <v>N/A</v>
      </c>
      <c r="I63" s="132">
        <v>9.5850000000000009</v>
      </c>
      <c r="J63" s="132">
        <v>5.8440000000000003</v>
      </c>
      <c r="K63" s="133" t="s">
        <v>732</v>
      </c>
      <c r="L63" s="134" t="str">
        <f t="shared" si="33"/>
        <v>Yes</v>
      </c>
    </row>
    <row r="64" spans="1:12" x14ac:dyDescent="0.2">
      <c r="A64" s="3" t="s">
        <v>193</v>
      </c>
      <c r="B64" s="136" t="s">
        <v>217</v>
      </c>
      <c r="C64" s="152">
        <v>0</v>
      </c>
      <c r="D64" s="152" t="str">
        <f t="shared" si="17"/>
        <v>N/A</v>
      </c>
      <c r="E64" s="152">
        <v>0</v>
      </c>
      <c r="F64" s="152" t="str">
        <f t="shared" si="18"/>
        <v>N/A</v>
      </c>
      <c r="G64" s="152">
        <v>0</v>
      </c>
      <c r="H64" s="130" t="str">
        <f t="shared" si="19"/>
        <v>N/A</v>
      </c>
      <c r="I64" s="132" t="s">
        <v>1743</v>
      </c>
      <c r="J64" s="132" t="s">
        <v>1743</v>
      </c>
      <c r="K64" s="133" t="s">
        <v>732</v>
      </c>
      <c r="L64" s="134" t="str">
        <f t="shared" si="33"/>
        <v>N/A</v>
      </c>
    </row>
    <row r="65" spans="1:12" x14ac:dyDescent="0.2">
      <c r="A65" s="3" t="s">
        <v>194</v>
      </c>
      <c r="B65" s="136" t="s">
        <v>217</v>
      </c>
      <c r="C65" s="152">
        <v>0</v>
      </c>
      <c r="D65" s="152" t="str">
        <f t="shared" si="17"/>
        <v>N/A</v>
      </c>
      <c r="E65" s="152">
        <v>0</v>
      </c>
      <c r="F65" s="152" t="str">
        <f t="shared" si="18"/>
        <v>N/A</v>
      </c>
      <c r="G65" s="152">
        <v>0</v>
      </c>
      <c r="H65" s="130" t="str">
        <f t="shared" si="19"/>
        <v>N/A</v>
      </c>
      <c r="I65" s="132" t="s">
        <v>1743</v>
      </c>
      <c r="J65" s="132" t="s">
        <v>1743</v>
      </c>
      <c r="K65" s="133" t="s">
        <v>732</v>
      </c>
      <c r="L65" s="134" t="str">
        <f t="shared" si="33"/>
        <v>N/A</v>
      </c>
    </row>
    <row r="66" spans="1:12" x14ac:dyDescent="0.2">
      <c r="A66" s="3" t="s">
        <v>195</v>
      </c>
      <c r="B66" s="136" t="s">
        <v>217</v>
      </c>
      <c r="C66" s="152">
        <v>15</v>
      </c>
      <c r="D66" s="152" t="str">
        <f t="shared" si="17"/>
        <v>N/A</v>
      </c>
      <c r="E66" s="152">
        <v>87</v>
      </c>
      <c r="F66" s="152" t="str">
        <f t="shared" si="18"/>
        <v>N/A</v>
      </c>
      <c r="G66" s="152">
        <v>150</v>
      </c>
      <c r="H66" s="130" t="str">
        <f t="shared" si="19"/>
        <v>N/A</v>
      </c>
      <c r="I66" s="132">
        <v>480</v>
      </c>
      <c r="J66" s="132">
        <v>72.41</v>
      </c>
      <c r="K66" s="133" t="s">
        <v>732</v>
      </c>
      <c r="L66" s="134" t="str">
        <f t="shared" si="33"/>
        <v>No</v>
      </c>
    </row>
    <row r="67" spans="1:12" x14ac:dyDescent="0.2">
      <c r="A67" s="3" t="s">
        <v>196</v>
      </c>
      <c r="B67" s="136" t="s">
        <v>217</v>
      </c>
      <c r="C67" s="152">
        <v>1242677</v>
      </c>
      <c r="D67" s="152" t="str">
        <f t="shared" si="17"/>
        <v>N/A</v>
      </c>
      <c r="E67" s="152">
        <v>1360301</v>
      </c>
      <c r="F67" s="152" t="str">
        <f t="shared" si="18"/>
        <v>N/A</v>
      </c>
      <c r="G67" s="152">
        <v>1478494</v>
      </c>
      <c r="H67" s="130" t="str">
        <f t="shared" si="19"/>
        <v>N/A</v>
      </c>
      <c r="I67" s="132">
        <v>9.4649999999999999</v>
      </c>
      <c r="J67" s="132">
        <v>8.6890000000000001</v>
      </c>
      <c r="K67" s="133" t="s">
        <v>732</v>
      </c>
      <c r="L67" s="134" t="str">
        <f t="shared" si="33"/>
        <v>Yes</v>
      </c>
    </row>
    <row r="68" spans="1:12" x14ac:dyDescent="0.2">
      <c r="A68" s="2" t="s">
        <v>197</v>
      </c>
      <c r="B68" s="135" t="s">
        <v>217</v>
      </c>
      <c r="C68" s="152">
        <v>0</v>
      </c>
      <c r="D68" s="152" t="str">
        <f t="shared" si="17"/>
        <v>N/A</v>
      </c>
      <c r="E68" s="152">
        <v>1118133</v>
      </c>
      <c r="F68" s="152" t="str">
        <f t="shared" si="18"/>
        <v>N/A</v>
      </c>
      <c r="G68" s="152">
        <v>1504009</v>
      </c>
      <c r="H68" s="130" t="str">
        <f t="shared" si="19"/>
        <v>N/A</v>
      </c>
      <c r="I68" s="139" t="s">
        <v>1743</v>
      </c>
      <c r="J68" s="139">
        <v>34.51</v>
      </c>
      <c r="K68" s="135" t="s">
        <v>732</v>
      </c>
      <c r="L68" s="134" t="str">
        <f t="shared" si="33"/>
        <v>No</v>
      </c>
    </row>
    <row r="69" spans="1:12" x14ac:dyDescent="0.2">
      <c r="A69" s="2" t="s">
        <v>198</v>
      </c>
      <c r="B69" s="135" t="s">
        <v>217</v>
      </c>
      <c r="C69" s="152">
        <v>94681</v>
      </c>
      <c r="D69" s="152" t="str">
        <f t="shared" si="17"/>
        <v>N/A</v>
      </c>
      <c r="E69" s="152">
        <v>1156962</v>
      </c>
      <c r="F69" s="152" t="str">
        <f t="shared" si="18"/>
        <v>N/A</v>
      </c>
      <c r="G69" s="152">
        <v>1523720</v>
      </c>
      <c r="H69" s="130" t="str">
        <f t="shared" si="19"/>
        <v>N/A</v>
      </c>
      <c r="I69" s="139">
        <v>1122</v>
      </c>
      <c r="J69" s="139">
        <v>31.7</v>
      </c>
      <c r="K69" s="135" t="s">
        <v>732</v>
      </c>
      <c r="L69" s="134" t="str">
        <f t="shared" si="33"/>
        <v>No</v>
      </c>
    </row>
    <row r="70" spans="1:12" x14ac:dyDescent="0.2">
      <c r="A70" s="45" t="s">
        <v>78</v>
      </c>
      <c r="B70" s="135" t="s">
        <v>298</v>
      </c>
      <c r="C70" s="140">
        <v>4.9417068999999996E-3</v>
      </c>
      <c r="D70" s="138" t="str">
        <f>IF($B70="N/A","N/A",IF(C70&gt;=20,"No",IF(C70&lt;0,"No","Yes")))</f>
        <v>Yes</v>
      </c>
      <c r="E70" s="140">
        <v>3.10187777E-2</v>
      </c>
      <c r="F70" s="138" t="str">
        <f>IF($B70="N/A","N/A",IF(E70&gt;=20,"No",IF(E70&lt;0,"No","Yes")))</f>
        <v>Yes</v>
      </c>
      <c r="G70" s="140">
        <v>5.4260790900000001E-2</v>
      </c>
      <c r="H70" s="138" t="str">
        <f>IF($B70="N/A","N/A",IF(G70&gt;=20,"No",IF(G70&lt;0,"No","Yes")))</f>
        <v>Yes</v>
      </c>
      <c r="I70" s="132">
        <v>527.70000000000005</v>
      </c>
      <c r="J70" s="132">
        <v>74.930000000000007</v>
      </c>
      <c r="K70" s="133" t="s">
        <v>732</v>
      </c>
      <c r="L70" s="134" t="str">
        <f t="shared" si="20"/>
        <v>No</v>
      </c>
    </row>
    <row r="71" spans="1:12" x14ac:dyDescent="0.2">
      <c r="A71" s="45" t="s">
        <v>79</v>
      </c>
      <c r="B71" s="136" t="s">
        <v>217</v>
      </c>
      <c r="C71" s="140">
        <v>6.1668700368999998</v>
      </c>
      <c r="D71" s="138" t="str">
        <f>IF($B71="N/A","N/A",IF(C71&gt;10,"No",IF(C71&lt;-10,"No","Yes")))</f>
        <v>N/A</v>
      </c>
      <c r="E71" s="140">
        <v>8.1454553708000006</v>
      </c>
      <c r="F71" s="138" t="str">
        <f>IF($B71="N/A","N/A",IF(E71&gt;10,"No",IF(E71&lt;-10,"No","Yes")))</f>
        <v>N/A</v>
      </c>
      <c r="G71" s="140">
        <v>13.635284586999999</v>
      </c>
      <c r="H71" s="138" t="str">
        <f>IF($B71="N/A","N/A",IF(G71&gt;10,"No",IF(G71&lt;-10,"No","Yes")))</f>
        <v>N/A</v>
      </c>
      <c r="I71" s="132">
        <v>32.08</v>
      </c>
      <c r="J71" s="132">
        <v>67.400000000000006</v>
      </c>
      <c r="K71" s="133" t="s">
        <v>732</v>
      </c>
      <c r="L71" s="134" t="str">
        <f t="shared" si="20"/>
        <v>No</v>
      </c>
    </row>
    <row r="72" spans="1:12" x14ac:dyDescent="0.2">
      <c r="A72" s="45" t="s">
        <v>80</v>
      </c>
      <c r="B72" s="136" t="s">
        <v>217</v>
      </c>
      <c r="C72" s="140">
        <v>20.529750975999999</v>
      </c>
      <c r="D72" s="138" t="str">
        <f>IF($B72="N/A","N/A",IF(C72&gt;10,"No",IF(C72&lt;-10,"No","Yes")))</f>
        <v>N/A</v>
      </c>
      <c r="E72" s="140">
        <v>20.830244064999999</v>
      </c>
      <c r="F72" s="138" t="str">
        <f>IF($B72="N/A","N/A",IF(E72&gt;10,"No",IF(E72&lt;-10,"No","Yes")))</f>
        <v>N/A</v>
      </c>
      <c r="G72" s="140">
        <v>35.617310699999997</v>
      </c>
      <c r="H72" s="138" t="str">
        <f>IF($B72="N/A","N/A",IF(G72&gt;10,"No",IF(G72&lt;-10,"No","Yes")))</f>
        <v>N/A</v>
      </c>
      <c r="I72" s="132">
        <v>1.464</v>
      </c>
      <c r="J72" s="132">
        <v>70.989999999999995</v>
      </c>
      <c r="K72" s="133" t="s">
        <v>732</v>
      </c>
      <c r="L72" s="134" t="str">
        <f t="shared" si="20"/>
        <v>No</v>
      </c>
    </row>
    <row r="73" spans="1:12" x14ac:dyDescent="0.2">
      <c r="A73" s="45" t="s">
        <v>81</v>
      </c>
      <c r="B73" s="136" t="s">
        <v>217</v>
      </c>
      <c r="C73" s="140">
        <v>0</v>
      </c>
      <c r="D73" s="138" t="str">
        <f>IF($B73="N/A","N/A",IF(C73&gt;10,"No",IF(C73&lt;-10,"No","Yes")))</f>
        <v>N/A</v>
      </c>
      <c r="E73" s="140">
        <v>2.0003200499999998E-2</v>
      </c>
      <c r="F73" s="138" t="str">
        <f>IF($B73="N/A","N/A",IF(E73&gt;10,"No",IF(E73&lt;-10,"No","Yes")))</f>
        <v>N/A</v>
      </c>
      <c r="G73" s="140">
        <v>1.60384924E-2</v>
      </c>
      <c r="H73" s="138" t="str">
        <f>IF($B73="N/A","N/A",IF(G73&gt;10,"No",IF(G73&lt;-10,"No","Yes")))</f>
        <v>N/A</v>
      </c>
      <c r="I73" s="132" t="s">
        <v>1743</v>
      </c>
      <c r="J73" s="132">
        <v>-19.8</v>
      </c>
      <c r="K73" s="133" t="s">
        <v>732</v>
      </c>
      <c r="L73" s="134" t="str">
        <f t="shared" si="20"/>
        <v>Yes</v>
      </c>
    </row>
    <row r="74" spans="1:12" x14ac:dyDescent="0.2">
      <c r="A74" s="45" t="s">
        <v>121</v>
      </c>
      <c r="B74" s="136" t="s">
        <v>217</v>
      </c>
      <c r="C74" s="140">
        <v>0.50979447659999999</v>
      </c>
      <c r="D74" s="138" t="str">
        <f>IF($B74="N/A","N/A",IF(C74&gt;10,"No",IF(C74&lt;-10,"No","Yes")))</f>
        <v>N/A</v>
      </c>
      <c r="E74" s="140">
        <v>28.960633700999999</v>
      </c>
      <c r="F74" s="138" t="str">
        <f>IF($B74="N/A","N/A",IF(E74&gt;10,"No",IF(E74&lt;-10,"No","Yes")))</f>
        <v>N/A</v>
      </c>
      <c r="G74" s="140">
        <v>34.831595829999998</v>
      </c>
      <c r="H74" s="138" t="str">
        <f>IF($B74="N/A","N/A",IF(G74&gt;10,"No",IF(G74&lt;-10,"No","Yes")))</f>
        <v>N/A</v>
      </c>
      <c r="I74" s="132">
        <v>5581</v>
      </c>
      <c r="J74" s="132">
        <v>20.27</v>
      </c>
      <c r="K74" s="133" t="s">
        <v>732</v>
      </c>
      <c r="L74" s="134" t="str">
        <f t="shared" si="20"/>
        <v>Yes</v>
      </c>
    </row>
    <row r="75" spans="1:12" x14ac:dyDescent="0.2">
      <c r="A75" s="45" t="s">
        <v>82</v>
      </c>
      <c r="B75" s="136" t="s">
        <v>217</v>
      </c>
      <c r="C75" s="140">
        <v>40.631021195000002</v>
      </c>
      <c r="D75" s="138" t="str">
        <f>IF($B75="N/A","N/A",IF(C75&gt;10,"No",IF(C75&lt;-10,"No","Yes")))</f>
        <v>N/A</v>
      </c>
      <c r="E75" s="140">
        <v>19.519123059999998</v>
      </c>
      <c r="F75" s="138" t="str">
        <f>IF($B75="N/A","N/A",IF(E75&gt;10,"No",IF(E75&lt;-10,"No","Yes")))</f>
        <v>N/A</v>
      </c>
      <c r="G75" s="140">
        <v>32.979149960000001</v>
      </c>
      <c r="H75" s="138" t="str">
        <f>IF($B75="N/A","N/A",IF(G75&gt;10,"No",IF(G75&lt;-10,"No","Yes")))</f>
        <v>N/A</v>
      </c>
      <c r="I75" s="132">
        <v>-52</v>
      </c>
      <c r="J75" s="132">
        <v>68.959999999999994</v>
      </c>
      <c r="K75" s="133" t="s">
        <v>732</v>
      </c>
      <c r="L75" s="134" t="str">
        <f t="shared" si="20"/>
        <v>No</v>
      </c>
    </row>
    <row r="76" spans="1:12" x14ac:dyDescent="0.2">
      <c r="A76" s="45" t="s">
        <v>199</v>
      </c>
      <c r="B76" s="136" t="s">
        <v>217</v>
      </c>
      <c r="C76" s="140">
        <v>0</v>
      </c>
      <c r="D76" s="138" t="str">
        <f t="shared" ref="D76:D98" si="34">IF($B76="N/A","N/A",IF(C76&gt;10,"No",IF(C76&lt;-10,"No","Yes")))</f>
        <v>N/A</v>
      </c>
      <c r="E76" s="140">
        <v>0</v>
      </c>
      <c r="F76" s="138" t="str">
        <f t="shared" ref="F76:F98" si="35">IF($B76="N/A","N/A",IF(E76&gt;10,"No",IF(E76&lt;-10,"No","Yes")))</f>
        <v>N/A</v>
      </c>
      <c r="G76" s="140">
        <v>0</v>
      </c>
      <c r="H76" s="138" t="str">
        <f t="shared" ref="H76:H98" si="36">IF($B76="N/A","N/A",IF(G76&gt;10,"No",IF(G76&lt;-10,"No","Yes")))</f>
        <v>N/A</v>
      </c>
      <c r="I76" s="132" t="s">
        <v>1743</v>
      </c>
      <c r="J76" s="132" t="s">
        <v>1743</v>
      </c>
      <c r="K76" s="133" t="s">
        <v>732</v>
      </c>
      <c r="L76" s="134" t="str">
        <f>IF(J76="Div by 0", "N/A", IF(OR(J76="N/A",K76="N/A"),"N/A", IF(J76&gt;VALUE(MID(K76,1,2)), "No", IF(J76&lt;-1*VALUE(MID(K76,1,2)), "No", "Yes"))))</f>
        <v>N/A</v>
      </c>
    </row>
    <row r="77" spans="1:12" x14ac:dyDescent="0.2">
      <c r="A77" s="45" t="s">
        <v>200</v>
      </c>
      <c r="B77" s="136" t="s">
        <v>217</v>
      </c>
      <c r="C77" s="140">
        <v>5.0574235506000003</v>
      </c>
      <c r="D77" s="138" t="str">
        <f t="shared" si="34"/>
        <v>N/A</v>
      </c>
      <c r="E77" s="140">
        <v>78.867354070000005</v>
      </c>
      <c r="F77" s="138" t="str">
        <f t="shared" si="35"/>
        <v>N/A</v>
      </c>
      <c r="G77" s="140">
        <v>95.416371394999999</v>
      </c>
      <c r="H77" s="138" t="str">
        <f t="shared" si="36"/>
        <v>N/A</v>
      </c>
      <c r="I77" s="132">
        <v>1459</v>
      </c>
      <c r="J77" s="132">
        <v>20.98</v>
      </c>
      <c r="K77" s="133" t="s">
        <v>732</v>
      </c>
      <c r="L77" s="134" t="str">
        <f t="shared" ref="L77:L81" si="37">IF(J77="Div by 0", "N/A", IF(OR(J77="N/A",K77="N/A"),"N/A", IF(J77&gt;VALUE(MID(K77,1,2)), "No", IF(J77&lt;-1*VALUE(MID(K77,1,2)), "No", "Yes"))))</f>
        <v>Yes</v>
      </c>
    </row>
    <row r="78" spans="1:12" x14ac:dyDescent="0.2">
      <c r="A78" s="45" t="s">
        <v>201</v>
      </c>
      <c r="B78" s="136" t="s">
        <v>217</v>
      </c>
      <c r="C78" s="140">
        <v>90.936764909000004</v>
      </c>
      <c r="D78" s="138" t="str">
        <f t="shared" si="34"/>
        <v>N/A</v>
      </c>
      <c r="E78" s="140">
        <v>19.335700737</v>
      </c>
      <c r="F78" s="138" t="str">
        <f t="shared" si="35"/>
        <v>N/A</v>
      </c>
      <c r="G78" s="140">
        <v>3.9805195784</v>
      </c>
      <c r="H78" s="138" t="str">
        <f t="shared" si="36"/>
        <v>N/A</v>
      </c>
      <c r="I78" s="132">
        <v>-78.7</v>
      </c>
      <c r="J78" s="132">
        <v>-79.400000000000006</v>
      </c>
      <c r="K78" s="133" t="s">
        <v>732</v>
      </c>
      <c r="L78" s="134" t="str">
        <f t="shared" si="37"/>
        <v>No</v>
      </c>
    </row>
    <row r="79" spans="1:12" x14ac:dyDescent="0.2">
      <c r="A79" s="45" t="s">
        <v>202</v>
      </c>
      <c r="B79" s="136" t="s">
        <v>217</v>
      </c>
      <c r="C79" s="140" t="s">
        <v>1743</v>
      </c>
      <c r="D79" s="138" t="str">
        <f t="shared" si="34"/>
        <v>N/A</v>
      </c>
      <c r="E79" s="140" t="s">
        <v>1743</v>
      </c>
      <c r="F79" s="138" t="str">
        <f t="shared" si="35"/>
        <v>N/A</v>
      </c>
      <c r="G79" s="140" t="s">
        <v>1743</v>
      </c>
      <c r="H79" s="138" t="str">
        <f t="shared" si="36"/>
        <v>N/A</v>
      </c>
      <c r="I79" s="132" t="s">
        <v>1743</v>
      </c>
      <c r="J79" s="132" t="s">
        <v>1743</v>
      </c>
      <c r="K79" s="133" t="s">
        <v>732</v>
      </c>
      <c r="L79" s="134" t="str">
        <f t="shared" si="37"/>
        <v>N/A</v>
      </c>
    </row>
    <row r="80" spans="1:12" x14ac:dyDescent="0.2">
      <c r="A80" s="45" t="s">
        <v>203</v>
      </c>
      <c r="B80" s="136" t="s">
        <v>217</v>
      </c>
      <c r="C80" s="140" t="s">
        <v>1743</v>
      </c>
      <c r="D80" s="138" t="str">
        <f t="shared" si="34"/>
        <v>N/A</v>
      </c>
      <c r="E80" s="140" t="s">
        <v>1743</v>
      </c>
      <c r="F80" s="138" t="str">
        <f t="shared" si="35"/>
        <v>N/A</v>
      </c>
      <c r="G80" s="140" t="s">
        <v>1743</v>
      </c>
      <c r="H80" s="138" t="str">
        <f t="shared" si="36"/>
        <v>N/A</v>
      </c>
      <c r="I80" s="132" t="s">
        <v>1743</v>
      </c>
      <c r="J80" s="132" t="s">
        <v>1743</v>
      </c>
      <c r="K80" s="133" t="s">
        <v>732</v>
      </c>
      <c r="L80" s="134" t="str">
        <f t="shared" si="37"/>
        <v>N/A</v>
      </c>
    </row>
    <row r="81" spans="1:12" x14ac:dyDescent="0.2">
      <c r="A81" s="45" t="s">
        <v>204</v>
      </c>
      <c r="B81" s="135" t="s">
        <v>217</v>
      </c>
      <c r="C81" s="140" t="s">
        <v>1743</v>
      </c>
      <c r="D81" s="138" t="str">
        <f t="shared" si="34"/>
        <v>N/A</v>
      </c>
      <c r="E81" s="140" t="s">
        <v>1743</v>
      </c>
      <c r="F81" s="138" t="str">
        <f t="shared" si="35"/>
        <v>N/A</v>
      </c>
      <c r="G81" s="140" t="s">
        <v>1743</v>
      </c>
      <c r="H81" s="138" t="str">
        <f t="shared" si="36"/>
        <v>N/A</v>
      </c>
      <c r="I81" s="132" t="s">
        <v>1743</v>
      </c>
      <c r="J81" s="132" t="s">
        <v>1743</v>
      </c>
      <c r="K81" s="135" t="s">
        <v>732</v>
      </c>
      <c r="L81" s="134" t="str">
        <f t="shared" si="37"/>
        <v>N/A</v>
      </c>
    </row>
    <row r="82" spans="1:12" x14ac:dyDescent="0.2">
      <c r="A82" s="45" t="s">
        <v>73</v>
      </c>
      <c r="B82" s="136" t="s">
        <v>217</v>
      </c>
      <c r="C82" s="149">
        <v>1323016</v>
      </c>
      <c r="D82" s="138" t="str">
        <f t="shared" si="34"/>
        <v>N/A</v>
      </c>
      <c r="E82" s="149">
        <v>1412658</v>
      </c>
      <c r="F82" s="138" t="str">
        <f t="shared" si="35"/>
        <v>N/A</v>
      </c>
      <c r="G82" s="149">
        <v>1472073</v>
      </c>
      <c r="H82" s="138" t="str">
        <f t="shared" si="36"/>
        <v>N/A</v>
      </c>
      <c r="I82" s="132">
        <v>6.7759999999999998</v>
      </c>
      <c r="J82" s="132">
        <v>4.2060000000000004</v>
      </c>
      <c r="K82" s="133" t="s">
        <v>732</v>
      </c>
      <c r="L82" s="134" t="str">
        <f t="shared" si="20"/>
        <v>Yes</v>
      </c>
    </row>
    <row r="83" spans="1:12" x14ac:dyDescent="0.2">
      <c r="A83" s="45" t="s">
        <v>1255</v>
      </c>
      <c r="B83" s="136" t="s">
        <v>217</v>
      </c>
      <c r="C83" s="150">
        <v>0</v>
      </c>
      <c r="D83" s="138" t="str">
        <f t="shared" si="34"/>
        <v>N/A</v>
      </c>
      <c r="E83" s="150">
        <v>0</v>
      </c>
      <c r="F83" s="138" t="str">
        <f t="shared" si="35"/>
        <v>N/A</v>
      </c>
      <c r="G83" s="150">
        <v>0</v>
      </c>
      <c r="H83" s="138" t="str">
        <f t="shared" si="36"/>
        <v>N/A</v>
      </c>
      <c r="I83" s="132" t="s">
        <v>1743</v>
      </c>
      <c r="J83" s="132" t="s">
        <v>1743</v>
      </c>
      <c r="K83" s="133" t="s">
        <v>732</v>
      </c>
      <c r="L83" s="134" t="str">
        <f t="shared" si="20"/>
        <v>N/A</v>
      </c>
    </row>
    <row r="84" spans="1:12" x14ac:dyDescent="0.2">
      <c r="A84" s="45" t="s">
        <v>1256</v>
      </c>
      <c r="B84" s="136" t="s">
        <v>217</v>
      </c>
      <c r="C84" s="150">
        <v>0</v>
      </c>
      <c r="D84" s="138" t="str">
        <f t="shared" si="34"/>
        <v>N/A</v>
      </c>
      <c r="E84" s="150">
        <v>0</v>
      </c>
      <c r="F84" s="138" t="str">
        <f t="shared" si="35"/>
        <v>N/A</v>
      </c>
      <c r="G84" s="150">
        <v>0</v>
      </c>
      <c r="H84" s="138" t="str">
        <f t="shared" si="36"/>
        <v>N/A</v>
      </c>
      <c r="I84" s="132" t="s">
        <v>1743</v>
      </c>
      <c r="J84" s="132" t="s">
        <v>1743</v>
      </c>
      <c r="K84" s="133" t="s">
        <v>732</v>
      </c>
      <c r="L84" s="134" t="str">
        <f t="shared" si="20"/>
        <v>N/A</v>
      </c>
    </row>
    <row r="85" spans="1:12" x14ac:dyDescent="0.2">
      <c r="A85" s="45" t="s">
        <v>1257</v>
      </c>
      <c r="B85" s="136" t="s">
        <v>217</v>
      </c>
      <c r="C85" s="150">
        <v>1.118278237</v>
      </c>
      <c r="D85" s="138" t="str">
        <f t="shared" si="34"/>
        <v>N/A</v>
      </c>
      <c r="E85" s="150">
        <v>0.96548492269999997</v>
      </c>
      <c r="F85" s="138" t="str">
        <f t="shared" si="35"/>
        <v>N/A</v>
      </c>
      <c r="G85" s="150">
        <v>0.57259388629999997</v>
      </c>
      <c r="H85" s="138" t="str">
        <f t="shared" si="36"/>
        <v>N/A</v>
      </c>
      <c r="I85" s="132">
        <v>-13.7</v>
      </c>
      <c r="J85" s="132">
        <v>-40.700000000000003</v>
      </c>
      <c r="K85" s="133" t="s">
        <v>732</v>
      </c>
      <c r="L85" s="134" t="str">
        <f t="shared" si="20"/>
        <v>No</v>
      </c>
    </row>
    <row r="86" spans="1:12" x14ac:dyDescent="0.2">
      <c r="A86" s="45" t="s">
        <v>1258</v>
      </c>
      <c r="B86" s="136" t="s">
        <v>217</v>
      </c>
      <c r="C86" s="150">
        <v>63.378447426000001</v>
      </c>
      <c r="D86" s="138" t="str">
        <f t="shared" si="34"/>
        <v>N/A</v>
      </c>
      <c r="E86" s="150">
        <v>66.587666654000003</v>
      </c>
      <c r="F86" s="138" t="str">
        <f t="shared" si="35"/>
        <v>N/A</v>
      </c>
      <c r="G86" s="150">
        <v>10.443164164000001</v>
      </c>
      <c r="H86" s="138" t="str">
        <f t="shared" si="36"/>
        <v>N/A</v>
      </c>
      <c r="I86" s="132">
        <v>5.0640000000000001</v>
      </c>
      <c r="J86" s="132">
        <v>-84.3</v>
      </c>
      <c r="K86" s="133" t="s">
        <v>732</v>
      </c>
      <c r="L86" s="134" t="str">
        <f t="shared" si="20"/>
        <v>No</v>
      </c>
    </row>
    <row r="87" spans="1:12" x14ac:dyDescent="0.2">
      <c r="A87" s="45" t="s">
        <v>1259</v>
      </c>
      <c r="B87" s="136" t="s">
        <v>217</v>
      </c>
      <c r="C87" s="150">
        <v>3.023395E-4</v>
      </c>
      <c r="D87" s="138" t="str">
        <f t="shared" si="34"/>
        <v>N/A</v>
      </c>
      <c r="E87" s="150">
        <v>3.4686385999999998E-3</v>
      </c>
      <c r="F87" s="138" t="str">
        <f t="shared" si="35"/>
        <v>N/A</v>
      </c>
      <c r="G87" s="150">
        <v>11.771155371000001</v>
      </c>
      <c r="H87" s="138" t="str">
        <f t="shared" si="36"/>
        <v>N/A</v>
      </c>
      <c r="I87" s="132">
        <v>1047</v>
      </c>
      <c r="J87" s="132">
        <v>339000</v>
      </c>
      <c r="K87" s="133" t="s">
        <v>732</v>
      </c>
      <c r="L87" s="134" t="str">
        <f t="shared" si="20"/>
        <v>No</v>
      </c>
    </row>
    <row r="88" spans="1:12" x14ac:dyDescent="0.2">
      <c r="A88" s="45" t="s">
        <v>1260</v>
      </c>
      <c r="B88" s="136" t="s">
        <v>217</v>
      </c>
      <c r="C88" s="150">
        <v>0</v>
      </c>
      <c r="D88" s="138" t="str">
        <f t="shared" si="34"/>
        <v>N/A</v>
      </c>
      <c r="E88" s="150">
        <v>0</v>
      </c>
      <c r="F88" s="138" t="str">
        <f t="shared" si="35"/>
        <v>N/A</v>
      </c>
      <c r="G88" s="150">
        <v>0</v>
      </c>
      <c r="H88" s="138" t="str">
        <f t="shared" si="36"/>
        <v>N/A</v>
      </c>
      <c r="I88" s="132" t="s">
        <v>1743</v>
      </c>
      <c r="J88" s="132" t="s">
        <v>1743</v>
      </c>
      <c r="K88" s="133" t="s">
        <v>732</v>
      </c>
      <c r="L88" s="134" t="str">
        <f t="shared" si="20"/>
        <v>N/A</v>
      </c>
    </row>
    <row r="89" spans="1:12" x14ac:dyDescent="0.2">
      <c r="A89" s="45" t="s">
        <v>1261</v>
      </c>
      <c r="B89" s="136" t="s">
        <v>217</v>
      </c>
      <c r="C89" s="150">
        <v>0</v>
      </c>
      <c r="D89" s="138" t="str">
        <f t="shared" si="34"/>
        <v>N/A</v>
      </c>
      <c r="E89" s="150">
        <v>0</v>
      </c>
      <c r="F89" s="138" t="str">
        <f t="shared" si="35"/>
        <v>N/A</v>
      </c>
      <c r="G89" s="150">
        <v>0</v>
      </c>
      <c r="H89" s="138" t="str">
        <f t="shared" si="36"/>
        <v>N/A</v>
      </c>
      <c r="I89" s="132" t="s">
        <v>1743</v>
      </c>
      <c r="J89" s="132" t="s">
        <v>1743</v>
      </c>
      <c r="K89" s="133" t="s">
        <v>732</v>
      </c>
      <c r="L89" s="134" t="str">
        <f t="shared" si="20"/>
        <v>N/A</v>
      </c>
    </row>
    <row r="90" spans="1:12" x14ac:dyDescent="0.2">
      <c r="A90" s="45" t="s">
        <v>1262</v>
      </c>
      <c r="B90" s="136" t="s">
        <v>217</v>
      </c>
      <c r="C90" s="150">
        <v>0</v>
      </c>
      <c r="D90" s="138" t="str">
        <f t="shared" si="34"/>
        <v>N/A</v>
      </c>
      <c r="E90" s="150">
        <v>0</v>
      </c>
      <c r="F90" s="138" t="str">
        <f t="shared" si="35"/>
        <v>N/A</v>
      </c>
      <c r="G90" s="150">
        <v>0</v>
      </c>
      <c r="H90" s="138" t="str">
        <f t="shared" si="36"/>
        <v>N/A</v>
      </c>
      <c r="I90" s="132" t="s">
        <v>1743</v>
      </c>
      <c r="J90" s="132" t="s">
        <v>1743</v>
      </c>
      <c r="K90" s="133" t="s">
        <v>732</v>
      </c>
      <c r="L90" s="134" t="str">
        <f t="shared" si="20"/>
        <v>N/A</v>
      </c>
    </row>
    <row r="91" spans="1:12" x14ac:dyDescent="0.2">
      <c r="A91" s="45" t="s">
        <v>1263</v>
      </c>
      <c r="B91" s="136" t="s">
        <v>217</v>
      </c>
      <c r="C91" s="150">
        <v>0</v>
      </c>
      <c r="D91" s="138" t="str">
        <f t="shared" si="34"/>
        <v>N/A</v>
      </c>
      <c r="E91" s="150">
        <v>0</v>
      </c>
      <c r="F91" s="138" t="str">
        <f t="shared" si="35"/>
        <v>N/A</v>
      </c>
      <c r="G91" s="150">
        <v>0</v>
      </c>
      <c r="H91" s="138" t="str">
        <f t="shared" si="36"/>
        <v>N/A</v>
      </c>
      <c r="I91" s="132" t="s">
        <v>1743</v>
      </c>
      <c r="J91" s="132" t="s">
        <v>1743</v>
      </c>
      <c r="K91" s="133" t="s">
        <v>732</v>
      </c>
      <c r="L91" s="134" t="str">
        <f t="shared" si="20"/>
        <v>N/A</v>
      </c>
    </row>
    <row r="92" spans="1:12" x14ac:dyDescent="0.2">
      <c r="A92" s="45" t="s">
        <v>1264</v>
      </c>
      <c r="B92" s="136" t="s">
        <v>217</v>
      </c>
      <c r="C92" s="150">
        <v>0</v>
      </c>
      <c r="D92" s="138" t="str">
        <f t="shared" si="34"/>
        <v>N/A</v>
      </c>
      <c r="E92" s="150">
        <v>0</v>
      </c>
      <c r="F92" s="138" t="str">
        <f t="shared" si="35"/>
        <v>N/A</v>
      </c>
      <c r="G92" s="150">
        <v>0</v>
      </c>
      <c r="H92" s="138" t="str">
        <f t="shared" si="36"/>
        <v>N/A</v>
      </c>
      <c r="I92" s="132" t="s">
        <v>1743</v>
      </c>
      <c r="J92" s="132" t="s">
        <v>1743</v>
      </c>
      <c r="K92" s="133" t="s">
        <v>732</v>
      </c>
      <c r="L92" s="134" t="str">
        <f t="shared" si="20"/>
        <v>N/A</v>
      </c>
    </row>
    <row r="93" spans="1:12" x14ac:dyDescent="0.2">
      <c r="A93" s="45" t="s">
        <v>1265</v>
      </c>
      <c r="B93" s="136" t="s">
        <v>217</v>
      </c>
      <c r="C93" s="150">
        <v>4.0106090932000003</v>
      </c>
      <c r="D93" s="138" t="str">
        <f t="shared" si="34"/>
        <v>N/A</v>
      </c>
      <c r="E93" s="150">
        <v>4.1895490628000003</v>
      </c>
      <c r="F93" s="138" t="str">
        <f t="shared" si="35"/>
        <v>N/A</v>
      </c>
      <c r="G93" s="150">
        <v>0.73461030800000005</v>
      </c>
      <c r="H93" s="138" t="str">
        <f t="shared" si="36"/>
        <v>N/A</v>
      </c>
      <c r="I93" s="132">
        <v>4.4619999999999997</v>
      </c>
      <c r="J93" s="132">
        <v>-82.5</v>
      </c>
      <c r="K93" s="133" t="s">
        <v>732</v>
      </c>
      <c r="L93" s="134" t="str">
        <f t="shared" si="20"/>
        <v>No</v>
      </c>
    </row>
    <row r="94" spans="1:12" x14ac:dyDescent="0.2">
      <c r="A94" s="45" t="s">
        <v>1266</v>
      </c>
      <c r="B94" s="136" t="s">
        <v>217</v>
      </c>
      <c r="C94" s="150">
        <v>0</v>
      </c>
      <c r="D94" s="138" t="str">
        <f t="shared" si="34"/>
        <v>N/A</v>
      </c>
      <c r="E94" s="150">
        <v>0</v>
      </c>
      <c r="F94" s="138" t="str">
        <f t="shared" si="35"/>
        <v>N/A</v>
      </c>
      <c r="G94" s="150">
        <v>60.705481317999997</v>
      </c>
      <c r="H94" s="138" t="str">
        <f t="shared" si="36"/>
        <v>N/A</v>
      </c>
      <c r="I94" s="132" t="s">
        <v>1743</v>
      </c>
      <c r="J94" s="132" t="s">
        <v>1743</v>
      </c>
      <c r="K94" s="133" t="s">
        <v>732</v>
      </c>
      <c r="L94" s="134" t="str">
        <f t="shared" si="20"/>
        <v>N/A</v>
      </c>
    </row>
    <row r="95" spans="1:12" x14ac:dyDescent="0.2">
      <c r="A95" s="45" t="s">
        <v>1267</v>
      </c>
      <c r="B95" s="135" t="s">
        <v>217</v>
      </c>
      <c r="C95" s="140">
        <v>0</v>
      </c>
      <c r="D95" s="130" t="str">
        <f t="shared" si="34"/>
        <v>N/A</v>
      </c>
      <c r="E95" s="140">
        <v>0</v>
      </c>
      <c r="F95" s="130" t="str">
        <f t="shared" si="35"/>
        <v>N/A</v>
      </c>
      <c r="G95" s="140">
        <v>0</v>
      </c>
      <c r="H95" s="130" t="str">
        <f t="shared" si="36"/>
        <v>N/A</v>
      </c>
      <c r="I95" s="139" t="s">
        <v>1743</v>
      </c>
      <c r="J95" s="139" t="s">
        <v>1743</v>
      </c>
      <c r="K95" s="135" t="s">
        <v>732</v>
      </c>
      <c r="L95" s="134" t="str">
        <f t="shared" si="20"/>
        <v>N/A</v>
      </c>
    </row>
    <row r="96" spans="1:12" x14ac:dyDescent="0.2">
      <c r="A96" s="45" t="s">
        <v>1268</v>
      </c>
      <c r="B96" s="135" t="s">
        <v>217</v>
      </c>
      <c r="C96" s="140">
        <v>0</v>
      </c>
      <c r="D96" s="130" t="str">
        <f t="shared" si="34"/>
        <v>N/A</v>
      </c>
      <c r="E96" s="140">
        <v>0</v>
      </c>
      <c r="F96" s="130" t="str">
        <f t="shared" si="35"/>
        <v>N/A</v>
      </c>
      <c r="G96" s="140">
        <v>0</v>
      </c>
      <c r="H96" s="130" t="str">
        <f t="shared" si="36"/>
        <v>N/A</v>
      </c>
      <c r="I96" s="139" t="s">
        <v>1743</v>
      </c>
      <c r="J96" s="139" t="s">
        <v>1743</v>
      </c>
      <c r="K96" s="135" t="s">
        <v>732</v>
      </c>
      <c r="L96" s="134" t="str">
        <f t="shared" si="20"/>
        <v>N/A</v>
      </c>
    </row>
    <row r="97" spans="1:12" x14ac:dyDescent="0.2">
      <c r="A97" s="45" t="s">
        <v>1269</v>
      </c>
      <c r="B97" s="136" t="s">
        <v>217</v>
      </c>
      <c r="C97" s="150">
        <v>0</v>
      </c>
      <c r="D97" s="138" t="str">
        <f t="shared" si="34"/>
        <v>N/A</v>
      </c>
      <c r="E97" s="150">
        <v>0</v>
      </c>
      <c r="F97" s="138" t="str">
        <f t="shared" si="35"/>
        <v>N/A</v>
      </c>
      <c r="G97" s="150">
        <v>4.2484985459000004</v>
      </c>
      <c r="H97" s="138" t="str">
        <f t="shared" si="36"/>
        <v>N/A</v>
      </c>
      <c r="I97" s="132" t="s">
        <v>1743</v>
      </c>
      <c r="J97" s="132" t="s">
        <v>1743</v>
      </c>
      <c r="K97" s="133" t="s">
        <v>732</v>
      </c>
      <c r="L97" s="134" t="str">
        <f t="shared" si="20"/>
        <v>N/A</v>
      </c>
    </row>
    <row r="98" spans="1:12" x14ac:dyDescent="0.2">
      <c r="A98" s="45" t="s">
        <v>1270</v>
      </c>
      <c r="B98" s="136" t="s">
        <v>217</v>
      </c>
      <c r="C98" s="150">
        <v>31.492362904</v>
      </c>
      <c r="D98" s="138" t="str">
        <f t="shared" si="34"/>
        <v>N/A</v>
      </c>
      <c r="E98" s="150">
        <v>28.253830722</v>
      </c>
      <c r="F98" s="138" t="str">
        <f t="shared" si="35"/>
        <v>N/A</v>
      </c>
      <c r="G98" s="150">
        <v>11.524496407000001</v>
      </c>
      <c r="H98" s="138" t="str">
        <f t="shared" si="36"/>
        <v>N/A</v>
      </c>
      <c r="I98" s="132">
        <v>-10.3</v>
      </c>
      <c r="J98" s="132">
        <v>-59.2</v>
      </c>
      <c r="K98" s="133" t="s">
        <v>732</v>
      </c>
      <c r="L98" s="134" t="str">
        <f t="shared" si="20"/>
        <v>No</v>
      </c>
    </row>
    <row r="99" spans="1:12" x14ac:dyDescent="0.2">
      <c r="A99" s="45" t="s">
        <v>1271</v>
      </c>
      <c r="B99" s="153" t="s">
        <v>282</v>
      </c>
      <c r="C99" s="150">
        <v>0</v>
      </c>
      <c r="D99" s="138" t="str">
        <f>IF($B99="N/A","N/A",IF(C99&gt;=5,"No",IF(C99&lt;0,"No","Yes")))</f>
        <v>Yes</v>
      </c>
      <c r="E99" s="150">
        <v>0</v>
      </c>
      <c r="F99" s="138" t="str">
        <f>IF($B99="N/A","N/A",IF(E99&gt;=5,"No",IF(E99&lt;0,"No","Yes")))</f>
        <v>Yes</v>
      </c>
      <c r="G99" s="150">
        <v>0</v>
      </c>
      <c r="H99" s="138" t="str">
        <f>IF($B99="N/A","N/A",IF(G99&gt;=5,"No",IF(G99&lt;0,"No","Yes")))</f>
        <v>Yes</v>
      </c>
      <c r="I99" s="132" t="s">
        <v>1743</v>
      </c>
      <c r="J99" s="132" t="s">
        <v>1743</v>
      </c>
      <c r="K99" s="133" t="s">
        <v>732</v>
      </c>
      <c r="L99" s="134" t="str">
        <f t="shared" si="20"/>
        <v>N/A</v>
      </c>
    </row>
    <row r="100" spans="1:12" x14ac:dyDescent="0.2">
      <c r="A100" s="45" t="s">
        <v>107</v>
      </c>
      <c r="B100" s="136" t="s">
        <v>217</v>
      </c>
      <c r="C100" s="137">
        <v>171184280</v>
      </c>
      <c r="D100" s="138" t="str">
        <f>IF($B100="N/A","N/A",IF(C100&gt;10,"No",IF(C100&lt;-10,"No","Yes")))</f>
        <v>N/A</v>
      </c>
      <c r="E100" s="137">
        <v>198265779</v>
      </c>
      <c r="F100" s="138" t="str">
        <f>IF($B100="N/A","N/A",IF(E100&gt;10,"No",IF(E100&lt;-10,"No","Yes")))</f>
        <v>N/A</v>
      </c>
      <c r="G100" s="137">
        <v>351507539</v>
      </c>
      <c r="H100" s="138" t="str">
        <f>IF($B100="N/A","N/A",IF(G100&gt;10,"No",IF(G100&lt;-10,"No","Yes")))</f>
        <v>N/A</v>
      </c>
      <c r="I100" s="132">
        <v>15.82</v>
      </c>
      <c r="J100" s="132">
        <v>77.290000000000006</v>
      </c>
      <c r="K100" s="133" t="s">
        <v>732</v>
      </c>
      <c r="L100" s="134" t="str">
        <f t="shared" ref="L100:L111" si="38">IF(J100="Div by 0", "N/A", IF(K100="N/A","N/A", IF(J100&gt;VALUE(MID(K100,1,2)), "No", IF(J100&lt;-1*VALUE(MID(K100,1,2)), "No", "Yes"))))</f>
        <v>No</v>
      </c>
    </row>
    <row r="101" spans="1:12" x14ac:dyDescent="0.2">
      <c r="A101" s="45" t="s">
        <v>455</v>
      </c>
      <c r="B101" s="136" t="s">
        <v>217</v>
      </c>
      <c r="C101" s="137">
        <v>233488</v>
      </c>
      <c r="D101" s="138" t="str">
        <f>IF($B101="N/A","N/A",IF(C101&gt;10,"No",IF(C101&lt;-10,"No","Yes")))</f>
        <v>N/A</v>
      </c>
      <c r="E101" s="137">
        <v>2066079</v>
      </c>
      <c r="F101" s="138" t="str">
        <f>IF($B101="N/A","N/A",IF(E101&gt;10,"No",IF(E101&lt;-10,"No","Yes")))</f>
        <v>N/A</v>
      </c>
      <c r="G101" s="137">
        <v>4198213</v>
      </c>
      <c r="H101" s="138" t="str">
        <f>IF($B101="N/A","N/A",IF(G101&gt;10,"No",IF(G101&lt;-10,"No","Yes")))</f>
        <v>N/A</v>
      </c>
      <c r="I101" s="132">
        <v>784.9</v>
      </c>
      <c r="J101" s="132">
        <v>103.2</v>
      </c>
      <c r="K101" s="133" t="s">
        <v>732</v>
      </c>
      <c r="L101" s="134" t="str">
        <f t="shared" si="38"/>
        <v>No</v>
      </c>
    </row>
    <row r="102" spans="1:12" x14ac:dyDescent="0.2">
      <c r="A102" s="45" t="s">
        <v>456</v>
      </c>
      <c r="B102" s="136" t="s">
        <v>217</v>
      </c>
      <c r="C102" s="137">
        <v>108387994</v>
      </c>
      <c r="D102" s="138" t="str">
        <f>IF($B102="N/A","N/A",IF(C102&gt;10,"No",IF(C102&lt;-10,"No","Yes")))</f>
        <v>N/A</v>
      </c>
      <c r="E102" s="137">
        <v>116995182</v>
      </c>
      <c r="F102" s="138" t="str">
        <f>IF($B102="N/A","N/A",IF(E102&gt;10,"No",IF(E102&lt;-10,"No","Yes")))</f>
        <v>N/A</v>
      </c>
      <c r="G102" s="137">
        <v>239459056</v>
      </c>
      <c r="H102" s="138" t="str">
        <f>IF($B102="N/A","N/A",IF(G102&gt;10,"No",IF(G102&lt;-10,"No","Yes")))</f>
        <v>N/A</v>
      </c>
      <c r="I102" s="132">
        <v>7.9409999999999998</v>
      </c>
      <c r="J102" s="132">
        <v>104.7</v>
      </c>
      <c r="K102" s="133" t="s">
        <v>732</v>
      </c>
      <c r="L102" s="134" t="str">
        <f t="shared" si="38"/>
        <v>No</v>
      </c>
    </row>
    <row r="103" spans="1:12" x14ac:dyDescent="0.2">
      <c r="A103" s="45" t="s">
        <v>457</v>
      </c>
      <c r="B103" s="136" t="s">
        <v>217</v>
      </c>
      <c r="C103" s="137">
        <v>62562798</v>
      </c>
      <c r="D103" s="138" t="str">
        <f>IF($B103="N/A","N/A",IF(C103&gt;10,"No",IF(C103&lt;-10,"No","Yes")))</f>
        <v>N/A</v>
      </c>
      <c r="E103" s="137">
        <v>79204518</v>
      </c>
      <c r="F103" s="138" t="str">
        <f>IF($B103="N/A","N/A",IF(E103&gt;10,"No",IF(E103&lt;-10,"No","Yes")))</f>
        <v>N/A</v>
      </c>
      <c r="G103" s="137">
        <v>107850270</v>
      </c>
      <c r="H103" s="138" t="str">
        <f>IF($B103="N/A","N/A",IF(G103&gt;10,"No",IF(G103&lt;-10,"No","Yes")))</f>
        <v>N/A</v>
      </c>
      <c r="I103" s="132">
        <v>26.6</v>
      </c>
      <c r="J103" s="132">
        <v>36.17</v>
      </c>
      <c r="K103" s="133" t="s">
        <v>732</v>
      </c>
      <c r="L103" s="134" t="str">
        <f t="shared" si="38"/>
        <v>No</v>
      </c>
    </row>
    <row r="104" spans="1:12" x14ac:dyDescent="0.2">
      <c r="A104" s="45" t="s">
        <v>108</v>
      </c>
      <c r="B104" s="154" t="s">
        <v>299</v>
      </c>
      <c r="C104" s="150">
        <v>1.9590383739999999</v>
      </c>
      <c r="D104" s="138" t="str">
        <f>IF($B104="N/A","N/A",IF(C104&gt;2,"No",IF(C104&lt;0.9,"No","Yes")))</f>
        <v>Yes</v>
      </c>
      <c r="E104" s="150">
        <v>1.9297453206999999</v>
      </c>
      <c r="F104" s="138" t="str">
        <f>IF($B104="N/A","N/A",IF(E104&gt;2,"No",IF(E104&lt;0.9,"No","Yes")))</f>
        <v>Yes</v>
      </c>
      <c r="G104" s="150">
        <v>2.6088476382999999</v>
      </c>
      <c r="H104" s="138" t="str">
        <f>IF($B104="N/A","N/A",IF(G104&gt;2,"No",IF(G104&lt;0.9,"No","Yes")))</f>
        <v>No</v>
      </c>
      <c r="I104" s="132">
        <v>-1.5</v>
      </c>
      <c r="J104" s="132">
        <v>35.19</v>
      </c>
      <c r="K104" s="133" t="s">
        <v>732</v>
      </c>
      <c r="L104" s="134" t="str">
        <f t="shared" si="38"/>
        <v>No</v>
      </c>
    </row>
    <row r="105" spans="1:12" x14ac:dyDescent="0.2">
      <c r="A105" s="45" t="s">
        <v>458</v>
      </c>
      <c r="B105" s="154" t="s">
        <v>299</v>
      </c>
      <c r="C105" s="150">
        <v>1</v>
      </c>
      <c r="D105" s="138" t="str">
        <f>IF($B105="N/A","N/A",IF(C105&gt;2,"No",IF(C105&lt;0.9,"No","Yes")))</f>
        <v>Yes</v>
      </c>
      <c r="E105" s="150">
        <v>1.0015698586999999</v>
      </c>
      <c r="F105" s="138" t="str">
        <f>IF($B105="N/A","N/A",IF(E105&gt;2,"No",IF(E105&lt;0.9,"No","Yes")))</f>
        <v>Yes</v>
      </c>
      <c r="G105" s="150">
        <v>1</v>
      </c>
      <c r="H105" s="138" t="str">
        <f>IF($B105="N/A","N/A",IF(G105&gt;2,"No",IF(G105&lt;0.9,"No","Yes")))</f>
        <v>Yes</v>
      </c>
      <c r="I105" s="132">
        <v>0.157</v>
      </c>
      <c r="J105" s="132">
        <v>-0.157</v>
      </c>
      <c r="K105" s="133" t="s">
        <v>732</v>
      </c>
      <c r="L105" s="134" t="str">
        <f t="shared" si="38"/>
        <v>Yes</v>
      </c>
    </row>
    <row r="106" spans="1:12" x14ac:dyDescent="0.2">
      <c r="A106" s="45" t="s">
        <v>459</v>
      </c>
      <c r="B106" s="154" t="s">
        <v>299</v>
      </c>
      <c r="C106" s="150">
        <v>1.0034826903</v>
      </c>
      <c r="D106" s="138" t="str">
        <f>IF($B106="N/A","N/A",IF(C106&gt;2,"No",IF(C106&lt;0.9,"No","Yes")))</f>
        <v>Yes</v>
      </c>
      <c r="E106" s="150">
        <v>0.30885881100000001</v>
      </c>
      <c r="F106" s="138" t="str">
        <f>IF($B106="N/A","N/A",IF(E106&gt;2,"No",IF(E106&lt;0.9,"No","Yes")))</f>
        <v>No</v>
      </c>
      <c r="G106" s="150">
        <v>1.0837049691</v>
      </c>
      <c r="H106" s="138" t="str">
        <f>IF($B106="N/A","N/A",IF(G106&gt;2,"No",IF(G106&lt;0.9,"No","Yes")))</f>
        <v>Yes</v>
      </c>
      <c r="I106" s="132">
        <v>-69.2</v>
      </c>
      <c r="J106" s="132">
        <v>250.9</v>
      </c>
      <c r="K106" s="133" t="s">
        <v>732</v>
      </c>
      <c r="L106" s="134" t="str">
        <f t="shared" si="38"/>
        <v>No</v>
      </c>
    </row>
    <row r="107" spans="1:12" x14ac:dyDescent="0.2">
      <c r="A107" s="45" t="s">
        <v>460</v>
      </c>
      <c r="B107" s="154" t="s">
        <v>299</v>
      </c>
      <c r="C107" s="150">
        <v>1.9152678346000001</v>
      </c>
      <c r="D107" s="138" t="str">
        <f>IF($B107="N/A","N/A",IF(C107&gt;2,"No",IF(C107&lt;0.9,"No","Yes")))</f>
        <v>Yes</v>
      </c>
      <c r="E107" s="150">
        <v>1.9202939719000001</v>
      </c>
      <c r="F107" s="138" t="str">
        <f>IF($B107="N/A","N/A",IF(E107&gt;2,"No",IF(E107&lt;0.9,"No","Yes")))</f>
        <v>Yes</v>
      </c>
      <c r="G107" s="150">
        <v>1.9303913543</v>
      </c>
      <c r="H107" s="138" t="str">
        <f>IF($B107="N/A","N/A",IF(G107&gt;2,"No",IF(G107&lt;0.9,"No","Yes")))</f>
        <v>Yes</v>
      </c>
      <c r="I107" s="132">
        <v>0.26240000000000002</v>
      </c>
      <c r="J107" s="132">
        <v>0.52580000000000005</v>
      </c>
      <c r="K107" s="133" t="s">
        <v>732</v>
      </c>
      <c r="L107" s="134" t="str">
        <f t="shared" si="38"/>
        <v>Yes</v>
      </c>
    </row>
    <row r="108" spans="1:12" x14ac:dyDescent="0.2">
      <c r="A108" s="45" t="s">
        <v>1272</v>
      </c>
      <c r="B108" s="136" t="s">
        <v>217</v>
      </c>
      <c r="C108" s="137">
        <v>15.708101260999999</v>
      </c>
      <c r="D108" s="138" t="str">
        <f>IF($B108="N/A","N/A",IF(C108&gt;10,"No",IF(C108&lt;-10,"No","Yes")))</f>
        <v>N/A</v>
      </c>
      <c r="E108" s="137">
        <v>15.944006612000001</v>
      </c>
      <c r="F108" s="138" t="str">
        <f>IF($B108="N/A","N/A",IF(E108&gt;10,"No",IF(E108&lt;-10,"No","Yes")))</f>
        <v>N/A</v>
      </c>
      <c r="G108" s="137">
        <v>22.56755042</v>
      </c>
      <c r="H108" s="138" t="str">
        <f>IF($B108="N/A","N/A",IF(G108&gt;10,"No",IF(G108&lt;-10,"No","Yes")))</f>
        <v>N/A</v>
      </c>
      <c r="I108" s="132">
        <v>1.502</v>
      </c>
      <c r="J108" s="132">
        <v>41.54</v>
      </c>
      <c r="K108" s="133" t="s">
        <v>732</v>
      </c>
      <c r="L108" s="134" t="str">
        <f t="shared" si="38"/>
        <v>No</v>
      </c>
    </row>
    <row r="109" spans="1:12" x14ac:dyDescent="0.2">
      <c r="A109" s="45" t="s">
        <v>1273</v>
      </c>
      <c r="B109" s="136" t="s">
        <v>217</v>
      </c>
      <c r="C109" s="137">
        <v>3288.5633803000001</v>
      </c>
      <c r="D109" s="138" t="str">
        <f>IF($B109="N/A","N/A",IF(C109&gt;10,"No",IF(C109&lt;-10,"No","Yes")))</f>
        <v>N/A</v>
      </c>
      <c r="E109" s="137">
        <v>3243.4521193</v>
      </c>
      <c r="F109" s="138" t="str">
        <f>IF($B109="N/A","N/A",IF(E109&gt;10,"No",IF(E109&lt;-10,"No","Yes")))</f>
        <v>N/A</v>
      </c>
      <c r="G109" s="137">
        <v>3219.4884969</v>
      </c>
      <c r="H109" s="138" t="str">
        <f>IF($B109="N/A","N/A",IF(G109&gt;10,"No",IF(G109&lt;-10,"No","Yes")))</f>
        <v>N/A</v>
      </c>
      <c r="I109" s="132">
        <v>-1.37</v>
      </c>
      <c r="J109" s="132">
        <v>-0.73899999999999999</v>
      </c>
      <c r="K109" s="133" t="s">
        <v>732</v>
      </c>
      <c r="L109" s="134" t="str">
        <f t="shared" si="38"/>
        <v>Yes</v>
      </c>
    </row>
    <row r="110" spans="1:12" x14ac:dyDescent="0.2">
      <c r="A110" s="45" t="s">
        <v>1274</v>
      </c>
      <c r="B110" s="136" t="s">
        <v>217</v>
      </c>
      <c r="C110" s="137">
        <v>133.81134707999999</v>
      </c>
      <c r="D110" s="138" t="str">
        <f>IF($B110="N/A","N/A",IF(C110&gt;10,"No",IF(C110&lt;-10,"No","Yes")))</f>
        <v>N/A</v>
      </c>
      <c r="E110" s="137">
        <v>40.450947057999997</v>
      </c>
      <c r="F110" s="138" t="str">
        <f>IF($B110="N/A","N/A",IF(E110&gt;10,"No",IF(E110&lt;-10,"No","Yes")))</f>
        <v>N/A</v>
      </c>
      <c r="G110" s="137">
        <v>17.172102058</v>
      </c>
      <c r="H110" s="138" t="str">
        <f>IF($B110="N/A","N/A",IF(G110&gt;10,"No",IF(G110&lt;-10,"No","Yes")))</f>
        <v>N/A</v>
      </c>
      <c r="I110" s="132">
        <v>-69.8</v>
      </c>
      <c r="J110" s="132">
        <v>-57.5</v>
      </c>
      <c r="K110" s="133" t="s">
        <v>732</v>
      </c>
      <c r="L110" s="134" t="str">
        <f t="shared" si="38"/>
        <v>No</v>
      </c>
    </row>
    <row r="111" spans="1:12" x14ac:dyDescent="0.2">
      <c r="A111" s="45" t="s">
        <v>1275</v>
      </c>
      <c r="B111" s="136" t="s">
        <v>217</v>
      </c>
      <c r="C111" s="137">
        <v>5.8347445925999999</v>
      </c>
      <c r="D111" s="138" t="str">
        <f>IF($B111="N/A","N/A",IF(C111&gt;10,"No",IF(C111&lt;-10,"No","Yes")))</f>
        <v>N/A</v>
      </c>
      <c r="E111" s="137">
        <v>6.5834739791999999</v>
      </c>
      <c r="F111" s="138" t="str">
        <f>IF($B111="N/A","N/A",IF(E111&gt;10,"No",IF(E111&lt;-10,"No","Yes")))</f>
        <v>N/A</v>
      </c>
      <c r="G111" s="137">
        <v>8.1575051846999997</v>
      </c>
      <c r="H111" s="138" t="str">
        <f>IF($B111="N/A","N/A",IF(G111&gt;10,"No",IF(G111&lt;-10,"No","Yes")))</f>
        <v>N/A</v>
      </c>
      <c r="I111" s="132">
        <v>12.83</v>
      </c>
      <c r="J111" s="132">
        <v>23.91</v>
      </c>
      <c r="K111" s="133" t="s">
        <v>732</v>
      </c>
      <c r="L111" s="134" t="str">
        <f t="shared" si="38"/>
        <v>Yes</v>
      </c>
    </row>
    <row r="112" spans="1:12" x14ac:dyDescent="0.2">
      <c r="A112" s="45" t="s">
        <v>329</v>
      </c>
      <c r="B112" s="135" t="s">
        <v>300</v>
      </c>
      <c r="C112" s="150">
        <v>99.925879250999998</v>
      </c>
      <c r="D112" s="138" t="str">
        <f>IF(OR($B112="N/A",$C112="N/A"),"N/A",IF(C112&gt;98,"Yes","No"))</f>
        <v>Yes</v>
      </c>
      <c r="E112" s="150">
        <v>94.108735511999996</v>
      </c>
      <c r="F112" s="138" t="str">
        <f>IF(OR($B112="N/A",$E112="N/A"),"N/A",IF(E112&gt;98,"Yes","No"))</f>
        <v>No</v>
      </c>
      <c r="G112" s="150">
        <v>99.860966765000001</v>
      </c>
      <c r="H112" s="138" t="str">
        <f t="shared" ref="H112:H115" si="39">IF($B112="N/A","N/A",IF(G112&gt;98,"Yes","No"))</f>
        <v>Yes</v>
      </c>
      <c r="I112" s="132">
        <v>-5.82</v>
      </c>
      <c r="J112" s="132">
        <v>6.1120000000000001</v>
      </c>
      <c r="K112" s="133" t="s">
        <v>732</v>
      </c>
      <c r="L112" s="134" t="str">
        <f>IF(J112="Div by 0", "N/A", IF(OR(J112="N/A",K112="N/A"),"N/A", IF(J112&gt;VALUE(MID(K112,1,2)), "No", IF(J112&lt;-1*VALUE(MID(K112,1,2)), "No", "Yes"))))</f>
        <v>Yes</v>
      </c>
    </row>
    <row r="113" spans="1:12" x14ac:dyDescent="0.2">
      <c r="A113" s="45" t="s">
        <v>461</v>
      </c>
      <c r="B113" s="135" t="s">
        <v>300</v>
      </c>
      <c r="C113" s="150">
        <v>100</v>
      </c>
      <c r="D113" s="138" t="str">
        <f t="shared" ref="D113:D115" si="40">IF(OR($B113="N/A",$C113="N/A"),"N/A",IF(C113&gt;98,"Yes","No"))</f>
        <v>Yes</v>
      </c>
      <c r="E113" s="150">
        <v>100</v>
      </c>
      <c r="F113" s="138" t="str">
        <f t="shared" ref="F113:F115" si="41">IF(OR($B113="N/A",$E113="N/A"),"N/A",IF(E113&gt;98,"Yes","No"))</f>
        <v>Yes</v>
      </c>
      <c r="G113" s="150">
        <v>100</v>
      </c>
      <c r="H113" s="138" t="str">
        <f t="shared" si="39"/>
        <v>Yes</v>
      </c>
      <c r="I113" s="132">
        <v>0</v>
      </c>
      <c r="J113" s="132">
        <v>0</v>
      </c>
      <c r="K113" s="133" t="s">
        <v>732</v>
      </c>
      <c r="L113" s="134" t="str">
        <f t="shared" ref="L113:L115" si="42">IF(J113="Div by 0", "N/A", IF(OR(J113="N/A",K113="N/A"),"N/A", IF(J113&gt;VALUE(MID(K113,1,2)), "No", IF(J113&lt;-1*VALUE(MID(K113,1,2)), "No", "Yes"))))</f>
        <v>Yes</v>
      </c>
    </row>
    <row r="114" spans="1:12" x14ac:dyDescent="0.2">
      <c r="A114" s="45" t="s">
        <v>462</v>
      </c>
      <c r="B114" s="135" t="s">
        <v>300</v>
      </c>
      <c r="C114" s="150">
        <v>99.976764080999999</v>
      </c>
      <c r="D114" s="138" t="str">
        <f t="shared" si="40"/>
        <v>Yes</v>
      </c>
      <c r="E114" s="150">
        <v>8.9677102619000006</v>
      </c>
      <c r="F114" s="138" t="str">
        <f t="shared" si="41"/>
        <v>No</v>
      </c>
      <c r="G114" s="150">
        <v>99.588703960999993</v>
      </c>
      <c r="H114" s="138" t="str">
        <f t="shared" si="39"/>
        <v>Yes</v>
      </c>
      <c r="I114" s="132">
        <v>-91</v>
      </c>
      <c r="J114" s="132">
        <v>1011</v>
      </c>
      <c r="K114" s="133" t="s">
        <v>732</v>
      </c>
      <c r="L114" s="134" t="str">
        <f t="shared" si="42"/>
        <v>No</v>
      </c>
    </row>
    <row r="115" spans="1:12" x14ac:dyDescent="0.2">
      <c r="A115" s="45" t="s">
        <v>463</v>
      </c>
      <c r="B115" s="135" t="s">
        <v>300</v>
      </c>
      <c r="C115" s="150">
        <v>99.921379408999996</v>
      </c>
      <c r="D115" s="138" t="str">
        <f t="shared" si="40"/>
        <v>Yes</v>
      </c>
      <c r="E115" s="150">
        <v>99.856428835000003</v>
      </c>
      <c r="F115" s="138" t="str">
        <f t="shared" si="41"/>
        <v>Yes</v>
      </c>
      <c r="G115" s="150">
        <v>99.849170845000003</v>
      </c>
      <c r="H115" s="138" t="str">
        <f t="shared" si="39"/>
        <v>Yes</v>
      </c>
      <c r="I115" s="132">
        <v>-6.5000000000000002E-2</v>
      </c>
      <c r="J115" s="132">
        <v>-7.0000000000000001E-3</v>
      </c>
      <c r="K115" s="133" t="s">
        <v>732</v>
      </c>
      <c r="L115" s="134" t="str">
        <f t="shared" si="42"/>
        <v>Yes</v>
      </c>
    </row>
    <row r="116" spans="1:12" x14ac:dyDescent="0.2">
      <c r="A116" s="3" t="s">
        <v>464</v>
      </c>
      <c r="B116" s="135" t="s">
        <v>217</v>
      </c>
      <c r="C116" s="155">
        <v>94696</v>
      </c>
      <c r="D116" s="138" t="str">
        <f>IF($B116="N/A","N/A",IF(C116&gt;10,"No",IF(C116&lt;-10,"No","Yes")))</f>
        <v>N/A</v>
      </c>
      <c r="E116" s="155">
        <v>1157049</v>
      </c>
      <c r="F116" s="138" t="str">
        <f>IF($B116="N/A","N/A",IF(E116&gt;10,"No",IF(E116&lt;-10,"No","Yes")))</f>
        <v>N/A</v>
      </c>
      <c r="G116" s="155">
        <v>1523864</v>
      </c>
      <c r="H116" s="138" t="str">
        <f>IF($B116="N/A","N/A",IF(G116&gt;10,"No",IF(G116&lt;-10,"No","Yes")))</f>
        <v>N/A</v>
      </c>
      <c r="I116" s="132">
        <v>1122</v>
      </c>
      <c r="J116" s="132">
        <v>31.7</v>
      </c>
      <c r="K116" s="135" t="s">
        <v>732</v>
      </c>
      <c r="L116" s="134" t="str">
        <f>IF(J116="Div by 0", "N/A", IF(OR(J116="N/A",K116="N/A"),"N/A", IF(J116&gt;VALUE(MID(K116,1,2)), "No", IF(J116&lt;-1*VALUE(MID(K116,1,2)), "No", "Yes"))))</f>
        <v>No</v>
      </c>
    </row>
    <row r="117" spans="1:12" x14ac:dyDescent="0.2">
      <c r="A117" s="3" t="s">
        <v>215</v>
      </c>
      <c r="B117" s="135" t="s">
        <v>217</v>
      </c>
      <c r="C117" s="150">
        <v>0</v>
      </c>
      <c r="D117" s="138" t="str">
        <f>IF($B117="N/A","N/A",IF(C117&gt;10,"No",IF(C117&lt;-10,"No","Yes")))</f>
        <v>N/A</v>
      </c>
      <c r="E117" s="150">
        <v>0.79512622200000005</v>
      </c>
      <c r="F117" s="138" t="str">
        <f>IF($B117="N/A","N/A",IF(E117&gt;10,"No",IF(E117&lt;-10,"No","Yes")))</f>
        <v>N/A</v>
      </c>
      <c r="G117" s="150">
        <v>9.9033115816000006</v>
      </c>
      <c r="H117" s="138" t="str">
        <f>IF($B117="N/A","N/A",IF(G117&gt;10,"No",IF(G117&lt;-10,"No","Yes")))</f>
        <v>N/A</v>
      </c>
      <c r="I117" s="132" t="s">
        <v>1743</v>
      </c>
      <c r="J117" s="132">
        <v>1146</v>
      </c>
      <c r="K117" s="135" t="s">
        <v>732</v>
      </c>
      <c r="L117" s="134" t="str">
        <f>IF(J117="Div by 0", "N/A", IF(OR(J117="N/A",K117="N/A"),"N/A", IF(J117&gt;VALUE(MID(K117,1,2)), "No", IF(J117&lt;-1*VALUE(MID(K117,1,2)), "No", "Yes"))))</f>
        <v>No</v>
      </c>
    </row>
    <row r="118" spans="1:12" x14ac:dyDescent="0.2">
      <c r="A118" s="4" t="s">
        <v>1630</v>
      </c>
      <c r="B118" s="135" t="s">
        <v>217</v>
      </c>
      <c r="C118" s="131">
        <v>112313781</v>
      </c>
      <c r="D118" s="130" t="str">
        <f>IF($B118="N/A","N/A",IF(C118&gt;10,"No",IF(C118&lt;-10,"No","Yes")))</f>
        <v>N/A</v>
      </c>
      <c r="E118" s="131">
        <v>180957787</v>
      </c>
      <c r="F118" s="130" t="str">
        <f>IF($B118="N/A","N/A",IF(E118&gt;10,"No",IF(E118&lt;-10,"No","Yes")))</f>
        <v>N/A</v>
      </c>
      <c r="G118" s="131">
        <v>330757865</v>
      </c>
      <c r="H118" s="130" t="str">
        <f>IF($B118="N/A","N/A",IF(G118&gt;10,"No",IF(G118&lt;-10,"No","Yes")))</f>
        <v>N/A</v>
      </c>
      <c r="I118" s="139">
        <v>61.12</v>
      </c>
      <c r="J118" s="139">
        <v>82.78</v>
      </c>
      <c r="K118" s="135" t="s">
        <v>732</v>
      </c>
      <c r="L118" s="134" t="str">
        <f>IF(J118="Div by 0", "N/A", IF(K118="N/A","N/A", IF(J118&gt;VALUE(MID(K118,1,2)), "No", IF(J118&lt;-1*VALUE(MID(K118,1,2)), "No", "Yes"))))</f>
        <v>No</v>
      </c>
    </row>
    <row r="119" spans="1:12" x14ac:dyDescent="0.2">
      <c r="A119" s="4" t="s">
        <v>1631</v>
      </c>
      <c r="B119" s="135" t="s">
        <v>217</v>
      </c>
      <c r="C119" s="131">
        <v>523732976</v>
      </c>
      <c r="D119" s="130" t="str">
        <f>IF($B119="N/A","N/A",IF(C119&gt;10,"No",IF(C119&lt;-10,"No","Yes")))</f>
        <v>N/A</v>
      </c>
      <c r="E119" s="131">
        <v>5971038159</v>
      </c>
      <c r="F119" s="130" t="str">
        <f>IF($B119="N/A","N/A",IF(E119&gt;10,"No",IF(E119&lt;-10,"No","Yes")))</f>
        <v>N/A</v>
      </c>
      <c r="G119" s="131">
        <v>6708715445</v>
      </c>
      <c r="H119" s="130" t="str">
        <f>IF($B119="N/A","N/A",IF(G119&gt;10,"No",IF(G119&lt;-10,"No","Yes")))</f>
        <v>N/A</v>
      </c>
      <c r="I119" s="139">
        <v>1040</v>
      </c>
      <c r="J119" s="139">
        <v>12.35</v>
      </c>
      <c r="K119" s="135" t="s">
        <v>732</v>
      </c>
      <c r="L119" s="134" t="str">
        <f>IF(J119="Div by 0", "N/A", IF(K119="N/A","N/A", IF(J119&gt;VALUE(MID(K119,1,2)), "No", IF(J119&lt;-1*VALUE(MID(K119,1,2)), "No", "Yes"))))</f>
        <v>Yes</v>
      </c>
    </row>
    <row r="120" spans="1:12" x14ac:dyDescent="0.2">
      <c r="A120" s="4" t="s">
        <v>1632</v>
      </c>
      <c r="B120" s="135" t="s">
        <v>217</v>
      </c>
      <c r="C120" s="152">
        <v>94681</v>
      </c>
      <c r="D120" s="130" t="str">
        <f>IF($B120="N/A","N/A",IF(C120&gt;10,"No",IF(C120&lt;-10,"No","Yes")))</f>
        <v>N/A</v>
      </c>
      <c r="E120" s="152">
        <v>1156962</v>
      </c>
      <c r="F120" s="130" t="str">
        <f>IF($B120="N/A","N/A",IF(E120&gt;10,"No",IF(E120&lt;-10,"No","Yes")))</f>
        <v>N/A</v>
      </c>
      <c r="G120" s="152">
        <v>1523714</v>
      </c>
      <c r="H120" s="130" t="str">
        <f>IF($B120="N/A","N/A",IF(G120&gt;10,"No",IF(G120&lt;-10,"No","Yes")))</f>
        <v>N/A</v>
      </c>
      <c r="I120" s="139">
        <v>1122</v>
      </c>
      <c r="J120" s="139">
        <v>31.7</v>
      </c>
      <c r="K120" s="135" t="s">
        <v>732</v>
      </c>
      <c r="L120" s="134" t="str">
        <f>IF(J120="Div by 0", "N/A", IF(K120="N/A","N/A", IF(J120&gt;VALUE(MID(K120,1,2)), "No", IF(J120&lt;-1*VALUE(MID(K120,1,2)), "No", "Yes"))))</f>
        <v>No</v>
      </c>
    </row>
    <row r="121" spans="1:12" x14ac:dyDescent="0.2">
      <c r="A121" s="4" t="s">
        <v>1633</v>
      </c>
      <c r="B121" s="141" t="s">
        <v>217</v>
      </c>
      <c r="C121" s="152" t="s">
        <v>217</v>
      </c>
      <c r="D121" s="134" t="str">
        <f t="shared" ref="D121:H134" si="43">IF($B121="N/A","N/A",IF(C121&lt;0,"No","Yes"))</f>
        <v>N/A</v>
      </c>
      <c r="E121" s="152">
        <v>9451</v>
      </c>
      <c r="F121" s="134" t="str">
        <f t="shared" si="43"/>
        <v>N/A</v>
      </c>
      <c r="G121" s="152">
        <v>11217</v>
      </c>
      <c r="H121" s="134" t="str">
        <f t="shared" si="43"/>
        <v>N/A</v>
      </c>
      <c r="I121" s="139" t="s">
        <v>217</v>
      </c>
      <c r="J121" s="139">
        <v>18.690000000000001</v>
      </c>
      <c r="K121" s="141" t="s">
        <v>732</v>
      </c>
      <c r="L121" s="134" t="str">
        <f t="shared" ref="L121:L142" si="44">IF(J121="Div by 0", "N/A", IF(OR(J121="N/A",K121="N/A"),"N/A", IF(J121&gt;VALUE(MID(K121,1,2)), "No", IF(J121&lt;-1*VALUE(MID(K121,1,2)), "No", "Yes"))))</f>
        <v>Yes</v>
      </c>
    </row>
    <row r="122" spans="1:12" x14ac:dyDescent="0.2">
      <c r="A122" s="4" t="s">
        <v>1634</v>
      </c>
      <c r="B122" s="141" t="s">
        <v>217</v>
      </c>
      <c r="C122" s="152" t="s">
        <v>217</v>
      </c>
      <c r="D122" s="134" t="str">
        <f t="shared" si="43"/>
        <v>N/A</v>
      </c>
      <c r="E122" s="152">
        <v>154732</v>
      </c>
      <c r="F122" s="134" t="str">
        <f t="shared" si="43"/>
        <v>N/A</v>
      </c>
      <c r="G122" s="152">
        <v>200593</v>
      </c>
      <c r="H122" s="134" t="str">
        <f t="shared" si="43"/>
        <v>N/A</v>
      </c>
      <c r="I122" s="139" t="s">
        <v>217</v>
      </c>
      <c r="J122" s="139">
        <v>29.64</v>
      </c>
      <c r="K122" s="141" t="s">
        <v>732</v>
      </c>
      <c r="L122" s="134" t="str">
        <f t="shared" si="44"/>
        <v>Yes</v>
      </c>
    </row>
    <row r="123" spans="1:12" x14ac:dyDescent="0.2">
      <c r="A123" s="4" t="s">
        <v>1635</v>
      </c>
      <c r="B123" s="141" t="s">
        <v>217</v>
      </c>
      <c r="C123" s="152" t="s">
        <v>217</v>
      </c>
      <c r="D123" s="134" t="str">
        <f t="shared" si="43"/>
        <v>N/A</v>
      </c>
      <c r="E123" s="152">
        <v>809246</v>
      </c>
      <c r="F123" s="134" t="str">
        <f t="shared" si="43"/>
        <v>N/A</v>
      </c>
      <c r="G123" s="152">
        <v>1006352</v>
      </c>
      <c r="H123" s="134" t="str">
        <f t="shared" si="43"/>
        <v>N/A</v>
      </c>
      <c r="I123" s="139" t="s">
        <v>217</v>
      </c>
      <c r="J123" s="139">
        <v>24.36</v>
      </c>
      <c r="K123" s="141" t="s">
        <v>732</v>
      </c>
      <c r="L123" s="134" t="str">
        <f t="shared" si="44"/>
        <v>Yes</v>
      </c>
    </row>
    <row r="124" spans="1:12" x14ac:dyDescent="0.2">
      <c r="A124" s="4" t="s">
        <v>1636</v>
      </c>
      <c r="B124" s="141" t="s">
        <v>217</v>
      </c>
      <c r="C124" s="152" t="s">
        <v>217</v>
      </c>
      <c r="D124" s="134" t="str">
        <f t="shared" si="43"/>
        <v>N/A</v>
      </c>
      <c r="E124" s="152">
        <v>183533</v>
      </c>
      <c r="F124" s="134" t="str">
        <f t="shared" si="43"/>
        <v>N/A</v>
      </c>
      <c r="G124" s="152">
        <v>305552</v>
      </c>
      <c r="H124" s="134" t="str">
        <f t="shared" si="43"/>
        <v>N/A</v>
      </c>
      <c r="I124" s="139" t="s">
        <v>217</v>
      </c>
      <c r="J124" s="139">
        <v>66.48</v>
      </c>
      <c r="K124" s="141" t="s">
        <v>732</v>
      </c>
      <c r="L124" s="134" t="str">
        <f t="shared" si="44"/>
        <v>No</v>
      </c>
    </row>
    <row r="125" spans="1:12" x14ac:dyDescent="0.2">
      <c r="A125" s="2" t="s">
        <v>1637</v>
      </c>
      <c r="B125" s="141" t="s">
        <v>217</v>
      </c>
      <c r="C125" s="156" t="s">
        <v>217</v>
      </c>
      <c r="D125" s="134" t="str">
        <f t="shared" si="43"/>
        <v>N/A</v>
      </c>
      <c r="E125" s="156" t="s">
        <v>217</v>
      </c>
      <c r="F125" s="134" t="str">
        <f t="shared" si="43"/>
        <v>N/A</v>
      </c>
      <c r="G125" s="156">
        <v>83.682478520999993</v>
      </c>
      <c r="H125" s="134" t="str">
        <f t="shared" si="43"/>
        <v>N/A</v>
      </c>
      <c r="I125" s="132" t="s">
        <v>217</v>
      </c>
      <c r="J125" s="132" t="s">
        <v>217</v>
      </c>
      <c r="K125" s="135" t="s">
        <v>732</v>
      </c>
      <c r="L125" s="134" t="str">
        <f>IF(J125="Div by 0", "N/A", IF(OR(J125="N/A",K125="N/A"),"N/A", IF(J125&gt;VALUE(MID(K125,1,2)), "No", IF(J125&lt;-1*VALUE(MID(K125,1,2)), "No", "Yes"))))</f>
        <v>N/A</v>
      </c>
    </row>
    <row r="126" spans="1:12" ht="25.5" x14ac:dyDescent="0.2">
      <c r="A126" s="2" t="s">
        <v>1638</v>
      </c>
      <c r="B126" s="141" t="s">
        <v>217</v>
      </c>
      <c r="C126" s="156" t="s">
        <v>217</v>
      </c>
      <c r="D126" s="134" t="str">
        <f t="shared" si="43"/>
        <v>N/A</v>
      </c>
      <c r="E126" s="156" t="s">
        <v>217</v>
      </c>
      <c r="F126" s="134" t="str">
        <f t="shared" si="43"/>
        <v>N/A</v>
      </c>
      <c r="G126" s="156">
        <v>7.6852454524000002</v>
      </c>
      <c r="H126" s="134" t="str">
        <f t="shared" si="43"/>
        <v>N/A</v>
      </c>
      <c r="I126" s="132" t="s">
        <v>217</v>
      </c>
      <c r="J126" s="132" t="s">
        <v>217</v>
      </c>
      <c r="K126" s="141" t="s">
        <v>732</v>
      </c>
      <c r="L126" s="134" t="str">
        <f t="shared" ref="L126:L129" si="45">IF(J126="Div by 0", "N/A", IF(OR(J126="N/A",K126="N/A"),"N/A", IF(J126&gt;VALUE(MID(K126,1,2)), "No", IF(J126&lt;-1*VALUE(MID(K126,1,2)), "No", "Yes"))))</f>
        <v>N/A</v>
      </c>
    </row>
    <row r="127" spans="1:12" ht="25.5" x14ac:dyDescent="0.2">
      <c r="A127" s="2" t="s">
        <v>1639</v>
      </c>
      <c r="B127" s="141" t="s">
        <v>217</v>
      </c>
      <c r="C127" s="156" t="s">
        <v>217</v>
      </c>
      <c r="D127" s="134" t="str">
        <f t="shared" si="43"/>
        <v>N/A</v>
      </c>
      <c r="E127" s="156" t="s">
        <v>217</v>
      </c>
      <c r="F127" s="134" t="str">
        <f t="shared" si="43"/>
        <v>N/A</v>
      </c>
      <c r="G127" s="156">
        <v>65.481366864999998</v>
      </c>
      <c r="H127" s="134" t="str">
        <f t="shared" si="43"/>
        <v>N/A</v>
      </c>
      <c r="I127" s="132" t="s">
        <v>217</v>
      </c>
      <c r="J127" s="132" t="s">
        <v>217</v>
      </c>
      <c r="K127" s="141" t="s">
        <v>732</v>
      </c>
      <c r="L127" s="134" t="str">
        <f t="shared" si="45"/>
        <v>N/A</v>
      </c>
    </row>
    <row r="128" spans="1:12" ht="25.5" x14ac:dyDescent="0.2">
      <c r="A128" s="2" t="s">
        <v>1640</v>
      </c>
      <c r="B128" s="141" t="s">
        <v>217</v>
      </c>
      <c r="C128" s="156" t="s">
        <v>217</v>
      </c>
      <c r="D128" s="134" t="str">
        <f t="shared" si="43"/>
        <v>N/A</v>
      </c>
      <c r="E128" s="156" t="s">
        <v>217</v>
      </c>
      <c r="F128" s="134" t="str">
        <f t="shared" si="43"/>
        <v>N/A</v>
      </c>
      <c r="G128" s="156">
        <v>96.213331498000002</v>
      </c>
      <c r="H128" s="134" t="str">
        <f t="shared" si="43"/>
        <v>N/A</v>
      </c>
      <c r="I128" s="132" t="s">
        <v>217</v>
      </c>
      <c r="J128" s="132" t="s">
        <v>217</v>
      </c>
      <c r="K128" s="141" t="s">
        <v>732</v>
      </c>
      <c r="L128" s="134" t="str">
        <f t="shared" si="45"/>
        <v>N/A</v>
      </c>
    </row>
    <row r="129" spans="1:12" ht="25.5" x14ac:dyDescent="0.2">
      <c r="A129" s="2" t="s">
        <v>1641</v>
      </c>
      <c r="B129" s="141" t="s">
        <v>217</v>
      </c>
      <c r="C129" s="156" t="s">
        <v>217</v>
      </c>
      <c r="D129" s="134" t="str">
        <f t="shared" si="43"/>
        <v>N/A</v>
      </c>
      <c r="E129" s="156" t="s">
        <v>217</v>
      </c>
      <c r="F129" s="134" t="str">
        <f t="shared" si="43"/>
        <v>N/A</v>
      </c>
      <c r="G129" s="156">
        <v>94.721896720000004</v>
      </c>
      <c r="H129" s="134" t="str">
        <f t="shared" si="43"/>
        <v>N/A</v>
      </c>
      <c r="I129" s="132" t="s">
        <v>217</v>
      </c>
      <c r="J129" s="132" t="s">
        <v>217</v>
      </c>
      <c r="K129" s="141" t="s">
        <v>732</v>
      </c>
      <c r="L129" s="134" t="str">
        <f t="shared" si="45"/>
        <v>N/A</v>
      </c>
    </row>
    <row r="130" spans="1:12" ht="25.5" x14ac:dyDescent="0.2">
      <c r="A130" s="2" t="s">
        <v>1642</v>
      </c>
      <c r="B130" s="141" t="s">
        <v>217</v>
      </c>
      <c r="C130" s="156">
        <v>0</v>
      </c>
      <c r="D130" s="134" t="str">
        <f t="shared" si="43"/>
        <v>N/A</v>
      </c>
      <c r="E130" s="156">
        <v>0.79518601300000002</v>
      </c>
      <c r="F130" s="134" t="str">
        <f t="shared" si="43"/>
        <v>N/A</v>
      </c>
      <c r="G130" s="156">
        <v>9.9042208707999997</v>
      </c>
      <c r="H130" s="134" t="str">
        <f t="shared" si="43"/>
        <v>N/A</v>
      </c>
      <c r="I130" s="132" t="s">
        <v>1743</v>
      </c>
      <c r="J130" s="132">
        <v>1146</v>
      </c>
      <c r="K130" s="135" t="s">
        <v>732</v>
      </c>
      <c r="L130" s="134" t="str">
        <f>IF(J130="Div by 0", "N/A", IF(OR(J130="N/A",K130="N/A"),"N/A", IF(J130&gt;VALUE(MID(K130,1,2)), "No", IF(J130&lt;-1*VALUE(MID(K130,1,2)), "No", "Yes"))))</f>
        <v>No</v>
      </c>
    </row>
    <row r="131" spans="1:12" ht="25.5" x14ac:dyDescent="0.2">
      <c r="A131" s="2" t="s">
        <v>1643</v>
      </c>
      <c r="B131" s="141" t="s">
        <v>217</v>
      </c>
      <c r="C131" s="156" t="s">
        <v>217</v>
      </c>
      <c r="D131" s="134" t="str">
        <f t="shared" si="43"/>
        <v>N/A</v>
      </c>
      <c r="E131" s="156">
        <v>0.2221987091</v>
      </c>
      <c r="F131" s="134" t="str">
        <f t="shared" si="43"/>
        <v>N/A</v>
      </c>
      <c r="G131" s="156">
        <v>2.9241330124</v>
      </c>
      <c r="H131" s="134" t="str">
        <f t="shared" si="43"/>
        <v>N/A</v>
      </c>
      <c r="I131" s="132" t="s">
        <v>217</v>
      </c>
      <c r="J131" s="132">
        <v>1216</v>
      </c>
      <c r="K131" s="141" t="s">
        <v>732</v>
      </c>
      <c r="L131" s="134" t="str">
        <f t="shared" si="44"/>
        <v>No</v>
      </c>
    </row>
    <row r="132" spans="1:12" ht="25.5" x14ac:dyDescent="0.2">
      <c r="A132" s="2" t="s">
        <v>496</v>
      </c>
      <c r="B132" s="141" t="s">
        <v>217</v>
      </c>
      <c r="C132" s="156" t="s">
        <v>217</v>
      </c>
      <c r="D132" s="134" t="str">
        <f t="shared" si="43"/>
        <v>N/A</v>
      </c>
      <c r="E132" s="156">
        <v>2.5624951529</v>
      </c>
      <c r="F132" s="134" t="str">
        <f t="shared" si="43"/>
        <v>N/A</v>
      </c>
      <c r="G132" s="156">
        <v>17.447268848</v>
      </c>
      <c r="H132" s="134" t="str">
        <f t="shared" si="43"/>
        <v>N/A</v>
      </c>
      <c r="I132" s="132" t="s">
        <v>217</v>
      </c>
      <c r="J132" s="132">
        <v>580.9</v>
      </c>
      <c r="K132" s="141" t="s">
        <v>732</v>
      </c>
      <c r="L132" s="134" t="str">
        <f t="shared" si="44"/>
        <v>No</v>
      </c>
    </row>
    <row r="133" spans="1:12" ht="25.5" x14ac:dyDescent="0.2">
      <c r="A133" s="2" t="s">
        <v>497</v>
      </c>
      <c r="B133" s="141" t="s">
        <v>217</v>
      </c>
      <c r="C133" s="156" t="s">
        <v>217</v>
      </c>
      <c r="D133" s="134" t="str">
        <f t="shared" si="43"/>
        <v>N/A</v>
      </c>
      <c r="E133" s="156">
        <v>0.25974796290000002</v>
      </c>
      <c r="F133" s="134" t="str">
        <f t="shared" si="43"/>
        <v>N/A</v>
      </c>
      <c r="G133" s="156">
        <v>3.2822511408000001</v>
      </c>
      <c r="H133" s="134" t="str">
        <f t="shared" si="43"/>
        <v>N/A</v>
      </c>
      <c r="I133" s="132" t="s">
        <v>217</v>
      </c>
      <c r="J133" s="132">
        <v>1164</v>
      </c>
      <c r="K133" s="141" t="s">
        <v>732</v>
      </c>
      <c r="L133" s="134" t="str">
        <f t="shared" si="44"/>
        <v>No</v>
      </c>
    </row>
    <row r="134" spans="1:12" ht="25.5" x14ac:dyDescent="0.2">
      <c r="A134" s="2" t="s">
        <v>498</v>
      </c>
      <c r="B134" s="141" t="s">
        <v>217</v>
      </c>
      <c r="C134" s="156" t="s">
        <v>217</v>
      </c>
      <c r="D134" s="134" t="str">
        <f t="shared" si="43"/>
        <v>N/A</v>
      </c>
      <c r="E134" s="156">
        <v>1.6956078743</v>
      </c>
      <c r="F134" s="134" t="str">
        <f t="shared" si="43"/>
        <v>N/A</v>
      </c>
      <c r="G134" s="156">
        <v>27.018314395000001</v>
      </c>
      <c r="H134" s="134" t="str">
        <f t="shared" si="43"/>
        <v>N/A</v>
      </c>
      <c r="I134" s="132" t="s">
        <v>217</v>
      </c>
      <c r="J134" s="132">
        <v>1493</v>
      </c>
      <c r="K134" s="141" t="s">
        <v>732</v>
      </c>
      <c r="L134" s="134" t="str">
        <f t="shared" si="44"/>
        <v>No</v>
      </c>
    </row>
    <row r="135" spans="1:12" ht="25.5" x14ac:dyDescent="0.2">
      <c r="A135" s="2" t="s">
        <v>499</v>
      </c>
      <c r="B135" s="136" t="s">
        <v>217</v>
      </c>
      <c r="C135" s="156" t="s">
        <v>217</v>
      </c>
      <c r="D135" s="138" t="str">
        <f t="shared" ref="D135:D141" si="46">IF($B135="N/A","N/A",IF(C135&gt;10,"No",IF(C135&lt;-10,"No","Yes")))</f>
        <v>N/A</v>
      </c>
      <c r="E135" s="156">
        <v>0</v>
      </c>
      <c r="F135" s="138" t="str">
        <f t="shared" ref="F135:F141" si="47">IF($B135="N/A","N/A",IF(E135&gt;10,"No",IF(E135&lt;-10,"No","Yes")))</f>
        <v>N/A</v>
      </c>
      <c r="G135" s="156">
        <v>0</v>
      </c>
      <c r="H135" s="138" t="str">
        <f t="shared" ref="H135:H141" si="48">IF($B135="N/A","N/A",IF(G135&gt;10,"No",IF(G135&lt;-10,"No","Yes")))</f>
        <v>N/A</v>
      </c>
      <c r="I135" s="132" t="s">
        <v>217</v>
      </c>
      <c r="J135" s="132" t="s">
        <v>1743</v>
      </c>
      <c r="K135" s="141" t="s">
        <v>732</v>
      </c>
      <c r="L135" s="134" t="str">
        <f t="shared" si="44"/>
        <v>N/A</v>
      </c>
    </row>
    <row r="136" spans="1:12" ht="25.5" x14ac:dyDescent="0.2">
      <c r="A136" s="2" t="s">
        <v>500</v>
      </c>
      <c r="B136" s="136" t="s">
        <v>217</v>
      </c>
      <c r="C136" s="156" t="s">
        <v>217</v>
      </c>
      <c r="D136" s="138" t="str">
        <f t="shared" si="46"/>
        <v>N/A</v>
      </c>
      <c r="E136" s="156">
        <v>0</v>
      </c>
      <c r="F136" s="138" t="str">
        <f t="shared" si="47"/>
        <v>N/A</v>
      </c>
      <c r="G136" s="156">
        <v>0</v>
      </c>
      <c r="H136" s="138" t="str">
        <f t="shared" si="48"/>
        <v>N/A</v>
      </c>
      <c r="I136" s="132" t="s">
        <v>217</v>
      </c>
      <c r="J136" s="132" t="s">
        <v>1743</v>
      </c>
      <c r="K136" s="141" t="s">
        <v>732</v>
      </c>
      <c r="L136" s="134" t="str">
        <f t="shared" si="44"/>
        <v>N/A</v>
      </c>
    </row>
    <row r="137" spans="1:12" ht="25.5" x14ac:dyDescent="0.2">
      <c r="A137" s="2" t="s">
        <v>501</v>
      </c>
      <c r="B137" s="136" t="s">
        <v>217</v>
      </c>
      <c r="C137" s="156" t="s">
        <v>217</v>
      </c>
      <c r="D137" s="138" t="str">
        <f t="shared" si="46"/>
        <v>N/A</v>
      </c>
      <c r="E137" s="156">
        <v>0</v>
      </c>
      <c r="F137" s="138" t="str">
        <f t="shared" si="47"/>
        <v>N/A</v>
      </c>
      <c r="G137" s="156">
        <v>0</v>
      </c>
      <c r="H137" s="138" t="str">
        <f t="shared" si="48"/>
        <v>N/A</v>
      </c>
      <c r="I137" s="132" t="s">
        <v>217</v>
      </c>
      <c r="J137" s="132" t="s">
        <v>1743</v>
      </c>
      <c r="K137" s="141" t="s">
        <v>732</v>
      </c>
      <c r="L137" s="134" t="str">
        <f t="shared" si="44"/>
        <v>N/A</v>
      </c>
    </row>
    <row r="138" spans="1:12" ht="25.5" x14ac:dyDescent="0.2">
      <c r="A138" s="2" t="s">
        <v>502</v>
      </c>
      <c r="B138" s="136" t="s">
        <v>217</v>
      </c>
      <c r="C138" s="156" t="s">
        <v>217</v>
      </c>
      <c r="D138" s="138" t="str">
        <f t="shared" si="46"/>
        <v>N/A</v>
      </c>
      <c r="E138" s="156">
        <v>0</v>
      </c>
      <c r="F138" s="138" t="str">
        <f t="shared" si="47"/>
        <v>N/A</v>
      </c>
      <c r="G138" s="156">
        <v>0</v>
      </c>
      <c r="H138" s="138" t="str">
        <f t="shared" si="48"/>
        <v>N/A</v>
      </c>
      <c r="I138" s="132" t="s">
        <v>217</v>
      </c>
      <c r="J138" s="132" t="s">
        <v>1743</v>
      </c>
      <c r="K138" s="141" t="s">
        <v>732</v>
      </c>
      <c r="L138" s="134" t="str">
        <f t="shared" si="44"/>
        <v>N/A</v>
      </c>
    </row>
    <row r="139" spans="1:12" ht="25.5" x14ac:dyDescent="0.2">
      <c r="A139" s="2" t="s">
        <v>503</v>
      </c>
      <c r="B139" s="136" t="s">
        <v>217</v>
      </c>
      <c r="C139" s="156" t="s">
        <v>217</v>
      </c>
      <c r="D139" s="138" t="str">
        <f t="shared" si="46"/>
        <v>N/A</v>
      </c>
      <c r="E139" s="156">
        <v>0</v>
      </c>
      <c r="F139" s="138" t="str">
        <f t="shared" si="47"/>
        <v>N/A</v>
      </c>
      <c r="G139" s="156">
        <v>0</v>
      </c>
      <c r="H139" s="138" t="str">
        <f t="shared" si="48"/>
        <v>N/A</v>
      </c>
      <c r="I139" s="132" t="s">
        <v>217</v>
      </c>
      <c r="J139" s="132" t="s">
        <v>1743</v>
      </c>
      <c r="K139" s="141" t="s">
        <v>732</v>
      </c>
      <c r="L139" s="134" t="str">
        <f t="shared" si="44"/>
        <v>N/A</v>
      </c>
    </row>
    <row r="140" spans="1:12" ht="25.5" x14ac:dyDescent="0.2">
      <c r="A140" s="2" t="s">
        <v>504</v>
      </c>
      <c r="B140" s="136" t="s">
        <v>217</v>
      </c>
      <c r="C140" s="156" t="s">
        <v>217</v>
      </c>
      <c r="D140" s="138" t="str">
        <f t="shared" si="46"/>
        <v>N/A</v>
      </c>
      <c r="E140" s="156">
        <v>0</v>
      </c>
      <c r="F140" s="138" t="str">
        <f t="shared" si="47"/>
        <v>N/A</v>
      </c>
      <c r="G140" s="156">
        <v>0</v>
      </c>
      <c r="H140" s="138" t="str">
        <f t="shared" si="48"/>
        <v>N/A</v>
      </c>
      <c r="I140" s="132" t="s">
        <v>217</v>
      </c>
      <c r="J140" s="132" t="s">
        <v>1743</v>
      </c>
      <c r="K140" s="141" t="s">
        <v>732</v>
      </c>
      <c r="L140" s="134" t="str">
        <f t="shared" si="44"/>
        <v>N/A</v>
      </c>
    </row>
    <row r="141" spans="1:12" ht="25.5" x14ac:dyDescent="0.2">
      <c r="A141" s="2" t="s">
        <v>505</v>
      </c>
      <c r="B141" s="136" t="s">
        <v>217</v>
      </c>
      <c r="C141" s="156" t="s">
        <v>217</v>
      </c>
      <c r="D141" s="138" t="str">
        <f t="shared" si="46"/>
        <v>N/A</v>
      </c>
      <c r="E141" s="156">
        <v>0</v>
      </c>
      <c r="F141" s="138" t="str">
        <f t="shared" si="47"/>
        <v>N/A</v>
      </c>
      <c r="G141" s="156">
        <v>0</v>
      </c>
      <c r="H141" s="138" t="str">
        <f t="shared" si="48"/>
        <v>N/A</v>
      </c>
      <c r="I141" s="132" t="s">
        <v>217</v>
      </c>
      <c r="J141" s="132" t="s">
        <v>1743</v>
      </c>
      <c r="K141" s="141" t="s">
        <v>732</v>
      </c>
      <c r="L141" s="134" t="str">
        <f t="shared" si="44"/>
        <v>N/A</v>
      </c>
    </row>
    <row r="142" spans="1:12" ht="25.5" x14ac:dyDescent="0.2">
      <c r="A142" s="2" t="s">
        <v>506</v>
      </c>
      <c r="B142" s="136" t="s">
        <v>217</v>
      </c>
      <c r="C142" s="156" t="s">
        <v>217</v>
      </c>
      <c r="D142" s="134" t="str">
        <f t="shared" ref="D142" si="49">IF($B142="N/A","N/A",IF(C142&lt;0,"No","Yes"))</f>
        <v>N/A</v>
      </c>
      <c r="E142" s="156">
        <v>0.79518601300000002</v>
      </c>
      <c r="F142" s="134" t="str">
        <f t="shared" ref="F142" si="50">IF($B142="N/A","N/A",IF(E142&lt;0,"No","Yes"))</f>
        <v>N/A</v>
      </c>
      <c r="G142" s="156">
        <v>10.054445913</v>
      </c>
      <c r="H142" s="134" t="str">
        <f t="shared" ref="H142" si="51">IF($B142="N/A","N/A",IF(G142&lt;0,"No","Yes"))</f>
        <v>N/A</v>
      </c>
      <c r="I142" s="132" t="s">
        <v>217</v>
      </c>
      <c r="J142" s="132">
        <v>1164</v>
      </c>
      <c r="K142" s="141" t="s">
        <v>732</v>
      </c>
      <c r="L142" s="134" t="str">
        <f t="shared" si="44"/>
        <v>No</v>
      </c>
    </row>
    <row r="143" spans="1:12" x14ac:dyDescent="0.2">
      <c r="A143" s="3" t="s">
        <v>729</v>
      </c>
      <c r="B143" s="136" t="s">
        <v>217</v>
      </c>
      <c r="C143" s="131">
        <v>58637004</v>
      </c>
      <c r="D143" s="138" t="str">
        <f>IF($B143="N/A","N/A",IF(C143&gt;10,"No",IF(C143&lt;-10,"No","Yes")))</f>
        <v>N/A</v>
      </c>
      <c r="E143" s="131">
        <v>15241663</v>
      </c>
      <c r="F143" s="138" t="str">
        <f>IF($B143="N/A","N/A",IF(E143&gt;10,"No",IF(E143&lt;-10,"No","Yes")))</f>
        <v>N/A</v>
      </c>
      <c r="G143" s="131">
        <v>16550041</v>
      </c>
      <c r="H143" s="138" t="str">
        <f>IF($B143="N/A","N/A",IF(G143&gt;10,"No",IF(G143&lt;-10,"No","Yes")))</f>
        <v>N/A</v>
      </c>
      <c r="I143" s="132">
        <v>-74</v>
      </c>
      <c r="J143" s="132">
        <v>8.5839999999999996</v>
      </c>
      <c r="K143" s="133" t="s">
        <v>732</v>
      </c>
      <c r="L143" s="134" t="str">
        <f>IF(J143="Div by 0", "N/A", IF(K143="N/A","N/A", IF(J143&gt;VALUE(MID(K143,1,2)), "No", IF(J143&lt;-1*VALUE(MID(K143,1,2)), "No", "Yes"))))</f>
        <v>Yes</v>
      </c>
    </row>
    <row r="144" spans="1:12" x14ac:dyDescent="0.2">
      <c r="A144" s="3" t="s">
        <v>730</v>
      </c>
      <c r="B144" s="136" t="s">
        <v>217</v>
      </c>
      <c r="C144" s="152">
        <v>1165410</v>
      </c>
      <c r="D144" s="138" t="str">
        <f>IF($B144="N/A","N/A",IF(C144&gt;10,"No",IF(C144&lt;-10,"No","Yes")))</f>
        <v>N/A</v>
      </c>
      <c r="E144" s="152">
        <v>305693</v>
      </c>
      <c r="F144" s="138" t="str">
        <f>IF($B144="N/A","N/A",IF(E144&gt;10,"No",IF(E144&lt;-10,"No","Yes")))</f>
        <v>N/A</v>
      </c>
      <c r="G144" s="152">
        <v>139767</v>
      </c>
      <c r="H144" s="138" t="str">
        <f>IF($B144="N/A","N/A",IF(G144&gt;10,"No",IF(G144&lt;-10,"No","Yes")))</f>
        <v>N/A</v>
      </c>
      <c r="I144" s="132">
        <v>-73.8</v>
      </c>
      <c r="J144" s="132">
        <v>-54.3</v>
      </c>
      <c r="K144" s="133" t="s">
        <v>732</v>
      </c>
      <c r="L144" s="134" t="str">
        <f>IF(J144="Div by 0", "N/A", IF(K144="N/A","N/A", IF(J144&gt;VALUE(MID(K144,1,2)), "No", IF(J144&lt;-1*VALUE(MID(K144,1,2)), "No", "Yes"))))</f>
        <v>No</v>
      </c>
    </row>
    <row r="145" spans="1:12" x14ac:dyDescent="0.2">
      <c r="A145" s="2" t="s">
        <v>507</v>
      </c>
      <c r="B145" s="141" t="s">
        <v>217</v>
      </c>
      <c r="C145" s="156" t="s">
        <v>217</v>
      </c>
      <c r="D145" s="134" t="str">
        <f t="shared" ref="D145:D149" si="52">IF($B145="N/A","N/A",IF(C145&lt;0,"No","Yes"))</f>
        <v>N/A</v>
      </c>
      <c r="E145" s="156" t="s">
        <v>217</v>
      </c>
      <c r="F145" s="134" t="str">
        <f t="shared" ref="F145:F149" si="53">IF($B145="N/A","N/A",IF(E145&lt;0,"No","Yes"))</f>
        <v>N/A</v>
      </c>
      <c r="G145" s="156">
        <v>7.6760133302</v>
      </c>
      <c r="H145" s="134" t="str">
        <f t="shared" ref="H145:H149" si="54">IF($B145="N/A","N/A",IF(G145&lt;0,"No","Yes"))</f>
        <v>N/A</v>
      </c>
      <c r="I145" s="132" t="s">
        <v>217</v>
      </c>
      <c r="J145" s="132" t="s">
        <v>217</v>
      </c>
      <c r="K145" s="135" t="s">
        <v>732</v>
      </c>
      <c r="L145" s="134" t="str">
        <f>IF(J145="Div by 0", "N/A", IF(OR(J145="N/A",K145="N/A"),"N/A", IF(J145&gt;VALUE(MID(K145,1,2)), "No", IF(J145&lt;-1*VALUE(MID(K145,1,2)), "No", "Yes"))))</f>
        <v>N/A</v>
      </c>
    </row>
    <row r="146" spans="1:12" x14ac:dyDescent="0.2">
      <c r="A146" s="2" t="s">
        <v>508</v>
      </c>
      <c r="B146" s="141" t="s">
        <v>217</v>
      </c>
      <c r="C146" s="156" t="s">
        <v>217</v>
      </c>
      <c r="D146" s="134" t="str">
        <f t="shared" si="52"/>
        <v>N/A</v>
      </c>
      <c r="E146" s="156" t="s">
        <v>217</v>
      </c>
      <c r="F146" s="134" t="str">
        <f t="shared" si="53"/>
        <v>N/A</v>
      </c>
      <c r="G146" s="156">
        <v>31.408995922999999</v>
      </c>
      <c r="H146" s="134" t="str">
        <f t="shared" si="54"/>
        <v>N/A</v>
      </c>
      <c r="I146" s="132" t="s">
        <v>217</v>
      </c>
      <c r="J146" s="132" t="s">
        <v>217</v>
      </c>
      <c r="K146" s="141" t="s">
        <v>732</v>
      </c>
      <c r="L146" s="134" t="str">
        <f t="shared" ref="L146:L149" si="55">IF(J146="Div by 0", "N/A", IF(OR(J146="N/A",K146="N/A"),"N/A", IF(J146&gt;VALUE(MID(K146,1,2)), "No", IF(J146&lt;-1*VALUE(MID(K146,1,2)), "No", "Yes"))))</f>
        <v>N/A</v>
      </c>
    </row>
    <row r="147" spans="1:12" x14ac:dyDescent="0.2">
      <c r="A147" s="2" t="s">
        <v>509</v>
      </c>
      <c r="B147" s="141" t="s">
        <v>217</v>
      </c>
      <c r="C147" s="156" t="s">
        <v>217</v>
      </c>
      <c r="D147" s="134" t="str">
        <f t="shared" si="52"/>
        <v>N/A</v>
      </c>
      <c r="E147" s="156" t="s">
        <v>217</v>
      </c>
      <c r="F147" s="134" t="str">
        <f t="shared" si="53"/>
        <v>N/A</v>
      </c>
      <c r="G147" s="156">
        <v>17.565353076000001</v>
      </c>
      <c r="H147" s="134" t="str">
        <f t="shared" si="54"/>
        <v>N/A</v>
      </c>
      <c r="I147" s="132" t="s">
        <v>217</v>
      </c>
      <c r="J147" s="132" t="s">
        <v>217</v>
      </c>
      <c r="K147" s="141" t="s">
        <v>732</v>
      </c>
      <c r="L147" s="134" t="str">
        <f t="shared" si="55"/>
        <v>N/A</v>
      </c>
    </row>
    <row r="148" spans="1:12" x14ac:dyDescent="0.2">
      <c r="A148" s="2" t="s">
        <v>510</v>
      </c>
      <c r="B148" s="141" t="s">
        <v>217</v>
      </c>
      <c r="C148" s="156" t="s">
        <v>217</v>
      </c>
      <c r="D148" s="134" t="str">
        <f t="shared" si="52"/>
        <v>N/A</v>
      </c>
      <c r="E148" s="156" t="s">
        <v>217</v>
      </c>
      <c r="F148" s="134" t="str">
        <f t="shared" si="53"/>
        <v>N/A</v>
      </c>
      <c r="G148" s="156">
        <v>3.1948671028</v>
      </c>
      <c r="H148" s="134" t="str">
        <f t="shared" si="54"/>
        <v>N/A</v>
      </c>
      <c r="I148" s="132" t="s">
        <v>217</v>
      </c>
      <c r="J148" s="132" t="s">
        <v>217</v>
      </c>
      <c r="K148" s="141" t="s">
        <v>732</v>
      </c>
      <c r="L148" s="134" t="str">
        <f t="shared" si="55"/>
        <v>N/A</v>
      </c>
    </row>
    <row r="149" spans="1:12" x14ac:dyDescent="0.2">
      <c r="A149" s="2" t="s">
        <v>511</v>
      </c>
      <c r="B149" s="141" t="s">
        <v>217</v>
      </c>
      <c r="C149" s="156" t="s">
        <v>217</v>
      </c>
      <c r="D149" s="134" t="str">
        <f t="shared" si="52"/>
        <v>N/A</v>
      </c>
      <c r="E149" s="156" t="s">
        <v>217</v>
      </c>
      <c r="F149" s="134" t="str">
        <f t="shared" si="53"/>
        <v>N/A</v>
      </c>
      <c r="G149" s="156">
        <v>2.0763970265</v>
      </c>
      <c r="H149" s="134" t="str">
        <f t="shared" si="54"/>
        <v>N/A</v>
      </c>
      <c r="I149" s="132" t="s">
        <v>217</v>
      </c>
      <c r="J149" s="132" t="s">
        <v>217</v>
      </c>
      <c r="K149" s="141" t="s">
        <v>732</v>
      </c>
      <c r="L149" s="134" t="str">
        <f t="shared" si="55"/>
        <v>N/A</v>
      </c>
    </row>
    <row r="150" spans="1:12" x14ac:dyDescent="0.2">
      <c r="A150" s="4" t="s">
        <v>731</v>
      </c>
      <c r="B150" s="135" t="s">
        <v>217</v>
      </c>
      <c r="C150" s="152">
        <v>15</v>
      </c>
      <c r="D150" s="130" t="str">
        <f t="shared" ref="D150:D172" si="56">IF($B150="N/A","N/A",IF(C150&gt;10,"No",IF(C150&lt;-10,"No","Yes")))</f>
        <v>N/A</v>
      </c>
      <c r="E150" s="152">
        <v>87</v>
      </c>
      <c r="F150" s="130" t="str">
        <f t="shared" ref="F150:F172" si="57">IF($B150="N/A","N/A",IF(E150&gt;10,"No",IF(E150&lt;-10,"No","Yes")))</f>
        <v>N/A</v>
      </c>
      <c r="G150" s="152">
        <v>150</v>
      </c>
      <c r="H150" s="130" t="str">
        <f t="shared" ref="H150:H172" si="58">IF($B150="N/A","N/A",IF(G150&gt;10,"No",IF(G150&lt;-10,"No","Yes")))</f>
        <v>N/A</v>
      </c>
      <c r="I150" s="132">
        <v>480</v>
      </c>
      <c r="J150" s="132">
        <v>72.41</v>
      </c>
      <c r="K150" s="135" t="s">
        <v>732</v>
      </c>
      <c r="L150" s="134" t="str">
        <f t="shared" ref="L150:L172" si="59">IF(J150="Div by 0", "N/A", IF(K150="N/A","N/A", IF(J150&gt;VALUE(MID(K150,1,2)), "No", IF(J150&lt;-1*VALUE(MID(K150,1,2)), "No", "Yes"))))</f>
        <v>No</v>
      </c>
    </row>
    <row r="151" spans="1:12" x14ac:dyDescent="0.2">
      <c r="A151" s="4" t="s">
        <v>534</v>
      </c>
      <c r="B151" s="135" t="s">
        <v>217</v>
      </c>
      <c r="C151" s="152">
        <v>13</v>
      </c>
      <c r="D151" s="130" t="str">
        <f t="shared" si="56"/>
        <v>N/A</v>
      </c>
      <c r="E151" s="152">
        <v>70</v>
      </c>
      <c r="F151" s="130" t="str">
        <f t="shared" si="57"/>
        <v>N/A</v>
      </c>
      <c r="G151" s="152">
        <v>124</v>
      </c>
      <c r="H151" s="130" t="str">
        <f t="shared" si="58"/>
        <v>N/A</v>
      </c>
      <c r="I151" s="132">
        <v>438.5</v>
      </c>
      <c r="J151" s="132">
        <v>77.14</v>
      </c>
      <c r="K151" s="135" t="s">
        <v>732</v>
      </c>
      <c r="L151" s="134" t="str">
        <f t="shared" si="59"/>
        <v>No</v>
      </c>
    </row>
    <row r="152" spans="1:12" x14ac:dyDescent="0.2">
      <c r="A152" s="4" t="s">
        <v>535</v>
      </c>
      <c r="B152" s="135" t="s">
        <v>217</v>
      </c>
      <c r="C152" s="152">
        <v>11</v>
      </c>
      <c r="D152" s="130" t="str">
        <f t="shared" si="56"/>
        <v>N/A</v>
      </c>
      <c r="E152" s="152">
        <v>17</v>
      </c>
      <c r="F152" s="130" t="str">
        <f t="shared" si="57"/>
        <v>N/A</v>
      </c>
      <c r="G152" s="152">
        <v>26</v>
      </c>
      <c r="H152" s="130" t="str">
        <f t="shared" si="58"/>
        <v>N/A</v>
      </c>
      <c r="I152" s="132">
        <v>750</v>
      </c>
      <c r="J152" s="132">
        <v>52.94</v>
      </c>
      <c r="K152" s="135" t="s">
        <v>732</v>
      </c>
      <c r="L152" s="134" t="str">
        <f t="shared" si="59"/>
        <v>No</v>
      </c>
    </row>
    <row r="153" spans="1:12" x14ac:dyDescent="0.2">
      <c r="A153" s="4" t="s">
        <v>536</v>
      </c>
      <c r="B153" s="135" t="s">
        <v>217</v>
      </c>
      <c r="C153" s="152">
        <v>0</v>
      </c>
      <c r="D153" s="130" t="str">
        <f t="shared" si="56"/>
        <v>N/A</v>
      </c>
      <c r="E153" s="152">
        <v>0</v>
      </c>
      <c r="F153" s="130" t="str">
        <f t="shared" si="57"/>
        <v>N/A</v>
      </c>
      <c r="G153" s="152">
        <v>0</v>
      </c>
      <c r="H153" s="130" t="str">
        <f t="shared" si="58"/>
        <v>N/A</v>
      </c>
      <c r="I153" s="132" t="s">
        <v>1743</v>
      </c>
      <c r="J153" s="132" t="s">
        <v>1743</v>
      </c>
      <c r="K153" s="135" t="s">
        <v>732</v>
      </c>
      <c r="L153" s="134" t="str">
        <f t="shared" si="59"/>
        <v>N/A</v>
      </c>
    </row>
    <row r="154" spans="1:12" x14ac:dyDescent="0.2">
      <c r="A154" s="4" t="s">
        <v>537</v>
      </c>
      <c r="B154" s="135" t="s">
        <v>217</v>
      </c>
      <c r="C154" s="152">
        <v>0</v>
      </c>
      <c r="D154" s="130" t="str">
        <f t="shared" si="56"/>
        <v>N/A</v>
      </c>
      <c r="E154" s="152">
        <v>0</v>
      </c>
      <c r="F154" s="130" t="str">
        <f t="shared" si="57"/>
        <v>N/A</v>
      </c>
      <c r="G154" s="152">
        <v>0</v>
      </c>
      <c r="H154" s="130" t="str">
        <f t="shared" si="58"/>
        <v>N/A</v>
      </c>
      <c r="I154" s="132" t="s">
        <v>1743</v>
      </c>
      <c r="J154" s="132" t="s">
        <v>1743</v>
      </c>
      <c r="K154" s="135" t="s">
        <v>732</v>
      </c>
      <c r="L154" s="134" t="str">
        <f t="shared" si="59"/>
        <v>N/A</v>
      </c>
    </row>
    <row r="155" spans="1:12" x14ac:dyDescent="0.2">
      <c r="A155" s="2" t="s">
        <v>538</v>
      </c>
      <c r="B155" s="141" t="s">
        <v>217</v>
      </c>
      <c r="C155" s="156" t="s">
        <v>217</v>
      </c>
      <c r="D155" s="134" t="str">
        <f t="shared" ref="D155:D159" si="60">IF($B155="N/A","N/A",IF(C155&lt;0,"No","Yes"))</f>
        <v>N/A</v>
      </c>
      <c r="E155" s="156" t="s">
        <v>217</v>
      </c>
      <c r="F155" s="134" t="str">
        <f t="shared" ref="F155:F159" si="61">IF($B155="N/A","N/A",IF(E155&lt;0,"No","Yes"))</f>
        <v>N/A</v>
      </c>
      <c r="G155" s="156">
        <v>8.2380104000000006E-3</v>
      </c>
      <c r="H155" s="134" t="str">
        <f t="shared" ref="H155:H159" si="62">IF($B155="N/A","N/A",IF(G155&lt;0,"No","Yes"))</f>
        <v>N/A</v>
      </c>
      <c r="I155" s="132" t="s">
        <v>217</v>
      </c>
      <c r="J155" s="132" t="s">
        <v>217</v>
      </c>
      <c r="K155" s="135" t="s">
        <v>732</v>
      </c>
      <c r="L155" s="134" t="str">
        <f>IF(J155="Div by 0", "N/A", IF(OR(J155="N/A",K155="N/A"),"N/A", IF(J155&gt;VALUE(MID(K155,1,2)), "No", IF(J155&lt;-1*VALUE(MID(K155,1,2)), "No", "Yes"))))</f>
        <v>N/A</v>
      </c>
    </row>
    <row r="156" spans="1:12" ht="25.5" x14ac:dyDescent="0.2">
      <c r="A156" s="2" t="s">
        <v>539</v>
      </c>
      <c r="B156" s="141" t="s">
        <v>217</v>
      </c>
      <c r="C156" s="156" t="s">
        <v>217</v>
      </c>
      <c r="D156" s="134" t="str">
        <f t="shared" si="60"/>
        <v>N/A</v>
      </c>
      <c r="E156" s="156" t="s">
        <v>217</v>
      </c>
      <c r="F156" s="134" t="str">
        <f t="shared" si="61"/>
        <v>N/A</v>
      </c>
      <c r="G156" s="156">
        <v>8.4957692400000007E-2</v>
      </c>
      <c r="H156" s="134" t="str">
        <f t="shared" si="62"/>
        <v>N/A</v>
      </c>
      <c r="I156" s="132" t="s">
        <v>217</v>
      </c>
      <c r="J156" s="132" t="s">
        <v>217</v>
      </c>
      <c r="K156" s="141" t="s">
        <v>732</v>
      </c>
      <c r="L156" s="134" t="str">
        <f t="shared" ref="L156:L159" si="63">IF(J156="Div by 0", "N/A", IF(OR(J156="N/A",K156="N/A"),"N/A", IF(J156&gt;VALUE(MID(K156,1,2)), "No", IF(J156&lt;-1*VALUE(MID(K156,1,2)), "No", "Yes"))))</f>
        <v>N/A</v>
      </c>
    </row>
    <row r="157" spans="1:12" ht="25.5" x14ac:dyDescent="0.2">
      <c r="A157" s="2" t="s">
        <v>540</v>
      </c>
      <c r="B157" s="141" t="s">
        <v>217</v>
      </c>
      <c r="C157" s="156" t="s">
        <v>217</v>
      </c>
      <c r="D157" s="134" t="str">
        <f t="shared" si="60"/>
        <v>N/A</v>
      </c>
      <c r="E157" s="156" t="s">
        <v>217</v>
      </c>
      <c r="F157" s="134" t="str">
        <f t="shared" si="61"/>
        <v>N/A</v>
      </c>
      <c r="G157" s="156">
        <v>8.4874124999999995E-3</v>
      </c>
      <c r="H157" s="134" t="str">
        <f t="shared" si="62"/>
        <v>N/A</v>
      </c>
      <c r="I157" s="132" t="s">
        <v>217</v>
      </c>
      <c r="J157" s="132" t="s">
        <v>217</v>
      </c>
      <c r="K157" s="141" t="s">
        <v>732</v>
      </c>
      <c r="L157" s="134" t="str">
        <f t="shared" si="63"/>
        <v>N/A</v>
      </c>
    </row>
    <row r="158" spans="1:12" ht="25.5" x14ac:dyDescent="0.2">
      <c r="A158" s="2" t="s">
        <v>541</v>
      </c>
      <c r="B158" s="141" t="s">
        <v>217</v>
      </c>
      <c r="C158" s="156" t="s">
        <v>217</v>
      </c>
      <c r="D158" s="134" t="str">
        <f t="shared" si="60"/>
        <v>N/A</v>
      </c>
      <c r="E158" s="156" t="s">
        <v>217</v>
      </c>
      <c r="F158" s="134" t="str">
        <f t="shared" si="61"/>
        <v>N/A</v>
      </c>
      <c r="G158" s="156">
        <v>0</v>
      </c>
      <c r="H158" s="134" t="str">
        <f t="shared" si="62"/>
        <v>N/A</v>
      </c>
      <c r="I158" s="132" t="s">
        <v>217</v>
      </c>
      <c r="J158" s="132" t="s">
        <v>217</v>
      </c>
      <c r="K158" s="141" t="s">
        <v>732</v>
      </c>
      <c r="L158" s="134" t="str">
        <f t="shared" si="63"/>
        <v>N/A</v>
      </c>
    </row>
    <row r="159" spans="1:12" ht="25.5" x14ac:dyDescent="0.2">
      <c r="A159" s="2" t="s">
        <v>542</v>
      </c>
      <c r="B159" s="141" t="s">
        <v>217</v>
      </c>
      <c r="C159" s="156" t="s">
        <v>217</v>
      </c>
      <c r="D159" s="134" t="str">
        <f t="shared" si="60"/>
        <v>N/A</v>
      </c>
      <c r="E159" s="156" t="s">
        <v>217</v>
      </c>
      <c r="F159" s="134" t="str">
        <f t="shared" si="61"/>
        <v>N/A</v>
      </c>
      <c r="G159" s="156">
        <v>0</v>
      </c>
      <c r="H159" s="134" t="str">
        <f t="shared" si="62"/>
        <v>N/A</v>
      </c>
      <c r="I159" s="132" t="s">
        <v>217</v>
      </c>
      <c r="J159" s="132" t="s">
        <v>217</v>
      </c>
      <c r="K159" s="141" t="s">
        <v>732</v>
      </c>
      <c r="L159" s="134" t="str">
        <f t="shared" si="63"/>
        <v>N/A</v>
      </c>
    </row>
    <row r="160" spans="1:12" ht="25.5" x14ac:dyDescent="0.2">
      <c r="A160" s="4" t="s">
        <v>543</v>
      </c>
      <c r="B160" s="135" t="s">
        <v>217</v>
      </c>
      <c r="C160" s="152">
        <v>5.92</v>
      </c>
      <c r="D160" s="130" t="str">
        <f t="shared" si="56"/>
        <v>N/A</v>
      </c>
      <c r="E160" s="152">
        <v>53.07</v>
      </c>
      <c r="F160" s="130" t="str">
        <f t="shared" si="57"/>
        <v>N/A</v>
      </c>
      <c r="G160" s="152">
        <v>108.66</v>
      </c>
      <c r="H160" s="130" t="str">
        <f t="shared" si="58"/>
        <v>N/A</v>
      </c>
      <c r="I160" s="132">
        <v>796.5</v>
      </c>
      <c r="J160" s="132">
        <v>104.7</v>
      </c>
      <c r="K160" s="135" t="s">
        <v>732</v>
      </c>
      <c r="L160" s="134" t="str">
        <f t="shared" si="59"/>
        <v>No</v>
      </c>
    </row>
    <row r="161" spans="1:12" x14ac:dyDescent="0.2">
      <c r="A161" s="4" t="s">
        <v>544</v>
      </c>
      <c r="B161" s="135" t="s">
        <v>217</v>
      </c>
      <c r="C161" s="131">
        <v>233495</v>
      </c>
      <c r="D161" s="130" t="str">
        <f t="shared" si="56"/>
        <v>N/A</v>
      </c>
      <c r="E161" s="131">
        <v>2066329</v>
      </c>
      <c r="F161" s="130" t="str">
        <f t="shared" si="57"/>
        <v>N/A</v>
      </c>
      <c r="G161" s="131">
        <v>4199633</v>
      </c>
      <c r="H161" s="130" t="str">
        <f t="shared" si="58"/>
        <v>N/A</v>
      </c>
      <c r="I161" s="132">
        <v>785</v>
      </c>
      <c r="J161" s="132">
        <v>103.2</v>
      </c>
      <c r="K161" s="135" t="s">
        <v>732</v>
      </c>
      <c r="L161" s="134" t="str">
        <f t="shared" si="59"/>
        <v>No</v>
      </c>
    </row>
    <row r="162" spans="1:12" x14ac:dyDescent="0.2">
      <c r="A162" s="4" t="s">
        <v>1276</v>
      </c>
      <c r="B162" s="135" t="s">
        <v>217</v>
      </c>
      <c r="C162" s="131">
        <v>15566.333333</v>
      </c>
      <c r="D162" s="130" t="str">
        <f t="shared" si="56"/>
        <v>N/A</v>
      </c>
      <c r="E162" s="131">
        <v>23750.908046</v>
      </c>
      <c r="F162" s="130" t="str">
        <f t="shared" si="57"/>
        <v>N/A</v>
      </c>
      <c r="G162" s="131">
        <v>27997.553333</v>
      </c>
      <c r="H162" s="130" t="str">
        <f t="shared" si="58"/>
        <v>N/A</v>
      </c>
      <c r="I162" s="132">
        <v>52.58</v>
      </c>
      <c r="J162" s="132">
        <v>17.88</v>
      </c>
      <c r="K162" s="135" t="s">
        <v>732</v>
      </c>
      <c r="L162" s="134" t="str">
        <f t="shared" si="59"/>
        <v>Yes</v>
      </c>
    </row>
    <row r="163" spans="1:12" ht="25.5" x14ac:dyDescent="0.2">
      <c r="A163" s="4" t="s">
        <v>1277</v>
      </c>
      <c r="B163" s="135" t="s">
        <v>217</v>
      </c>
      <c r="C163" s="131">
        <v>15769.153845999999</v>
      </c>
      <c r="D163" s="130" t="str">
        <f t="shared" si="56"/>
        <v>N/A</v>
      </c>
      <c r="E163" s="131">
        <v>24461.314286000001</v>
      </c>
      <c r="F163" s="130" t="str">
        <f t="shared" si="57"/>
        <v>N/A</v>
      </c>
      <c r="G163" s="131">
        <v>27530.306452000001</v>
      </c>
      <c r="H163" s="130" t="str">
        <f t="shared" si="58"/>
        <v>N/A</v>
      </c>
      <c r="I163" s="132">
        <v>55.12</v>
      </c>
      <c r="J163" s="132">
        <v>12.55</v>
      </c>
      <c r="K163" s="135" t="s">
        <v>732</v>
      </c>
      <c r="L163" s="134" t="str">
        <f t="shared" si="59"/>
        <v>Yes</v>
      </c>
    </row>
    <row r="164" spans="1:12" ht="25.5" x14ac:dyDescent="0.2">
      <c r="A164" s="4" t="s">
        <v>1278</v>
      </c>
      <c r="B164" s="135" t="s">
        <v>217</v>
      </c>
      <c r="C164" s="131">
        <v>14248</v>
      </c>
      <c r="D164" s="130" t="str">
        <f t="shared" si="56"/>
        <v>N/A</v>
      </c>
      <c r="E164" s="131">
        <v>20825.705881999998</v>
      </c>
      <c r="F164" s="130" t="str">
        <f t="shared" si="57"/>
        <v>N/A</v>
      </c>
      <c r="G164" s="131">
        <v>30225.961538</v>
      </c>
      <c r="H164" s="130" t="str">
        <f t="shared" si="58"/>
        <v>N/A</v>
      </c>
      <c r="I164" s="132">
        <v>46.17</v>
      </c>
      <c r="J164" s="132">
        <v>45.14</v>
      </c>
      <c r="K164" s="135" t="s">
        <v>732</v>
      </c>
      <c r="L164" s="134" t="str">
        <f t="shared" si="59"/>
        <v>No</v>
      </c>
    </row>
    <row r="165" spans="1:12" ht="25.5" x14ac:dyDescent="0.2">
      <c r="A165" s="4" t="s">
        <v>1279</v>
      </c>
      <c r="B165" s="135" t="s">
        <v>217</v>
      </c>
      <c r="C165" s="131" t="s">
        <v>1743</v>
      </c>
      <c r="D165" s="130" t="str">
        <f t="shared" si="56"/>
        <v>N/A</v>
      </c>
      <c r="E165" s="131" t="s">
        <v>1743</v>
      </c>
      <c r="F165" s="130" t="str">
        <f t="shared" si="57"/>
        <v>N/A</v>
      </c>
      <c r="G165" s="131" t="s">
        <v>1743</v>
      </c>
      <c r="H165" s="130" t="str">
        <f t="shared" si="58"/>
        <v>N/A</v>
      </c>
      <c r="I165" s="132" t="s">
        <v>1743</v>
      </c>
      <c r="J165" s="132" t="s">
        <v>1743</v>
      </c>
      <c r="K165" s="135" t="s">
        <v>732</v>
      </c>
      <c r="L165" s="134" t="str">
        <f t="shared" si="59"/>
        <v>N/A</v>
      </c>
    </row>
    <row r="166" spans="1:12" ht="25.5" x14ac:dyDescent="0.2">
      <c r="A166" s="4" t="s">
        <v>1280</v>
      </c>
      <c r="B166" s="135" t="s">
        <v>217</v>
      </c>
      <c r="C166" s="131" t="s">
        <v>1743</v>
      </c>
      <c r="D166" s="130" t="str">
        <f t="shared" si="56"/>
        <v>N/A</v>
      </c>
      <c r="E166" s="131" t="s">
        <v>1743</v>
      </c>
      <c r="F166" s="130" t="str">
        <f t="shared" si="57"/>
        <v>N/A</v>
      </c>
      <c r="G166" s="131" t="s">
        <v>1743</v>
      </c>
      <c r="H166" s="130" t="str">
        <f t="shared" si="58"/>
        <v>N/A</v>
      </c>
      <c r="I166" s="132" t="s">
        <v>1743</v>
      </c>
      <c r="J166" s="132" t="s">
        <v>1743</v>
      </c>
      <c r="K166" s="135" t="s">
        <v>732</v>
      </c>
      <c r="L166" s="134" t="str">
        <f t="shared" si="59"/>
        <v>N/A</v>
      </c>
    </row>
    <row r="167" spans="1:12" x14ac:dyDescent="0.2">
      <c r="A167" s="45" t="s">
        <v>545</v>
      </c>
      <c r="B167" s="136" t="s">
        <v>217</v>
      </c>
      <c r="C167" s="137">
        <v>100930</v>
      </c>
      <c r="D167" s="138" t="str">
        <f t="shared" si="56"/>
        <v>N/A</v>
      </c>
      <c r="E167" s="137">
        <v>311464</v>
      </c>
      <c r="F167" s="138" t="str">
        <f t="shared" si="57"/>
        <v>N/A</v>
      </c>
      <c r="G167" s="137">
        <v>185534</v>
      </c>
      <c r="H167" s="138" t="str">
        <f t="shared" si="58"/>
        <v>N/A</v>
      </c>
      <c r="I167" s="132">
        <v>208.6</v>
      </c>
      <c r="J167" s="132">
        <v>-40.4</v>
      </c>
      <c r="K167" s="133" t="s">
        <v>732</v>
      </c>
      <c r="L167" s="134" t="str">
        <f t="shared" si="59"/>
        <v>No</v>
      </c>
    </row>
    <row r="168" spans="1:12" x14ac:dyDescent="0.2">
      <c r="A168" s="45" t="s">
        <v>1281</v>
      </c>
      <c r="B168" s="136" t="s">
        <v>217</v>
      </c>
      <c r="C168" s="137">
        <v>6728.6666667</v>
      </c>
      <c r="D168" s="138" t="str">
        <f t="shared" si="56"/>
        <v>N/A</v>
      </c>
      <c r="E168" s="137">
        <v>3580.0459770000002</v>
      </c>
      <c r="F168" s="138" t="str">
        <f t="shared" si="57"/>
        <v>N/A</v>
      </c>
      <c r="G168" s="137">
        <v>1236.8933333</v>
      </c>
      <c r="H168" s="138" t="str">
        <f t="shared" si="58"/>
        <v>N/A</v>
      </c>
      <c r="I168" s="132">
        <v>-46.8</v>
      </c>
      <c r="J168" s="132">
        <v>-65.5</v>
      </c>
      <c r="K168" s="133" t="s">
        <v>732</v>
      </c>
      <c r="L168" s="134" t="str">
        <f t="shared" si="59"/>
        <v>No</v>
      </c>
    </row>
    <row r="169" spans="1:12" ht="25.5" x14ac:dyDescent="0.2">
      <c r="A169" s="45" t="s">
        <v>1282</v>
      </c>
      <c r="B169" s="135" t="s">
        <v>217</v>
      </c>
      <c r="C169" s="131">
        <v>363.15384614999999</v>
      </c>
      <c r="D169" s="130" t="str">
        <f t="shared" si="56"/>
        <v>N/A</v>
      </c>
      <c r="E169" s="131">
        <v>1560.9142856999999</v>
      </c>
      <c r="F169" s="130" t="str">
        <f t="shared" si="57"/>
        <v>N/A</v>
      </c>
      <c r="G169" s="131">
        <v>816.92741935000004</v>
      </c>
      <c r="H169" s="130" t="str">
        <f t="shared" si="58"/>
        <v>N/A</v>
      </c>
      <c r="I169" s="132">
        <v>329.8</v>
      </c>
      <c r="J169" s="132">
        <v>-47.7</v>
      </c>
      <c r="K169" s="135" t="s">
        <v>732</v>
      </c>
      <c r="L169" s="134" t="str">
        <f t="shared" si="59"/>
        <v>No</v>
      </c>
    </row>
    <row r="170" spans="1:12" ht="25.5" x14ac:dyDescent="0.2">
      <c r="A170" s="45" t="s">
        <v>1283</v>
      </c>
      <c r="B170" s="135" t="s">
        <v>217</v>
      </c>
      <c r="C170" s="131">
        <v>48104.5</v>
      </c>
      <c r="D170" s="130" t="str">
        <f t="shared" si="56"/>
        <v>N/A</v>
      </c>
      <c r="E170" s="131">
        <v>11894.117646999999</v>
      </c>
      <c r="F170" s="130" t="str">
        <f t="shared" si="57"/>
        <v>N/A</v>
      </c>
      <c r="G170" s="131">
        <v>3239.8076922999999</v>
      </c>
      <c r="H170" s="130" t="str">
        <f t="shared" si="58"/>
        <v>N/A</v>
      </c>
      <c r="I170" s="132">
        <v>-75.3</v>
      </c>
      <c r="J170" s="132">
        <v>-72.8</v>
      </c>
      <c r="K170" s="135" t="s">
        <v>732</v>
      </c>
      <c r="L170" s="134" t="str">
        <f t="shared" si="59"/>
        <v>No</v>
      </c>
    </row>
    <row r="171" spans="1:12" ht="25.5" x14ac:dyDescent="0.2">
      <c r="A171" s="45" t="s">
        <v>1284</v>
      </c>
      <c r="B171" s="135" t="s">
        <v>217</v>
      </c>
      <c r="C171" s="131" t="s">
        <v>1743</v>
      </c>
      <c r="D171" s="130" t="str">
        <f t="shared" si="56"/>
        <v>N/A</v>
      </c>
      <c r="E171" s="131" t="s">
        <v>1743</v>
      </c>
      <c r="F171" s="130" t="str">
        <f t="shared" si="57"/>
        <v>N/A</v>
      </c>
      <c r="G171" s="131" t="s">
        <v>1743</v>
      </c>
      <c r="H171" s="130" t="str">
        <f t="shared" si="58"/>
        <v>N/A</v>
      </c>
      <c r="I171" s="132" t="s">
        <v>1743</v>
      </c>
      <c r="J171" s="132" t="s">
        <v>1743</v>
      </c>
      <c r="K171" s="135" t="s">
        <v>732</v>
      </c>
      <c r="L171" s="134" t="str">
        <f t="shared" si="59"/>
        <v>N/A</v>
      </c>
    </row>
    <row r="172" spans="1:12" ht="25.5" x14ac:dyDescent="0.2">
      <c r="A172" s="45" t="s">
        <v>1285</v>
      </c>
      <c r="B172" s="135" t="s">
        <v>217</v>
      </c>
      <c r="C172" s="131" t="s">
        <v>1743</v>
      </c>
      <c r="D172" s="130" t="str">
        <f t="shared" si="56"/>
        <v>N/A</v>
      </c>
      <c r="E172" s="131" t="s">
        <v>1743</v>
      </c>
      <c r="F172" s="130" t="str">
        <f t="shared" si="57"/>
        <v>N/A</v>
      </c>
      <c r="G172" s="131" t="s">
        <v>1743</v>
      </c>
      <c r="H172" s="130" t="str">
        <f t="shared" si="58"/>
        <v>N/A</v>
      </c>
      <c r="I172" s="132" t="s">
        <v>1743</v>
      </c>
      <c r="J172" s="132" t="s">
        <v>1743</v>
      </c>
      <c r="K172" s="135" t="s">
        <v>732</v>
      </c>
      <c r="L172" s="134" t="str">
        <f t="shared" si="59"/>
        <v>N/A</v>
      </c>
    </row>
    <row r="173" spans="1:12" ht="25.5" x14ac:dyDescent="0.2">
      <c r="A173" s="2" t="s">
        <v>546</v>
      </c>
      <c r="B173" s="135" t="s">
        <v>217</v>
      </c>
      <c r="C173" s="131">
        <v>39573</v>
      </c>
      <c r="D173" s="130" t="str">
        <f t="shared" ref="D173:D181" si="64">IF($B173="N/A","N/A",IF(C173&gt;10,"No",IF(C173&lt;-10,"No","Yes")))</f>
        <v>N/A</v>
      </c>
      <c r="E173" s="131">
        <v>11625</v>
      </c>
      <c r="F173" s="130" t="str">
        <f t="shared" ref="F173:F181" si="65">IF($B173="N/A","N/A",IF(E173&gt;10,"No",IF(E173&lt;-10,"No","Yes")))</f>
        <v>N/A</v>
      </c>
      <c r="G173" s="131">
        <v>9448</v>
      </c>
      <c r="H173" s="130" t="str">
        <f t="shared" ref="H173:H181" si="66">IF($B173="N/A","N/A",IF(G173&gt;10,"No",IF(G173&lt;-10,"No","Yes")))</f>
        <v>N/A</v>
      </c>
      <c r="I173" s="132">
        <v>-70.599999999999994</v>
      </c>
      <c r="J173" s="132">
        <v>-18.7</v>
      </c>
      <c r="K173" s="135" t="s">
        <v>732</v>
      </c>
      <c r="L173" s="134" t="str">
        <f t="shared" ref="L173:L181" si="67">IF(J173="Div by 0", "N/A", IF(K173="N/A","N/A", IF(J173&gt;VALUE(MID(K173,1,2)), "No", IF(J173&lt;-1*VALUE(MID(K173,1,2)), "No", "Yes"))))</f>
        <v>Yes</v>
      </c>
    </row>
    <row r="174" spans="1:12" ht="25.5" x14ac:dyDescent="0.2">
      <c r="A174" s="2" t="s">
        <v>1286</v>
      </c>
      <c r="B174" s="135" t="s">
        <v>217</v>
      </c>
      <c r="C174" s="131">
        <v>3373</v>
      </c>
      <c r="D174" s="130" t="str">
        <f t="shared" si="64"/>
        <v>N/A</v>
      </c>
      <c r="E174" s="131">
        <v>65326</v>
      </c>
      <c r="F174" s="130" t="str">
        <f t="shared" si="65"/>
        <v>N/A</v>
      </c>
      <c r="G174" s="131">
        <v>15595</v>
      </c>
      <c r="H174" s="130" t="str">
        <f t="shared" si="66"/>
        <v>N/A</v>
      </c>
      <c r="I174" s="132">
        <v>1837</v>
      </c>
      <c r="J174" s="132">
        <v>-76.099999999999994</v>
      </c>
      <c r="K174" s="135" t="s">
        <v>732</v>
      </c>
      <c r="L174" s="134" t="str">
        <f t="shared" si="67"/>
        <v>No</v>
      </c>
    </row>
    <row r="175" spans="1:12" ht="25.5" x14ac:dyDescent="0.2">
      <c r="A175" s="2" t="s">
        <v>547</v>
      </c>
      <c r="B175" s="135" t="s">
        <v>217</v>
      </c>
      <c r="C175" s="131">
        <v>7958</v>
      </c>
      <c r="D175" s="130" t="str">
        <f t="shared" si="64"/>
        <v>N/A</v>
      </c>
      <c r="E175" s="131">
        <v>16150</v>
      </c>
      <c r="F175" s="130" t="str">
        <f t="shared" si="65"/>
        <v>N/A</v>
      </c>
      <c r="G175" s="131">
        <v>41391</v>
      </c>
      <c r="H175" s="130" t="str">
        <f t="shared" si="66"/>
        <v>N/A</v>
      </c>
      <c r="I175" s="132">
        <v>102.9</v>
      </c>
      <c r="J175" s="132">
        <v>156.30000000000001</v>
      </c>
      <c r="K175" s="135" t="s">
        <v>732</v>
      </c>
      <c r="L175" s="134" t="str">
        <f t="shared" si="67"/>
        <v>No</v>
      </c>
    </row>
    <row r="176" spans="1:12" ht="25.5" x14ac:dyDescent="0.2">
      <c r="A176" s="2" t="s">
        <v>512</v>
      </c>
      <c r="B176" s="135" t="s">
        <v>217</v>
      </c>
      <c r="C176" s="131">
        <v>50026</v>
      </c>
      <c r="D176" s="130" t="str">
        <f t="shared" si="64"/>
        <v>N/A</v>
      </c>
      <c r="E176" s="131">
        <v>218363</v>
      </c>
      <c r="F176" s="130" t="str">
        <f t="shared" si="65"/>
        <v>N/A</v>
      </c>
      <c r="G176" s="131">
        <v>119100</v>
      </c>
      <c r="H176" s="130" t="str">
        <f t="shared" si="66"/>
        <v>N/A</v>
      </c>
      <c r="I176" s="132">
        <v>336.5</v>
      </c>
      <c r="J176" s="132">
        <v>-45.5</v>
      </c>
      <c r="K176" s="135" t="s">
        <v>732</v>
      </c>
      <c r="L176" s="134" t="str">
        <f t="shared" si="67"/>
        <v>No</v>
      </c>
    </row>
    <row r="177" spans="1:12" ht="25.5" x14ac:dyDescent="0.2">
      <c r="A177" s="2" t="s">
        <v>513</v>
      </c>
      <c r="B177" s="136" t="s">
        <v>217</v>
      </c>
      <c r="C177" s="137">
        <v>2638.2</v>
      </c>
      <c r="D177" s="138" t="str">
        <f t="shared" si="64"/>
        <v>N/A</v>
      </c>
      <c r="E177" s="137">
        <v>133.62068966000001</v>
      </c>
      <c r="F177" s="138" t="str">
        <f t="shared" si="65"/>
        <v>N/A</v>
      </c>
      <c r="G177" s="137">
        <v>62.986666667000001</v>
      </c>
      <c r="H177" s="138" t="str">
        <f t="shared" si="66"/>
        <v>N/A</v>
      </c>
      <c r="I177" s="132">
        <v>-94.9</v>
      </c>
      <c r="J177" s="132">
        <v>-52.9</v>
      </c>
      <c r="K177" s="133" t="s">
        <v>732</v>
      </c>
      <c r="L177" s="134" t="str">
        <f t="shared" si="67"/>
        <v>No</v>
      </c>
    </row>
    <row r="178" spans="1:12" ht="25.5" x14ac:dyDescent="0.2">
      <c r="A178" s="2" t="s">
        <v>1287</v>
      </c>
      <c r="B178" s="136" t="s">
        <v>217</v>
      </c>
      <c r="C178" s="137">
        <v>224.86666667</v>
      </c>
      <c r="D178" s="138" t="str">
        <f t="shared" si="64"/>
        <v>N/A</v>
      </c>
      <c r="E178" s="137">
        <v>750.87356322000005</v>
      </c>
      <c r="F178" s="138" t="str">
        <f t="shared" si="65"/>
        <v>N/A</v>
      </c>
      <c r="G178" s="137">
        <v>103.96666667</v>
      </c>
      <c r="H178" s="138" t="str">
        <f t="shared" si="66"/>
        <v>N/A</v>
      </c>
      <c r="I178" s="132">
        <v>233.9</v>
      </c>
      <c r="J178" s="132">
        <v>-86.2</v>
      </c>
      <c r="K178" s="133" t="s">
        <v>732</v>
      </c>
      <c r="L178" s="134" t="str">
        <f t="shared" si="67"/>
        <v>No</v>
      </c>
    </row>
    <row r="179" spans="1:12" ht="25.5" x14ac:dyDescent="0.2">
      <c r="A179" s="2" t="s">
        <v>514</v>
      </c>
      <c r="B179" s="136" t="s">
        <v>217</v>
      </c>
      <c r="C179" s="137">
        <v>530.53333333</v>
      </c>
      <c r="D179" s="138" t="str">
        <f t="shared" si="64"/>
        <v>N/A</v>
      </c>
      <c r="E179" s="137">
        <v>185.63218391000001</v>
      </c>
      <c r="F179" s="138" t="str">
        <f t="shared" si="65"/>
        <v>N/A</v>
      </c>
      <c r="G179" s="137">
        <v>275.94</v>
      </c>
      <c r="H179" s="138" t="str">
        <f t="shared" si="66"/>
        <v>N/A</v>
      </c>
      <c r="I179" s="132">
        <v>-65</v>
      </c>
      <c r="J179" s="132">
        <v>48.65</v>
      </c>
      <c r="K179" s="133" t="s">
        <v>732</v>
      </c>
      <c r="L179" s="134" t="str">
        <f t="shared" si="67"/>
        <v>No</v>
      </c>
    </row>
    <row r="180" spans="1:12" ht="25.5" x14ac:dyDescent="0.2">
      <c r="A180" s="2" t="s">
        <v>515</v>
      </c>
      <c r="B180" s="135" t="s">
        <v>217</v>
      </c>
      <c r="C180" s="131">
        <v>3335.0666667</v>
      </c>
      <c r="D180" s="130" t="str">
        <f t="shared" si="64"/>
        <v>N/A</v>
      </c>
      <c r="E180" s="131">
        <v>2509.9195402</v>
      </c>
      <c r="F180" s="130" t="str">
        <f t="shared" si="65"/>
        <v>N/A</v>
      </c>
      <c r="G180" s="131">
        <v>794</v>
      </c>
      <c r="H180" s="130" t="str">
        <f t="shared" si="66"/>
        <v>N/A</v>
      </c>
      <c r="I180" s="139">
        <v>-24.7</v>
      </c>
      <c r="J180" s="139">
        <v>-68.400000000000006</v>
      </c>
      <c r="K180" s="135" t="s">
        <v>732</v>
      </c>
      <c r="L180" s="134" t="str">
        <f t="shared" si="67"/>
        <v>No</v>
      </c>
    </row>
    <row r="181" spans="1:12" ht="25.5" x14ac:dyDescent="0.2">
      <c r="A181" s="2" t="s">
        <v>1685</v>
      </c>
      <c r="B181" s="135" t="s">
        <v>217</v>
      </c>
      <c r="C181" s="140">
        <v>0</v>
      </c>
      <c r="D181" s="130" t="str">
        <f t="shared" si="64"/>
        <v>N/A</v>
      </c>
      <c r="E181" s="140">
        <v>0</v>
      </c>
      <c r="F181" s="130" t="str">
        <f t="shared" si="65"/>
        <v>N/A</v>
      </c>
      <c r="G181" s="140">
        <v>0.66666666669999997</v>
      </c>
      <c r="H181" s="130" t="str">
        <f t="shared" si="66"/>
        <v>N/A</v>
      </c>
      <c r="I181" s="139" t="s">
        <v>1743</v>
      </c>
      <c r="J181" s="139" t="s">
        <v>1743</v>
      </c>
      <c r="K181" s="135" t="s">
        <v>732</v>
      </c>
      <c r="L181" s="134" t="str">
        <f t="shared" si="67"/>
        <v>N/A</v>
      </c>
    </row>
    <row r="182" spans="1:12" ht="25.5" x14ac:dyDescent="0.2">
      <c r="A182" s="2" t="s">
        <v>1686</v>
      </c>
      <c r="B182" s="141" t="s">
        <v>217</v>
      </c>
      <c r="C182" s="140" t="s">
        <v>217</v>
      </c>
      <c r="D182" s="134" t="str">
        <f t="shared" ref="D182:D185" si="68">IF($B182="N/A","N/A",IF(C182&lt;0,"No","Yes"))</f>
        <v>N/A</v>
      </c>
      <c r="E182" s="140">
        <v>0</v>
      </c>
      <c r="F182" s="134" t="str">
        <f t="shared" ref="F182:F185" si="69">IF($B182="N/A","N/A",IF(E182&lt;0,"No","Yes"))</f>
        <v>N/A</v>
      </c>
      <c r="G182" s="140">
        <v>0</v>
      </c>
      <c r="H182" s="134" t="str">
        <f t="shared" ref="H182:H185" si="70">IF($B182="N/A","N/A",IF(G182&lt;0,"No","Yes"))</f>
        <v>N/A</v>
      </c>
      <c r="I182" s="139" t="s">
        <v>217</v>
      </c>
      <c r="J182" s="139" t="s">
        <v>1743</v>
      </c>
      <c r="K182" s="141" t="s">
        <v>732</v>
      </c>
      <c r="L182" s="134" t="str">
        <f t="shared" ref="L182:L213" si="71">IF(J182="Div by 0", "N/A", IF(OR(J182="N/A",K182="N/A"),"N/A", IF(J182&gt;VALUE(MID(K182,1,2)), "No", IF(J182&lt;-1*VALUE(MID(K182,1,2)), "No", "Yes"))))</f>
        <v>N/A</v>
      </c>
    </row>
    <row r="183" spans="1:12" ht="25.5" x14ac:dyDescent="0.2">
      <c r="A183" s="2" t="s">
        <v>1687</v>
      </c>
      <c r="B183" s="141" t="s">
        <v>217</v>
      </c>
      <c r="C183" s="140" t="s">
        <v>217</v>
      </c>
      <c r="D183" s="134" t="str">
        <f t="shared" si="68"/>
        <v>N/A</v>
      </c>
      <c r="E183" s="140">
        <v>0</v>
      </c>
      <c r="F183" s="134" t="str">
        <f t="shared" si="69"/>
        <v>N/A</v>
      </c>
      <c r="G183" s="140">
        <v>3.8461538462</v>
      </c>
      <c r="H183" s="134" t="str">
        <f t="shared" si="70"/>
        <v>N/A</v>
      </c>
      <c r="I183" s="139" t="s">
        <v>217</v>
      </c>
      <c r="J183" s="139" t="s">
        <v>1743</v>
      </c>
      <c r="K183" s="141" t="s">
        <v>732</v>
      </c>
      <c r="L183" s="134" t="str">
        <f t="shared" si="71"/>
        <v>N/A</v>
      </c>
    </row>
    <row r="184" spans="1:12" ht="25.5" x14ac:dyDescent="0.2">
      <c r="A184" s="2" t="s">
        <v>1688</v>
      </c>
      <c r="B184" s="141" t="s">
        <v>217</v>
      </c>
      <c r="C184" s="140" t="s">
        <v>217</v>
      </c>
      <c r="D184" s="134" t="str">
        <f t="shared" si="68"/>
        <v>N/A</v>
      </c>
      <c r="E184" s="140" t="s">
        <v>1743</v>
      </c>
      <c r="F184" s="134" t="str">
        <f t="shared" si="69"/>
        <v>N/A</v>
      </c>
      <c r="G184" s="140" t="s">
        <v>1743</v>
      </c>
      <c r="H184" s="134" t="str">
        <f t="shared" si="70"/>
        <v>N/A</v>
      </c>
      <c r="I184" s="139" t="s">
        <v>217</v>
      </c>
      <c r="J184" s="139" t="s">
        <v>1743</v>
      </c>
      <c r="K184" s="141" t="s">
        <v>732</v>
      </c>
      <c r="L184" s="134" t="str">
        <f t="shared" si="71"/>
        <v>N/A</v>
      </c>
    </row>
    <row r="185" spans="1:12" ht="25.5" x14ac:dyDescent="0.2">
      <c r="A185" s="2" t="s">
        <v>1689</v>
      </c>
      <c r="B185" s="141" t="s">
        <v>217</v>
      </c>
      <c r="C185" s="140" t="s">
        <v>217</v>
      </c>
      <c r="D185" s="134" t="str">
        <f t="shared" si="68"/>
        <v>N/A</v>
      </c>
      <c r="E185" s="140" t="s">
        <v>1743</v>
      </c>
      <c r="F185" s="134" t="str">
        <f t="shared" si="69"/>
        <v>N/A</v>
      </c>
      <c r="G185" s="140" t="s">
        <v>1743</v>
      </c>
      <c r="H185" s="134" t="str">
        <f t="shared" si="70"/>
        <v>N/A</v>
      </c>
      <c r="I185" s="139" t="s">
        <v>217</v>
      </c>
      <c r="J185" s="139" t="s">
        <v>1743</v>
      </c>
      <c r="K185" s="141" t="s">
        <v>732</v>
      </c>
      <c r="L185" s="134" t="str">
        <f t="shared" si="71"/>
        <v>N/A</v>
      </c>
    </row>
    <row r="186" spans="1:12" ht="25.5" x14ac:dyDescent="0.2">
      <c r="A186" s="2" t="s">
        <v>1690</v>
      </c>
      <c r="B186" s="136" t="s">
        <v>217</v>
      </c>
      <c r="C186" s="140" t="s">
        <v>217</v>
      </c>
      <c r="D186" s="138" t="str">
        <f t="shared" ref="D186:D213" si="72">IF($B186="N/A","N/A",IF(C186&gt;10,"No",IF(C186&lt;-10,"No","Yes")))</f>
        <v>N/A</v>
      </c>
      <c r="E186" s="140">
        <v>0</v>
      </c>
      <c r="F186" s="138" t="str">
        <f t="shared" ref="F186:F213" si="73">IF($B186="N/A","N/A",IF(E186&gt;10,"No",IF(E186&lt;-10,"No","Yes")))</f>
        <v>N/A</v>
      </c>
      <c r="G186" s="140">
        <v>0</v>
      </c>
      <c r="H186" s="138" t="str">
        <f t="shared" ref="H186:H213" si="74">IF($B186="N/A","N/A",IF(G186&gt;10,"No",IF(G186&lt;-10,"No","Yes")))</f>
        <v>N/A</v>
      </c>
      <c r="I186" s="139" t="s">
        <v>217</v>
      </c>
      <c r="J186" s="139" t="s">
        <v>1743</v>
      </c>
      <c r="K186" s="133" t="s">
        <v>732</v>
      </c>
      <c r="L186" s="134" t="str">
        <f t="shared" si="71"/>
        <v>N/A</v>
      </c>
    </row>
    <row r="187" spans="1:12" ht="25.5" x14ac:dyDescent="0.2">
      <c r="A187" s="2" t="s">
        <v>1691</v>
      </c>
      <c r="B187" s="136" t="s">
        <v>217</v>
      </c>
      <c r="C187" s="140" t="s">
        <v>217</v>
      </c>
      <c r="D187" s="138" t="str">
        <f t="shared" si="72"/>
        <v>N/A</v>
      </c>
      <c r="E187" s="140">
        <v>0</v>
      </c>
      <c r="F187" s="138" t="str">
        <f t="shared" si="73"/>
        <v>N/A</v>
      </c>
      <c r="G187" s="140">
        <v>0</v>
      </c>
      <c r="H187" s="138" t="str">
        <f t="shared" si="74"/>
        <v>N/A</v>
      </c>
      <c r="I187" s="139" t="s">
        <v>217</v>
      </c>
      <c r="J187" s="139" t="s">
        <v>1743</v>
      </c>
      <c r="K187" s="133" t="s">
        <v>732</v>
      </c>
      <c r="L187" s="134" t="str">
        <f t="shared" si="71"/>
        <v>N/A</v>
      </c>
    </row>
    <row r="188" spans="1:12" ht="25.5" x14ac:dyDescent="0.2">
      <c r="A188" s="2" t="s">
        <v>1692</v>
      </c>
      <c r="B188" s="136" t="s">
        <v>217</v>
      </c>
      <c r="C188" s="140" t="s">
        <v>217</v>
      </c>
      <c r="D188" s="138" t="str">
        <f t="shared" si="72"/>
        <v>N/A</v>
      </c>
      <c r="E188" s="140">
        <v>0</v>
      </c>
      <c r="F188" s="138" t="str">
        <f t="shared" si="73"/>
        <v>N/A</v>
      </c>
      <c r="G188" s="140">
        <v>0</v>
      </c>
      <c r="H188" s="138" t="str">
        <f t="shared" si="74"/>
        <v>N/A</v>
      </c>
      <c r="I188" s="139" t="s">
        <v>217</v>
      </c>
      <c r="J188" s="139" t="s">
        <v>1743</v>
      </c>
      <c r="K188" s="133" t="s">
        <v>732</v>
      </c>
      <c r="L188" s="134" t="str">
        <f t="shared" si="71"/>
        <v>N/A</v>
      </c>
    </row>
    <row r="189" spans="1:12" ht="25.5" x14ac:dyDescent="0.2">
      <c r="A189" s="2" t="s">
        <v>1693</v>
      </c>
      <c r="B189" s="136" t="s">
        <v>217</v>
      </c>
      <c r="C189" s="140" t="s">
        <v>217</v>
      </c>
      <c r="D189" s="138" t="str">
        <f t="shared" si="72"/>
        <v>N/A</v>
      </c>
      <c r="E189" s="140">
        <v>0</v>
      </c>
      <c r="F189" s="138" t="str">
        <f t="shared" si="73"/>
        <v>N/A</v>
      </c>
      <c r="G189" s="140">
        <v>0</v>
      </c>
      <c r="H189" s="138" t="str">
        <f t="shared" si="74"/>
        <v>N/A</v>
      </c>
      <c r="I189" s="139" t="s">
        <v>217</v>
      </c>
      <c r="J189" s="139" t="s">
        <v>1743</v>
      </c>
      <c r="K189" s="133" t="s">
        <v>732</v>
      </c>
      <c r="L189" s="134" t="str">
        <f t="shared" si="71"/>
        <v>N/A</v>
      </c>
    </row>
    <row r="190" spans="1:12" ht="25.5" x14ac:dyDescent="0.2">
      <c r="A190" s="2" t="s">
        <v>1694</v>
      </c>
      <c r="B190" s="136" t="s">
        <v>217</v>
      </c>
      <c r="C190" s="140" t="s">
        <v>217</v>
      </c>
      <c r="D190" s="138" t="str">
        <f t="shared" si="72"/>
        <v>N/A</v>
      </c>
      <c r="E190" s="140">
        <v>0</v>
      </c>
      <c r="F190" s="138" t="str">
        <f t="shared" si="73"/>
        <v>N/A</v>
      </c>
      <c r="G190" s="140">
        <v>0</v>
      </c>
      <c r="H190" s="138" t="str">
        <f t="shared" si="74"/>
        <v>N/A</v>
      </c>
      <c r="I190" s="139" t="s">
        <v>217</v>
      </c>
      <c r="J190" s="139" t="s">
        <v>1743</v>
      </c>
      <c r="K190" s="133" t="s">
        <v>732</v>
      </c>
      <c r="L190" s="134" t="str">
        <f t="shared" si="71"/>
        <v>N/A</v>
      </c>
    </row>
    <row r="191" spans="1:12" ht="25.5" x14ac:dyDescent="0.2">
      <c r="A191" s="2" t="s">
        <v>1695</v>
      </c>
      <c r="B191" s="136" t="s">
        <v>217</v>
      </c>
      <c r="C191" s="140" t="s">
        <v>217</v>
      </c>
      <c r="D191" s="138" t="str">
        <f t="shared" si="72"/>
        <v>N/A</v>
      </c>
      <c r="E191" s="140">
        <v>0</v>
      </c>
      <c r="F191" s="138" t="str">
        <f t="shared" si="73"/>
        <v>N/A</v>
      </c>
      <c r="G191" s="140">
        <v>0</v>
      </c>
      <c r="H191" s="138" t="str">
        <f t="shared" si="74"/>
        <v>N/A</v>
      </c>
      <c r="I191" s="139" t="s">
        <v>217</v>
      </c>
      <c r="J191" s="139" t="s">
        <v>1743</v>
      </c>
      <c r="K191" s="133" t="s">
        <v>732</v>
      </c>
      <c r="L191" s="134" t="str">
        <f t="shared" si="71"/>
        <v>N/A</v>
      </c>
    </row>
    <row r="192" spans="1:12" ht="25.5" x14ac:dyDescent="0.2">
      <c r="A192" s="2" t="s">
        <v>1696</v>
      </c>
      <c r="B192" s="136" t="s">
        <v>217</v>
      </c>
      <c r="C192" s="140" t="s">
        <v>217</v>
      </c>
      <c r="D192" s="138" t="str">
        <f t="shared" si="72"/>
        <v>N/A</v>
      </c>
      <c r="E192" s="140">
        <v>0</v>
      </c>
      <c r="F192" s="138" t="str">
        <f t="shared" si="73"/>
        <v>N/A</v>
      </c>
      <c r="G192" s="140">
        <v>0</v>
      </c>
      <c r="H192" s="138" t="str">
        <f t="shared" si="74"/>
        <v>N/A</v>
      </c>
      <c r="I192" s="139" t="s">
        <v>217</v>
      </c>
      <c r="J192" s="139" t="s">
        <v>1743</v>
      </c>
      <c r="K192" s="133" t="s">
        <v>732</v>
      </c>
      <c r="L192" s="134" t="str">
        <f t="shared" si="71"/>
        <v>N/A</v>
      </c>
    </row>
    <row r="193" spans="1:12" ht="25.5" x14ac:dyDescent="0.2">
      <c r="A193" s="2" t="s">
        <v>1697</v>
      </c>
      <c r="B193" s="136" t="s">
        <v>217</v>
      </c>
      <c r="C193" s="140" t="s">
        <v>217</v>
      </c>
      <c r="D193" s="138" t="str">
        <f t="shared" si="72"/>
        <v>N/A</v>
      </c>
      <c r="E193" s="140">
        <v>0</v>
      </c>
      <c r="F193" s="138" t="str">
        <f t="shared" si="73"/>
        <v>N/A</v>
      </c>
      <c r="G193" s="140">
        <v>0</v>
      </c>
      <c r="H193" s="138" t="str">
        <f t="shared" si="74"/>
        <v>N/A</v>
      </c>
      <c r="I193" s="139" t="s">
        <v>217</v>
      </c>
      <c r="J193" s="139" t="s">
        <v>1743</v>
      </c>
      <c r="K193" s="133" t="s">
        <v>732</v>
      </c>
      <c r="L193" s="134" t="str">
        <f t="shared" si="71"/>
        <v>N/A</v>
      </c>
    </row>
    <row r="194" spans="1:12" ht="25.5" x14ac:dyDescent="0.2">
      <c r="A194" s="2" t="s">
        <v>1698</v>
      </c>
      <c r="B194" s="136" t="s">
        <v>217</v>
      </c>
      <c r="C194" s="140" t="s">
        <v>217</v>
      </c>
      <c r="D194" s="138" t="str">
        <f t="shared" si="72"/>
        <v>N/A</v>
      </c>
      <c r="E194" s="140">
        <v>0</v>
      </c>
      <c r="F194" s="138" t="str">
        <f t="shared" si="73"/>
        <v>N/A</v>
      </c>
      <c r="G194" s="140">
        <v>0</v>
      </c>
      <c r="H194" s="138" t="str">
        <f t="shared" si="74"/>
        <v>N/A</v>
      </c>
      <c r="I194" s="139" t="s">
        <v>217</v>
      </c>
      <c r="J194" s="139" t="s">
        <v>1743</v>
      </c>
      <c r="K194" s="133" t="s">
        <v>732</v>
      </c>
      <c r="L194" s="134" t="str">
        <f t="shared" si="71"/>
        <v>N/A</v>
      </c>
    </row>
    <row r="195" spans="1:12" ht="25.5" x14ac:dyDescent="0.2">
      <c r="A195" s="2" t="s">
        <v>1699</v>
      </c>
      <c r="B195" s="136" t="s">
        <v>217</v>
      </c>
      <c r="C195" s="140" t="s">
        <v>217</v>
      </c>
      <c r="D195" s="138" t="str">
        <f t="shared" si="72"/>
        <v>N/A</v>
      </c>
      <c r="E195" s="140">
        <v>0</v>
      </c>
      <c r="F195" s="138" t="str">
        <f t="shared" si="73"/>
        <v>N/A</v>
      </c>
      <c r="G195" s="140">
        <v>0</v>
      </c>
      <c r="H195" s="138" t="str">
        <f t="shared" si="74"/>
        <v>N/A</v>
      </c>
      <c r="I195" s="139" t="s">
        <v>217</v>
      </c>
      <c r="J195" s="139" t="s">
        <v>1743</v>
      </c>
      <c r="K195" s="133" t="s">
        <v>732</v>
      </c>
      <c r="L195" s="134" t="str">
        <f t="shared" si="71"/>
        <v>N/A</v>
      </c>
    </row>
    <row r="196" spans="1:12" ht="25.5" x14ac:dyDescent="0.2">
      <c r="A196" s="2" t="s">
        <v>1700</v>
      </c>
      <c r="B196" s="136" t="s">
        <v>217</v>
      </c>
      <c r="C196" s="140" t="s">
        <v>217</v>
      </c>
      <c r="D196" s="138" t="str">
        <f t="shared" si="72"/>
        <v>N/A</v>
      </c>
      <c r="E196" s="140">
        <v>0</v>
      </c>
      <c r="F196" s="138" t="str">
        <f t="shared" si="73"/>
        <v>N/A</v>
      </c>
      <c r="G196" s="140">
        <v>0</v>
      </c>
      <c r="H196" s="138" t="str">
        <f t="shared" si="74"/>
        <v>N/A</v>
      </c>
      <c r="I196" s="139" t="s">
        <v>217</v>
      </c>
      <c r="J196" s="139" t="s">
        <v>1743</v>
      </c>
      <c r="K196" s="133" t="s">
        <v>732</v>
      </c>
      <c r="L196" s="134" t="str">
        <f t="shared" si="71"/>
        <v>N/A</v>
      </c>
    </row>
    <row r="197" spans="1:12" ht="25.5" x14ac:dyDescent="0.2">
      <c r="A197" s="2" t="s">
        <v>1701</v>
      </c>
      <c r="B197" s="136" t="s">
        <v>217</v>
      </c>
      <c r="C197" s="140" t="s">
        <v>217</v>
      </c>
      <c r="D197" s="138" t="str">
        <f t="shared" si="72"/>
        <v>N/A</v>
      </c>
      <c r="E197" s="140">
        <v>0</v>
      </c>
      <c r="F197" s="138" t="str">
        <f t="shared" si="73"/>
        <v>N/A</v>
      </c>
      <c r="G197" s="140">
        <v>0.66666666669999997</v>
      </c>
      <c r="H197" s="138" t="str">
        <f t="shared" si="74"/>
        <v>N/A</v>
      </c>
      <c r="I197" s="139" t="s">
        <v>217</v>
      </c>
      <c r="J197" s="139" t="s">
        <v>1743</v>
      </c>
      <c r="K197" s="133" t="s">
        <v>732</v>
      </c>
      <c r="L197" s="134" t="str">
        <f t="shared" si="71"/>
        <v>N/A</v>
      </c>
    </row>
    <row r="198" spans="1:12" ht="25.5" x14ac:dyDescent="0.2">
      <c r="A198" s="2" t="s">
        <v>1702</v>
      </c>
      <c r="B198" s="136" t="s">
        <v>217</v>
      </c>
      <c r="C198" s="140" t="s">
        <v>217</v>
      </c>
      <c r="D198" s="138" t="str">
        <f t="shared" si="72"/>
        <v>N/A</v>
      </c>
      <c r="E198" s="140">
        <v>0</v>
      </c>
      <c r="F198" s="138" t="str">
        <f t="shared" si="73"/>
        <v>N/A</v>
      </c>
      <c r="G198" s="140">
        <v>0</v>
      </c>
      <c r="H198" s="138" t="str">
        <f t="shared" si="74"/>
        <v>N/A</v>
      </c>
      <c r="I198" s="139" t="s">
        <v>217</v>
      </c>
      <c r="J198" s="139" t="s">
        <v>1743</v>
      </c>
      <c r="K198" s="133" t="s">
        <v>732</v>
      </c>
      <c r="L198" s="134" t="str">
        <f t="shared" si="71"/>
        <v>N/A</v>
      </c>
    </row>
    <row r="199" spans="1:12" ht="25.5" x14ac:dyDescent="0.2">
      <c r="A199" s="2" t="s">
        <v>1703</v>
      </c>
      <c r="B199" s="136" t="s">
        <v>217</v>
      </c>
      <c r="C199" s="140" t="s">
        <v>217</v>
      </c>
      <c r="D199" s="138" t="str">
        <f t="shared" si="72"/>
        <v>N/A</v>
      </c>
      <c r="E199" s="140">
        <v>0</v>
      </c>
      <c r="F199" s="138" t="str">
        <f t="shared" si="73"/>
        <v>N/A</v>
      </c>
      <c r="G199" s="140">
        <v>0</v>
      </c>
      <c r="H199" s="138" t="str">
        <f t="shared" si="74"/>
        <v>N/A</v>
      </c>
      <c r="I199" s="139" t="s">
        <v>217</v>
      </c>
      <c r="J199" s="139" t="s">
        <v>1743</v>
      </c>
      <c r="K199" s="133" t="s">
        <v>732</v>
      </c>
      <c r="L199" s="134" t="str">
        <f t="shared" si="71"/>
        <v>N/A</v>
      </c>
    </row>
    <row r="200" spans="1:12" ht="25.5" x14ac:dyDescent="0.2">
      <c r="A200" s="2" t="s">
        <v>1704</v>
      </c>
      <c r="B200" s="136" t="s">
        <v>217</v>
      </c>
      <c r="C200" s="140" t="s">
        <v>217</v>
      </c>
      <c r="D200" s="138" t="str">
        <f t="shared" si="72"/>
        <v>N/A</v>
      </c>
      <c r="E200" s="140">
        <v>0</v>
      </c>
      <c r="F200" s="138" t="str">
        <f t="shared" si="73"/>
        <v>N/A</v>
      </c>
      <c r="G200" s="140">
        <v>0</v>
      </c>
      <c r="H200" s="138" t="str">
        <f t="shared" si="74"/>
        <v>N/A</v>
      </c>
      <c r="I200" s="139" t="s">
        <v>217</v>
      </c>
      <c r="J200" s="139" t="s">
        <v>1743</v>
      </c>
      <c r="K200" s="133" t="s">
        <v>732</v>
      </c>
      <c r="L200" s="134" t="str">
        <f t="shared" si="71"/>
        <v>N/A</v>
      </c>
    </row>
    <row r="201" spans="1:12" ht="25.5" x14ac:dyDescent="0.2">
      <c r="A201" s="2" t="s">
        <v>1705</v>
      </c>
      <c r="B201" s="136" t="s">
        <v>217</v>
      </c>
      <c r="C201" s="140" t="s">
        <v>217</v>
      </c>
      <c r="D201" s="138" t="str">
        <f t="shared" si="72"/>
        <v>N/A</v>
      </c>
      <c r="E201" s="140">
        <v>0</v>
      </c>
      <c r="F201" s="138" t="str">
        <f t="shared" si="73"/>
        <v>N/A</v>
      </c>
      <c r="G201" s="140">
        <v>0</v>
      </c>
      <c r="H201" s="138" t="str">
        <f t="shared" si="74"/>
        <v>N/A</v>
      </c>
      <c r="I201" s="139" t="s">
        <v>217</v>
      </c>
      <c r="J201" s="139" t="s">
        <v>1743</v>
      </c>
      <c r="K201" s="133" t="s">
        <v>732</v>
      </c>
      <c r="L201" s="134" t="str">
        <f t="shared" si="71"/>
        <v>N/A</v>
      </c>
    </row>
    <row r="202" spans="1:12" ht="25.5" x14ac:dyDescent="0.2">
      <c r="A202" s="2" t="s">
        <v>1706</v>
      </c>
      <c r="B202" s="136" t="s">
        <v>217</v>
      </c>
      <c r="C202" s="140" t="s">
        <v>217</v>
      </c>
      <c r="D202" s="138" t="str">
        <f t="shared" si="72"/>
        <v>N/A</v>
      </c>
      <c r="E202" s="140">
        <v>0</v>
      </c>
      <c r="F202" s="138" t="str">
        <f t="shared" si="73"/>
        <v>N/A</v>
      </c>
      <c r="G202" s="140">
        <v>0</v>
      </c>
      <c r="H202" s="138" t="str">
        <f t="shared" si="74"/>
        <v>N/A</v>
      </c>
      <c r="I202" s="139" t="s">
        <v>217</v>
      </c>
      <c r="J202" s="139" t="s">
        <v>1743</v>
      </c>
      <c r="K202" s="133" t="s">
        <v>732</v>
      </c>
      <c r="L202" s="134" t="str">
        <f t="shared" si="71"/>
        <v>N/A</v>
      </c>
    </row>
    <row r="203" spans="1:12" ht="25.5" x14ac:dyDescent="0.2">
      <c r="A203" s="2" t="s">
        <v>1707</v>
      </c>
      <c r="B203" s="136" t="s">
        <v>217</v>
      </c>
      <c r="C203" s="140" t="s">
        <v>217</v>
      </c>
      <c r="D203" s="138" t="str">
        <f t="shared" si="72"/>
        <v>N/A</v>
      </c>
      <c r="E203" s="140">
        <v>0</v>
      </c>
      <c r="F203" s="138" t="str">
        <f t="shared" si="73"/>
        <v>N/A</v>
      </c>
      <c r="G203" s="140">
        <v>0</v>
      </c>
      <c r="H203" s="138" t="str">
        <f t="shared" si="74"/>
        <v>N/A</v>
      </c>
      <c r="I203" s="139" t="s">
        <v>217</v>
      </c>
      <c r="J203" s="139" t="s">
        <v>1743</v>
      </c>
      <c r="K203" s="133" t="s">
        <v>732</v>
      </c>
      <c r="L203" s="134" t="str">
        <f t="shared" si="71"/>
        <v>N/A</v>
      </c>
    </row>
    <row r="204" spans="1:12" ht="25.5" x14ac:dyDescent="0.2">
      <c r="A204" s="2" t="s">
        <v>1708</v>
      </c>
      <c r="B204" s="136" t="s">
        <v>217</v>
      </c>
      <c r="C204" s="140" t="s">
        <v>217</v>
      </c>
      <c r="D204" s="138" t="str">
        <f t="shared" si="72"/>
        <v>N/A</v>
      </c>
      <c r="E204" s="140">
        <v>0</v>
      </c>
      <c r="F204" s="138" t="str">
        <f t="shared" si="73"/>
        <v>N/A</v>
      </c>
      <c r="G204" s="140">
        <v>0</v>
      </c>
      <c r="H204" s="138" t="str">
        <f t="shared" si="74"/>
        <v>N/A</v>
      </c>
      <c r="I204" s="139" t="s">
        <v>217</v>
      </c>
      <c r="J204" s="139" t="s">
        <v>1743</v>
      </c>
      <c r="K204" s="133" t="s">
        <v>732</v>
      </c>
      <c r="L204" s="134" t="str">
        <f t="shared" si="71"/>
        <v>N/A</v>
      </c>
    </row>
    <row r="205" spans="1:12" ht="25.5" x14ac:dyDescent="0.2">
      <c r="A205" s="2" t="s">
        <v>1709</v>
      </c>
      <c r="B205" s="136" t="s">
        <v>217</v>
      </c>
      <c r="C205" s="140" t="s">
        <v>217</v>
      </c>
      <c r="D205" s="138" t="str">
        <f t="shared" si="72"/>
        <v>N/A</v>
      </c>
      <c r="E205" s="140">
        <v>0</v>
      </c>
      <c r="F205" s="138" t="str">
        <f t="shared" si="73"/>
        <v>N/A</v>
      </c>
      <c r="G205" s="140">
        <v>0</v>
      </c>
      <c r="H205" s="138" t="str">
        <f t="shared" si="74"/>
        <v>N/A</v>
      </c>
      <c r="I205" s="139" t="s">
        <v>217</v>
      </c>
      <c r="J205" s="139" t="s">
        <v>1743</v>
      </c>
      <c r="K205" s="133" t="s">
        <v>732</v>
      </c>
      <c r="L205" s="134" t="str">
        <f t="shared" si="71"/>
        <v>N/A</v>
      </c>
    </row>
    <row r="206" spans="1:12" ht="25.5" x14ac:dyDescent="0.2">
      <c r="A206" s="2" t="s">
        <v>1710</v>
      </c>
      <c r="B206" s="136" t="s">
        <v>217</v>
      </c>
      <c r="C206" s="140" t="s">
        <v>217</v>
      </c>
      <c r="D206" s="138" t="str">
        <f t="shared" si="72"/>
        <v>N/A</v>
      </c>
      <c r="E206" s="140">
        <v>0</v>
      </c>
      <c r="F206" s="138" t="str">
        <f t="shared" si="73"/>
        <v>N/A</v>
      </c>
      <c r="G206" s="140">
        <v>0</v>
      </c>
      <c r="H206" s="138" t="str">
        <f t="shared" si="74"/>
        <v>N/A</v>
      </c>
      <c r="I206" s="139" t="s">
        <v>217</v>
      </c>
      <c r="J206" s="139" t="s">
        <v>1743</v>
      </c>
      <c r="K206" s="133" t="s">
        <v>732</v>
      </c>
      <c r="L206" s="134" t="str">
        <f t="shared" si="71"/>
        <v>N/A</v>
      </c>
    </row>
    <row r="207" spans="1:12" ht="25.5" x14ac:dyDescent="0.2">
      <c r="A207" s="2" t="s">
        <v>1711</v>
      </c>
      <c r="B207" s="136" t="s">
        <v>217</v>
      </c>
      <c r="C207" s="140" t="s">
        <v>217</v>
      </c>
      <c r="D207" s="138" t="str">
        <f t="shared" si="72"/>
        <v>N/A</v>
      </c>
      <c r="E207" s="140">
        <v>0</v>
      </c>
      <c r="F207" s="138" t="str">
        <f t="shared" si="73"/>
        <v>N/A</v>
      </c>
      <c r="G207" s="140">
        <v>0</v>
      </c>
      <c r="H207" s="138" t="str">
        <f t="shared" si="74"/>
        <v>N/A</v>
      </c>
      <c r="I207" s="139" t="s">
        <v>217</v>
      </c>
      <c r="J207" s="139" t="s">
        <v>1743</v>
      </c>
      <c r="K207" s="133" t="s">
        <v>732</v>
      </c>
      <c r="L207" s="134" t="str">
        <f t="shared" si="71"/>
        <v>N/A</v>
      </c>
    </row>
    <row r="208" spans="1:12" ht="25.5" x14ac:dyDescent="0.2">
      <c r="A208" s="2" t="s">
        <v>1712</v>
      </c>
      <c r="B208" s="136" t="s">
        <v>217</v>
      </c>
      <c r="C208" s="140" t="s">
        <v>217</v>
      </c>
      <c r="D208" s="138" t="str">
        <f t="shared" si="72"/>
        <v>N/A</v>
      </c>
      <c r="E208" s="140">
        <v>0</v>
      </c>
      <c r="F208" s="138" t="str">
        <f t="shared" si="73"/>
        <v>N/A</v>
      </c>
      <c r="G208" s="140">
        <v>0</v>
      </c>
      <c r="H208" s="138" t="str">
        <f t="shared" si="74"/>
        <v>N/A</v>
      </c>
      <c r="I208" s="139" t="s">
        <v>217</v>
      </c>
      <c r="J208" s="139" t="s">
        <v>1743</v>
      </c>
      <c r="K208" s="133" t="s">
        <v>732</v>
      </c>
      <c r="L208" s="134" t="str">
        <f t="shared" si="71"/>
        <v>N/A</v>
      </c>
    </row>
    <row r="209" spans="1:12" ht="25.5" x14ac:dyDescent="0.2">
      <c r="A209" s="2" t="s">
        <v>1713</v>
      </c>
      <c r="B209" s="136" t="s">
        <v>217</v>
      </c>
      <c r="C209" s="140" t="s">
        <v>217</v>
      </c>
      <c r="D209" s="138" t="str">
        <f t="shared" si="72"/>
        <v>N/A</v>
      </c>
      <c r="E209" s="140">
        <v>0</v>
      </c>
      <c r="F209" s="138" t="str">
        <f t="shared" si="73"/>
        <v>N/A</v>
      </c>
      <c r="G209" s="140">
        <v>0</v>
      </c>
      <c r="H209" s="138" t="str">
        <f t="shared" si="74"/>
        <v>N/A</v>
      </c>
      <c r="I209" s="139" t="s">
        <v>217</v>
      </c>
      <c r="J209" s="139" t="s">
        <v>1743</v>
      </c>
      <c r="K209" s="133" t="s">
        <v>732</v>
      </c>
      <c r="L209" s="134" t="str">
        <f t="shared" si="71"/>
        <v>N/A</v>
      </c>
    </row>
    <row r="210" spans="1:12" ht="25.5" x14ac:dyDescent="0.2">
      <c r="A210" s="2" t="s">
        <v>1714</v>
      </c>
      <c r="B210" s="136" t="s">
        <v>217</v>
      </c>
      <c r="C210" s="140" t="s">
        <v>217</v>
      </c>
      <c r="D210" s="138" t="str">
        <f t="shared" si="72"/>
        <v>N/A</v>
      </c>
      <c r="E210" s="140">
        <v>0</v>
      </c>
      <c r="F210" s="138" t="str">
        <f t="shared" si="73"/>
        <v>N/A</v>
      </c>
      <c r="G210" s="140">
        <v>0</v>
      </c>
      <c r="H210" s="138" t="str">
        <f t="shared" si="74"/>
        <v>N/A</v>
      </c>
      <c r="I210" s="139" t="s">
        <v>217</v>
      </c>
      <c r="J210" s="139" t="s">
        <v>1743</v>
      </c>
      <c r="K210" s="133" t="s">
        <v>732</v>
      </c>
      <c r="L210" s="134" t="str">
        <f t="shared" si="71"/>
        <v>N/A</v>
      </c>
    </row>
    <row r="211" spans="1:12" ht="25.5" x14ac:dyDescent="0.2">
      <c r="A211" s="2" t="s">
        <v>1715</v>
      </c>
      <c r="B211" s="136" t="s">
        <v>217</v>
      </c>
      <c r="C211" s="140" t="s">
        <v>217</v>
      </c>
      <c r="D211" s="138" t="str">
        <f t="shared" si="72"/>
        <v>N/A</v>
      </c>
      <c r="E211" s="140">
        <v>0</v>
      </c>
      <c r="F211" s="138" t="str">
        <f t="shared" si="73"/>
        <v>N/A</v>
      </c>
      <c r="G211" s="140">
        <v>0</v>
      </c>
      <c r="H211" s="138" t="str">
        <f t="shared" si="74"/>
        <v>N/A</v>
      </c>
      <c r="I211" s="139" t="s">
        <v>217</v>
      </c>
      <c r="J211" s="139" t="s">
        <v>1743</v>
      </c>
      <c r="K211" s="133" t="s">
        <v>732</v>
      </c>
      <c r="L211" s="134" t="str">
        <f t="shared" si="71"/>
        <v>N/A</v>
      </c>
    </row>
    <row r="212" spans="1:12" ht="25.5" x14ac:dyDescent="0.2">
      <c r="A212" s="2" t="s">
        <v>1716</v>
      </c>
      <c r="B212" s="136" t="s">
        <v>217</v>
      </c>
      <c r="C212" s="140" t="s">
        <v>217</v>
      </c>
      <c r="D212" s="138" t="str">
        <f t="shared" si="72"/>
        <v>N/A</v>
      </c>
      <c r="E212" s="140">
        <v>0</v>
      </c>
      <c r="F212" s="138" t="str">
        <f t="shared" si="73"/>
        <v>N/A</v>
      </c>
      <c r="G212" s="140">
        <v>0</v>
      </c>
      <c r="H212" s="138" t="str">
        <f t="shared" si="74"/>
        <v>N/A</v>
      </c>
      <c r="I212" s="139" t="s">
        <v>217</v>
      </c>
      <c r="J212" s="139" t="s">
        <v>1743</v>
      </c>
      <c r="K212" s="133" t="s">
        <v>732</v>
      </c>
      <c r="L212" s="134" t="str">
        <f t="shared" si="71"/>
        <v>N/A</v>
      </c>
    </row>
    <row r="213" spans="1:12" ht="26.25" customHeight="1" x14ac:dyDescent="0.2">
      <c r="A213" s="2" t="s">
        <v>1717</v>
      </c>
      <c r="B213" s="136" t="s">
        <v>217</v>
      </c>
      <c r="C213" s="140" t="s">
        <v>217</v>
      </c>
      <c r="D213" s="138" t="str">
        <f t="shared" si="72"/>
        <v>N/A</v>
      </c>
      <c r="E213" s="140">
        <v>0</v>
      </c>
      <c r="F213" s="138" t="str">
        <f t="shared" si="73"/>
        <v>N/A</v>
      </c>
      <c r="G213" s="140">
        <v>0</v>
      </c>
      <c r="H213" s="138" t="str">
        <f t="shared" si="74"/>
        <v>N/A</v>
      </c>
      <c r="I213" s="139" t="s">
        <v>217</v>
      </c>
      <c r="J213" s="139" t="s">
        <v>1743</v>
      </c>
      <c r="K213" s="133" t="s">
        <v>732</v>
      </c>
      <c r="L213" s="134" t="str">
        <f t="shared" si="71"/>
        <v>N/A</v>
      </c>
    </row>
    <row r="214" spans="1:12" x14ac:dyDescent="0.2">
      <c r="A214" s="173" t="s">
        <v>1649</v>
      </c>
      <c r="B214" s="174"/>
      <c r="C214" s="174"/>
      <c r="D214" s="174"/>
      <c r="E214" s="174"/>
      <c r="F214" s="174"/>
      <c r="G214" s="174"/>
      <c r="H214" s="174"/>
      <c r="I214" s="174"/>
      <c r="J214" s="174"/>
      <c r="K214" s="174"/>
      <c r="L214" s="175"/>
    </row>
    <row r="215" spans="1:12" ht="12.75" customHeight="1" x14ac:dyDescent="0.2">
      <c r="A215" s="167" t="s">
        <v>1647</v>
      </c>
      <c r="B215" s="168"/>
      <c r="C215" s="168"/>
      <c r="D215" s="168"/>
      <c r="E215" s="168"/>
      <c r="F215" s="168"/>
      <c r="G215" s="168"/>
      <c r="H215" s="168"/>
      <c r="I215" s="168"/>
      <c r="J215" s="168"/>
      <c r="K215" s="168"/>
      <c r="L215" s="169"/>
    </row>
    <row r="216" spans="1:12" x14ac:dyDescent="0.2">
      <c r="A216" s="55"/>
    </row>
    <row r="217" spans="1:12" x14ac:dyDescent="0.2">
      <c r="A217" s="53"/>
    </row>
    <row r="218" spans="1:12" x14ac:dyDescent="0.2">
      <c r="A218" s="2"/>
    </row>
    <row r="219" spans="1:12" x14ac:dyDescent="0.2">
      <c r="A219" s="2"/>
    </row>
    <row r="220" spans="1:12" x14ac:dyDescent="0.2">
      <c r="A220" s="53"/>
    </row>
    <row r="221" spans="1:12" x14ac:dyDescent="0.2">
      <c r="A221" s="55"/>
    </row>
    <row r="222" spans="1:12" x14ac:dyDescent="0.2">
      <c r="A222" s="55"/>
    </row>
    <row r="223" spans="1:12" x14ac:dyDescent="0.2">
      <c r="A223" s="55"/>
    </row>
    <row r="224" spans="1:12" x14ac:dyDescent="0.2">
      <c r="A224" s="55"/>
    </row>
    <row r="225" spans="1:1" x14ac:dyDescent="0.2">
      <c r="A225" s="55"/>
    </row>
    <row r="226" spans="1:1" x14ac:dyDescent="0.2">
      <c r="A226" s="55"/>
    </row>
    <row r="227" spans="1:1" x14ac:dyDescent="0.2">
      <c r="A227" s="55"/>
    </row>
    <row r="228" spans="1:1" x14ac:dyDescent="0.2">
      <c r="A228" s="55"/>
    </row>
    <row r="229" spans="1:1" x14ac:dyDescent="0.2">
      <c r="A229" s="53"/>
    </row>
    <row r="230" spans="1:1" x14ac:dyDescent="0.2">
      <c r="A230" s="53"/>
    </row>
    <row r="231" spans="1:1" x14ac:dyDescent="0.2">
      <c r="A231" s="53"/>
    </row>
    <row r="232" spans="1:1" x14ac:dyDescent="0.2">
      <c r="A232" s="53"/>
    </row>
    <row r="233" spans="1:1" x14ac:dyDescent="0.2">
      <c r="A233" s="53"/>
    </row>
    <row r="234" spans="1:1" x14ac:dyDescent="0.2">
      <c r="A234" s="53"/>
    </row>
    <row r="235" spans="1:1" x14ac:dyDescent="0.2">
      <c r="A235" s="53"/>
    </row>
    <row r="236" spans="1:1" x14ac:dyDescent="0.2">
      <c r="A236" s="53"/>
    </row>
  </sheetData>
  <mergeCells count="5">
    <mergeCell ref="A215:L215"/>
    <mergeCell ref="A4:K4"/>
    <mergeCell ref="A2:L2"/>
    <mergeCell ref="A1:L1"/>
    <mergeCell ref="A214:L214"/>
  </mergeCells>
  <printOptions headings="1"/>
  <pageMargins left="0.75" right="0.75" top="1" bottom="0.75" header="0.5" footer="0.5"/>
  <pageSetup scale="61" fitToHeight="20" orientation="landscape" useFirstPageNumber="1" r:id="rId1"/>
  <headerFooter alignWithMargins="0">
    <oddFooter>&amp;R&amp;A Page &amp;P</oddFooter>
  </headerFooter>
  <rowBreaks count="2" manualBreakCount="2">
    <brk id="53" max="16383" man="1"/>
    <brk id="107" max="16383" man="1"/>
  </row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L254"/>
  <sheetViews>
    <sheetView zoomScaleNormal="100" zoomScaleSheetLayoutView="80" workbookViewId="0">
      <pane xSplit="2" ySplit="5" topLeftCell="C21" activePane="bottomRight" state="frozen"/>
      <selection pane="topRight" activeCell="C1" sqref="C1"/>
      <selection pane="bottomLeft" activeCell="A6" sqref="A6"/>
      <selection pane="bottomRight" activeCell="A3" sqref="A3:L3"/>
    </sheetView>
  </sheetViews>
  <sheetFormatPr defaultColWidth="9.140625" defaultRowHeight="12.75" x14ac:dyDescent="0.2"/>
  <cols>
    <col min="1" max="1" width="77.28515625" style="58" customWidth="1"/>
    <col min="2" max="2" width="10.7109375" style="54"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42"/>
  </cols>
  <sheetData>
    <row r="1" spans="1:12" s="17" customFormat="1" ht="18.75" customHeight="1" x14ac:dyDescent="0.2">
      <c r="A1" s="158" t="s">
        <v>1682</v>
      </c>
      <c r="B1" s="159"/>
      <c r="C1" s="159"/>
      <c r="D1" s="159"/>
      <c r="E1" s="159"/>
      <c r="F1" s="159"/>
      <c r="G1" s="159"/>
      <c r="H1" s="159"/>
      <c r="I1" s="159"/>
      <c r="J1" s="159"/>
      <c r="K1" s="159"/>
      <c r="L1" s="160"/>
    </row>
    <row r="2" spans="1:12" ht="54" customHeight="1" x14ac:dyDescent="0.2">
      <c r="A2" s="176" t="s">
        <v>1610</v>
      </c>
      <c r="B2" s="177"/>
      <c r="C2" s="177"/>
      <c r="D2" s="177"/>
      <c r="E2" s="177"/>
      <c r="F2" s="177"/>
      <c r="G2" s="177"/>
      <c r="H2" s="177"/>
      <c r="I2" s="177"/>
      <c r="J2" s="177"/>
      <c r="K2" s="177"/>
      <c r="L2" s="178"/>
    </row>
    <row r="3" spans="1:12" s="18" customFormat="1" x14ac:dyDescent="0.2">
      <c r="A3" s="157" t="s">
        <v>1742</v>
      </c>
      <c r="B3" s="19"/>
      <c r="C3" s="19"/>
      <c r="D3" s="19"/>
      <c r="E3" s="19"/>
      <c r="F3" s="19"/>
      <c r="G3" s="19"/>
      <c r="H3" s="19"/>
      <c r="I3" s="19"/>
      <c r="J3" s="19"/>
      <c r="K3" s="20"/>
    </row>
    <row r="4" spans="1:12" s="18" customFormat="1" x14ac:dyDescent="0.2">
      <c r="A4" s="161" t="s">
        <v>650</v>
      </c>
      <c r="B4" s="162"/>
      <c r="C4" s="162"/>
      <c r="D4" s="162"/>
      <c r="E4" s="162"/>
      <c r="F4" s="162"/>
      <c r="G4" s="162"/>
      <c r="H4" s="162"/>
      <c r="I4" s="162"/>
      <c r="J4" s="162"/>
      <c r="K4" s="163"/>
    </row>
    <row r="5" spans="1:12" s="73" customFormat="1" ht="63" customHeight="1" x14ac:dyDescent="0.2">
      <c r="A5" s="126" t="s">
        <v>11</v>
      </c>
      <c r="B5" s="22" t="s">
        <v>216</v>
      </c>
      <c r="C5" s="22" t="s">
        <v>1671</v>
      </c>
      <c r="D5" s="22" t="s">
        <v>1677</v>
      </c>
      <c r="E5" s="22" t="s">
        <v>651</v>
      </c>
      <c r="F5" s="22" t="s">
        <v>1673</v>
      </c>
      <c r="G5" s="22" t="s">
        <v>652</v>
      </c>
      <c r="H5" s="22" t="s">
        <v>1674</v>
      </c>
      <c r="I5" s="39" t="s">
        <v>1675</v>
      </c>
      <c r="J5" s="39" t="s">
        <v>1676</v>
      </c>
      <c r="K5" s="40" t="s">
        <v>737</v>
      </c>
      <c r="L5" s="41" t="s">
        <v>736</v>
      </c>
    </row>
    <row r="6" spans="1:12" x14ac:dyDescent="0.2">
      <c r="A6" s="16" t="s">
        <v>3</v>
      </c>
      <c r="B6" s="47" t="s">
        <v>217</v>
      </c>
      <c r="C6" s="1">
        <v>1410401</v>
      </c>
      <c r="D6" s="11" t="str">
        <f t="shared" ref="D6:D39" si="0">IF($B6="N/A","N/A",IF(C6&gt;10,"No",IF(C6&lt;-10,"No","Yes")))</f>
        <v>N/A</v>
      </c>
      <c r="E6" s="1">
        <v>1494453</v>
      </c>
      <c r="F6" s="11" t="str">
        <f t="shared" ref="F6:F39" si="1">IF($B6="N/A","N/A",IF(E6&gt;10,"No",IF(E6&lt;-10,"No","Yes")))</f>
        <v>N/A</v>
      </c>
      <c r="G6" s="1">
        <v>1555437</v>
      </c>
      <c r="H6" s="11" t="str">
        <f t="shared" ref="H6:H39" si="2">IF($B6="N/A","N/A",IF(G6&gt;10,"No",IF(G6&lt;-10,"No","Yes")))</f>
        <v>N/A</v>
      </c>
      <c r="I6" s="56">
        <v>5.9589999999999996</v>
      </c>
      <c r="J6" s="56">
        <v>4.0810000000000004</v>
      </c>
      <c r="K6" s="47" t="s">
        <v>732</v>
      </c>
      <c r="L6" s="9" t="str">
        <f t="shared" ref="L6:L39" si="3">IF(J6="Div by 0", "N/A", IF(K6="N/A","N/A", IF(J6&gt;VALUE(MID(K6,1,2)), "No", IF(J6&lt;-1*VALUE(MID(K6,1,2)), "No", "Yes"))))</f>
        <v>Yes</v>
      </c>
    </row>
    <row r="7" spans="1:12" x14ac:dyDescent="0.2">
      <c r="A7" s="16" t="s">
        <v>4</v>
      </c>
      <c r="B7" s="34" t="s">
        <v>217</v>
      </c>
      <c r="C7" s="35">
        <v>1270517</v>
      </c>
      <c r="D7" s="43" t="str">
        <f t="shared" si="0"/>
        <v>N/A</v>
      </c>
      <c r="E7" s="35">
        <v>1358878</v>
      </c>
      <c r="F7" s="43" t="str">
        <f t="shared" si="1"/>
        <v>N/A</v>
      </c>
      <c r="G7" s="35">
        <v>1387792</v>
      </c>
      <c r="H7" s="43" t="str">
        <f t="shared" si="2"/>
        <v>N/A</v>
      </c>
      <c r="I7" s="12">
        <v>6.9550000000000001</v>
      </c>
      <c r="J7" s="12">
        <v>2.1280000000000001</v>
      </c>
      <c r="K7" s="44" t="s">
        <v>732</v>
      </c>
      <c r="L7" s="9" t="str">
        <f t="shared" si="3"/>
        <v>Yes</v>
      </c>
    </row>
    <row r="8" spans="1:12" x14ac:dyDescent="0.2">
      <c r="A8" s="16" t="s">
        <v>363</v>
      </c>
      <c r="B8" s="34" t="s">
        <v>217</v>
      </c>
      <c r="C8" s="35" t="s">
        <v>217</v>
      </c>
      <c r="D8" s="43" t="str">
        <f>IF($B8="N/A","N/A",IF(C8&gt;10,"No",IF(C8&lt;-10,"No","Yes")))</f>
        <v>N/A</v>
      </c>
      <c r="E8" s="35" t="s">
        <v>217</v>
      </c>
      <c r="F8" s="43" t="str">
        <f t="shared" si="1"/>
        <v>N/A</v>
      </c>
      <c r="G8" s="8">
        <v>89.221999991000004</v>
      </c>
      <c r="H8" s="43" t="str">
        <f t="shared" si="2"/>
        <v>N/A</v>
      </c>
      <c r="I8" s="12" t="s">
        <v>217</v>
      </c>
      <c r="J8" s="12" t="s">
        <v>217</v>
      </c>
      <c r="K8" s="44" t="s">
        <v>732</v>
      </c>
      <c r="L8" s="9" t="str">
        <f t="shared" si="3"/>
        <v>No</v>
      </c>
    </row>
    <row r="9" spans="1:12" x14ac:dyDescent="0.2">
      <c r="A9" s="16" t="s">
        <v>83</v>
      </c>
      <c r="B9" s="34" t="s">
        <v>217</v>
      </c>
      <c r="C9" s="35">
        <v>1092930.8500000001</v>
      </c>
      <c r="D9" s="43" t="str">
        <f t="shared" si="0"/>
        <v>N/A</v>
      </c>
      <c r="E9" s="35">
        <v>1177649.82</v>
      </c>
      <c r="F9" s="43" t="str">
        <f t="shared" si="1"/>
        <v>N/A</v>
      </c>
      <c r="G9" s="35">
        <v>1233886.24</v>
      </c>
      <c r="H9" s="43" t="str">
        <f t="shared" si="2"/>
        <v>N/A</v>
      </c>
      <c r="I9" s="12">
        <v>7.7519999999999998</v>
      </c>
      <c r="J9" s="12">
        <v>4.7750000000000004</v>
      </c>
      <c r="K9" s="44" t="s">
        <v>732</v>
      </c>
      <c r="L9" s="9" t="str">
        <f t="shared" si="3"/>
        <v>Yes</v>
      </c>
    </row>
    <row r="10" spans="1:12" x14ac:dyDescent="0.2">
      <c r="A10" s="16" t="s">
        <v>100</v>
      </c>
      <c r="B10" s="34" t="s">
        <v>217</v>
      </c>
      <c r="C10" s="35">
        <v>3975</v>
      </c>
      <c r="D10" s="43" t="str">
        <f t="shared" si="0"/>
        <v>N/A</v>
      </c>
      <c r="E10" s="35">
        <v>3206</v>
      </c>
      <c r="F10" s="43" t="str">
        <f t="shared" si="1"/>
        <v>N/A</v>
      </c>
      <c r="G10" s="35">
        <v>3317</v>
      </c>
      <c r="H10" s="43" t="str">
        <f t="shared" si="2"/>
        <v>N/A</v>
      </c>
      <c r="I10" s="12">
        <v>-19.3</v>
      </c>
      <c r="J10" s="12">
        <v>3.4620000000000002</v>
      </c>
      <c r="K10" s="44" t="s">
        <v>732</v>
      </c>
      <c r="L10" s="9" t="str">
        <f t="shared" si="3"/>
        <v>Yes</v>
      </c>
    </row>
    <row r="11" spans="1:12" x14ac:dyDescent="0.2">
      <c r="A11" s="16" t="s">
        <v>984</v>
      </c>
      <c r="B11" s="34" t="s">
        <v>217</v>
      </c>
      <c r="C11" s="35">
        <v>1397</v>
      </c>
      <c r="D11" s="43" t="str">
        <f t="shared" si="0"/>
        <v>N/A</v>
      </c>
      <c r="E11" s="35">
        <v>1344</v>
      </c>
      <c r="F11" s="43" t="str">
        <f t="shared" si="1"/>
        <v>N/A</v>
      </c>
      <c r="G11" s="35">
        <v>1394</v>
      </c>
      <c r="H11" s="43" t="str">
        <f t="shared" si="2"/>
        <v>N/A</v>
      </c>
      <c r="I11" s="12">
        <v>-3.79</v>
      </c>
      <c r="J11" s="12">
        <v>3.72</v>
      </c>
      <c r="K11" s="44" t="s">
        <v>732</v>
      </c>
      <c r="L11" s="9" t="str">
        <f t="shared" si="3"/>
        <v>Yes</v>
      </c>
    </row>
    <row r="12" spans="1:12" x14ac:dyDescent="0.2">
      <c r="A12" s="16" t="s">
        <v>985</v>
      </c>
      <c r="B12" s="34" t="s">
        <v>217</v>
      </c>
      <c r="C12" s="35">
        <v>545</v>
      </c>
      <c r="D12" s="43" t="str">
        <f t="shared" si="0"/>
        <v>N/A</v>
      </c>
      <c r="E12" s="35">
        <v>496</v>
      </c>
      <c r="F12" s="43" t="str">
        <f t="shared" si="1"/>
        <v>N/A</v>
      </c>
      <c r="G12" s="35">
        <v>538</v>
      </c>
      <c r="H12" s="43" t="str">
        <f t="shared" si="2"/>
        <v>N/A</v>
      </c>
      <c r="I12" s="12">
        <v>-8.99</v>
      </c>
      <c r="J12" s="12">
        <v>8.468</v>
      </c>
      <c r="K12" s="44" t="s">
        <v>732</v>
      </c>
      <c r="L12" s="9" t="str">
        <f t="shared" si="3"/>
        <v>Yes</v>
      </c>
    </row>
    <row r="13" spans="1:12" x14ac:dyDescent="0.2">
      <c r="A13" s="16" t="s">
        <v>986</v>
      </c>
      <c r="B13" s="34" t="s">
        <v>217</v>
      </c>
      <c r="C13" s="35">
        <v>2033</v>
      </c>
      <c r="D13" s="43" t="str">
        <f t="shared" si="0"/>
        <v>N/A</v>
      </c>
      <c r="E13" s="35">
        <v>1364</v>
      </c>
      <c r="F13" s="43" t="str">
        <f t="shared" si="1"/>
        <v>N/A</v>
      </c>
      <c r="G13" s="35">
        <v>1385</v>
      </c>
      <c r="H13" s="43" t="str">
        <f t="shared" si="2"/>
        <v>N/A</v>
      </c>
      <c r="I13" s="12">
        <v>-32.9</v>
      </c>
      <c r="J13" s="12">
        <v>1.54</v>
      </c>
      <c r="K13" s="44" t="s">
        <v>732</v>
      </c>
      <c r="L13" s="9" t="str">
        <f t="shared" si="3"/>
        <v>Yes</v>
      </c>
    </row>
    <row r="14" spans="1:12" x14ac:dyDescent="0.2">
      <c r="A14" s="16" t="s">
        <v>987</v>
      </c>
      <c r="B14" s="34" t="s">
        <v>217</v>
      </c>
      <c r="C14" s="35">
        <v>0</v>
      </c>
      <c r="D14" s="43" t="str">
        <f t="shared" si="0"/>
        <v>N/A</v>
      </c>
      <c r="E14" s="35">
        <v>11</v>
      </c>
      <c r="F14" s="43" t="str">
        <f t="shared" si="1"/>
        <v>N/A</v>
      </c>
      <c r="G14" s="35">
        <v>0</v>
      </c>
      <c r="H14" s="43" t="str">
        <f t="shared" si="2"/>
        <v>N/A</v>
      </c>
      <c r="I14" s="12" t="s">
        <v>1743</v>
      </c>
      <c r="J14" s="12">
        <v>-100</v>
      </c>
      <c r="K14" s="44" t="s">
        <v>732</v>
      </c>
      <c r="L14" s="9" t="str">
        <f t="shared" si="3"/>
        <v>No</v>
      </c>
    </row>
    <row r="15" spans="1:12" x14ac:dyDescent="0.2">
      <c r="A15" s="4" t="s">
        <v>988</v>
      </c>
      <c r="B15" s="34" t="s">
        <v>217</v>
      </c>
      <c r="C15" s="35">
        <v>0</v>
      </c>
      <c r="D15" s="43" t="str">
        <f t="shared" si="0"/>
        <v>N/A</v>
      </c>
      <c r="E15" s="35">
        <v>0</v>
      </c>
      <c r="F15" s="43" t="str">
        <f t="shared" si="1"/>
        <v>N/A</v>
      </c>
      <c r="G15" s="35">
        <v>0</v>
      </c>
      <c r="H15" s="43" t="str">
        <f t="shared" si="2"/>
        <v>N/A</v>
      </c>
      <c r="I15" s="12" t="s">
        <v>1743</v>
      </c>
      <c r="J15" s="12" t="s">
        <v>1743</v>
      </c>
      <c r="K15" s="44" t="s">
        <v>732</v>
      </c>
      <c r="L15" s="9" t="str">
        <f t="shared" si="3"/>
        <v>N/A</v>
      </c>
    </row>
    <row r="16" spans="1:12" x14ac:dyDescent="0.2">
      <c r="A16" s="4" t="s">
        <v>102</v>
      </c>
      <c r="B16" s="34" t="s">
        <v>217</v>
      </c>
      <c r="C16" s="35">
        <v>171106</v>
      </c>
      <c r="D16" s="43" t="str">
        <f t="shared" si="0"/>
        <v>N/A</v>
      </c>
      <c r="E16" s="35">
        <v>178766</v>
      </c>
      <c r="F16" s="43" t="str">
        <f t="shared" si="1"/>
        <v>N/A</v>
      </c>
      <c r="G16" s="35">
        <v>185844</v>
      </c>
      <c r="H16" s="43" t="str">
        <f t="shared" si="2"/>
        <v>N/A</v>
      </c>
      <c r="I16" s="12">
        <v>4.4770000000000003</v>
      </c>
      <c r="J16" s="12">
        <v>3.9590000000000001</v>
      </c>
      <c r="K16" s="44" t="s">
        <v>732</v>
      </c>
      <c r="L16" s="9" t="str">
        <f t="shared" si="3"/>
        <v>Yes</v>
      </c>
    </row>
    <row r="17" spans="1:12" x14ac:dyDescent="0.2">
      <c r="A17" s="4" t="s">
        <v>989</v>
      </c>
      <c r="B17" s="34" t="s">
        <v>217</v>
      </c>
      <c r="C17" s="35">
        <v>132427</v>
      </c>
      <c r="D17" s="43" t="str">
        <f t="shared" si="0"/>
        <v>N/A</v>
      </c>
      <c r="E17" s="35">
        <v>137792</v>
      </c>
      <c r="F17" s="43" t="str">
        <f t="shared" si="1"/>
        <v>N/A</v>
      </c>
      <c r="G17" s="35">
        <v>143336</v>
      </c>
      <c r="H17" s="43" t="str">
        <f t="shared" si="2"/>
        <v>N/A</v>
      </c>
      <c r="I17" s="12">
        <v>4.0510000000000002</v>
      </c>
      <c r="J17" s="12">
        <v>4.0229999999999997</v>
      </c>
      <c r="K17" s="44" t="s">
        <v>732</v>
      </c>
      <c r="L17" s="9" t="str">
        <f t="shared" si="3"/>
        <v>Yes</v>
      </c>
    </row>
    <row r="18" spans="1:12" x14ac:dyDescent="0.2">
      <c r="A18" s="4" t="s">
        <v>990</v>
      </c>
      <c r="B18" s="34" t="s">
        <v>217</v>
      </c>
      <c r="C18" s="35">
        <v>4818</v>
      </c>
      <c r="D18" s="43" t="str">
        <f t="shared" si="0"/>
        <v>N/A</v>
      </c>
      <c r="E18" s="35">
        <v>5505</v>
      </c>
      <c r="F18" s="43" t="str">
        <f t="shared" si="1"/>
        <v>N/A</v>
      </c>
      <c r="G18" s="35">
        <v>6195</v>
      </c>
      <c r="H18" s="43" t="str">
        <f t="shared" si="2"/>
        <v>N/A</v>
      </c>
      <c r="I18" s="12">
        <v>14.26</v>
      </c>
      <c r="J18" s="12">
        <v>12.53</v>
      </c>
      <c r="K18" s="44" t="s">
        <v>732</v>
      </c>
      <c r="L18" s="9" t="str">
        <f t="shared" si="3"/>
        <v>Yes</v>
      </c>
    </row>
    <row r="19" spans="1:12" x14ac:dyDescent="0.2">
      <c r="A19" s="4" t="s">
        <v>991</v>
      </c>
      <c r="B19" s="34" t="s">
        <v>217</v>
      </c>
      <c r="C19" s="35">
        <v>33796</v>
      </c>
      <c r="D19" s="43" t="str">
        <f t="shared" si="0"/>
        <v>N/A</v>
      </c>
      <c r="E19" s="35">
        <v>35176</v>
      </c>
      <c r="F19" s="43" t="str">
        <f t="shared" si="1"/>
        <v>N/A</v>
      </c>
      <c r="G19" s="35">
        <v>35998</v>
      </c>
      <c r="H19" s="43" t="str">
        <f t="shared" si="2"/>
        <v>N/A</v>
      </c>
      <c r="I19" s="12">
        <v>4.0830000000000002</v>
      </c>
      <c r="J19" s="12">
        <v>2.3370000000000002</v>
      </c>
      <c r="K19" s="44" t="s">
        <v>732</v>
      </c>
      <c r="L19" s="9" t="str">
        <f t="shared" si="3"/>
        <v>Yes</v>
      </c>
    </row>
    <row r="20" spans="1:12" x14ac:dyDescent="0.2">
      <c r="A20" s="4" t="s">
        <v>992</v>
      </c>
      <c r="B20" s="34" t="s">
        <v>217</v>
      </c>
      <c r="C20" s="35">
        <v>65</v>
      </c>
      <c r="D20" s="43" t="str">
        <f t="shared" si="0"/>
        <v>N/A</v>
      </c>
      <c r="E20" s="35">
        <v>293</v>
      </c>
      <c r="F20" s="43" t="str">
        <f t="shared" si="1"/>
        <v>N/A</v>
      </c>
      <c r="G20" s="35">
        <v>315</v>
      </c>
      <c r="H20" s="43" t="str">
        <f t="shared" si="2"/>
        <v>N/A</v>
      </c>
      <c r="I20" s="12">
        <v>350.8</v>
      </c>
      <c r="J20" s="12">
        <v>7.5090000000000003</v>
      </c>
      <c r="K20" s="44" t="s">
        <v>732</v>
      </c>
      <c r="L20" s="9" t="str">
        <f t="shared" si="3"/>
        <v>Yes</v>
      </c>
    </row>
    <row r="21" spans="1:12" x14ac:dyDescent="0.2">
      <c r="A21" s="2" t="s">
        <v>993</v>
      </c>
      <c r="B21" s="34" t="s">
        <v>217</v>
      </c>
      <c r="C21" s="35">
        <v>0</v>
      </c>
      <c r="D21" s="43" t="str">
        <f t="shared" si="0"/>
        <v>N/A</v>
      </c>
      <c r="E21" s="35">
        <v>0</v>
      </c>
      <c r="F21" s="43" t="str">
        <f t="shared" si="1"/>
        <v>N/A</v>
      </c>
      <c r="G21" s="35">
        <v>0</v>
      </c>
      <c r="H21" s="43" t="str">
        <f t="shared" si="2"/>
        <v>N/A</v>
      </c>
      <c r="I21" s="12" t="s">
        <v>1743</v>
      </c>
      <c r="J21" s="12" t="s">
        <v>1743</v>
      </c>
      <c r="K21" s="44" t="s">
        <v>732</v>
      </c>
      <c r="L21" s="9" t="str">
        <f t="shared" si="3"/>
        <v>N/A</v>
      </c>
    </row>
    <row r="22" spans="1:12" x14ac:dyDescent="0.2">
      <c r="A22" s="2" t="s">
        <v>1727</v>
      </c>
      <c r="B22" s="34" t="s">
        <v>217</v>
      </c>
      <c r="C22" s="35">
        <v>946746</v>
      </c>
      <c r="D22" s="43" t="str">
        <f t="shared" si="0"/>
        <v>N/A</v>
      </c>
      <c r="E22" s="35">
        <v>1004723</v>
      </c>
      <c r="F22" s="43" t="str">
        <f t="shared" si="1"/>
        <v>N/A</v>
      </c>
      <c r="G22" s="35">
        <v>1045933</v>
      </c>
      <c r="H22" s="43" t="str">
        <f t="shared" si="2"/>
        <v>N/A</v>
      </c>
      <c r="I22" s="12">
        <v>6.1239999999999997</v>
      </c>
      <c r="J22" s="12">
        <v>4.1020000000000003</v>
      </c>
      <c r="K22" s="44" t="s">
        <v>732</v>
      </c>
      <c r="L22" s="9" t="str">
        <f t="shared" si="3"/>
        <v>Yes</v>
      </c>
    </row>
    <row r="23" spans="1:12" x14ac:dyDescent="0.2">
      <c r="A23" s="4" t="s">
        <v>994</v>
      </c>
      <c r="B23" s="34" t="s">
        <v>217</v>
      </c>
      <c r="C23" s="35">
        <v>144799</v>
      </c>
      <c r="D23" s="43" t="str">
        <f t="shared" si="0"/>
        <v>N/A</v>
      </c>
      <c r="E23" s="35">
        <v>151984</v>
      </c>
      <c r="F23" s="43" t="str">
        <f t="shared" si="1"/>
        <v>N/A</v>
      </c>
      <c r="G23" s="35">
        <v>149533</v>
      </c>
      <c r="H23" s="43" t="str">
        <f t="shared" si="2"/>
        <v>N/A</v>
      </c>
      <c r="I23" s="12">
        <v>4.9619999999999997</v>
      </c>
      <c r="J23" s="12">
        <v>-1.61</v>
      </c>
      <c r="K23" s="44" t="s">
        <v>732</v>
      </c>
      <c r="L23" s="9" t="str">
        <f t="shared" si="3"/>
        <v>Yes</v>
      </c>
    </row>
    <row r="24" spans="1:12" x14ac:dyDescent="0.2">
      <c r="A24" s="4" t="s">
        <v>995</v>
      </c>
      <c r="B24" s="34" t="s">
        <v>217</v>
      </c>
      <c r="C24" s="35">
        <v>0</v>
      </c>
      <c r="D24" s="43" t="str">
        <f t="shared" si="0"/>
        <v>N/A</v>
      </c>
      <c r="E24" s="35">
        <v>0</v>
      </c>
      <c r="F24" s="43" t="str">
        <f t="shared" si="1"/>
        <v>N/A</v>
      </c>
      <c r="G24" s="35">
        <v>0</v>
      </c>
      <c r="H24" s="43" t="str">
        <f t="shared" si="2"/>
        <v>N/A</v>
      </c>
      <c r="I24" s="12" t="s">
        <v>1743</v>
      </c>
      <c r="J24" s="12" t="s">
        <v>1743</v>
      </c>
      <c r="K24" s="44" t="s">
        <v>732</v>
      </c>
      <c r="L24" s="9" t="str">
        <f t="shared" si="3"/>
        <v>N/A</v>
      </c>
    </row>
    <row r="25" spans="1:12" x14ac:dyDescent="0.2">
      <c r="A25" s="4" t="s">
        <v>996</v>
      </c>
      <c r="B25" s="34" t="s">
        <v>217</v>
      </c>
      <c r="C25" s="35">
        <v>3265</v>
      </c>
      <c r="D25" s="43" t="str">
        <f t="shared" si="0"/>
        <v>N/A</v>
      </c>
      <c r="E25" s="35">
        <v>3874</v>
      </c>
      <c r="F25" s="43" t="str">
        <f t="shared" si="1"/>
        <v>N/A</v>
      </c>
      <c r="G25" s="35">
        <v>4218</v>
      </c>
      <c r="H25" s="43" t="str">
        <f t="shared" si="2"/>
        <v>N/A</v>
      </c>
      <c r="I25" s="12">
        <v>18.649999999999999</v>
      </c>
      <c r="J25" s="12">
        <v>8.8800000000000008</v>
      </c>
      <c r="K25" s="44" t="s">
        <v>732</v>
      </c>
      <c r="L25" s="9" t="str">
        <f t="shared" si="3"/>
        <v>Yes</v>
      </c>
    </row>
    <row r="26" spans="1:12" x14ac:dyDescent="0.2">
      <c r="A26" s="4" t="s">
        <v>997</v>
      </c>
      <c r="B26" s="34" t="s">
        <v>217</v>
      </c>
      <c r="C26" s="35">
        <v>735191</v>
      </c>
      <c r="D26" s="43" t="str">
        <f t="shared" si="0"/>
        <v>N/A</v>
      </c>
      <c r="E26" s="35">
        <v>788544</v>
      </c>
      <c r="F26" s="43" t="str">
        <f t="shared" si="1"/>
        <v>N/A</v>
      </c>
      <c r="G26" s="35">
        <v>830844</v>
      </c>
      <c r="H26" s="43" t="str">
        <f t="shared" si="2"/>
        <v>N/A</v>
      </c>
      <c r="I26" s="12">
        <v>7.2569999999999997</v>
      </c>
      <c r="J26" s="12">
        <v>5.3639999999999999</v>
      </c>
      <c r="K26" s="44" t="s">
        <v>732</v>
      </c>
      <c r="L26" s="9" t="str">
        <f t="shared" si="3"/>
        <v>Yes</v>
      </c>
    </row>
    <row r="27" spans="1:12" x14ac:dyDescent="0.2">
      <c r="A27" s="4" t="s">
        <v>998</v>
      </c>
      <c r="B27" s="34" t="s">
        <v>217</v>
      </c>
      <c r="C27" s="35">
        <v>42401</v>
      </c>
      <c r="D27" s="43" t="str">
        <f t="shared" si="0"/>
        <v>N/A</v>
      </c>
      <c r="E27" s="35">
        <v>39583</v>
      </c>
      <c r="F27" s="43" t="str">
        <f t="shared" si="1"/>
        <v>N/A</v>
      </c>
      <c r="G27" s="35">
        <v>40701</v>
      </c>
      <c r="H27" s="43" t="str">
        <f t="shared" si="2"/>
        <v>N/A</v>
      </c>
      <c r="I27" s="12">
        <v>-6.65</v>
      </c>
      <c r="J27" s="12">
        <v>2.8239999999999998</v>
      </c>
      <c r="K27" s="44" t="s">
        <v>732</v>
      </c>
      <c r="L27" s="9" t="str">
        <f t="shared" si="3"/>
        <v>Yes</v>
      </c>
    </row>
    <row r="28" spans="1:12" x14ac:dyDescent="0.2">
      <c r="A28" s="57" t="s">
        <v>999</v>
      </c>
      <c r="B28" s="34" t="s">
        <v>217</v>
      </c>
      <c r="C28" s="35">
        <v>21090</v>
      </c>
      <c r="D28" s="43" t="str">
        <f t="shared" si="0"/>
        <v>N/A</v>
      </c>
      <c r="E28" s="35">
        <v>20738</v>
      </c>
      <c r="F28" s="43" t="str">
        <f t="shared" si="1"/>
        <v>N/A</v>
      </c>
      <c r="G28" s="35">
        <v>20637</v>
      </c>
      <c r="H28" s="43" t="str">
        <f t="shared" si="2"/>
        <v>N/A</v>
      </c>
      <c r="I28" s="12">
        <v>-1.67</v>
      </c>
      <c r="J28" s="12">
        <v>-0.48699999999999999</v>
      </c>
      <c r="K28" s="44" t="s">
        <v>732</v>
      </c>
      <c r="L28" s="9" t="str">
        <f t="shared" si="3"/>
        <v>Yes</v>
      </c>
    </row>
    <row r="29" spans="1:12" x14ac:dyDescent="0.2">
      <c r="A29" s="57" t="s">
        <v>1000</v>
      </c>
      <c r="B29" s="34" t="s">
        <v>217</v>
      </c>
      <c r="C29" s="35">
        <v>0</v>
      </c>
      <c r="D29" s="43" t="str">
        <f t="shared" si="0"/>
        <v>N/A</v>
      </c>
      <c r="E29" s="35">
        <v>0</v>
      </c>
      <c r="F29" s="43" t="str">
        <f t="shared" si="1"/>
        <v>N/A</v>
      </c>
      <c r="G29" s="35">
        <v>0</v>
      </c>
      <c r="H29" s="43" t="str">
        <f t="shared" si="2"/>
        <v>N/A</v>
      </c>
      <c r="I29" s="12" t="s">
        <v>1743</v>
      </c>
      <c r="J29" s="12" t="s">
        <v>1743</v>
      </c>
      <c r="K29" s="44" t="s">
        <v>732</v>
      </c>
      <c r="L29" s="9" t="str">
        <f t="shared" si="3"/>
        <v>N/A</v>
      </c>
    </row>
    <row r="30" spans="1:12" x14ac:dyDescent="0.2">
      <c r="A30" s="57" t="s">
        <v>106</v>
      </c>
      <c r="B30" s="34" t="s">
        <v>217</v>
      </c>
      <c r="C30" s="35">
        <v>288574</v>
      </c>
      <c r="D30" s="43" t="str">
        <f t="shared" si="0"/>
        <v>N/A</v>
      </c>
      <c r="E30" s="35">
        <v>307758</v>
      </c>
      <c r="F30" s="43" t="str">
        <f t="shared" si="1"/>
        <v>N/A</v>
      </c>
      <c r="G30" s="35">
        <v>320343</v>
      </c>
      <c r="H30" s="43" t="str">
        <f t="shared" si="2"/>
        <v>N/A</v>
      </c>
      <c r="I30" s="12">
        <v>6.6479999999999997</v>
      </c>
      <c r="J30" s="12">
        <v>4.0890000000000004</v>
      </c>
      <c r="K30" s="44" t="s">
        <v>732</v>
      </c>
      <c r="L30" s="9" t="str">
        <f t="shared" si="3"/>
        <v>Yes</v>
      </c>
    </row>
    <row r="31" spans="1:12" x14ac:dyDescent="0.2">
      <c r="A31" s="45" t="s">
        <v>1001</v>
      </c>
      <c r="B31" s="34" t="s">
        <v>217</v>
      </c>
      <c r="C31" s="35">
        <v>167168</v>
      </c>
      <c r="D31" s="43" t="str">
        <f t="shared" si="0"/>
        <v>N/A</v>
      </c>
      <c r="E31" s="35">
        <v>182852</v>
      </c>
      <c r="F31" s="43" t="str">
        <f t="shared" si="1"/>
        <v>N/A</v>
      </c>
      <c r="G31" s="35">
        <v>191768</v>
      </c>
      <c r="H31" s="43" t="str">
        <f t="shared" si="2"/>
        <v>N/A</v>
      </c>
      <c r="I31" s="12">
        <v>9.3819999999999997</v>
      </c>
      <c r="J31" s="12">
        <v>4.8760000000000003</v>
      </c>
      <c r="K31" s="44" t="s">
        <v>732</v>
      </c>
      <c r="L31" s="9" t="str">
        <f t="shared" si="3"/>
        <v>Yes</v>
      </c>
    </row>
    <row r="32" spans="1:12" x14ac:dyDescent="0.2">
      <c r="A32" s="45" t="s">
        <v>1002</v>
      </c>
      <c r="B32" s="34" t="s">
        <v>217</v>
      </c>
      <c r="C32" s="35">
        <v>0</v>
      </c>
      <c r="D32" s="43" t="str">
        <f t="shared" si="0"/>
        <v>N/A</v>
      </c>
      <c r="E32" s="35">
        <v>0</v>
      </c>
      <c r="F32" s="43" t="str">
        <f t="shared" si="1"/>
        <v>N/A</v>
      </c>
      <c r="G32" s="35">
        <v>0</v>
      </c>
      <c r="H32" s="43" t="str">
        <f t="shared" si="2"/>
        <v>N/A</v>
      </c>
      <c r="I32" s="12" t="s">
        <v>1743</v>
      </c>
      <c r="J32" s="12" t="s">
        <v>1743</v>
      </c>
      <c r="K32" s="44" t="s">
        <v>732</v>
      </c>
      <c r="L32" s="9" t="str">
        <f t="shared" si="3"/>
        <v>N/A</v>
      </c>
    </row>
    <row r="33" spans="1:12" x14ac:dyDescent="0.2">
      <c r="A33" s="45" t="s">
        <v>1003</v>
      </c>
      <c r="B33" s="34" t="s">
        <v>217</v>
      </c>
      <c r="C33" s="35">
        <v>15195</v>
      </c>
      <c r="D33" s="43" t="str">
        <f t="shared" si="0"/>
        <v>N/A</v>
      </c>
      <c r="E33" s="35">
        <v>20409</v>
      </c>
      <c r="F33" s="43" t="str">
        <f t="shared" si="1"/>
        <v>N/A</v>
      </c>
      <c r="G33" s="35">
        <v>23514</v>
      </c>
      <c r="H33" s="43" t="str">
        <f t="shared" si="2"/>
        <v>N/A</v>
      </c>
      <c r="I33" s="12">
        <v>34.31</v>
      </c>
      <c r="J33" s="12">
        <v>15.21</v>
      </c>
      <c r="K33" s="44" t="s">
        <v>732</v>
      </c>
      <c r="L33" s="9" t="str">
        <f t="shared" si="3"/>
        <v>Yes</v>
      </c>
    </row>
    <row r="34" spans="1:12" x14ac:dyDescent="0.2">
      <c r="A34" s="45" t="s">
        <v>1004</v>
      </c>
      <c r="B34" s="34" t="s">
        <v>217</v>
      </c>
      <c r="C34" s="35">
        <v>63632</v>
      </c>
      <c r="D34" s="43" t="str">
        <f t="shared" si="0"/>
        <v>N/A</v>
      </c>
      <c r="E34" s="35">
        <v>61924</v>
      </c>
      <c r="F34" s="43" t="str">
        <f t="shared" si="1"/>
        <v>N/A</v>
      </c>
      <c r="G34" s="35">
        <v>61405</v>
      </c>
      <c r="H34" s="43" t="str">
        <f t="shared" si="2"/>
        <v>N/A</v>
      </c>
      <c r="I34" s="12">
        <v>-2.68</v>
      </c>
      <c r="J34" s="12">
        <v>-0.83799999999999997</v>
      </c>
      <c r="K34" s="44" t="s">
        <v>732</v>
      </c>
      <c r="L34" s="9" t="str">
        <f t="shared" si="3"/>
        <v>Yes</v>
      </c>
    </row>
    <row r="35" spans="1:12" x14ac:dyDescent="0.2">
      <c r="A35" s="45" t="s">
        <v>1005</v>
      </c>
      <c r="B35" s="34" t="s">
        <v>217</v>
      </c>
      <c r="C35" s="35">
        <v>29023</v>
      </c>
      <c r="D35" s="43" t="str">
        <f t="shared" si="0"/>
        <v>N/A</v>
      </c>
      <c r="E35" s="35">
        <v>25244</v>
      </c>
      <c r="F35" s="43" t="str">
        <f t="shared" si="1"/>
        <v>N/A</v>
      </c>
      <c r="G35" s="35">
        <v>25024</v>
      </c>
      <c r="H35" s="43" t="str">
        <f t="shared" si="2"/>
        <v>N/A</v>
      </c>
      <c r="I35" s="12">
        <v>-13</v>
      </c>
      <c r="J35" s="12">
        <v>-0.871</v>
      </c>
      <c r="K35" s="44" t="s">
        <v>732</v>
      </c>
      <c r="L35" s="9" t="str">
        <f t="shared" si="3"/>
        <v>Yes</v>
      </c>
    </row>
    <row r="36" spans="1:12" x14ac:dyDescent="0.2">
      <c r="A36" s="45" t="s">
        <v>1006</v>
      </c>
      <c r="B36" s="34" t="s">
        <v>217</v>
      </c>
      <c r="C36" s="35">
        <v>13556</v>
      </c>
      <c r="D36" s="43" t="str">
        <f t="shared" si="0"/>
        <v>N/A</v>
      </c>
      <c r="E36" s="35">
        <v>17329</v>
      </c>
      <c r="F36" s="43" t="str">
        <f t="shared" si="1"/>
        <v>N/A</v>
      </c>
      <c r="G36" s="35">
        <v>18632</v>
      </c>
      <c r="H36" s="43" t="str">
        <f t="shared" si="2"/>
        <v>N/A</v>
      </c>
      <c r="I36" s="12">
        <v>27.83</v>
      </c>
      <c r="J36" s="12">
        <v>7.5190000000000001</v>
      </c>
      <c r="K36" s="44" t="s">
        <v>732</v>
      </c>
      <c r="L36" s="9" t="str">
        <f t="shared" si="3"/>
        <v>Yes</v>
      </c>
    </row>
    <row r="37" spans="1:12" x14ac:dyDescent="0.2">
      <c r="A37" s="45" t="s">
        <v>122</v>
      </c>
      <c r="B37" s="34" t="s">
        <v>217</v>
      </c>
      <c r="C37" s="35">
        <v>6076</v>
      </c>
      <c r="D37" s="43" t="str">
        <f t="shared" si="0"/>
        <v>N/A</v>
      </c>
      <c r="E37" s="35">
        <v>5498</v>
      </c>
      <c r="F37" s="43" t="str">
        <f t="shared" si="1"/>
        <v>N/A</v>
      </c>
      <c r="G37" s="35">
        <v>5192</v>
      </c>
      <c r="H37" s="43" t="str">
        <f t="shared" si="2"/>
        <v>N/A</v>
      </c>
      <c r="I37" s="12">
        <v>-9.51</v>
      </c>
      <c r="J37" s="12">
        <v>-5.57</v>
      </c>
      <c r="K37" s="44" t="s">
        <v>732</v>
      </c>
      <c r="L37" s="9" t="str">
        <f t="shared" si="3"/>
        <v>Yes</v>
      </c>
    </row>
    <row r="38" spans="1:12" x14ac:dyDescent="0.2">
      <c r="A38" s="45" t="s">
        <v>84</v>
      </c>
      <c r="B38" s="34" t="s">
        <v>217</v>
      </c>
      <c r="C38" s="46">
        <v>5971532794</v>
      </c>
      <c r="D38" s="43" t="str">
        <f t="shared" si="0"/>
        <v>N/A</v>
      </c>
      <c r="E38" s="46">
        <v>6530005576</v>
      </c>
      <c r="F38" s="43" t="str">
        <f t="shared" si="1"/>
        <v>N/A</v>
      </c>
      <c r="G38" s="46">
        <v>6215376093</v>
      </c>
      <c r="H38" s="43" t="str">
        <f t="shared" si="2"/>
        <v>N/A</v>
      </c>
      <c r="I38" s="12">
        <v>9.3520000000000003</v>
      </c>
      <c r="J38" s="12">
        <v>-4.82</v>
      </c>
      <c r="K38" s="44" t="s">
        <v>732</v>
      </c>
      <c r="L38" s="9" t="str">
        <f t="shared" si="3"/>
        <v>Yes</v>
      </c>
    </row>
    <row r="39" spans="1:12" x14ac:dyDescent="0.2">
      <c r="A39" s="45" t="s">
        <v>1288</v>
      </c>
      <c r="B39" s="34" t="s">
        <v>217</v>
      </c>
      <c r="C39" s="46">
        <v>4233.9255247000001</v>
      </c>
      <c r="D39" s="43" t="str">
        <f t="shared" si="0"/>
        <v>N/A</v>
      </c>
      <c r="E39" s="46">
        <v>4369.4954447999999</v>
      </c>
      <c r="F39" s="43" t="str">
        <f t="shared" si="1"/>
        <v>N/A</v>
      </c>
      <c r="G39" s="46">
        <v>3995.9034618999999</v>
      </c>
      <c r="H39" s="43" t="str">
        <f t="shared" si="2"/>
        <v>N/A</v>
      </c>
      <c r="I39" s="12">
        <v>3.202</v>
      </c>
      <c r="J39" s="12">
        <v>-8.5500000000000007</v>
      </c>
      <c r="K39" s="44" t="s">
        <v>732</v>
      </c>
      <c r="L39" s="9" t="str">
        <f t="shared" si="3"/>
        <v>Yes</v>
      </c>
    </row>
    <row r="40" spans="1:12" x14ac:dyDescent="0.2">
      <c r="A40" s="45" t="s">
        <v>1289</v>
      </c>
      <c r="B40" s="34" t="s">
        <v>217</v>
      </c>
      <c r="C40" s="46">
        <v>4700.0809859000001</v>
      </c>
      <c r="D40" s="43" t="str">
        <f>IF($B40="N/A","N/A",IF(C40&gt;10,"No",IF(C40&lt;-10,"No","Yes")))</f>
        <v>N/A</v>
      </c>
      <c r="E40" s="46">
        <v>4805.4391756000005</v>
      </c>
      <c r="F40" s="43" t="str">
        <f>IF($B40="N/A","N/A",IF(E40&gt;10,"No",IF(E40&lt;-10,"No","Yes")))</f>
        <v>N/A</v>
      </c>
      <c r="G40" s="46">
        <v>4478.6078122999998</v>
      </c>
      <c r="H40" s="43" t="str">
        <f>IF($B40="N/A","N/A",IF(G40&gt;10,"No",IF(G40&lt;-10,"No","Yes")))</f>
        <v>N/A</v>
      </c>
      <c r="I40" s="12">
        <v>2.242</v>
      </c>
      <c r="J40" s="12">
        <v>-6.8</v>
      </c>
      <c r="K40" s="44" t="s">
        <v>732</v>
      </c>
      <c r="L40" s="9" t="str">
        <f>IF(J40="Div by 0", "N/A", IF(K40="N/A","N/A", IF(J40&gt;VALUE(MID(K40,1,2)), "No", IF(J40&lt;-1*VALUE(MID(K40,1,2)), "No", "Yes"))))</f>
        <v>Yes</v>
      </c>
    </row>
    <row r="41" spans="1:12" x14ac:dyDescent="0.2">
      <c r="A41" s="45" t="s">
        <v>107</v>
      </c>
      <c r="B41" s="34" t="s">
        <v>217</v>
      </c>
      <c r="C41" s="46">
        <v>132705594</v>
      </c>
      <c r="D41" s="43" t="str">
        <f t="shared" ref="D41:D44" si="4">IF($B41="N/A","N/A",IF(C41&gt;10,"No",IF(C41&lt;-10,"No","Yes")))</f>
        <v>N/A</v>
      </c>
      <c r="E41" s="46">
        <v>151939892</v>
      </c>
      <c r="F41" s="43" t="str">
        <f t="shared" ref="F41:F44" si="5">IF($B41="N/A","N/A",IF(E41&gt;10,"No",IF(E41&lt;-10,"No","Yes")))</f>
        <v>N/A</v>
      </c>
      <c r="G41" s="46">
        <v>290653190</v>
      </c>
      <c r="H41" s="43" t="str">
        <f t="shared" ref="H41:H44" si="6">IF($B41="N/A","N/A",IF(G41&gt;10,"No",IF(G41&lt;-10,"No","Yes")))</f>
        <v>N/A</v>
      </c>
      <c r="I41" s="12">
        <v>14.49</v>
      </c>
      <c r="J41" s="12">
        <v>91.29</v>
      </c>
      <c r="K41" s="44" t="s">
        <v>732</v>
      </c>
      <c r="L41" s="9" t="str">
        <f t="shared" ref="L41:L43" si="7">IF(J41="Div by 0", "N/A", IF(K41="N/A","N/A", IF(J41&gt;VALUE(MID(K41,1,2)), "No", IF(J41&lt;-1*VALUE(MID(K41,1,2)), "No", "Yes"))))</f>
        <v>No</v>
      </c>
    </row>
    <row r="42" spans="1:12" x14ac:dyDescent="0.2">
      <c r="A42" s="45" t="s">
        <v>162</v>
      </c>
      <c r="B42" s="47" t="s">
        <v>221</v>
      </c>
      <c r="C42" s="1">
        <v>0</v>
      </c>
      <c r="D42" s="43" t="str">
        <f>IF($B42="N/A","N/A",IF(C42&gt;0,"No",IF(C42&lt;0,"No","Yes")))</f>
        <v>Yes</v>
      </c>
      <c r="E42" s="1">
        <v>0</v>
      </c>
      <c r="F42" s="43" t="str">
        <f>IF($B42="N/A","N/A",IF(E42&gt;0,"No",IF(E42&lt;0,"No","Yes")))</f>
        <v>Yes</v>
      </c>
      <c r="G42" s="1">
        <v>0</v>
      </c>
      <c r="H42" s="43" t="str">
        <f>IF($B42="N/A","N/A",IF(G42&gt;0,"No",IF(G42&lt;0,"No","Yes")))</f>
        <v>Yes</v>
      </c>
      <c r="I42" s="12" t="s">
        <v>1743</v>
      </c>
      <c r="J42" s="12" t="s">
        <v>1743</v>
      </c>
      <c r="K42" s="44" t="s">
        <v>732</v>
      </c>
      <c r="L42" s="9" t="str">
        <f t="shared" si="7"/>
        <v>N/A</v>
      </c>
    </row>
    <row r="43" spans="1:12" x14ac:dyDescent="0.2">
      <c r="A43" s="45" t="s">
        <v>160</v>
      </c>
      <c r="B43" s="34" t="s">
        <v>217</v>
      </c>
      <c r="C43" s="46">
        <v>0</v>
      </c>
      <c r="D43" s="43" t="str">
        <f t="shared" si="4"/>
        <v>N/A</v>
      </c>
      <c r="E43" s="46">
        <v>0</v>
      </c>
      <c r="F43" s="43" t="str">
        <f t="shared" si="5"/>
        <v>N/A</v>
      </c>
      <c r="G43" s="46">
        <v>0</v>
      </c>
      <c r="H43" s="43" t="str">
        <f t="shared" si="6"/>
        <v>N/A</v>
      </c>
      <c r="I43" s="12" t="s">
        <v>1743</v>
      </c>
      <c r="J43" s="12" t="s">
        <v>1743</v>
      </c>
      <c r="K43" s="44" t="s">
        <v>732</v>
      </c>
      <c r="L43" s="9" t="str">
        <f t="shared" si="7"/>
        <v>N/A</v>
      </c>
    </row>
    <row r="44" spans="1:12" x14ac:dyDescent="0.2">
      <c r="A44" s="45" t="s">
        <v>1290</v>
      </c>
      <c r="B44" s="34" t="s">
        <v>217</v>
      </c>
      <c r="C44" s="46" t="s">
        <v>1743</v>
      </c>
      <c r="D44" s="43" t="str">
        <f t="shared" si="4"/>
        <v>N/A</v>
      </c>
      <c r="E44" s="46" t="s">
        <v>1743</v>
      </c>
      <c r="F44" s="43" t="str">
        <f t="shared" si="5"/>
        <v>N/A</v>
      </c>
      <c r="G44" s="46" t="s">
        <v>1743</v>
      </c>
      <c r="H44" s="43" t="str">
        <f t="shared" si="6"/>
        <v>N/A</v>
      </c>
      <c r="I44" s="12" t="s">
        <v>1743</v>
      </c>
      <c r="J44" s="12" t="s">
        <v>1743</v>
      </c>
      <c r="K44" s="44" t="s">
        <v>732</v>
      </c>
      <c r="L44" s="9" t="str">
        <f>IF(J44="Div by 0", "N/A", IF(OR(J44="N/A",K44="N/A"),"N/A", IF(J44&gt;VALUE(MID(K44,1,2)), "No", IF(J44&lt;-1*VALUE(MID(K44,1,2)), "No", "Yes"))))</f>
        <v>N/A</v>
      </c>
    </row>
    <row r="45" spans="1:12" x14ac:dyDescent="0.2">
      <c r="A45" s="45" t="s">
        <v>1291</v>
      </c>
      <c r="B45" s="34" t="s">
        <v>217</v>
      </c>
      <c r="C45" s="46">
        <v>5018.7461635</v>
      </c>
      <c r="D45" s="43" t="str">
        <f t="shared" ref="D45:D71" si="8">IF($B45="N/A","N/A",IF(C45&gt;10,"No",IF(C45&lt;-10,"No","Yes")))</f>
        <v>N/A</v>
      </c>
      <c r="E45" s="46">
        <v>5645.3961323000003</v>
      </c>
      <c r="F45" s="43" t="str">
        <f t="shared" ref="F45:F71" si="9">IF($B45="N/A","N/A",IF(E45&gt;10,"No",IF(E45&lt;-10,"No","Yes")))</f>
        <v>N/A</v>
      </c>
      <c r="G45" s="46">
        <v>4921.0955683000002</v>
      </c>
      <c r="H45" s="43" t="str">
        <f t="shared" ref="H45:H71" si="10">IF($B45="N/A","N/A",IF(G45&gt;10,"No",IF(G45&lt;-10,"No","Yes")))</f>
        <v>N/A</v>
      </c>
      <c r="I45" s="12">
        <v>12.49</v>
      </c>
      <c r="J45" s="12">
        <v>-12.8</v>
      </c>
      <c r="K45" s="44" t="s">
        <v>732</v>
      </c>
      <c r="L45" s="9" t="str">
        <f t="shared" ref="L45:L71" si="11">IF(J45="Div by 0", "N/A", IF(K45="N/A","N/A", IF(J45&gt;VALUE(MID(K45,1,2)), "No", IF(J45&lt;-1*VALUE(MID(K45,1,2)), "No", "Yes"))))</f>
        <v>Yes</v>
      </c>
    </row>
    <row r="46" spans="1:12" x14ac:dyDescent="0.2">
      <c r="A46" s="45" t="s">
        <v>1292</v>
      </c>
      <c r="B46" s="34" t="s">
        <v>217</v>
      </c>
      <c r="C46" s="46">
        <v>6626.0014315999997</v>
      </c>
      <c r="D46" s="43" t="str">
        <f t="shared" si="8"/>
        <v>N/A</v>
      </c>
      <c r="E46" s="46">
        <v>6504.3318452000003</v>
      </c>
      <c r="F46" s="43" t="str">
        <f t="shared" si="9"/>
        <v>N/A</v>
      </c>
      <c r="G46" s="46">
        <v>5592.4433286000003</v>
      </c>
      <c r="H46" s="43" t="str">
        <f t="shared" si="10"/>
        <v>N/A</v>
      </c>
      <c r="I46" s="12">
        <v>-1.84</v>
      </c>
      <c r="J46" s="12">
        <v>-14</v>
      </c>
      <c r="K46" s="44" t="s">
        <v>732</v>
      </c>
      <c r="L46" s="9" t="str">
        <f t="shared" si="11"/>
        <v>Yes</v>
      </c>
    </row>
    <row r="47" spans="1:12" x14ac:dyDescent="0.2">
      <c r="A47" s="45" t="s">
        <v>1293</v>
      </c>
      <c r="B47" s="34" t="s">
        <v>217</v>
      </c>
      <c r="C47" s="46">
        <v>4686.8752293999996</v>
      </c>
      <c r="D47" s="43" t="str">
        <f t="shared" si="8"/>
        <v>N/A</v>
      </c>
      <c r="E47" s="46">
        <v>4743.6209676999997</v>
      </c>
      <c r="F47" s="43" t="str">
        <f t="shared" si="9"/>
        <v>N/A</v>
      </c>
      <c r="G47" s="46">
        <v>3907.6821561000002</v>
      </c>
      <c r="H47" s="43" t="str">
        <f t="shared" si="10"/>
        <v>N/A</v>
      </c>
      <c r="I47" s="12">
        <v>1.2110000000000001</v>
      </c>
      <c r="J47" s="12">
        <v>-17.600000000000001</v>
      </c>
      <c r="K47" s="44" t="s">
        <v>732</v>
      </c>
      <c r="L47" s="9" t="str">
        <f t="shared" si="11"/>
        <v>Yes</v>
      </c>
    </row>
    <row r="48" spans="1:12" x14ac:dyDescent="0.2">
      <c r="A48" s="45" t="s">
        <v>1294</v>
      </c>
      <c r="B48" s="34" t="s">
        <v>217</v>
      </c>
      <c r="C48" s="46">
        <v>4003.2685686</v>
      </c>
      <c r="D48" s="43" t="str">
        <f t="shared" si="8"/>
        <v>N/A</v>
      </c>
      <c r="E48" s="46">
        <v>5121.8196481000004</v>
      </c>
      <c r="F48" s="43" t="str">
        <f t="shared" si="9"/>
        <v>N/A</v>
      </c>
      <c r="G48" s="46">
        <v>4639.0433212999997</v>
      </c>
      <c r="H48" s="43" t="str">
        <f t="shared" si="10"/>
        <v>N/A</v>
      </c>
      <c r="I48" s="12">
        <v>27.94</v>
      </c>
      <c r="J48" s="12">
        <v>-9.43</v>
      </c>
      <c r="K48" s="44" t="s">
        <v>732</v>
      </c>
      <c r="L48" s="9" t="str">
        <f t="shared" si="11"/>
        <v>Yes</v>
      </c>
    </row>
    <row r="49" spans="1:12" x14ac:dyDescent="0.2">
      <c r="A49" s="45" t="s">
        <v>1295</v>
      </c>
      <c r="B49" s="34" t="s">
        <v>217</v>
      </c>
      <c r="C49" s="46" t="s">
        <v>1743</v>
      </c>
      <c r="D49" s="43" t="str">
        <f t="shared" si="8"/>
        <v>N/A</v>
      </c>
      <c r="E49" s="46">
        <v>9160</v>
      </c>
      <c r="F49" s="43" t="str">
        <f t="shared" si="9"/>
        <v>N/A</v>
      </c>
      <c r="G49" s="46" t="s">
        <v>1743</v>
      </c>
      <c r="H49" s="43" t="str">
        <f t="shared" si="10"/>
        <v>N/A</v>
      </c>
      <c r="I49" s="12" t="s">
        <v>1743</v>
      </c>
      <c r="J49" s="12" t="s">
        <v>1743</v>
      </c>
      <c r="K49" s="44" t="s">
        <v>732</v>
      </c>
      <c r="L49" s="9" t="str">
        <f t="shared" si="11"/>
        <v>N/A</v>
      </c>
    </row>
    <row r="50" spans="1:12" x14ac:dyDescent="0.2">
      <c r="A50" s="45" t="s">
        <v>1296</v>
      </c>
      <c r="B50" s="34" t="s">
        <v>217</v>
      </c>
      <c r="C50" s="46" t="s">
        <v>1743</v>
      </c>
      <c r="D50" s="43" t="str">
        <f t="shared" si="8"/>
        <v>N/A</v>
      </c>
      <c r="E50" s="46" t="s">
        <v>1743</v>
      </c>
      <c r="F50" s="43" t="str">
        <f t="shared" si="9"/>
        <v>N/A</v>
      </c>
      <c r="G50" s="46" t="s">
        <v>1743</v>
      </c>
      <c r="H50" s="43" t="str">
        <f t="shared" si="10"/>
        <v>N/A</v>
      </c>
      <c r="I50" s="12" t="s">
        <v>1743</v>
      </c>
      <c r="J50" s="12" t="s">
        <v>1743</v>
      </c>
      <c r="K50" s="44" t="s">
        <v>732</v>
      </c>
      <c r="L50" s="9" t="str">
        <f t="shared" si="11"/>
        <v>N/A</v>
      </c>
    </row>
    <row r="51" spans="1:12" x14ac:dyDescent="0.2">
      <c r="A51" s="45" t="s">
        <v>1297</v>
      </c>
      <c r="B51" s="34" t="s">
        <v>217</v>
      </c>
      <c r="C51" s="46">
        <v>16842.391651999998</v>
      </c>
      <c r="D51" s="43" t="str">
        <f t="shared" si="8"/>
        <v>N/A</v>
      </c>
      <c r="E51" s="46">
        <v>17393.075069999999</v>
      </c>
      <c r="F51" s="43" t="str">
        <f t="shared" si="9"/>
        <v>N/A</v>
      </c>
      <c r="G51" s="46">
        <v>16220.791578</v>
      </c>
      <c r="H51" s="43" t="str">
        <f t="shared" si="10"/>
        <v>N/A</v>
      </c>
      <c r="I51" s="12">
        <v>3.27</v>
      </c>
      <c r="J51" s="12">
        <v>-6.74</v>
      </c>
      <c r="K51" s="44" t="s">
        <v>732</v>
      </c>
      <c r="L51" s="9" t="str">
        <f t="shared" si="11"/>
        <v>Yes</v>
      </c>
    </row>
    <row r="52" spans="1:12" x14ac:dyDescent="0.2">
      <c r="A52" s="45" t="s">
        <v>1298</v>
      </c>
      <c r="B52" s="34" t="s">
        <v>217</v>
      </c>
      <c r="C52" s="46">
        <v>17028.645624000001</v>
      </c>
      <c r="D52" s="43" t="str">
        <f t="shared" si="8"/>
        <v>N/A</v>
      </c>
      <c r="E52" s="46">
        <v>17630.148542999999</v>
      </c>
      <c r="F52" s="43" t="str">
        <f t="shared" si="9"/>
        <v>N/A</v>
      </c>
      <c r="G52" s="46">
        <v>16481.367402</v>
      </c>
      <c r="H52" s="43" t="str">
        <f t="shared" si="10"/>
        <v>N/A</v>
      </c>
      <c r="I52" s="12">
        <v>3.532</v>
      </c>
      <c r="J52" s="12">
        <v>-6.52</v>
      </c>
      <c r="K52" s="44" t="s">
        <v>732</v>
      </c>
      <c r="L52" s="9" t="str">
        <f t="shared" si="11"/>
        <v>Yes</v>
      </c>
    </row>
    <row r="53" spans="1:12" x14ac:dyDescent="0.2">
      <c r="A53" s="45" t="s">
        <v>1299</v>
      </c>
      <c r="B53" s="34" t="s">
        <v>217</v>
      </c>
      <c r="C53" s="46">
        <v>20396.347447</v>
      </c>
      <c r="D53" s="43" t="str">
        <f t="shared" si="8"/>
        <v>N/A</v>
      </c>
      <c r="E53" s="46">
        <v>22091.488282999999</v>
      </c>
      <c r="F53" s="43" t="str">
        <f t="shared" si="9"/>
        <v>N/A</v>
      </c>
      <c r="G53" s="46">
        <v>19931.681356000001</v>
      </c>
      <c r="H53" s="43" t="str">
        <f t="shared" si="10"/>
        <v>N/A</v>
      </c>
      <c r="I53" s="12">
        <v>8.3109999999999999</v>
      </c>
      <c r="J53" s="12">
        <v>-9.7799999999999994</v>
      </c>
      <c r="K53" s="44" t="s">
        <v>732</v>
      </c>
      <c r="L53" s="9" t="str">
        <f t="shared" si="11"/>
        <v>Yes</v>
      </c>
    </row>
    <row r="54" spans="1:12" x14ac:dyDescent="0.2">
      <c r="A54" s="45" t="s">
        <v>1300</v>
      </c>
      <c r="B54" s="34" t="s">
        <v>217</v>
      </c>
      <c r="C54" s="46">
        <v>15621.266067</v>
      </c>
      <c r="D54" s="43" t="str">
        <f t="shared" si="8"/>
        <v>N/A</v>
      </c>
      <c r="E54" s="46">
        <v>15788.807767</v>
      </c>
      <c r="F54" s="43" t="str">
        <f t="shared" si="9"/>
        <v>N/A</v>
      </c>
      <c r="G54" s="46">
        <v>14597.124562000001</v>
      </c>
      <c r="H54" s="43" t="str">
        <f t="shared" si="10"/>
        <v>N/A</v>
      </c>
      <c r="I54" s="12">
        <v>1.073</v>
      </c>
      <c r="J54" s="12">
        <v>-7.55</v>
      </c>
      <c r="K54" s="44" t="s">
        <v>732</v>
      </c>
      <c r="L54" s="9" t="str">
        <f t="shared" si="11"/>
        <v>Yes</v>
      </c>
    </row>
    <row r="55" spans="1:12" x14ac:dyDescent="0.2">
      <c r="A55" s="45" t="s">
        <v>1301</v>
      </c>
      <c r="B55" s="34" t="s">
        <v>217</v>
      </c>
      <c r="C55" s="46">
        <v>8860.0307692000006</v>
      </c>
      <c r="D55" s="43" t="str">
        <f t="shared" si="8"/>
        <v>N/A</v>
      </c>
      <c r="E55" s="46">
        <v>10226.228669</v>
      </c>
      <c r="F55" s="43" t="str">
        <f t="shared" si="9"/>
        <v>N/A</v>
      </c>
      <c r="G55" s="46">
        <v>10220.495238</v>
      </c>
      <c r="H55" s="43" t="str">
        <f t="shared" si="10"/>
        <v>N/A</v>
      </c>
      <c r="I55" s="12">
        <v>15.42</v>
      </c>
      <c r="J55" s="12">
        <v>-5.6000000000000001E-2</v>
      </c>
      <c r="K55" s="44" t="s">
        <v>732</v>
      </c>
      <c r="L55" s="9" t="str">
        <f t="shared" si="11"/>
        <v>Yes</v>
      </c>
    </row>
    <row r="56" spans="1:12" x14ac:dyDescent="0.2">
      <c r="A56" s="45" t="s">
        <v>1302</v>
      </c>
      <c r="B56" s="34" t="s">
        <v>217</v>
      </c>
      <c r="C56" s="46" t="s">
        <v>1743</v>
      </c>
      <c r="D56" s="43" t="str">
        <f t="shared" si="8"/>
        <v>N/A</v>
      </c>
      <c r="E56" s="46" t="s">
        <v>1743</v>
      </c>
      <c r="F56" s="43" t="str">
        <f t="shared" si="9"/>
        <v>N/A</v>
      </c>
      <c r="G56" s="46" t="s">
        <v>1743</v>
      </c>
      <c r="H56" s="43" t="str">
        <f t="shared" si="10"/>
        <v>N/A</v>
      </c>
      <c r="I56" s="12" t="s">
        <v>1743</v>
      </c>
      <c r="J56" s="12" t="s">
        <v>1743</v>
      </c>
      <c r="K56" s="44" t="s">
        <v>732</v>
      </c>
      <c r="L56" s="9" t="str">
        <f t="shared" si="11"/>
        <v>N/A</v>
      </c>
    </row>
    <row r="57" spans="1:12" x14ac:dyDescent="0.2">
      <c r="A57" s="45" t="s">
        <v>1303</v>
      </c>
      <c r="B57" s="34" t="s">
        <v>217</v>
      </c>
      <c r="C57" s="46">
        <v>2116.8042125000002</v>
      </c>
      <c r="D57" s="43" t="str">
        <f t="shared" si="8"/>
        <v>N/A</v>
      </c>
      <c r="E57" s="46">
        <v>2192.4234161999998</v>
      </c>
      <c r="F57" s="43" t="str">
        <f t="shared" si="9"/>
        <v>N/A</v>
      </c>
      <c r="G57" s="46">
        <v>1938.8040324000001</v>
      </c>
      <c r="H57" s="43" t="str">
        <f t="shared" si="10"/>
        <v>N/A</v>
      </c>
      <c r="I57" s="12">
        <v>3.5720000000000001</v>
      </c>
      <c r="J57" s="12">
        <v>-11.6</v>
      </c>
      <c r="K57" s="44" t="s">
        <v>732</v>
      </c>
      <c r="L57" s="9" t="str">
        <f t="shared" si="11"/>
        <v>Yes</v>
      </c>
    </row>
    <row r="58" spans="1:12" x14ac:dyDescent="0.2">
      <c r="A58" s="45" t="s">
        <v>1304</v>
      </c>
      <c r="B58" s="34" t="s">
        <v>217</v>
      </c>
      <c r="C58" s="46">
        <v>2296.9681489999998</v>
      </c>
      <c r="D58" s="43" t="str">
        <f t="shared" si="8"/>
        <v>N/A</v>
      </c>
      <c r="E58" s="46">
        <v>2402.9978286999999</v>
      </c>
      <c r="F58" s="43" t="str">
        <f t="shared" si="9"/>
        <v>N/A</v>
      </c>
      <c r="G58" s="46">
        <v>2091.0692555999999</v>
      </c>
      <c r="H58" s="43" t="str">
        <f t="shared" si="10"/>
        <v>N/A</v>
      </c>
      <c r="I58" s="12">
        <v>4.6159999999999997</v>
      </c>
      <c r="J58" s="12">
        <v>-13</v>
      </c>
      <c r="K58" s="44" t="s">
        <v>732</v>
      </c>
      <c r="L58" s="9" t="str">
        <f t="shared" si="11"/>
        <v>Yes</v>
      </c>
    </row>
    <row r="59" spans="1:12" x14ac:dyDescent="0.2">
      <c r="A59" s="45" t="s">
        <v>1305</v>
      </c>
      <c r="B59" s="34" t="s">
        <v>217</v>
      </c>
      <c r="C59" s="46" t="s">
        <v>1743</v>
      </c>
      <c r="D59" s="43" t="str">
        <f t="shared" si="8"/>
        <v>N/A</v>
      </c>
      <c r="E59" s="46" t="s">
        <v>1743</v>
      </c>
      <c r="F59" s="43" t="str">
        <f t="shared" si="9"/>
        <v>N/A</v>
      </c>
      <c r="G59" s="46" t="s">
        <v>1743</v>
      </c>
      <c r="H59" s="43" t="str">
        <f t="shared" si="10"/>
        <v>N/A</v>
      </c>
      <c r="I59" s="12" t="s">
        <v>1743</v>
      </c>
      <c r="J59" s="12" t="s">
        <v>1743</v>
      </c>
      <c r="K59" s="44" t="s">
        <v>732</v>
      </c>
      <c r="L59" s="9" t="str">
        <f t="shared" si="11"/>
        <v>N/A</v>
      </c>
    </row>
    <row r="60" spans="1:12" x14ac:dyDescent="0.2">
      <c r="A60" s="45" t="s">
        <v>1306</v>
      </c>
      <c r="B60" s="34" t="s">
        <v>217</v>
      </c>
      <c r="C60" s="46">
        <v>2622.0523736999999</v>
      </c>
      <c r="D60" s="43" t="str">
        <f t="shared" si="8"/>
        <v>N/A</v>
      </c>
      <c r="E60" s="46">
        <v>2514.9277232999998</v>
      </c>
      <c r="F60" s="43" t="str">
        <f t="shared" si="9"/>
        <v>N/A</v>
      </c>
      <c r="G60" s="46">
        <v>2290.9364627999998</v>
      </c>
      <c r="H60" s="43" t="str">
        <f t="shared" si="10"/>
        <v>N/A</v>
      </c>
      <c r="I60" s="12">
        <v>-4.09</v>
      </c>
      <c r="J60" s="12">
        <v>-8.91</v>
      </c>
      <c r="K60" s="44" t="s">
        <v>732</v>
      </c>
      <c r="L60" s="9" t="str">
        <f t="shared" si="11"/>
        <v>Yes</v>
      </c>
    </row>
    <row r="61" spans="1:12" x14ac:dyDescent="0.2">
      <c r="A61" s="3" t="s">
        <v>1307</v>
      </c>
      <c r="B61" s="34" t="s">
        <v>217</v>
      </c>
      <c r="C61" s="46">
        <v>1862.1802184999999</v>
      </c>
      <c r="D61" s="43" t="str">
        <f t="shared" si="8"/>
        <v>N/A</v>
      </c>
      <c r="E61" s="46">
        <v>1940.7910339</v>
      </c>
      <c r="F61" s="43" t="str">
        <f t="shared" si="9"/>
        <v>N/A</v>
      </c>
      <c r="G61" s="46">
        <v>1725.9888836</v>
      </c>
      <c r="H61" s="43" t="str">
        <f t="shared" si="10"/>
        <v>N/A</v>
      </c>
      <c r="I61" s="12">
        <v>4.2210000000000001</v>
      </c>
      <c r="J61" s="12">
        <v>-11.1</v>
      </c>
      <c r="K61" s="44" t="s">
        <v>732</v>
      </c>
      <c r="L61" s="9" t="str">
        <f t="shared" si="11"/>
        <v>Yes</v>
      </c>
    </row>
    <row r="62" spans="1:12" x14ac:dyDescent="0.2">
      <c r="A62" s="3" t="s">
        <v>1308</v>
      </c>
      <c r="B62" s="34" t="s">
        <v>217</v>
      </c>
      <c r="C62" s="46">
        <v>2431.7787315999999</v>
      </c>
      <c r="D62" s="43" t="str">
        <f t="shared" si="8"/>
        <v>N/A</v>
      </c>
      <c r="E62" s="46">
        <v>2583.1053735</v>
      </c>
      <c r="F62" s="43" t="str">
        <f t="shared" si="9"/>
        <v>N/A</v>
      </c>
      <c r="G62" s="46">
        <v>2402.6755116999998</v>
      </c>
      <c r="H62" s="43" t="str">
        <f t="shared" si="10"/>
        <v>N/A</v>
      </c>
      <c r="I62" s="12">
        <v>6.2229999999999999</v>
      </c>
      <c r="J62" s="12">
        <v>-6.98</v>
      </c>
      <c r="K62" s="44" t="s">
        <v>732</v>
      </c>
      <c r="L62" s="9" t="str">
        <f t="shared" si="11"/>
        <v>Yes</v>
      </c>
    </row>
    <row r="63" spans="1:12" x14ac:dyDescent="0.2">
      <c r="A63" s="3" t="s">
        <v>1309</v>
      </c>
      <c r="B63" s="34" t="s">
        <v>217</v>
      </c>
      <c r="C63" s="46">
        <v>9044.4875295999991</v>
      </c>
      <c r="D63" s="43" t="str">
        <f t="shared" si="8"/>
        <v>N/A</v>
      </c>
      <c r="E63" s="46">
        <v>9411.3219692999992</v>
      </c>
      <c r="F63" s="43" t="str">
        <f t="shared" si="9"/>
        <v>N/A</v>
      </c>
      <c r="G63" s="46">
        <v>8416.5956776999992</v>
      </c>
      <c r="H63" s="43" t="str">
        <f t="shared" si="10"/>
        <v>N/A</v>
      </c>
      <c r="I63" s="12">
        <v>4.056</v>
      </c>
      <c r="J63" s="12">
        <v>-10.6</v>
      </c>
      <c r="K63" s="44" t="s">
        <v>732</v>
      </c>
      <c r="L63" s="9" t="str">
        <f t="shared" si="11"/>
        <v>Yes</v>
      </c>
    </row>
    <row r="64" spans="1:12" x14ac:dyDescent="0.2">
      <c r="A64" s="3" t="s">
        <v>1310</v>
      </c>
      <c r="B64" s="34" t="s">
        <v>217</v>
      </c>
      <c r="C64" s="46" t="s">
        <v>1743</v>
      </c>
      <c r="D64" s="43" t="str">
        <f t="shared" si="8"/>
        <v>N/A</v>
      </c>
      <c r="E64" s="46" t="s">
        <v>1743</v>
      </c>
      <c r="F64" s="43" t="str">
        <f t="shared" si="9"/>
        <v>N/A</v>
      </c>
      <c r="G64" s="46" t="s">
        <v>1743</v>
      </c>
      <c r="H64" s="43" t="str">
        <f t="shared" si="10"/>
        <v>N/A</v>
      </c>
      <c r="I64" s="12" t="s">
        <v>1743</v>
      </c>
      <c r="J64" s="12" t="s">
        <v>1743</v>
      </c>
      <c r="K64" s="44" t="s">
        <v>732</v>
      </c>
      <c r="L64" s="9" t="str">
        <f t="shared" si="11"/>
        <v>N/A</v>
      </c>
    </row>
    <row r="65" spans="1:12" x14ac:dyDescent="0.2">
      <c r="A65" s="3" t="s">
        <v>1311</v>
      </c>
      <c r="B65" s="34" t="s">
        <v>217</v>
      </c>
      <c r="C65" s="46">
        <v>3692.893646</v>
      </c>
      <c r="D65" s="43" t="str">
        <f t="shared" si="8"/>
        <v>N/A</v>
      </c>
      <c r="E65" s="46">
        <v>3898.6403147999999</v>
      </c>
      <c r="F65" s="43" t="str">
        <f t="shared" si="9"/>
        <v>N/A</v>
      </c>
      <c r="G65" s="46">
        <v>3610.6826464000001</v>
      </c>
      <c r="H65" s="43" t="str">
        <f t="shared" si="10"/>
        <v>N/A</v>
      </c>
      <c r="I65" s="12">
        <v>5.5709999999999997</v>
      </c>
      <c r="J65" s="12">
        <v>-7.39</v>
      </c>
      <c r="K65" s="44" t="s">
        <v>732</v>
      </c>
      <c r="L65" s="9" t="str">
        <f t="shared" si="11"/>
        <v>Yes</v>
      </c>
    </row>
    <row r="66" spans="1:12" x14ac:dyDescent="0.2">
      <c r="A66" s="3" t="s">
        <v>1312</v>
      </c>
      <c r="B66" s="34" t="s">
        <v>217</v>
      </c>
      <c r="C66" s="46">
        <v>3938.8700708000001</v>
      </c>
      <c r="D66" s="43" t="str">
        <f t="shared" si="8"/>
        <v>N/A</v>
      </c>
      <c r="E66" s="46">
        <v>4196.6699845000003</v>
      </c>
      <c r="F66" s="43" t="str">
        <f t="shared" si="9"/>
        <v>N/A</v>
      </c>
      <c r="G66" s="46">
        <v>3867.8911079999998</v>
      </c>
      <c r="H66" s="43" t="str">
        <f t="shared" si="10"/>
        <v>N/A</v>
      </c>
      <c r="I66" s="12">
        <v>6.5449999999999999</v>
      </c>
      <c r="J66" s="12">
        <v>-7.83</v>
      </c>
      <c r="K66" s="44" t="s">
        <v>732</v>
      </c>
      <c r="L66" s="9" t="str">
        <f t="shared" si="11"/>
        <v>Yes</v>
      </c>
    </row>
    <row r="67" spans="1:12" x14ac:dyDescent="0.2">
      <c r="A67" s="3" t="s">
        <v>1313</v>
      </c>
      <c r="B67" s="34" t="s">
        <v>217</v>
      </c>
      <c r="C67" s="46" t="s">
        <v>1743</v>
      </c>
      <c r="D67" s="43" t="str">
        <f t="shared" si="8"/>
        <v>N/A</v>
      </c>
      <c r="E67" s="46" t="s">
        <v>1743</v>
      </c>
      <c r="F67" s="43" t="str">
        <f t="shared" si="9"/>
        <v>N/A</v>
      </c>
      <c r="G67" s="46" t="s">
        <v>1743</v>
      </c>
      <c r="H67" s="43" t="str">
        <f t="shared" si="10"/>
        <v>N/A</v>
      </c>
      <c r="I67" s="12" t="s">
        <v>1743</v>
      </c>
      <c r="J67" s="12" t="s">
        <v>1743</v>
      </c>
      <c r="K67" s="44" t="s">
        <v>732</v>
      </c>
      <c r="L67" s="9" t="str">
        <f t="shared" si="11"/>
        <v>N/A</v>
      </c>
    </row>
    <row r="68" spans="1:12" x14ac:dyDescent="0.2">
      <c r="A68" s="2" t="s">
        <v>1314</v>
      </c>
      <c r="B68" s="34" t="s">
        <v>217</v>
      </c>
      <c r="C68" s="46">
        <v>4565.1278051999998</v>
      </c>
      <c r="D68" s="43" t="str">
        <f t="shared" si="8"/>
        <v>N/A</v>
      </c>
      <c r="E68" s="46">
        <v>4845.4476456000002</v>
      </c>
      <c r="F68" s="43" t="str">
        <f t="shared" si="9"/>
        <v>N/A</v>
      </c>
      <c r="G68" s="46">
        <v>4409.3775623000001</v>
      </c>
      <c r="H68" s="43" t="str">
        <f t="shared" si="10"/>
        <v>N/A</v>
      </c>
      <c r="I68" s="12">
        <v>6.14</v>
      </c>
      <c r="J68" s="12">
        <v>-9</v>
      </c>
      <c r="K68" s="44" t="s">
        <v>732</v>
      </c>
      <c r="L68" s="9" t="str">
        <f t="shared" si="11"/>
        <v>Yes</v>
      </c>
    </row>
    <row r="69" spans="1:12" x14ac:dyDescent="0.2">
      <c r="A69" s="2" t="s">
        <v>1315</v>
      </c>
      <c r="B69" s="34" t="s">
        <v>217</v>
      </c>
      <c r="C69" s="46">
        <v>3164.1739848000002</v>
      </c>
      <c r="D69" s="43" t="str">
        <f t="shared" si="8"/>
        <v>N/A</v>
      </c>
      <c r="E69" s="46">
        <v>3174.1885376</v>
      </c>
      <c r="F69" s="43" t="str">
        <f t="shared" si="9"/>
        <v>N/A</v>
      </c>
      <c r="G69" s="46">
        <v>3019.7218793000002</v>
      </c>
      <c r="H69" s="43" t="str">
        <f t="shared" si="10"/>
        <v>N/A</v>
      </c>
      <c r="I69" s="12">
        <v>0.3165</v>
      </c>
      <c r="J69" s="12">
        <v>-4.87</v>
      </c>
      <c r="K69" s="44" t="s">
        <v>732</v>
      </c>
      <c r="L69" s="9" t="str">
        <f t="shared" si="11"/>
        <v>Yes</v>
      </c>
    </row>
    <row r="70" spans="1:12" x14ac:dyDescent="0.2">
      <c r="A70" s="45" t="s">
        <v>1316</v>
      </c>
      <c r="B70" s="34" t="s">
        <v>217</v>
      </c>
      <c r="C70" s="46">
        <v>3565.2003239000001</v>
      </c>
      <c r="D70" s="43" t="str">
        <f t="shared" si="8"/>
        <v>N/A</v>
      </c>
      <c r="E70" s="46">
        <v>3667.0972508</v>
      </c>
      <c r="F70" s="43" t="str">
        <f t="shared" si="9"/>
        <v>N/A</v>
      </c>
      <c r="G70" s="46">
        <v>3330.1882992000001</v>
      </c>
      <c r="H70" s="43" t="str">
        <f t="shared" si="10"/>
        <v>N/A</v>
      </c>
      <c r="I70" s="12">
        <v>2.8580000000000001</v>
      </c>
      <c r="J70" s="12">
        <v>-9.19</v>
      </c>
      <c r="K70" s="44" t="s">
        <v>732</v>
      </c>
      <c r="L70" s="9" t="str">
        <f t="shared" si="11"/>
        <v>Yes</v>
      </c>
    </row>
    <row r="71" spans="1:12" x14ac:dyDescent="0.2">
      <c r="A71" s="45" t="s">
        <v>1317</v>
      </c>
      <c r="B71" s="34" t="s">
        <v>217</v>
      </c>
      <c r="C71" s="46">
        <v>2437.1063736000001</v>
      </c>
      <c r="D71" s="43" t="str">
        <f t="shared" si="8"/>
        <v>N/A</v>
      </c>
      <c r="E71" s="46">
        <v>2564.8826245</v>
      </c>
      <c r="F71" s="43" t="str">
        <f t="shared" si="9"/>
        <v>N/A</v>
      </c>
      <c r="G71" s="46">
        <v>2279.7558502000002</v>
      </c>
      <c r="H71" s="43" t="str">
        <f t="shared" si="10"/>
        <v>N/A</v>
      </c>
      <c r="I71" s="12">
        <v>5.2430000000000003</v>
      </c>
      <c r="J71" s="12">
        <v>-11.1</v>
      </c>
      <c r="K71" s="44" t="s">
        <v>732</v>
      </c>
      <c r="L71" s="9" t="str">
        <f t="shared" si="11"/>
        <v>Yes</v>
      </c>
    </row>
    <row r="72" spans="1:12" x14ac:dyDescent="0.2">
      <c r="A72" s="45" t="s">
        <v>1625</v>
      </c>
      <c r="B72" s="34" t="s">
        <v>217</v>
      </c>
      <c r="C72" s="46">
        <v>992770390</v>
      </c>
      <c r="D72" s="43" t="str">
        <f t="shared" ref="D72:D135" si="12">IF($B72="N/A","N/A",IF(C72&gt;10,"No",IF(C72&lt;-10,"No","Yes")))</f>
        <v>N/A</v>
      </c>
      <c r="E72" s="46">
        <v>1039313952</v>
      </c>
      <c r="F72" s="43" t="str">
        <f t="shared" ref="F72:F135" si="13">IF($B72="N/A","N/A",IF(E72&gt;10,"No",IF(E72&lt;-10,"No","Yes")))</f>
        <v>N/A</v>
      </c>
      <c r="G72" s="46">
        <v>998220102</v>
      </c>
      <c r="H72" s="43" t="str">
        <f t="shared" ref="H72:H135" si="14">IF($B72="N/A","N/A",IF(G72&gt;10,"No",IF(G72&lt;-10,"No","Yes")))</f>
        <v>N/A</v>
      </c>
      <c r="I72" s="12">
        <v>4.6879999999999997</v>
      </c>
      <c r="J72" s="12">
        <v>-3.95</v>
      </c>
      <c r="K72" s="44" t="s">
        <v>732</v>
      </c>
      <c r="L72" s="9" t="str">
        <f t="shared" ref="L72:L132" si="15">IF(J72="Div by 0", "N/A", IF(K72="N/A","N/A", IF(J72&gt;VALUE(MID(K72,1,2)), "No", IF(J72&lt;-1*VALUE(MID(K72,1,2)), "No", "Yes"))))</f>
        <v>Yes</v>
      </c>
    </row>
    <row r="73" spans="1:12" x14ac:dyDescent="0.2">
      <c r="A73" s="45" t="s">
        <v>1626</v>
      </c>
      <c r="B73" s="34" t="s">
        <v>217</v>
      </c>
      <c r="C73" s="35">
        <v>185422</v>
      </c>
      <c r="D73" s="43" t="str">
        <f t="shared" si="12"/>
        <v>N/A</v>
      </c>
      <c r="E73" s="35">
        <v>189001</v>
      </c>
      <c r="F73" s="43" t="str">
        <f t="shared" si="13"/>
        <v>N/A</v>
      </c>
      <c r="G73" s="35">
        <v>186031</v>
      </c>
      <c r="H73" s="43" t="str">
        <f t="shared" si="14"/>
        <v>N/A</v>
      </c>
      <c r="I73" s="12">
        <v>1.93</v>
      </c>
      <c r="J73" s="12">
        <v>-1.57</v>
      </c>
      <c r="K73" s="44" t="s">
        <v>732</v>
      </c>
      <c r="L73" s="9" t="str">
        <f t="shared" si="15"/>
        <v>Yes</v>
      </c>
    </row>
    <row r="74" spans="1:12" x14ac:dyDescent="0.2">
      <c r="A74" s="45" t="s">
        <v>1318</v>
      </c>
      <c r="B74" s="34" t="s">
        <v>217</v>
      </c>
      <c r="C74" s="46">
        <v>5354.1132660000003</v>
      </c>
      <c r="D74" s="43" t="str">
        <f t="shared" si="12"/>
        <v>N/A</v>
      </c>
      <c r="E74" s="46">
        <v>5498.9865239000001</v>
      </c>
      <c r="F74" s="43" t="str">
        <f t="shared" si="13"/>
        <v>N/A</v>
      </c>
      <c r="G74" s="46">
        <v>5365.8804284999997</v>
      </c>
      <c r="H74" s="43" t="str">
        <f t="shared" si="14"/>
        <v>N/A</v>
      </c>
      <c r="I74" s="12">
        <v>2.706</v>
      </c>
      <c r="J74" s="12">
        <v>-2.42</v>
      </c>
      <c r="K74" s="44" t="s">
        <v>732</v>
      </c>
      <c r="L74" s="9" t="str">
        <f t="shared" si="15"/>
        <v>Yes</v>
      </c>
    </row>
    <row r="75" spans="1:12" ht="25.5" x14ac:dyDescent="0.2">
      <c r="A75" s="45" t="s">
        <v>1319</v>
      </c>
      <c r="B75" s="34" t="s">
        <v>217</v>
      </c>
      <c r="C75" s="35">
        <v>4.6287603412999996</v>
      </c>
      <c r="D75" s="43" t="str">
        <f t="shared" si="12"/>
        <v>N/A</v>
      </c>
      <c r="E75" s="35">
        <v>5.5602139671000002</v>
      </c>
      <c r="F75" s="43" t="str">
        <f t="shared" si="13"/>
        <v>N/A</v>
      </c>
      <c r="G75" s="35">
        <v>5.5974004332999998</v>
      </c>
      <c r="H75" s="43" t="str">
        <f t="shared" si="14"/>
        <v>N/A</v>
      </c>
      <c r="I75" s="12">
        <v>20.12</v>
      </c>
      <c r="J75" s="12">
        <v>0.66879999999999995</v>
      </c>
      <c r="K75" s="44" t="s">
        <v>732</v>
      </c>
      <c r="L75" s="9" t="str">
        <f t="shared" si="15"/>
        <v>Yes</v>
      </c>
    </row>
    <row r="76" spans="1:12" ht="25.5" x14ac:dyDescent="0.2">
      <c r="A76" s="45" t="s">
        <v>548</v>
      </c>
      <c r="B76" s="34" t="s">
        <v>217</v>
      </c>
      <c r="C76" s="46">
        <v>20580</v>
      </c>
      <c r="D76" s="43" t="str">
        <f t="shared" si="12"/>
        <v>N/A</v>
      </c>
      <c r="E76" s="46">
        <v>0</v>
      </c>
      <c r="F76" s="43" t="str">
        <f t="shared" si="13"/>
        <v>N/A</v>
      </c>
      <c r="G76" s="46">
        <v>0</v>
      </c>
      <c r="H76" s="43" t="str">
        <f t="shared" si="14"/>
        <v>N/A</v>
      </c>
      <c r="I76" s="12">
        <v>-100</v>
      </c>
      <c r="J76" s="12" t="s">
        <v>1743</v>
      </c>
      <c r="K76" s="44" t="s">
        <v>732</v>
      </c>
      <c r="L76" s="9" t="str">
        <f t="shared" si="15"/>
        <v>N/A</v>
      </c>
    </row>
    <row r="77" spans="1:12" x14ac:dyDescent="0.2">
      <c r="A77" s="45" t="s">
        <v>549</v>
      </c>
      <c r="B77" s="34" t="s">
        <v>217</v>
      </c>
      <c r="C77" s="35">
        <v>11</v>
      </c>
      <c r="D77" s="43" t="str">
        <f t="shared" si="12"/>
        <v>N/A</v>
      </c>
      <c r="E77" s="35">
        <v>0</v>
      </c>
      <c r="F77" s="43" t="str">
        <f t="shared" si="13"/>
        <v>N/A</v>
      </c>
      <c r="G77" s="35">
        <v>0</v>
      </c>
      <c r="H77" s="43" t="str">
        <f t="shared" si="14"/>
        <v>N/A</v>
      </c>
      <c r="I77" s="12">
        <v>-100</v>
      </c>
      <c r="J77" s="12" t="s">
        <v>1743</v>
      </c>
      <c r="K77" s="44" t="s">
        <v>732</v>
      </c>
      <c r="L77" s="9" t="str">
        <f t="shared" si="15"/>
        <v>N/A</v>
      </c>
    </row>
    <row r="78" spans="1:12" x14ac:dyDescent="0.2">
      <c r="A78" s="45" t="s">
        <v>1320</v>
      </c>
      <c r="B78" s="34" t="s">
        <v>217</v>
      </c>
      <c r="C78" s="46">
        <v>20580</v>
      </c>
      <c r="D78" s="43" t="str">
        <f t="shared" si="12"/>
        <v>N/A</v>
      </c>
      <c r="E78" s="46" t="s">
        <v>1743</v>
      </c>
      <c r="F78" s="43" t="str">
        <f t="shared" si="13"/>
        <v>N/A</v>
      </c>
      <c r="G78" s="46" t="s">
        <v>1743</v>
      </c>
      <c r="H78" s="43" t="str">
        <f t="shared" si="14"/>
        <v>N/A</v>
      </c>
      <c r="I78" s="12" t="s">
        <v>1743</v>
      </c>
      <c r="J78" s="12" t="s">
        <v>1743</v>
      </c>
      <c r="K78" s="44" t="s">
        <v>732</v>
      </c>
      <c r="L78" s="9" t="str">
        <f t="shared" si="15"/>
        <v>N/A</v>
      </c>
    </row>
    <row r="79" spans="1:12" ht="25.5" x14ac:dyDescent="0.2">
      <c r="A79" s="45" t="s">
        <v>550</v>
      </c>
      <c r="B79" s="34" t="s">
        <v>217</v>
      </c>
      <c r="C79" s="46">
        <v>60540452</v>
      </c>
      <c r="D79" s="43" t="str">
        <f t="shared" si="12"/>
        <v>N/A</v>
      </c>
      <c r="E79" s="46">
        <v>77929833</v>
      </c>
      <c r="F79" s="43" t="str">
        <f t="shared" si="13"/>
        <v>N/A</v>
      </c>
      <c r="G79" s="46">
        <v>105372484</v>
      </c>
      <c r="H79" s="43" t="str">
        <f t="shared" si="14"/>
        <v>N/A</v>
      </c>
      <c r="I79" s="12">
        <v>28.72</v>
      </c>
      <c r="J79" s="12">
        <v>35.21</v>
      </c>
      <c r="K79" s="44" t="s">
        <v>732</v>
      </c>
      <c r="L79" s="9" t="str">
        <f t="shared" si="15"/>
        <v>No</v>
      </c>
    </row>
    <row r="80" spans="1:12" x14ac:dyDescent="0.2">
      <c r="A80" s="45" t="s">
        <v>551</v>
      </c>
      <c r="B80" s="34" t="s">
        <v>217</v>
      </c>
      <c r="C80" s="35">
        <v>2685</v>
      </c>
      <c r="D80" s="43" t="str">
        <f t="shared" si="12"/>
        <v>N/A</v>
      </c>
      <c r="E80" s="35">
        <v>2616</v>
      </c>
      <c r="F80" s="43" t="str">
        <f t="shared" si="13"/>
        <v>N/A</v>
      </c>
      <c r="G80" s="35">
        <v>3008</v>
      </c>
      <c r="H80" s="43" t="str">
        <f t="shared" si="14"/>
        <v>N/A</v>
      </c>
      <c r="I80" s="12">
        <v>-2.57</v>
      </c>
      <c r="J80" s="12">
        <v>14.98</v>
      </c>
      <c r="K80" s="44" t="s">
        <v>732</v>
      </c>
      <c r="L80" s="9" t="str">
        <f t="shared" si="15"/>
        <v>Yes</v>
      </c>
    </row>
    <row r="81" spans="1:12" ht="25.5" x14ac:dyDescent="0.2">
      <c r="A81" s="45" t="s">
        <v>1321</v>
      </c>
      <c r="B81" s="34" t="s">
        <v>217</v>
      </c>
      <c r="C81" s="46">
        <v>22547.654375999999</v>
      </c>
      <c r="D81" s="43" t="str">
        <f t="shared" si="12"/>
        <v>N/A</v>
      </c>
      <c r="E81" s="46">
        <v>29789.691513999998</v>
      </c>
      <c r="F81" s="43" t="str">
        <f t="shared" si="13"/>
        <v>N/A</v>
      </c>
      <c r="G81" s="46">
        <v>35030.746011000003</v>
      </c>
      <c r="H81" s="43" t="str">
        <f t="shared" si="14"/>
        <v>N/A</v>
      </c>
      <c r="I81" s="12">
        <v>32.119999999999997</v>
      </c>
      <c r="J81" s="12">
        <v>17.59</v>
      </c>
      <c r="K81" s="44" t="s">
        <v>732</v>
      </c>
      <c r="L81" s="9" t="str">
        <f t="shared" si="15"/>
        <v>Yes</v>
      </c>
    </row>
    <row r="82" spans="1:12" ht="25.5" x14ac:dyDescent="0.2">
      <c r="A82" s="45" t="s">
        <v>552</v>
      </c>
      <c r="B82" s="34" t="s">
        <v>217</v>
      </c>
      <c r="C82" s="46">
        <v>169122080</v>
      </c>
      <c r="D82" s="43" t="str">
        <f t="shared" si="12"/>
        <v>N/A</v>
      </c>
      <c r="E82" s="46">
        <v>172166457</v>
      </c>
      <c r="F82" s="43" t="str">
        <f t="shared" si="13"/>
        <v>N/A</v>
      </c>
      <c r="G82" s="46">
        <v>170679812</v>
      </c>
      <c r="H82" s="43" t="str">
        <f t="shared" si="14"/>
        <v>N/A</v>
      </c>
      <c r="I82" s="12">
        <v>1.8</v>
      </c>
      <c r="J82" s="12">
        <v>-0.86299999999999999</v>
      </c>
      <c r="K82" s="44" t="s">
        <v>732</v>
      </c>
      <c r="L82" s="9" t="str">
        <f t="shared" si="15"/>
        <v>Yes</v>
      </c>
    </row>
    <row r="83" spans="1:12" x14ac:dyDescent="0.2">
      <c r="A83" s="45" t="s">
        <v>553</v>
      </c>
      <c r="B83" s="34" t="s">
        <v>217</v>
      </c>
      <c r="C83" s="35">
        <v>1623</v>
      </c>
      <c r="D83" s="43" t="str">
        <f t="shared" si="12"/>
        <v>N/A</v>
      </c>
      <c r="E83" s="35">
        <v>1619</v>
      </c>
      <c r="F83" s="43" t="str">
        <f t="shared" si="13"/>
        <v>N/A</v>
      </c>
      <c r="G83" s="35">
        <v>1595</v>
      </c>
      <c r="H83" s="43" t="str">
        <f t="shared" si="14"/>
        <v>N/A</v>
      </c>
      <c r="I83" s="12">
        <v>-0.246</v>
      </c>
      <c r="J83" s="12">
        <v>-1.48</v>
      </c>
      <c r="K83" s="44" t="s">
        <v>732</v>
      </c>
      <c r="L83" s="9" t="str">
        <f t="shared" si="15"/>
        <v>Yes</v>
      </c>
    </row>
    <row r="84" spans="1:12" x14ac:dyDescent="0.2">
      <c r="A84" s="45" t="s">
        <v>1322</v>
      </c>
      <c r="B84" s="34" t="s">
        <v>217</v>
      </c>
      <c r="C84" s="46">
        <v>104203.37646</v>
      </c>
      <c r="D84" s="43" t="str">
        <f t="shared" si="12"/>
        <v>N/A</v>
      </c>
      <c r="E84" s="46">
        <v>106341.23348</v>
      </c>
      <c r="F84" s="43" t="str">
        <f t="shared" si="13"/>
        <v>N/A</v>
      </c>
      <c r="G84" s="46">
        <v>107009.28651999999</v>
      </c>
      <c r="H84" s="43" t="str">
        <f t="shared" si="14"/>
        <v>N/A</v>
      </c>
      <c r="I84" s="12">
        <v>2.052</v>
      </c>
      <c r="J84" s="12">
        <v>0.62819999999999998</v>
      </c>
      <c r="K84" s="44" t="s">
        <v>732</v>
      </c>
      <c r="L84" s="9" t="str">
        <f t="shared" si="15"/>
        <v>Yes</v>
      </c>
    </row>
    <row r="85" spans="1:12" x14ac:dyDescent="0.2">
      <c r="A85" s="45" t="s">
        <v>554</v>
      </c>
      <c r="B85" s="34" t="s">
        <v>217</v>
      </c>
      <c r="C85" s="46">
        <v>73013508</v>
      </c>
      <c r="D85" s="43" t="str">
        <f t="shared" si="12"/>
        <v>N/A</v>
      </c>
      <c r="E85" s="46">
        <v>81435737</v>
      </c>
      <c r="F85" s="43" t="str">
        <f t="shared" si="13"/>
        <v>N/A</v>
      </c>
      <c r="G85" s="46">
        <v>83947041</v>
      </c>
      <c r="H85" s="43" t="str">
        <f t="shared" si="14"/>
        <v>N/A</v>
      </c>
      <c r="I85" s="12">
        <v>11.54</v>
      </c>
      <c r="J85" s="12">
        <v>3.0840000000000001</v>
      </c>
      <c r="K85" s="44" t="s">
        <v>732</v>
      </c>
      <c r="L85" s="9" t="str">
        <f t="shared" si="15"/>
        <v>Yes</v>
      </c>
    </row>
    <row r="86" spans="1:12" x14ac:dyDescent="0.2">
      <c r="A86" s="45" t="s">
        <v>555</v>
      </c>
      <c r="B86" s="34" t="s">
        <v>217</v>
      </c>
      <c r="C86" s="35">
        <v>2826</v>
      </c>
      <c r="D86" s="43" t="str">
        <f t="shared" si="12"/>
        <v>N/A</v>
      </c>
      <c r="E86" s="35">
        <v>2911</v>
      </c>
      <c r="F86" s="43" t="str">
        <f t="shared" si="13"/>
        <v>N/A</v>
      </c>
      <c r="G86" s="35">
        <v>3013</v>
      </c>
      <c r="H86" s="43" t="str">
        <f t="shared" si="14"/>
        <v>N/A</v>
      </c>
      <c r="I86" s="12">
        <v>3.008</v>
      </c>
      <c r="J86" s="12">
        <v>3.504</v>
      </c>
      <c r="K86" s="44" t="s">
        <v>732</v>
      </c>
      <c r="L86" s="9" t="str">
        <f t="shared" si="15"/>
        <v>Yes</v>
      </c>
    </row>
    <row r="87" spans="1:12" x14ac:dyDescent="0.2">
      <c r="A87" s="45" t="s">
        <v>1323</v>
      </c>
      <c r="B87" s="34" t="s">
        <v>217</v>
      </c>
      <c r="C87" s="46">
        <v>25836.343948999998</v>
      </c>
      <c r="D87" s="43" t="str">
        <f t="shared" si="12"/>
        <v>N/A</v>
      </c>
      <c r="E87" s="46">
        <v>27975.175885000001</v>
      </c>
      <c r="F87" s="43" t="str">
        <f t="shared" si="13"/>
        <v>N/A</v>
      </c>
      <c r="G87" s="46">
        <v>27861.613342000001</v>
      </c>
      <c r="H87" s="43" t="str">
        <f t="shared" si="14"/>
        <v>N/A</v>
      </c>
      <c r="I87" s="12">
        <v>8.2780000000000005</v>
      </c>
      <c r="J87" s="12">
        <v>-0.40600000000000003</v>
      </c>
      <c r="K87" s="44" t="s">
        <v>732</v>
      </c>
      <c r="L87" s="9" t="str">
        <f t="shared" si="15"/>
        <v>Yes</v>
      </c>
    </row>
    <row r="88" spans="1:12" ht="25.5" x14ac:dyDescent="0.2">
      <c r="A88" s="45" t="s">
        <v>556</v>
      </c>
      <c r="B88" s="34" t="s">
        <v>217</v>
      </c>
      <c r="C88" s="46">
        <v>697730442</v>
      </c>
      <c r="D88" s="43" t="str">
        <f t="shared" si="12"/>
        <v>N/A</v>
      </c>
      <c r="E88" s="46">
        <v>789717326</v>
      </c>
      <c r="F88" s="43" t="str">
        <f t="shared" si="13"/>
        <v>N/A</v>
      </c>
      <c r="G88" s="46">
        <v>795202186</v>
      </c>
      <c r="H88" s="43" t="str">
        <f t="shared" si="14"/>
        <v>N/A</v>
      </c>
      <c r="I88" s="12">
        <v>13.18</v>
      </c>
      <c r="J88" s="12">
        <v>0.69450000000000001</v>
      </c>
      <c r="K88" s="44" t="s">
        <v>732</v>
      </c>
      <c r="L88" s="9" t="str">
        <f t="shared" si="15"/>
        <v>Yes</v>
      </c>
    </row>
    <row r="89" spans="1:12" x14ac:dyDescent="0.2">
      <c r="A89" s="45" t="s">
        <v>557</v>
      </c>
      <c r="B89" s="34" t="s">
        <v>217</v>
      </c>
      <c r="C89" s="35">
        <v>1066895</v>
      </c>
      <c r="D89" s="43" t="str">
        <f t="shared" si="12"/>
        <v>N/A</v>
      </c>
      <c r="E89" s="35">
        <v>1161246</v>
      </c>
      <c r="F89" s="43" t="str">
        <f t="shared" si="13"/>
        <v>N/A</v>
      </c>
      <c r="G89" s="35">
        <v>1192549</v>
      </c>
      <c r="H89" s="43" t="str">
        <f t="shared" si="14"/>
        <v>N/A</v>
      </c>
      <c r="I89" s="12">
        <v>8.8439999999999994</v>
      </c>
      <c r="J89" s="12">
        <v>2.6960000000000002</v>
      </c>
      <c r="K89" s="44" t="s">
        <v>732</v>
      </c>
      <c r="L89" s="9" t="str">
        <f t="shared" si="15"/>
        <v>Yes</v>
      </c>
    </row>
    <row r="90" spans="1:12" x14ac:dyDescent="0.2">
      <c r="A90" s="45" t="s">
        <v>1324</v>
      </c>
      <c r="B90" s="34" t="s">
        <v>217</v>
      </c>
      <c r="C90" s="46">
        <v>653.98229629000002</v>
      </c>
      <c r="D90" s="43" t="str">
        <f t="shared" si="12"/>
        <v>N/A</v>
      </c>
      <c r="E90" s="46">
        <v>680.06031969000003</v>
      </c>
      <c r="F90" s="43" t="str">
        <f t="shared" si="13"/>
        <v>N/A</v>
      </c>
      <c r="G90" s="46">
        <v>666.80881539999996</v>
      </c>
      <c r="H90" s="43" t="str">
        <f t="shared" si="14"/>
        <v>N/A</v>
      </c>
      <c r="I90" s="12">
        <v>3.988</v>
      </c>
      <c r="J90" s="12">
        <v>-1.95</v>
      </c>
      <c r="K90" s="44" t="s">
        <v>732</v>
      </c>
      <c r="L90" s="9" t="str">
        <f t="shared" si="15"/>
        <v>Yes</v>
      </c>
    </row>
    <row r="91" spans="1:12" x14ac:dyDescent="0.2">
      <c r="A91" s="45" t="s">
        <v>558</v>
      </c>
      <c r="B91" s="34" t="s">
        <v>217</v>
      </c>
      <c r="C91" s="46">
        <v>253498597</v>
      </c>
      <c r="D91" s="43" t="str">
        <f t="shared" si="12"/>
        <v>N/A</v>
      </c>
      <c r="E91" s="46">
        <v>305089929</v>
      </c>
      <c r="F91" s="43" t="str">
        <f t="shared" si="13"/>
        <v>N/A</v>
      </c>
      <c r="G91" s="46">
        <v>304894483</v>
      </c>
      <c r="H91" s="43" t="str">
        <f t="shared" si="14"/>
        <v>N/A</v>
      </c>
      <c r="I91" s="12">
        <v>20.350000000000001</v>
      </c>
      <c r="J91" s="12">
        <v>-6.4000000000000001E-2</v>
      </c>
      <c r="K91" s="44" t="s">
        <v>732</v>
      </c>
      <c r="L91" s="9" t="str">
        <f t="shared" si="15"/>
        <v>Yes</v>
      </c>
    </row>
    <row r="92" spans="1:12" x14ac:dyDescent="0.2">
      <c r="A92" s="45" t="s">
        <v>559</v>
      </c>
      <c r="B92" s="34" t="s">
        <v>217</v>
      </c>
      <c r="C92" s="35">
        <v>493828</v>
      </c>
      <c r="D92" s="43" t="str">
        <f t="shared" si="12"/>
        <v>N/A</v>
      </c>
      <c r="E92" s="35">
        <v>568670</v>
      </c>
      <c r="F92" s="43" t="str">
        <f t="shared" si="13"/>
        <v>N/A</v>
      </c>
      <c r="G92" s="35">
        <v>602406</v>
      </c>
      <c r="H92" s="43" t="str">
        <f t="shared" si="14"/>
        <v>N/A</v>
      </c>
      <c r="I92" s="12">
        <v>15.16</v>
      </c>
      <c r="J92" s="12">
        <v>5.9320000000000004</v>
      </c>
      <c r="K92" s="44" t="s">
        <v>732</v>
      </c>
      <c r="L92" s="9" t="str">
        <f t="shared" si="15"/>
        <v>Yes</v>
      </c>
    </row>
    <row r="93" spans="1:12" x14ac:dyDescent="0.2">
      <c r="A93" s="45" t="s">
        <v>1325</v>
      </c>
      <c r="B93" s="34" t="s">
        <v>217</v>
      </c>
      <c r="C93" s="46">
        <v>513.33378626000001</v>
      </c>
      <c r="D93" s="43" t="str">
        <f t="shared" si="12"/>
        <v>N/A</v>
      </c>
      <c r="E93" s="46">
        <v>536.49731655000005</v>
      </c>
      <c r="F93" s="43" t="str">
        <f t="shared" si="13"/>
        <v>N/A</v>
      </c>
      <c r="G93" s="46">
        <v>506.12789879000002</v>
      </c>
      <c r="H93" s="43" t="str">
        <f t="shared" si="14"/>
        <v>N/A</v>
      </c>
      <c r="I93" s="12">
        <v>4.5119999999999996</v>
      </c>
      <c r="J93" s="12">
        <v>-5.66</v>
      </c>
      <c r="K93" s="44" t="s">
        <v>732</v>
      </c>
      <c r="L93" s="9" t="str">
        <f t="shared" si="15"/>
        <v>Yes</v>
      </c>
    </row>
    <row r="94" spans="1:12" ht="25.5" x14ac:dyDescent="0.2">
      <c r="A94" s="45" t="s">
        <v>560</v>
      </c>
      <c r="B94" s="34" t="s">
        <v>217</v>
      </c>
      <c r="C94" s="46">
        <v>20882097</v>
      </c>
      <c r="D94" s="43" t="str">
        <f t="shared" si="12"/>
        <v>N/A</v>
      </c>
      <c r="E94" s="46">
        <v>23140318</v>
      </c>
      <c r="F94" s="43" t="str">
        <f t="shared" si="13"/>
        <v>N/A</v>
      </c>
      <c r="G94" s="46">
        <v>22759082</v>
      </c>
      <c r="H94" s="43" t="str">
        <f t="shared" si="14"/>
        <v>N/A</v>
      </c>
      <c r="I94" s="12">
        <v>10.81</v>
      </c>
      <c r="J94" s="12">
        <v>-1.65</v>
      </c>
      <c r="K94" s="44" t="s">
        <v>732</v>
      </c>
      <c r="L94" s="9" t="str">
        <f t="shared" si="15"/>
        <v>Yes</v>
      </c>
    </row>
    <row r="95" spans="1:12" x14ac:dyDescent="0.2">
      <c r="A95" s="45" t="s">
        <v>561</v>
      </c>
      <c r="B95" s="34" t="s">
        <v>217</v>
      </c>
      <c r="C95" s="35">
        <v>155979</v>
      </c>
      <c r="D95" s="43" t="str">
        <f t="shared" si="12"/>
        <v>N/A</v>
      </c>
      <c r="E95" s="35">
        <v>170905</v>
      </c>
      <c r="F95" s="43" t="str">
        <f t="shared" si="13"/>
        <v>N/A</v>
      </c>
      <c r="G95" s="35">
        <v>173960</v>
      </c>
      <c r="H95" s="43" t="str">
        <f t="shared" si="14"/>
        <v>N/A</v>
      </c>
      <c r="I95" s="12">
        <v>9.5690000000000008</v>
      </c>
      <c r="J95" s="12">
        <v>1.788</v>
      </c>
      <c r="K95" s="44" t="s">
        <v>732</v>
      </c>
      <c r="L95" s="9" t="str">
        <f t="shared" si="15"/>
        <v>Yes</v>
      </c>
    </row>
    <row r="96" spans="1:12" ht="25.5" x14ac:dyDescent="0.2">
      <c r="A96" s="45" t="s">
        <v>1326</v>
      </c>
      <c r="B96" s="34" t="s">
        <v>217</v>
      </c>
      <c r="C96" s="46">
        <v>133.87761814000001</v>
      </c>
      <c r="D96" s="43" t="str">
        <f t="shared" si="12"/>
        <v>N/A</v>
      </c>
      <c r="E96" s="46">
        <v>135.39871858999999</v>
      </c>
      <c r="F96" s="43" t="str">
        <f t="shared" si="13"/>
        <v>N/A</v>
      </c>
      <c r="G96" s="46">
        <v>130.82939755999999</v>
      </c>
      <c r="H96" s="43" t="str">
        <f t="shared" si="14"/>
        <v>N/A</v>
      </c>
      <c r="I96" s="12">
        <v>1.1359999999999999</v>
      </c>
      <c r="J96" s="12">
        <v>-3.37</v>
      </c>
      <c r="K96" s="44" t="s">
        <v>732</v>
      </c>
      <c r="L96" s="9" t="str">
        <f t="shared" si="15"/>
        <v>Yes</v>
      </c>
    </row>
    <row r="97" spans="1:12" ht="25.5" x14ac:dyDescent="0.2">
      <c r="A97" s="45" t="s">
        <v>562</v>
      </c>
      <c r="B97" s="34" t="s">
        <v>217</v>
      </c>
      <c r="C97" s="46">
        <v>366440025</v>
      </c>
      <c r="D97" s="43" t="str">
        <f t="shared" si="12"/>
        <v>N/A</v>
      </c>
      <c r="E97" s="46">
        <v>444492443</v>
      </c>
      <c r="F97" s="43" t="str">
        <f t="shared" si="13"/>
        <v>N/A</v>
      </c>
      <c r="G97" s="46">
        <v>458141720</v>
      </c>
      <c r="H97" s="43" t="str">
        <f t="shared" si="14"/>
        <v>N/A</v>
      </c>
      <c r="I97" s="12">
        <v>21.3</v>
      </c>
      <c r="J97" s="12">
        <v>3.0710000000000002</v>
      </c>
      <c r="K97" s="44" t="s">
        <v>732</v>
      </c>
      <c r="L97" s="9" t="str">
        <f t="shared" si="15"/>
        <v>Yes</v>
      </c>
    </row>
    <row r="98" spans="1:12" x14ac:dyDescent="0.2">
      <c r="A98" s="45" t="s">
        <v>563</v>
      </c>
      <c r="B98" s="34" t="s">
        <v>217</v>
      </c>
      <c r="C98" s="35">
        <v>588717</v>
      </c>
      <c r="D98" s="43" t="str">
        <f t="shared" si="12"/>
        <v>N/A</v>
      </c>
      <c r="E98" s="35">
        <v>652577</v>
      </c>
      <c r="F98" s="43" t="str">
        <f t="shared" si="13"/>
        <v>N/A</v>
      </c>
      <c r="G98" s="35">
        <v>650739</v>
      </c>
      <c r="H98" s="43" t="str">
        <f t="shared" si="14"/>
        <v>N/A</v>
      </c>
      <c r="I98" s="12">
        <v>10.85</v>
      </c>
      <c r="J98" s="12">
        <v>-0.28199999999999997</v>
      </c>
      <c r="K98" s="44" t="s">
        <v>732</v>
      </c>
      <c r="L98" s="9" t="str">
        <f t="shared" si="15"/>
        <v>Yes</v>
      </c>
    </row>
    <row r="99" spans="1:12" x14ac:dyDescent="0.2">
      <c r="A99" s="45" t="s">
        <v>1327</v>
      </c>
      <c r="B99" s="34" t="s">
        <v>217</v>
      </c>
      <c r="C99" s="46">
        <v>622.43832774999998</v>
      </c>
      <c r="D99" s="43" t="str">
        <f t="shared" si="12"/>
        <v>N/A</v>
      </c>
      <c r="E99" s="46">
        <v>681.13409299</v>
      </c>
      <c r="F99" s="43" t="str">
        <f t="shared" si="13"/>
        <v>N/A</v>
      </c>
      <c r="G99" s="46">
        <v>704.03298403999997</v>
      </c>
      <c r="H99" s="43" t="str">
        <f t="shared" si="14"/>
        <v>N/A</v>
      </c>
      <c r="I99" s="12">
        <v>9.43</v>
      </c>
      <c r="J99" s="12">
        <v>3.3620000000000001</v>
      </c>
      <c r="K99" s="44" t="s">
        <v>732</v>
      </c>
      <c r="L99" s="9" t="str">
        <f t="shared" si="15"/>
        <v>Yes</v>
      </c>
    </row>
    <row r="100" spans="1:12" x14ac:dyDescent="0.2">
      <c r="A100" s="45" t="s">
        <v>564</v>
      </c>
      <c r="B100" s="34" t="s">
        <v>217</v>
      </c>
      <c r="C100" s="46">
        <v>98452269</v>
      </c>
      <c r="D100" s="43" t="str">
        <f t="shared" si="12"/>
        <v>N/A</v>
      </c>
      <c r="E100" s="46">
        <v>104972178</v>
      </c>
      <c r="F100" s="43" t="str">
        <f t="shared" si="13"/>
        <v>N/A</v>
      </c>
      <c r="G100" s="46">
        <v>100680571</v>
      </c>
      <c r="H100" s="43" t="str">
        <f t="shared" si="14"/>
        <v>N/A</v>
      </c>
      <c r="I100" s="12">
        <v>6.6219999999999999</v>
      </c>
      <c r="J100" s="12">
        <v>-4.09</v>
      </c>
      <c r="K100" s="44" t="s">
        <v>732</v>
      </c>
      <c r="L100" s="9" t="str">
        <f t="shared" si="15"/>
        <v>Yes</v>
      </c>
    </row>
    <row r="101" spans="1:12" x14ac:dyDescent="0.2">
      <c r="A101" s="45" t="s">
        <v>565</v>
      </c>
      <c r="B101" s="34" t="s">
        <v>217</v>
      </c>
      <c r="C101" s="35">
        <v>413594</v>
      </c>
      <c r="D101" s="43" t="str">
        <f t="shared" si="12"/>
        <v>N/A</v>
      </c>
      <c r="E101" s="35">
        <v>476688</v>
      </c>
      <c r="F101" s="43" t="str">
        <f t="shared" si="13"/>
        <v>N/A</v>
      </c>
      <c r="G101" s="35">
        <v>289157</v>
      </c>
      <c r="H101" s="43" t="str">
        <f t="shared" si="14"/>
        <v>N/A</v>
      </c>
      <c r="I101" s="12">
        <v>15.26</v>
      </c>
      <c r="J101" s="12">
        <v>-39.299999999999997</v>
      </c>
      <c r="K101" s="44" t="s">
        <v>732</v>
      </c>
      <c r="L101" s="9" t="str">
        <f t="shared" si="15"/>
        <v>No</v>
      </c>
    </row>
    <row r="102" spans="1:12" x14ac:dyDescent="0.2">
      <c r="A102" s="45" t="s">
        <v>1328</v>
      </c>
      <c r="B102" s="34" t="s">
        <v>217</v>
      </c>
      <c r="C102" s="46">
        <v>238.04085406999999</v>
      </c>
      <c r="D102" s="43" t="str">
        <f t="shared" si="12"/>
        <v>N/A</v>
      </c>
      <c r="E102" s="46">
        <v>220.21149682999999</v>
      </c>
      <c r="F102" s="43" t="str">
        <f t="shared" si="13"/>
        <v>N/A</v>
      </c>
      <c r="G102" s="46">
        <v>348.18652496999999</v>
      </c>
      <c r="H102" s="43" t="str">
        <f t="shared" si="14"/>
        <v>N/A</v>
      </c>
      <c r="I102" s="12">
        <v>-7.49</v>
      </c>
      <c r="J102" s="12">
        <v>58.11</v>
      </c>
      <c r="K102" s="44" t="s">
        <v>732</v>
      </c>
      <c r="L102" s="9" t="str">
        <f t="shared" si="15"/>
        <v>No</v>
      </c>
    </row>
    <row r="103" spans="1:12" ht="25.5" x14ac:dyDescent="0.2">
      <c r="A103" s="45" t="s">
        <v>566</v>
      </c>
      <c r="B103" s="34" t="s">
        <v>217</v>
      </c>
      <c r="C103" s="46">
        <v>77205075</v>
      </c>
      <c r="D103" s="43" t="str">
        <f t="shared" si="12"/>
        <v>N/A</v>
      </c>
      <c r="E103" s="46">
        <v>88297273</v>
      </c>
      <c r="F103" s="43" t="str">
        <f t="shared" si="13"/>
        <v>N/A</v>
      </c>
      <c r="G103" s="46">
        <v>81633816</v>
      </c>
      <c r="H103" s="43" t="str">
        <f t="shared" si="14"/>
        <v>N/A</v>
      </c>
      <c r="I103" s="12">
        <v>14.37</v>
      </c>
      <c r="J103" s="12">
        <v>-7.55</v>
      </c>
      <c r="K103" s="44" t="s">
        <v>732</v>
      </c>
      <c r="L103" s="9" t="str">
        <f t="shared" si="15"/>
        <v>Yes</v>
      </c>
    </row>
    <row r="104" spans="1:12" x14ac:dyDescent="0.2">
      <c r="A104" s="45" t="s">
        <v>567</v>
      </c>
      <c r="B104" s="34" t="s">
        <v>217</v>
      </c>
      <c r="C104" s="35">
        <v>16999</v>
      </c>
      <c r="D104" s="43" t="str">
        <f t="shared" si="12"/>
        <v>N/A</v>
      </c>
      <c r="E104" s="35">
        <v>18267</v>
      </c>
      <c r="F104" s="43" t="str">
        <f t="shared" si="13"/>
        <v>N/A</v>
      </c>
      <c r="G104" s="35">
        <v>18520</v>
      </c>
      <c r="H104" s="43" t="str">
        <f t="shared" si="14"/>
        <v>N/A</v>
      </c>
      <c r="I104" s="12">
        <v>7.4589999999999996</v>
      </c>
      <c r="J104" s="12">
        <v>1.385</v>
      </c>
      <c r="K104" s="44" t="s">
        <v>732</v>
      </c>
      <c r="L104" s="9" t="str">
        <f t="shared" si="15"/>
        <v>Yes</v>
      </c>
    </row>
    <row r="105" spans="1:12" ht="25.5" x14ac:dyDescent="0.2">
      <c r="A105" s="45" t="s">
        <v>1329</v>
      </c>
      <c r="B105" s="34" t="s">
        <v>217</v>
      </c>
      <c r="C105" s="46">
        <v>4541.7421612999997</v>
      </c>
      <c r="D105" s="43" t="str">
        <f t="shared" si="12"/>
        <v>N/A</v>
      </c>
      <c r="E105" s="46">
        <v>4833.7041111999997</v>
      </c>
      <c r="F105" s="43" t="str">
        <f t="shared" si="13"/>
        <v>N/A</v>
      </c>
      <c r="G105" s="46">
        <v>4407.8734340999999</v>
      </c>
      <c r="H105" s="43" t="str">
        <f t="shared" si="14"/>
        <v>N/A</v>
      </c>
      <c r="I105" s="12">
        <v>6.4279999999999999</v>
      </c>
      <c r="J105" s="12">
        <v>-8.81</v>
      </c>
      <c r="K105" s="44" t="s">
        <v>732</v>
      </c>
      <c r="L105" s="9" t="str">
        <f t="shared" si="15"/>
        <v>Yes</v>
      </c>
    </row>
    <row r="106" spans="1:12" ht="25.5" x14ac:dyDescent="0.2">
      <c r="A106" s="45" t="s">
        <v>568</v>
      </c>
      <c r="B106" s="34" t="s">
        <v>217</v>
      </c>
      <c r="C106" s="46">
        <v>396033563</v>
      </c>
      <c r="D106" s="43" t="str">
        <f t="shared" si="12"/>
        <v>N/A</v>
      </c>
      <c r="E106" s="46">
        <v>440576458</v>
      </c>
      <c r="F106" s="43" t="str">
        <f t="shared" si="13"/>
        <v>N/A</v>
      </c>
      <c r="G106" s="46">
        <v>345777796</v>
      </c>
      <c r="H106" s="43" t="str">
        <f t="shared" si="14"/>
        <v>N/A</v>
      </c>
      <c r="I106" s="12">
        <v>11.25</v>
      </c>
      <c r="J106" s="12">
        <v>-21.5</v>
      </c>
      <c r="K106" s="44" t="s">
        <v>732</v>
      </c>
      <c r="L106" s="9" t="str">
        <f t="shared" si="15"/>
        <v>Yes</v>
      </c>
    </row>
    <row r="107" spans="1:12" x14ac:dyDescent="0.2">
      <c r="A107" s="45" t="s">
        <v>569</v>
      </c>
      <c r="B107" s="34" t="s">
        <v>217</v>
      </c>
      <c r="C107" s="35">
        <v>842006</v>
      </c>
      <c r="D107" s="43" t="str">
        <f t="shared" si="12"/>
        <v>N/A</v>
      </c>
      <c r="E107" s="35">
        <v>933149</v>
      </c>
      <c r="F107" s="43" t="str">
        <f t="shared" si="13"/>
        <v>N/A</v>
      </c>
      <c r="G107" s="35">
        <v>926613</v>
      </c>
      <c r="H107" s="43" t="str">
        <f t="shared" si="14"/>
        <v>N/A</v>
      </c>
      <c r="I107" s="12">
        <v>10.82</v>
      </c>
      <c r="J107" s="12">
        <v>-0.7</v>
      </c>
      <c r="K107" s="44" t="s">
        <v>732</v>
      </c>
      <c r="L107" s="9" t="str">
        <f t="shared" si="15"/>
        <v>Yes</v>
      </c>
    </row>
    <row r="108" spans="1:12" x14ac:dyDescent="0.2">
      <c r="A108" s="45" t="s">
        <v>1330</v>
      </c>
      <c r="B108" s="34" t="s">
        <v>217</v>
      </c>
      <c r="C108" s="46">
        <v>470.34529801000002</v>
      </c>
      <c r="D108" s="43" t="str">
        <f t="shared" si="12"/>
        <v>N/A</v>
      </c>
      <c r="E108" s="46">
        <v>472.13945253999998</v>
      </c>
      <c r="F108" s="43" t="str">
        <f t="shared" si="13"/>
        <v>N/A</v>
      </c>
      <c r="G108" s="46">
        <v>373.16311772</v>
      </c>
      <c r="H108" s="43" t="str">
        <f t="shared" si="14"/>
        <v>N/A</v>
      </c>
      <c r="I108" s="12">
        <v>0.38150000000000001</v>
      </c>
      <c r="J108" s="12">
        <v>-21</v>
      </c>
      <c r="K108" s="44" t="s">
        <v>732</v>
      </c>
      <c r="L108" s="9" t="str">
        <f t="shared" si="15"/>
        <v>Yes</v>
      </c>
    </row>
    <row r="109" spans="1:12" x14ac:dyDescent="0.2">
      <c r="A109" s="45" t="s">
        <v>570</v>
      </c>
      <c r="B109" s="34" t="s">
        <v>217</v>
      </c>
      <c r="C109" s="46">
        <v>997578951</v>
      </c>
      <c r="D109" s="43" t="str">
        <f t="shared" si="12"/>
        <v>N/A</v>
      </c>
      <c r="E109" s="46">
        <v>1073001384</v>
      </c>
      <c r="F109" s="43" t="str">
        <f t="shared" si="13"/>
        <v>N/A</v>
      </c>
      <c r="G109" s="46">
        <v>1098473775</v>
      </c>
      <c r="H109" s="43" t="str">
        <f t="shared" si="14"/>
        <v>N/A</v>
      </c>
      <c r="I109" s="12">
        <v>7.5609999999999999</v>
      </c>
      <c r="J109" s="12">
        <v>2.3740000000000001</v>
      </c>
      <c r="K109" s="44" t="s">
        <v>732</v>
      </c>
      <c r="L109" s="9" t="str">
        <f t="shared" si="15"/>
        <v>Yes</v>
      </c>
    </row>
    <row r="110" spans="1:12" x14ac:dyDescent="0.2">
      <c r="A110" s="45" t="s">
        <v>571</v>
      </c>
      <c r="B110" s="34" t="s">
        <v>217</v>
      </c>
      <c r="C110" s="35">
        <v>960490</v>
      </c>
      <c r="D110" s="43" t="str">
        <f t="shared" si="12"/>
        <v>N/A</v>
      </c>
      <c r="E110" s="35">
        <v>1039435</v>
      </c>
      <c r="F110" s="43" t="str">
        <f t="shared" si="13"/>
        <v>N/A</v>
      </c>
      <c r="G110" s="35">
        <v>1043838</v>
      </c>
      <c r="H110" s="43" t="str">
        <f t="shared" si="14"/>
        <v>N/A</v>
      </c>
      <c r="I110" s="12">
        <v>8.2189999999999994</v>
      </c>
      <c r="J110" s="12">
        <v>0.42359999999999998</v>
      </c>
      <c r="K110" s="44" t="s">
        <v>732</v>
      </c>
      <c r="L110" s="9" t="str">
        <f t="shared" si="15"/>
        <v>Yes</v>
      </c>
    </row>
    <row r="111" spans="1:12" x14ac:dyDescent="0.2">
      <c r="A111" s="45" t="s">
        <v>1331</v>
      </c>
      <c r="B111" s="34" t="s">
        <v>217</v>
      </c>
      <c r="C111" s="46">
        <v>1038.6146143999999</v>
      </c>
      <c r="D111" s="43" t="str">
        <f t="shared" si="12"/>
        <v>N/A</v>
      </c>
      <c r="E111" s="46">
        <v>1032.292913</v>
      </c>
      <c r="F111" s="43" t="str">
        <f t="shared" si="13"/>
        <v>N/A</v>
      </c>
      <c r="G111" s="46">
        <v>1052.3412397</v>
      </c>
      <c r="H111" s="43" t="str">
        <f t="shared" si="14"/>
        <v>N/A</v>
      </c>
      <c r="I111" s="12">
        <v>-0.60899999999999999</v>
      </c>
      <c r="J111" s="12">
        <v>1.9419999999999999</v>
      </c>
      <c r="K111" s="44" t="s">
        <v>732</v>
      </c>
      <c r="L111" s="9" t="str">
        <f t="shared" si="15"/>
        <v>Yes</v>
      </c>
    </row>
    <row r="112" spans="1:12" ht="25.5" x14ac:dyDescent="0.2">
      <c r="A112" s="45" t="s">
        <v>572</v>
      </c>
      <c r="B112" s="34" t="s">
        <v>217</v>
      </c>
      <c r="C112" s="46">
        <v>289852116</v>
      </c>
      <c r="D112" s="43" t="str">
        <f t="shared" si="12"/>
        <v>N/A</v>
      </c>
      <c r="E112" s="46">
        <v>293214570</v>
      </c>
      <c r="F112" s="43" t="str">
        <f t="shared" si="13"/>
        <v>N/A</v>
      </c>
      <c r="G112" s="46">
        <v>302865478</v>
      </c>
      <c r="H112" s="43" t="str">
        <f t="shared" si="14"/>
        <v>N/A</v>
      </c>
      <c r="I112" s="12">
        <v>1.1599999999999999</v>
      </c>
      <c r="J112" s="12">
        <v>3.2909999999999999</v>
      </c>
      <c r="K112" s="44" t="s">
        <v>732</v>
      </c>
      <c r="L112" s="9" t="str">
        <f t="shared" si="15"/>
        <v>Yes</v>
      </c>
    </row>
    <row r="113" spans="1:12" x14ac:dyDescent="0.2">
      <c r="A113" s="45" t="s">
        <v>573</v>
      </c>
      <c r="B113" s="34" t="s">
        <v>217</v>
      </c>
      <c r="C113" s="35">
        <v>136634</v>
      </c>
      <c r="D113" s="43" t="str">
        <f t="shared" si="12"/>
        <v>N/A</v>
      </c>
      <c r="E113" s="35">
        <v>95529</v>
      </c>
      <c r="F113" s="43" t="str">
        <f t="shared" si="13"/>
        <v>N/A</v>
      </c>
      <c r="G113" s="35">
        <v>112153</v>
      </c>
      <c r="H113" s="43" t="str">
        <f t="shared" si="14"/>
        <v>N/A</v>
      </c>
      <c r="I113" s="12">
        <v>-30.1</v>
      </c>
      <c r="J113" s="12">
        <v>17.399999999999999</v>
      </c>
      <c r="K113" s="44" t="s">
        <v>732</v>
      </c>
      <c r="L113" s="9" t="str">
        <f t="shared" si="15"/>
        <v>Yes</v>
      </c>
    </row>
    <row r="114" spans="1:12" ht="25.5" x14ac:dyDescent="0.2">
      <c r="A114" s="45" t="s">
        <v>1332</v>
      </c>
      <c r="B114" s="34" t="s">
        <v>217</v>
      </c>
      <c r="C114" s="46">
        <v>2121.3762020999998</v>
      </c>
      <c r="D114" s="43" t="str">
        <f t="shared" si="12"/>
        <v>N/A</v>
      </c>
      <c r="E114" s="46">
        <v>3069.3775712000001</v>
      </c>
      <c r="F114" s="43" t="str">
        <f t="shared" si="13"/>
        <v>N/A</v>
      </c>
      <c r="G114" s="46">
        <v>2700.4670227000001</v>
      </c>
      <c r="H114" s="43" t="str">
        <f t="shared" si="14"/>
        <v>N/A</v>
      </c>
      <c r="I114" s="12">
        <v>44.69</v>
      </c>
      <c r="J114" s="12">
        <v>-12</v>
      </c>
      <c r="K114" s="44" t="s">
        <v>732</v>
      </c>
      <c r="L114" s="9" t="str">
        <f t="shared" si="15"/>
        <v>Yes</v>
      </c>
    </row>
    <row r="115" spans="1:12" ht="25.5" x14ac:dyDescent="0.2">
      <c r="A115" s="45" t="s">
        <v>574</v>
      </c>
      <c r="B115" s="34" t="s">
        <v>217</v>
      </c>
      <c r="C115" s="46">
        <v>19123444</v>
      </c>
      <c r="D115" s="43" t="str">
        <f t="shared" si="12"/>
        <v>N/A</v>
      </c>
      <c r="E115" s="46">
        <v>20651154</v>
      </c>
      <c r="F115" s="43" t="str">
        <f t="shared" si="13"/>
        <v>N/A</v>
      </c>
      <c r="G115" s="46">
        <v>21932043</v>
      </c>
      <c r="H115" s="43" t="str">
        <f t="shared" si="14"/>
        <v>N/A</v>
      </c>
      <c r="I115" s="12">
        <v>7.9889999999999999</v>
      </c>
      <c r="J115" s="12">
        <v>6.2030000000000003</v>
      </c>
      <c r="K115" s="44" t="s">
        <v>732</v>
      </c>
      <c r="L115" s="9" t="str">
        <f t="shared" si="15"/>
        <v>Yes</v>
      </c>
    </row>
    <row r="116" spans="1:12" x14ac:dyDescent="0.2">
      <c r="A116" s="3" t="s">
        <v>575</v>
      </c>
      <c r="B116" s="34" t="s">
        <v>217</v>
      </c>
      <c r="C116" s="35">
        <v>71587</v>
      </c>
      <c r="D116" s="43" t="str">
        <f t="shared" si="12"/>
        <v>N/A</v>
      </c>
      <c r="E116" s="35">
        <v>78981</v>
      </c>
      <c r="F116" s="43" t="str">
        <f t="shared" si="13"/>
        <v>N/A</v>
      </c>
      <c r="G116" s="35">
        <v>83079</v>
      </c>
      <c r="H116" s="43" t="str">
        <f t="shared" si="14"/>
        <v>N/A</v>
      </c>
      <c r="I116" s="12">
        <v>10.33</v>
      </c>
      <c r="J116" s="12">
        <v>5.1890000000000001</v>
      </c>
      <c r="K116" s="44" t="s">
        <v>732</v>
      </c>
      <c r="L116" s="9" t="str">
        <f t="shared" si="15"/>
        <v>Yes</v>
      </c>
    </row>
    <row r="117" spans="1:12" ht="25.5" x14ac:dyDescent="0.2">
      <c r="A117" s="3" t="s">
        <v>1333</v>
      </c>
      <c r="B117" s="34" t="s">
        <v>217</v>
      </c>
      <c r="C117" s="46">
        <v>267.13570900000002</v>
      </c>
      <c r="D117" s="43" t="str">
        <f t="shared" si="12"/>
        <v>N/A</v>
      </c>
      <c r="E117" s="46">
        <v>261.46989782000003</v>
      </c>
      <c r="F117" s="43" t="str">
        <f t="shared" si="13"/>
        <v>N/A</v>
      </c>
      <c r="G117" s="46">
        <v>263.99021413000003</v>
      </c>
      <c r="H117" s="43" t="str">
        <f t="shared" si="14"/>
        <v>N/A</v>
      </c>
      <c r="I117" s="12">
        <v>-2.12</v>
      </c>
      <c r="J117" s="12">
        <v>0.96389999999999998</v>
      </c>
      <c r="K117" s="44" t="s">
        <v>732</v>
      </c>
      <c r="L117" s="9" t="str">
        <f t="shared" si="15"/>
        <v>Yes</v>
      </c>
    </row>
    <row r="118" spans="1:12" ht="25.5" x14ac:dyDescent="0.2">
      <c r="A118" s="4" t="s">
        <v>576</v>
      </c>
      <c r="B118" s="34" t="s">
        <v>217</v>
      </c>
      <c r="C118" s="46">
        <v>111168465</v>
      </c>
      <c r="D118" s="43" t="str">
        <f t="shared" si="12"/>
        <v>N/A</v>
      </c>
      <c r="E118" s="46">
        <v>124209642</v>
      </c>
      <c r="F118" s="43" t="str">
        <f t="shared" si="13"/>
        <v>N/A</v>
      </c>
      <c r="G118" s="46">
        <v>107361950</v>
      </c>
      <c r="H118" s="43" t="str">
        <f t="shared" si="14"/>
        <v>N/A</v>
      </c>
      <c r="I118" s="12">
        <v>11.73</v>
      </c>
      <c r="J118" s="12">
        <v>-13.6</v>
      </c>
      <c r="K118" s="44" t="s">
        <v>732</v>
      </c>
      <c r="L118" s="9" t="str">
        <f t="shared" si="15"/>
        <v>Yes</v>
      </c>
    </row>
    <row r="119" spans="1:12" x14ac:dyDescent="0.2">
      <c r="A119" s="4" t="s">
        <v>577</v>
      </c>
      <c r="B119" s="34" t="s">
        <v>217</v>
      </c>
      <c r="C119" s="35">
        <v>18932</v>
      </c>
      <c r="D119" s="43" t="str">
        <f t="shared" si="12"/>
        <v>N/A</v>
      </c>
      <c r="E119" s="35">
        <v>20715</v>
      </c>
      <c r="F119" s="43" t="str">
        <f t="shared" si="13"/>
        <v>N/A</v>
      </c>
      <c r="G119" s="35">
        <v>17476</v>
      </c>
      <c r="H119" s="43" t="str">
        <f t="shared" si="14"/>
        <v>N/A</v>
      </c>
      <c r="I119" s="12">
        <v>9.4179999999999993</v>
      </c>
      <c r="J119" s="12">
        <v>-15.6</v>
      </c>
      <c r="K119" s="44" t="s">
        <v>732</v>
      </c>
      <c r="L119" s="9" t="str">
        <f t="shared" si="15"/>
        <v>Yes</v>
      </c>
    </row>
    <row r="120" spans="1:12" ht="25.5" x14ac:dyDescent="0.2">
      <c r="A120" s="4" t="s">
        <v>1334</v>
      </c>
      <c r="B120" s="34" t="s">
        <v>217</v>
      </c>
      <c r="C120" s="46">
        <v>5871.9873759000002</v>
      </c>
      <c r="D120" s="43" t="str">
        <f t="shared" si="12"/>
        <v>N/A</v>
      </c>
      <c r="E120" s="46">
        <v>5996.120782</v>
      </c>
      <c r="F120" s="43" t="str">
        <f t="shared" si="13"/>
        <v>N/A</v>
      </c>
      <c r="G120" s="46">
        <v>6143.3937972000003</v>
      </c>
      <c r="H120" s="43" t="str">
        <f t="shared" si="14"/>
        <v>N/A</v>
      </c>
      <c r="I120" s="12">
        <v>2.1139999999999999</v>
      </c>
      <c r="J120" s="12">
        <v>2.456</v>
      </c>
      <c r="K120" s="44" t="s">
        <v>732</v>
      </c>
      <c r="L120" s="9" t="str">
        <f t="shared" si="15"/>
        <v>Yes</v>
      </c>
    </row>
    <row r="121" spans="1:12" ht="25.5" x14ac:dyDescent="0.2">
      <c r="A121" s="4" t="s">
        <v>578</v>
      </c>
      <c r="B121" s="34" t="s">
        <v>217</v>
      </c>
      <c r="C121" s="46">
        <v>87770407</v>
      </c>
      <c r="D121" s="43" t="str">
        <f t="shared" si="12"/>
        <v>N/A</v>
      </c>
      <c r="E121" s="46">
        <v>86548423</v>
      </c>
      <c r="F121" s="43" t="str">
        <f t="shared" si="13"/>
        <v>N/A</v>
      </c>
      <c r="G121" s="46">
        <v>68788029</v>
      </c>
      <c r="H121" s="43" t="str">
        <f t="shared" si="14"/>
        <v>N/A</v>
      </c>
      <c r="I121" s="12">
        <v>-1.39</v>
      </c>
      <c r="J121" s="12">
        <v>-20.5</v>
      </c>
      <c r="K121" s="44" t="s">
        <v>732</v>
      </c>
      <c r="L121" s="9" t="str">
        <f t="shared" si="15"/>
        <v>Yes</v>
      </c>
    </row>
    <row r="122" spans="1:12" ht="25.5" x14ac:dyDescent="0.2">
      <c r="A122" s="4" t="s">
        <v>579</v>
      </c>
      <c r="B122" s="34" t="s">
        <v>217</v>
      </c>
      <c r="C122" s="35">
        <v>81312</v>
      </c>
      <c r="D122" s="43" t="str">
        <f t="shared" si="12"/>
        <v>N/A</v>
      </c>
      <c r="E122" s="35">
        <v>85368</v>
      </c>
      <c r="F122" s="43" t="str">
        <f t="shared" si="13"/>
        <v>N/A</v>
      </c>
      <c r="G122" s="35">
        <v>82879</v>
      </c>
      <c r="H122" s="43" t="str">
        <f t="shared" si="14"/>
        <v>N/A</v>
      </c>
      <c r="I122" s="12">
        <v>4.9880000000000004</v>
      </c>
      <c r="J122" s="12">
        <v>-2.92</v>
      </c>
      <c r="K122" s="44" t="s">
        <v>732</v>
      </c>
      <c r="L122" s="9" t="str">
        <f t="shared" si="15"/>
        <v>Yes</v>
      </c>
    </row>
    <row r="123" spans="1:12" ht="25.5" x14ac:dyDescent="0.2">
      <c r="A123" s="4" t="s">
        <v>1335</v>
      </c>
      <c r="B123" s="34" t="s">
        <v>217</v>
      </c>
      <c r="C123" s="46">
        <v>1079.4274769000001</v>
      </c>
      <c r="D123" s="43" t="str">
        <f t="shared" si="12"/>
        <v>N/A</v>
      </c>
      <c r="E123" s="46">
        <v>1013.8274646</v>
      </c>
      <c r="F123" s="43" t="str">
        <f t="shared" si="13"/>
        <v>N/A</v>
      </c>
      <c r="G123" s="46">
        <v>829.98140663000004</v>
      </c>
      <c r="H123" s="43" t="str">
        <f t="shared" si="14"/>
        <v>N/A</v>
      </c>
      <c r="I123" s="12">
        <v>-6.08</v>
      </c>
      <c r="J123" s="12">
        <v>-18.100000000000001</v>
      </c>
      <c r="K123" s="44" t="s">
        <v>732</v>
      </c>
      <c r="L123" s="9" t="str">
        <f t="shared" si="15"/>
        <v>Yes</v>
      </c>
    </row>
    <row r="124" spans="1:12" ht="25.5" x14ac:dyDescent="0.2">
      <c r="A124" s="4" t="s">
        <v>580</v>
      </c>
      <c r="B124" s="34" t="s">
        <v>217</v>
      </c>
      <c r="C124" s="46">
        <v>0</v>
      </c>
      <c r="D124" s="43" t="str">
        <f t="shared" si="12"/>
        <v>N/A</v>
      </c>
      <c r="E124" s="46">
        <v>0</v>
      </c>
      <c r="F124" s="43" t="str">
        <f t="shared" si="13"/>
        <v>N/A</v>
      </c>
      <c r="G124" s="46">
        <v>0</v>
      </c>
      <c r="H124" s="43" t="str">
        <f t="shared" si="14"/>
        <v>N/A</v>
      </c>
      <c r="I124" s="12" t="s">
        <v>1743</v>
      </c>
      <c r="J124" s="12" t="s">
        <v>1743</v>
      </c>
      <c r="K124" s="44" t="s">
        <v>732</v>
      </c>
      <c r="L124" s="9" t="str">
        <f t="shared" si="15"/>
        <v>N/A</v>
      </c>
    </row>
    <row r="125" spans="1:12" x14ac:dyDescent="0.2">
      <c r="A125" s="2" t="s">
        <v>581</v>
      </c>
      <c r="B125" s="34" t="s">
        <v>217</v>
      </c>
      <c r="C125" s="35">
        <v>0</v>
      </c>
      <c r="D125" s="43" t="str">
        <f t="shared" si="12"/>
        <v>N/A</v>
      </c>
      <c r="E125" s="35">
        <v>0</v>
      </c>
      <c r="F125" s="43" t="str">
        <f t="shared" si="13"/>
        <v>N/A</v>
      </c>
      <c r="G125" s="35">
        <v>0</v>
      </c>
      <c r="H125" s="43" t="str">
        <f t="shared" si="14"/>
        <v>N/A</v>
      </c>
      <c r="I125" s="12" t="s">
        <v>1743</v>
      </c>
      <c r="J125" s="12" t="s">
        <v>1743</v>
      </c>
      <c r="K125" s="44" t="s">
        <v>732</v>
      </c>
      <c r="L125" s="9" t="str">
        <f t="shared" si="15"/>
        <v>N/A</v>
      </c>
    </row>
    <row r="126" spans="1:12" ht="25.5" x14ac:dyDescent="0.2">
      <c r="A126" s="2" t="s">
        <v>1336</v>
      </c>
      <c r="B126" s="34" t="s">
        <v>217</v>
      </c>
      <c r="C126" s="46" t="s">
        <v>1743</v>
      </c>
      <c r="D126" s="43" t="str">
        <f t="shared" si="12"/>
        <v>N/A</v>
      </c>
      <c r="E126" s="46" t="s">
        <v>1743</v>
      </c>
      <c r="F126" s="43" t="str">
        <f t="shared" si="13"/>
        <v>N/A</v>
      </c>
      <c r="G126" s="46" t="s">
        <v>1743</v>
      </c>
      <c r="H126" s="43" t="str">
        <f t="shared" si="14"/>
        <v>N/A</v>
      </c>
      <c r="I126" s="12" t="s">
        <v>1743</v>
      </c>
      <c r="J126" s="12" t="s">
        <v>1743</v>
      </c>
      <c r="K126" s="44" t="s">
        <v>732</v>
      </c>
      <c r="L126" s="9" t="str">
        <f t="shared" si="15"/>
        <v>N/A</v>
      </c>
    </row>
    <row r="127" spans="1:12" ht="25.5" x14ac:dyDescent="0.2">
      <c r="A127" s="2" t="s">
        <v>582</v>
      </c>
      <c r="B127" s="34" t="s">
        <v>217</v>
      </c>
      <c r="C127" s="46">
        <v>29792839</v>
      </c>
      <c r="D127" s="43" t="str">
        <f t="shared" si="12"/>
        <v>N/A</v>
      </c>
      <c r="E127" s="46">
        <v>30654962</v>
      </c>
      <c r="F127" s="43" t="str">
        <f t="shared" si="13"/>
        <v>N/A</v>
      </c>
      <c r="G127" s="46">
        <v>31321164</v>
      </c>
      <c r="H127" s="43" t="str">
        <f t="shared" si="14"/>
        <v>N/A</v>
      </c>
      <c r="I127" s="12">
        <v>2.8940000000000001</v>
      </c>
      <c r="J127" s="12">
        <v>2.173</v>
      </c>
      <c r="K127" s="44" t="s">
        <v>732</v>
      </c>
      <c r="L127" s="9" t="str">
        <f t="shared" si="15"/>
        <v>Yes</v>
      </c>
    </row>
    <row r="128" spans="1:12" x14ac:dyDescent="0.2">
      <c r="A128" s="2" t="s">
        <v>583</v>
      </c>
      <c r="B128" s="34" t="s">
        <v>217</v>
      </c>
      <c r="C128" s="35">
        <v>26701</v>
      </c>
      <c r="D128" s="43" t="str">
        <f t="shared" si="12"/>
        <v>N/A</v>
      </c>
      <c r="E128" s="35">
        <v>28798</v>
      </c>
      <c r="F128" s="43" t="str">
        <f t="shared" si="13"/>
        <v>N/A</v>
      </c>
      <c r="G128" s="35">
        <v>30509</v>
      </c>
      <c r="H128" s="43" t="str">
        <f t="shared" si="14"/>
        <v>N/A</v>
      </c>
      <c r="I128" s="12">
        <v>7.8540000000000001</v>
      </c>
      <c r="J128" s="12">
        <v>5.9409999999999998</v>
      </c>
      <c r="K128" s="44" t="s">
        <v>732</v>
      </c>
      <c r="L128" s="9" t="str">
        <f t="shared" si="15"/>
        <v>Yes</v>
      </c>
    </row>
    <row r="129" spans="1:12" ht="25.5" x14ac:dyDescent="0.2">
      <c r="A129" s="2" t="s">
        <v>1337</v>
      </c>
      <c r="B129" s="34" t="s">
        <v>217</v>
      </c>
      <c r="C129" s="46">
        <v>1115.7948766</v>
      </c>
      <c r="D129" s="43" t="str">
        <f t="shared" si="12"/>
        <v>N/A</v>
      </c>
      <c r="E129" s="46">
        <v>1064.4823252000001</v>
      </c>
      <c r="F129" s="43" t="str">
        <f t="shared" si="13"/>
        <v>N/A</v>
      </c>
      <c r="G129" s="46">
        <v>1026.6204726000001</v>
      </c>
      <c r="H129" s="43" t="str">
        <f t="shared" si="14"/>
        <v>N/A</v>
      </c>
      <c r="I129" s="12">
        <v>-4.5999999999999996</v>
      </c>
      <c r="J129" s="12">
        <v>-3.56</v>
      </c>
      <c r="K129" s="44" t="s">
        <v>732</v>
      </c>
      <c r="L129" s="9" t="str">
        <f t="shared" si="15"/>
        <v>Yes</v>
      </c>
    </row>
    <row r="130" spans="1:12" ht="25.5" x14ac:dyDescent="0.2">
      <c r="A130" s="2" t="s">
        <v>584</v>
      </c>
      <c r="B130" s="34" t="s">
        <v>217</v>
      </c>
      <c r="C130" s="46">
        <v>16065255</v>
      </c>
      <c r="D130" s="43" t="str">
        <f t="shared" si="12"/>
        <v>N/A</v>
      </c>
      <c r="E130" s="46">
        <v>16375637</v>
      </c>
      <c r="F130" s="43" t="str">
        <f t="shared" si="13"/>
        <v>N/A</v>
      </c>
      <c r="G130" s="46">
        <v>17694408</v>
      </c>
      <c r="H130" s="43" t="str">
        <f t="shared" si="14"/>
        <v>N/A</v>
      </c>
      <c r="I130" s="12">
        <v>1.9319999999999999</v>
      </c>
      <c r="J130" s="12">
        <v>8.0530000000000008</v>
      </c>
      <c r="K130" s="44" t="s">
        <v>732</v>
      </c>
      <c r="L130" s="9" t="str">
        <f t="shared" si="15"/>
        <v>Yes</v>
      </c>
    </row>
    <row r="131" spans="1:12" x14ac:dyDescent="0.2">
      <c r="A131" s="2" t="s">
        <v>585</v>
      </c>
      <c r="B131" s="34" t="s">
        <v>217</v>
      </c>
      <c r="C131" s="35">
        <v>1551</v>
      </c>
      <c r="D131" s="43" t="str">
        <f t="shared" si="12"/>
        <v>N/A</v>
      </c>
      <c r="E131" s="35">
        <v>1633</v>
      </c>
      <c r="F131" s="43" t="str">
        <f t="shared" si="13"/>
        <v>N/A</v>
      </c>
      <c r="G131" s="35">
        <v>1811</v>
      </c>
      <c r="H131" s="43" t="str">
        <f t="shared" si="14"/>
        <v>N/A</v>
      </c>
      <c r="I131" s="12">
        <v>5.2869999999999999</v>
      </c>
      <c r="J131" s="12">
        <v>10.9</v>
      </c>
      <c r="K131" s="44" t="s">
        <v>732</v>
      </c>
      <c r="L131" s="9" t="str">
        <f t="shared" si="15"/>
        <v>Yes</v>
      </c>
    </row>
    <row r="132" spans="1:12" x14ac:dyDescent="0.2">
      <c r="A132" s="2" t="s">
        <v>1338</v>
      </c>
      <c r="B132" s="34" t="s">
        <v>217</v>
      </c>
      <c r="C132" s="46">
        <v>10357.998066</v>
      </c>
      <c r="D132" s="43" t="str">
        <f t="shared" si="12"/>
        <v>N/A</v>
      </c>
      <c r="E132" s="46">
        <v>10027.946723999999</v>
      </c>
      <c r="F132" s="43" t="str">
        <f t="shared" si="13"/>
        <v>N/A</v>
      </c>
      <c r="G132" s="46">
        <v>9770.5179458999992</v>
      </c>
      <c r="H132" s="43" t="str">
        <f t="shared" si="14"/>
        <v>N/A</v>
      </c>
      <c r="I132" s="12">
        <v>-3.19</v>
      </c>
      <c r="J132" s="12">
        <v>-2.57</v>
      </c>
      <c r="K132" s="44" t="s">
        <v>732</v>
      </c>
      <c r="L132" s="9" t="str">
        <f t="shared" si="15"/>
        <v>Yes</v>
      </c>
    </row>
    <row r="133" spans="1:12" ht="25.5" x14ac:dyDescent="0.2">
      <c r="A133" s="2" t="s">
        <v>586</v>
      </c>
      <c r="B133" s="34" t="s">
        <v>217</v>
      </c>
      <c r="C133" s="46">
        <v>1972402</v>
      </c>
      <c r="D133" s="43" t="str">
        <f t="shared" si="12"/>
        <v>N/A</v>
      </c>
      <c r="E133" s="46">
        <v>11580289</v>
      </c>
      <c r="F133" s="43" t="str">
        <f t="shared" si="13"/>
        <v>N/A</v>
      </c>
      <c r="G133" s="46">
        <v>11144146</v>
      </c>
      <c r="H133" s="43" t="str">
        <f t="shared" si="14"/>
        <v>N/A</v>
      </c>
      <c r="I133" s="12">
        <v>487.1</v>
      </c>
      <c r="J133" s="12">
        <v>-3.77</v>
      </c>
      <c r="K133" s="44" t="s">
        <v>732</v>
      </c>
      <c r="L133" s="9" t="str">
        <f>IF(J133="Div by 0", "N/A", IF(OR(J133="N/A",K133="N/A"),"N/A", IF(J133&gt;VALUE(MID(K133,1,2)), "No", IF(J133&lt;-1*VALUE(MID(K133,1,2)), "No", "Yes"))))</f>
        <v>Yes</v>
      </c>
    </row>
    <row r="134" spans="1:12" x14ac:dyDescent="0.2">
      <c r="A134" s="2" t="s">
        <v>587</v>
      </c>
      <c r="B134" s="34" t="s">
        <v>217</v>
      </c>
      <c r="C134" s="35">
        <v>15115</v>
      </c>
      <c r="D134" s="43" t="str">
        <f t="shared" si="12"/>
        <v>N/A</v>
      </c>
      <c r="E134" s="35">
        <v>85300</v>
      </c>
      <c r="F134" s="43" t="str">
        <f t="shared" si="13"/>
        <v>N/A</v>
      </c>
      <c r="G134" s="35">
        <v>87354</v>
      </c>
      <c r="H134" s="43" t="str">
        <f t="shared" si="14"/>
        <v>N/A</v>
      </c>
      <c r="I134" s="12">
        <v>464.3</v>
      </c>
      <c r="J134" s="12">
        <v>2.4079999999999999</v>
      </c>
      <c r="K134" s="44" t="s">
        <v>732</v>
      </c>
      <c r="L134" s="9" t="str">
        <f t="shared" ref="L134:L138" si="16">IF(J134="Div by 0", "N/A", IF(OR(J134="N/A",K134="N/A"),"N/A", IF(J134&gt;VALUE(MID(K134,1,2)), "No", IF(J134&lt;-1*VALUE(MID(K134,1,2)), "No", "Yes"))))</f>
        <v>Yes</v>
      </c>
    </row>
    <row r="135" spans="1:12" ht="25.5" x14ac:dyDescent="0.2">
      <c r="A135" s="2" t="s">
        <v>1339</v>
      </c>
      <c r="B135" s="34" t="s">
        <v>217</v>
      </c>
      <c r="C135" s="46">
        <v>130.49302018</v>
      </c>
      <c r="D135" s="43" t="str">
        <f t="shared" si="12"/>
        <v>N/A</v>
      </c>
      <c r="E135" s="46">
        <v>135.75954279000001</v>
      </c>
      <c r="F135" s="43" t="str">
        <f t="shared" si="13"/>
        <v>N/A</v>
      </c>
      <c r="G135" s="46">
        <v>127.57453580000001</v>
      </c>
      <c r="H135" s="43" t="str">
        <f t="shared" si="14"/>
        <v>N/A</v>
      </c>
      <c r="I135" s="12">
        <v>4.0359999999999996</v>
      </c>
      <c r="J135" s="12">
        <v>-6.03</v>
      </c>
      <c r="K135" s="44" t="s">
        <v>732</v>
      </c>
      <c r="L135" s="9" t="str">
        <f t="shared" si="16"/>
        <v>Yes</v>
      </c>
    </row>
    <row r="136" spans="1:12" ht="25.5" x14ac:dyDescent="0.2">
      <c r="A136" s="2" t="s">
        <v>588</v>
      </c>
      <c r="B136" s="34" t="s">
        <v>217</v>
      </c>
      <c r="C136" s="46">
        <v>0</v>
      </c>
      <c r="D136" s="43" t="str">
        <f t="shared" ref="D136:D150" si="17">IF($B136="N/A","N/A",IF(C136&gt;10,"No",IF(C136&lt;-10,"No","Yes")))</f>
        <v>N/A</v>
      </c>
      <c r="E136" s="46">
        <v>0</v>
      </c>
      <c r="F136" s="43" t="str">
        <f t="shared" ref="F136:F150" si="18">IF($B136="N/A","N/A",IF(E136&gt;10,"No",IF(E136&lt;-10,"No","Yes")))</f>
        <v>N/A</v>
      </c>
      <c r="G136" s="46">
        <v>0</v>
      </c>
      <c r="H136" s="43" t="str">
        <f t="shared" ref="H136:H150" si="19">IF($B136="N/A","N/A",IF(G136&gt;10,"No",IF(G136&lt;-10,"No","Yes")))</f>
        <v>N/A</v>
      </c>
      <c r="I136" s="12" t="s">
        <v>1743</v>
      </c>
      <c r="J136" s="12" t="s">
        <v>1743</v>
      </c>
      <c r="K136" s="44" t="s">
        <v>732</v>
      </c>
      <c r="L136" s="9" t="str">
        <f t="shared" si="16"/>
        <v>N/A</v>
      </c>
    </row>
    <row r="137" spans="1:12" x14ac:dyDescent="0.2">
      <c r="A137" s="2" t="s">
        <v>589</v>
      </c>
      <c r="B137" s="34" t="s">
        <v>217</v>
      </c>
      <c r="C137" s="35">
        <v>0</v>
      </c>
      <c r="D137" s="43" t="str">
        <f t="shared" si="17"/>
        <v>N/A</v>
      </c>
      <c r="E137" s="35">
        <v>0</v>
      </c>
      <c r="F137" s="43" t="str">
        <f t="shared" si="18"/>
        <v>N/A</v>
      </c>
      <c r="G137" s="35">
        <v>0</v>
      </c>
      <c r="H137" s="43" t="str">
        <f t="shared" si="19"/>
        <v>N/A</v>
      </c>
      <c r="I137" s="12" t="s">
        <v>1743</v>
      </c>
      <c r="J137" s="12" t="s">
        <v>1743</v>
      </c>
      <c r="K137" s="44" t="s">
        <v>732</v>
      </c>
      <c r="L137" s="9" t="str">
        <f t="shared" si="16"/>
        <v>N/A</v>
      </c>
    </row>
    <row r="138" spans="1:12" ht="25.5" x14ac:dyDescent="0.2">
      <c r="A138" s="2" t="s">
        <v>1340</v>
      </c>
      <c r="B138" s="34" t="s">
        <v>217</v>
      </c>
      <c r="C138" s="46" t="s">
        <v>1743</v>
      </c>
      <c r="D138" s="43" t="str">
        <f t="shared" si="17"/>
        <v>N/A</v>
      </c>
      <c r="E138" s="46" t="s">
        <v>1743</v>
      </c>
      <c r="F138" s="43" t="str">
        <f t="shared" si="18"/>
        <v>N/A</v>
      </c>
      <c r="G138" s="46" t="s">
        <v>1743</v>
      </c>
      <c r="H138" s="43" t="str">
        <f t="shared" si="19"/>
        <v>N/A</v>
      </c>
      <c r="I138" s="12" t="s">
        <v>1743</v>
      </c>
      <c r="J138" s="12" t="s">
        <v>1743</v>
      </c>
      <c r="K138" s="44" t="s">
        <v>732</v>
      </c>
      <c r="L138" s="9" t="str">
        <f t="shared" si="16"/>
        <v>N/A</v>
      </c>
    </row>
    <row r="139" spans="1:12" ht="25.5" x14ac:dyDescent="0.2">
      <c r="A139" s="2" t="s">
        <v>590</v>
      </c>
      <c r="B139" s="34" t="s">
        <v>217</v>
      </c>
      <c r="C139" s="46">
        <v>155287193</v>
      </c>
      <c r="D139" s="43" t="str">
        <f t="shared" si="17"/>
        <v>N/A</v>
      </c>
      <c r="E139" s="46">
        <v>179602364</v>
      </c>
      <c r="F139" s="43" t="str">
        <f t="shared" si="18"/>
        <v>N/A</v>
      </c>
      <c r="G139" s="46">
        <v>178294058</v>
      </c>
      <c r="H139" s="43" t="str">
        <f t="shared" si="19"/>
        <v>N/A</v>
      </c>
      <c r="I139" s="12">
        <v>15.66</v>
      </c>
      <c r="J139" s="12">
        <v>-0.72799999999999998</v>
      </c>
      <c r="K139" s="44" t="s">
        <v>732</v>
      </c>
      <c r="L139" s="9" t="str">
        <f t="shared" ref="L139:L150" si="20">IF(J139="Div by 0", "N/A", IF(K139="N/A","N/A", IF(J139&gt;VALUE(MID(K139,1,2)), "No", IF(J139&lt;-1*VALUE(MID(K139,1,2)), "No", "Yes"))))</f>
        <v>Yes</v>
      </c>
    </row>
    <row r="140" spans="1:12" ht="25.5" x14ac:dyDescent="0.2">
      <c r="A140" s="2" t="s">
        <v>591</v>
      </c>
      <c r="B140" s="34" t="s">
        <v>217</v>
      </c>
      <c r="C140" s="35">
        <v>391998</v>
      </c>
      <c r="D140" s="43" t="str">
        <f t="shared" si="17"/>
        <v>N/A</v>
      </c>
      <c r="E140" s="35">
        <v>430240</v>
      </c>
      <c r="F140" s="43" t="str">
        <f t="shared" si="18"/>
        <v>N/A</v>
      </c>
      <c r="G140" s="35">
        <v>426049</v>
      </c>
      <c r="H140" s="43" t="str">
        <f t="shared" si="19"/>
        <v>N/A</v>
      </c>
      <c r="I140" s="12">
        <v>9.7560000000000002</v>
      </c>
      <c r="J140" s="12">
        <v>-0.97399999999999998</v>
      </c>
      <c r="K140" s="44" t="s">
        <v>732</v>
      </c>
      <c r="L140" s="9" t="str">
        <f t="shared" si="20"/>
        <v>Yes</v>
      </c>
    </row>
    <row r="141" spans="1:12" ht="25.5" x14ac:dyDescent="0.2">
      <c r="A141" s="2" t="s">
        <v>1341</v>
      </c>
      <c r="B141" s="34" t="s">
        <v>217</v>
      </c>
      <c r="C141" s="46">
        <v>396.14281961</v>
      </c>
      <c r="D141" s="43" t="str">
        <f t="shared" si="17"/>
        <v>N/A</v>
      </c>
      <c r="E141" s="46">
        <v>417.44692264999998</v>
      </c>
      <c r="F141" s="43" t="str">
        <f t="shared" si="18"/>
        <v>N/A</v>
      </c>
      <c r="G141" s="46">
        <v>418.48251727000002</v>
      </c>
      <c r="H141" s="43" t="str">
        <f t="shared" si="19"/>
        <v>N/A</v>
      </c>
      <c r="I141" s="12">
        <v>5.3780000000000001</v>
      </c>
      <c r="J141" s="12">
        <v>0.24809999999999999</v>
      </c>
      <c r="K141" s="44" t="s">
        <v>732</v>
      </c>
      <c r="L141" s="9" t="str">
        <f t="shared" si="20"/>
        <v>Yes</v>
      </c>
    </row>
    <row r="142" spans="1:12" ht="25.5" x14ac:dyDescent="0.2">
      <c r="A142" s="2" t="s">
        <v>592</v>
      </c>
      <c r="B142" s="34" t="s">
        <v>217</v>
      </c>
      <c r="C142" s="46">
        <v>922134</v>
      </c>
      <c r="D142" s="43" t="str">
        <f t="shared" si="17"/>
        <v>N/A</v>
      </c>
      <c r="E142" s="46">
        <v>8988203</v>
      </c>
      <c r="F142" s="43" t="str">
        <f t="shared" si="18"/>
        <v>N/A</v>
      </c>
      <c r="G142" s="46">
        <v>10515938</v>
      </c>
      <c r="H142" s="43" t="str">
        <f t="shared" si="19"/>
        <v>N/A</v>
      </c>
      <c r="I142" s="12">
        <v>874.7</v>
      </c>
      <c r="J142" s="12">
        <v>17</v>
      </c>
      <c r="K142" s="44" t="s">
        <v>732</v>
      </c>
      <c r="L142" s="9" t="str">
        <f t="shared" si="20"/>
        <v>Yes</v>
      </c>
    </row>
    <row r="143" spans="1:12" x14ac:dyDescent="0.2">
      <c r="A143" s="3" t="s">
        <v>593</v>
      </c>
      <c r="B143" s="34" t="s">
        <v>217</v>
      </c>
      <c r="C143" s="35">
        <v>143</v>
      </c>
      <c r="D143" s="43" t="str">
        <f t="shared" si="17"/>
        <v>N/A</v>
      </c>
      <c r="E143" s="35">
        <v>252</v>
      </c>
      <c r="F143" s="43" t="str">
        <f t="shared" si="18"/>
        <v>N/A</v>
      </c>
      <c r="G143" s="35">
        <v>286</v>
      </c>
      <c r="H143" s="43" t="str">
        <f t="shared" si="19"/>
        <v>N/A</v>
      </c>
      <c r="I143" s="12">
        <v>76.22</v>
      </c>
      <c r="J143" s="12">
        <v>13.49</v>
      </c>
      <c r="K143" s="44" t="s">
        <v>732</v>
      </c>
      <c r="L143" s="9" t="str">
        <f t="shared" si="20"/>
        <v>Yes</v>
      </c>
    </row>
    <row r="144" spans="1:12" ht="25.5" x14ac:dyDescent="0.2">
      <c r="A144" s="3" t="s">
        <v>1342</v>
      </c>
      <c r="B144" s="34" t="s">
        <v>217</v>
      </c>
      <c r="C144" s="46">
        <v>6448.4895104999996</v>
      </c>
      <c r="D144" s="43" t="str">
        <f t="shared" si="17"/>
        <v>N/A</v>
      </c>
      <c r="E144" s="46">
        <v>35667.472221999997</v>
      </c>
      <c r="F144" s="43" t="str">
        <f t="shared" si="18"/>
        <v>N/A</v>
      </c>
      <c r="G144" s="46">
        <v>36769.013985999998</v>
      </c>
      <c r="H144" s="43" t="str">
        <f t="shared" si="19"/>
        <v>N/A</v>
      </c>
      <c r="I144" s="12">
        <v>453.1</v>
      </c>
      <c r="J144" s="12">
        <v>3.0880000000000001</v>
      </c>
      <c r="K144" s="44" t="s">
        <v>732</v>
      </c>
      <c r="L144" s="9" t="str">
        <f t="shared" si="20"/>
        <v>Yes</v>
      </c>
    </row>
    <row r="145" spans="1:12" ht="25.5" x14ac:dyDescent="0.2">
      <c r="A145" s="2" t="s">
        <v>594</v>
      </c>
      <c r="B145" s="34" t="s">
        <v>217</v>
      </c>
      <c r="C145" s="46">
        <v>1047805020</v>
      </c>
      <c r="D145" s="43" t="str">
        <f t="shared" si="17"/>
        <v>N/A</v>
      </c>
      <c r="E145" s="46">
        <v>1077891490</v>
      </c>
      <c r="F145" s="43" t="str">
        <f t="shared" si="18"/>
        <v>N/A</v>
      </c>
      <c r="G145" s="46">
        <v>857247298</v>
      </c>
      <c r="H145" s="43" t="str">
        <f t="shared" si="19"/>
        <v>N/A</v>
      </c>
      <c r="I145" s="12">
        <v>2.871</v>
      </c>
      <c r="J145" s="12">
        <v>-20.5</v>
      </c>
      <c r="K145" s="44" t="s">
        <v>732</v>
      </c>
      <c r="L145" s="9" t="str">
        <f t="shared" si="20"/>
        <v>Yes</v>
      </c>
    </row>
    <row r="146" spans="1:12" x14ac:dyDescent="0.2">
      <c r="A146" s="2" t="s">
        <v>595</v>
      </c>
      <c r="B146" s="34" t="s">
        <v>217</v>
      </c>
      <c r="C146" s="35">
        <v>230893</v>
      </c>
      <c r="D146" s="43" t="str">
        <f t="shared" si="17"/>
        <v>N/A</v>
      </c>
      <c r="E146" s="35">
        <v>254720</v>
      </c>
      <c r="F146" s="43" t="str">
        <f t="shared" si="18"/>
        <v>N/A</v>
      </c>
      <c r="G146" s="35">
        <v>197544</v>
      </c>
      <c r="H146" s="43" t="str">
        <f t="shared" si="19"/>
        <v>N/A</v>
      </c>
      <c r="I146" s="12">
        <v>10.32</v>
      </c>
      <c r="J146" s="12">
        <v>-22.4</v>
      </c>
      <c r="K146" s="44" t="s">
        <v>732</v>
      </c>
      <c r="L146" s="9" t="str">
        <f t="shared" si="20"/>
        <v>Yes</v>
      </c>
    </row>
    <row r="147" spans="1:12" ht="25.5" x14ac:dyDescent="0.2">
      <c r="A147" s="2" t="s">
        <v>1343</v>
      </c>
      <c r="B147" s="34" t="s">
        <v>217</v>
      </c>
      <c r="C147" s="46">
        <v>4538.0545100999998</v>
      </c>
      <c r="D147" s="43" t="str">
        <f t="shared" si="17"/>
        <v>N/A</v>
      </c>
      <c r="E147" s="46">
        <v>4231.6719928000002</v>
      </c>
      <c r="F147" s="43" t="str">
        <f t="shared" si="18"/>
        <v>N/A</v>
      </c>
      <c r="G147" s="46">
        <v>4339.5258677000002</v>
      </c>
      <c r="H147" s="43" t="str">
        <f t="shared" si="19"/>
        <v>N/A</v>
      </c>
      <c r="I147" s="12">
        <v>-6.75</v>
      </c>
      <c r="J147" s="12">
        <v>2.5489999999999999</v>
      </c>
      <c r="K147" s="44" t="s">
        <v>732</v>
      </c>
      <c r="L147" s="9" t="str">
        <f t="shared" si="20"/>
        <v>Yes</v>
      </c>
    </row>
    <row r="148" spans="1:12" ht="25.5" x14ac:dyDescent="0.2">
      <c r="A148" s="2" t="s">
        <v>596</v>
      </c>
      <c r="B148" s="34" t="s">
        <v>217</v>
      </c>
      <c r="C148" s="46">
        <v>587631</v>
      </c>
      <c r="D148" s="43" t="str">
        <f t="shared" si="17"/>
        <v>N/A</v>
      </c>
      <c r="E148" s="46">
        <v>34240893</v>
      </c>
      <c r="F148" s="43" t="str">
        <f t="shared" si="18"/>
        <v>N/A</v>
      </c>
      <c r="G148" s="46">
        <v>35754790</v>
      </c>
      <c r="H148" s="43" t="str">
        <f t="shared" si="19"/>
        <v>N/A</v>
      </c>
      <c r="I148" s="12">
        <v>5727</v>
      </c>
      <c r="J148" s="12">
        <v>4.4210000000000003</v>
      </c>
      <c r="K148" s="44" t="s">
        <v>732</v>
      </c>
      <c r="L148" s="9" t="str">
        <f t="shared" si="20"/>
        <v>Yes</v>
      </c>
    </row>
    <row r="149" spans="1:12" x14ac:dyDescent="0.2">
      <c r="A149" s="2" t="s">
        <v>597</v>
      </c>
      <c r="B149" s="34" t="s">
        <v>217</v>
      </c>
      <c r="C149" s="35">
        <v>97</v>
      </c>
      <c r="D149" s="43" t="str">
        <f t="shared" si="17"/>
        <v>N/A</v>
      </c>
      <c r="E149" s="35">
        <v>994</v>
      </c>
      <c r="F149" s="43" t="str">
        <f t="shared" si="18"/>
        <v>N/A</v>
      </c>
      <c r="G149" s="35">
        <v>1047</v>
      </c>
      <c r="H149" s="43" t="str">
        <f t="shared" si="19"/>
        <v>N/A</v>
      </c>
      <c r="I149" s="12">
        <v>924.7</v>
      </c>
      <c r="J149" s="12">
        <v>5.3319999999999999</v>
      </c>
      <c r="K149" s="44" t="s">
        <v>732</v>
      </c>
      <c r="L149" s="9" t="str">
        <f t="shared" si="20"/>
        <v>Yes</v>
      </c>
    </row>
    <row r="150" spans="1:12" ht="25.5" x14ac:dyDescent="0.2">
      <c r="A150" s="4" t="s">
        <v>1344</v>
      </c>
      <c r="B150" s="34" t="s">
        <v>217</v>
      </c>
      <c r="C150" s="46">
        <v>6058.0515464</v>
      </c>
      <c r="D150" s="43" t="str">
        <f t="shared" si="17"/>
        <v>N/A</v>
      </c>
      <c r="E150" s="46">
        <v>34447.578471000001</v>
      </c>
      <c r="F150" s="43" t="str">
        <f t="shared" si="18"/>
        <v>N/A</v>
      </c>
      <c r="G150" s="46">
        <v>34149.751670999998</v>
      </c>
      <c r="H150" s="43" t="str">
        <f t="shared" si="19"/>
        <v>N/A</v>
      </c>
      <c r="I150" s="12">
        <v>468.6</v>
      </c>
      <c r="J150" s="12">
        <v>-0.86499999999999999</v>
      </c>
      <c r="K150" s="44" t="s">
        <v>732</v>
      </c>
      <c r="L150" s="9" t="str">
        <f t="shared" si="20"/>
        <v>Yes</v>
      </c>
    </row>
    <row r="151" spans="1:12" ht="25.5" x14ac:dyDescent="0.2">
      <c r="A151" s="4" t="s">
        <v>1345</v>
      </c>
      <c r="B151" s="34" t="s">
        <v>217</v>
      </c>
      <c r="C151" s="46">
        <v>703.89229021000006</v>
      </c>
      <c r="D151" s="43" t="str">
        <f t="shared" ref="D151:D170" si="21">IF($B151="N/A","N/A",IF(C151&gt;10,"No",IF(C151&lt;-10,"No","Yes")))</f>
        <v>N/A</v>
      </c>
      <c r="E151" s="46">
        <v>695.44773371999997</v>
      </c>
      <c r="F151" s="43" t="str">
        <f t="shared" ref="F151:F170" si="22">IF($B151="N/A","N/A",IF(E151&gt;10,"No",IF(E151&lt;-10,"No","Yes")))</f>
        <v>N/A</v>
      </c>
      <c r="G151" s="46">
        <v>641.76183413000001</v>
      </c>
      <c r="H151" s="43" t="str">
        <f t="shared" ref="H151:H170" si="23">IF($B151="N/A","N/A",IF(G151&gt;10,"No",IF(G151&lt;-10,"No","Yes")))</f>
        <v>N/A</v>
      </c>
      <c r="I151" s="12">
        <v>-1.2</v>
      </c>
      <c r="J151" s="12">
        <v>-7.72</v>
      </c>
      <c r="K151" s="44" t="s">
        <v>732</v>
      </c>
      <c r="L151" s="9" t="str">
        <f t="shared" ref="L151:L170" si="24">IF(J151="Div by 0", "N/A", IF(K151="N/A","N/A", IF(J151&gt;VALUE(MID(K151,1,2)), "No", IF(J151&lt;-1*VALUE(MID(K151,1,2)), "No", "Yes"))))</f>
        <v>Yes</v>
      </c>
    </row>
    <row r="152" spans="1:12" ht="25.5" x14ac:dyDescent="0.2">
      <c r="A152" s="4" t="s">
        <v>1346</v>
      </c>
      <c r="B152" s="34" t="s">
        <v>217</v>
      </c>
      <c r="C152" s="46">
        <v>438.46415094000002</v>
      </c>
      <c r="D152" s="43" t="str">
        <f t="shared" si="21"/>
        <v>N/A</v>
      </c>
      <c r="E152" s="46">
        <v>351.77916406999998</v>
      </c>
      <c r="F152" s="43" t="str">
        <f t="shared" si="22"/>
        <v>N/A</v>
      </c>
      <c r="G152" s="46">
        <v>490.59632198000003</v>
      </c>
      <c r="H152" s="43" t="str">
        <f t="shared" si="23"/>
        <v>N/A</v>
      </c>
      <c r="I152" s="12">
        <v>-19.8</v>
      </c>
      <c r="J152" s="12">
        <v>39.46</v>
      </c>
      <c r="K152" s="44" t="s">
        <v>732</v>
      </c>
      <c r="L152" s="9" t="str">
        <f t="shared" si="24"/>
        <v>No</v>
      </c>
    </row>
    <row r="153" spans="1:12" ht="25.5" x14ac:dyDescent="0.2">
      <c r="A153" s="4" t="s">
        <v>1347</v>
      </c>
      <c r="B153" s="34" t="s">
        <v>217</v>
      </c>
      <c r="C153" s="46">
        <v>2839.7122601999999</v>
      </c>
      <c r="D153" s="43" t="str">
        <f t="shared" si="21"/>
        <v>N/A</v>
      </c>
      <c r="E153" s="46">
        <v>2877.8807490999998</v>
      </c>
      <c r="F153" s="43" t="str">
        <f t="shared" si="22"/>
        <v>N/A</v>
      </c>
      <c r="G153" s="46">
        <v>2697.7647219999999</v>
      </c>
      <c r="H153" s="43" t="str">
        <f t="shared" si="23"/>
        <v>N/A</v>
      </c>
      <c r="I153" s="12">
        <v>1.3440000000000001</v>
      </c>
      <c r="J153" s="12">
        <v>-6.26</v>
      </c>
      <c r="K153" s="44" t="s">
        <v>732</v>
      </c>
      <c r="L153" s="9" t="str">
        <f t="shared" si="24"/>
        <v>Yes</v>
      </c>
    </row>
    <row r="154" spans="1:12" ht="25.5" x14ac:dyDescent="0.2">
      <c r="A154" s="4" t="s">
        <v>1348</v>
      </c>
      <c r="B154" s="34" t="s">
        <v>217</v>
      </c>
      <c r="C154" s="46">
        <v>278.22908045000003</v>
      </c>
      <c r="D154" s="43" t="str">
        <f t="shared" si="21"/>
        <v>N/A</v>
      </c>
      <c r="E154" s="46">
        <v>279.90392277000001</v>
      </c>
      <c r="F154" s="43" t="str">
        <f t="shared" si="22"/>
        <v>N/A</v>
      </c>
      <c r="G154" s="46">
        <v>243.20667576</v>
      </c>
      <c r="H154" s="43" t="str">
        <f t="shared" si="23"/>
        <v>N/A</v>
      </c>
      <c r="I154" s="12">
        <v>0.60199999999999998</v>
      </c>
      <c r="J154" s="12">
        <v>-13.1</v>
      </c>
      <c r="K154" s="44" t="s">
        <v>732</v>
      </c>
      <c r="L154" s="9" t="str">
        <f t="shared" si="24"/>
        <v>Yes</v>
      </c>
    </row>
    <row r="155" spans="1:12" ht="25.5" x14ac:dyDescent="0.2">
      <c r="A155" s="2" t="s">
        <v>1349</v>
      </c>
      <c r="B155" s="34" t="s">
        <v>217</v>
      </c>
      <c r="C155" s="46">
        <v>837.64795164999998</v>
      </c>
      <c r="D155" s="43" t="str">
        <f t="shared" si="21"/>
        <v>N/A</v>
      </c>
      <c r="E155" s="46">
        <v>787.93405532999998</v>
      </c>
      <c r="F155" s="43" t="str">
        <f t="shared" si="22"/>
        <v>N/A</v>
      </c>
      <c r="G155" s="46">
        <v>751.85510219000003</v>
      </c>
      <c r="H155" s="43" t="str">
        <f t="shared" si="23"/>
        <v>N/A</v>
      </c>
      <c r="I155" s="12">
        <v>-5.93</v>
      </c>
      <c r="J155" s="12">
        <v>-4.58</v>
      </c>
      <c r="K155" s="44" t="s">
        <v>732</v>
      </c>
      <c r="L155" s="9" t="str">
        <f t="shared" si="24"/>
        <v>Yes</v>
      </c>
    </row>
    <row r="156" spans="1:12" ht="25.5" x14ac:dyDescent="0.2">
      <c r="A156" s="2" t="s">
        <v>1350</v>
      </c>
      <c r="B156" s="34" t="s">
        <v>217</v>
      </c>
      <c r="C156" s="46">
        <v>214.61741731999999</v>
      </c>
      <c r="D156" s="43" t="str">
        <f t="shared" si="21"/>
        <v>N/A</v>
      </c>
      <c r="E156" s="46">
        <v>221.84172201999999</v>
      </c>
      <c r="F156" s="43" t="str">
        <f t="shared" si="22"/>
        <v>N/A</v>
      </c>
      <c r="G156" s="46">
        <v>231.44578469000001</v>
      </c>
      <c r="H156" s="43" t="str">
        <f t="shared" si="23"/>
        <v>N/A</v>
      </c>
      <c r="I156" s="12">
        <v>3.3660000000000001</v>
      </c>
      <c r="J156" s="12">
        <v>4.3289999999999997</v>
      </c>
      <c r="K156" s="44" t="s">
        <v>732</v>
      </c>
      <c r="L156" s="9" t="str">
        <f t="shared" si="24"/>
        <v>Yes</v>
      </c>
    </row>
    <row r="157" spans="1:12" ht="25.5" x14ac:dyDescent="0.2">
      <c r="A157" s="2" t="s">
        <v>1351</v>
      </c>
      <c r="B157" s="34" t="s">
        <v>217</v>
      </c>
      <c r="C157" s="46">
        <v>2159.0996226000002</v>
      </c>
      <c r="D157" s="43" t="str">
        <f t="shared" si="21"/>
        <v>N/A</v>
      </c>
      <c r="E157" s="46">
        <v>2589.2875858000002</v>
      </c>
      <c r="F157" s="43" t="str">
        <f t="shared" si="22"/>
        <v>N/A</v>
      </c>
      <c r="G157" s="46">
        <v>2221.1899306999999</v>
      </c>
      <c r="H157" s="43" t="str">
        <f t="shared" si="23"/>
        <v>N/A</v>
      </c>
      <c r="I157" s="12">
        <v>19.920000000000002</v>
      </c>
      <c r="J157" s="12">
        <v>-14.2</v>
      </c>
      <c r="K157" s="44" t="s">
        <v>732</v>
      </c>
      <c r="L157" s="9" t="str">
        <f t="shared" si="24"/>
        <v>Yes</v>
      </c>
    </row>
    <row r="158" spans="1:12" ht="25.5" x14ac:dyDescent="0.2">
      <c r="A158" s="2" t="s">
        <v>1352</v>
      </c>
      <c r="B158" s="34" t="s">
        <v>217</v>
      </c>
      <c r="C158" s="46">
        <v>1500.9240003</v>
      </c>
      <c r="D158" s="43" t="str">
        <f t="shared" si="21"/>
        <v>N/A</v>
      </c>
      <c r="E158" s="46">
        <v>1539.1115145000001</v>
      </c>
      <c r="F158" s="43" t="str">
        <f t="shared" si="22"/>
        <v>N/A</v>
      </c>
      <c r="G158" s="46">
        <v>1552.6898527999999</v>
      </c>
      <c r="H158" s="43" t="str">
        <f t="shared" si="23"/>
        <v>N/A</v>
      </c>
      <c r="I158" s="12">
        <v>2.544</v>
      </c>
      <c r="J158" s="12">
        <v>0.88219999999999998</v>
      </c>
      <c r="K158" s="44" t="s">
        <v>732</v>
      </c>
      <c r="L158" s="9" t="str">
        <f t="shared" si="24"/>
        <v>Yes</v>
      </c>
    </row>
    <row r="159" spans="1:12" ht="25.5" x14ac:dyDescent="0.2">
      <c r="A159" s="2" t="s">
        <v>1353</v>
      </c>
      <c r="B159" s="34" t="s">
        <v>217</v>
      </c>
      <c r="C159" s="46">
        <v>39.150970799</v>
      </c>
      <c r="D159" s="43" t="str">
        <f t="shared" si="21"/>
        <v>N/A</v>
      </c>
      <c r="E159" s="46">
        <v>47.360162950000003</v>
      </c>
      <c r="F159" s="43" t="str">
        <f t="shared" si="22"/>
        <v>N/A</v>
      </c>
      <c r="G159" s="46">
        <v>60.808564220000001</v>
      </c>
      <c r="H159" s="43" t="str">
        <f t="shared" si="23"/>
        <v>N/A</v>
      </c>
      <c r="I159" s="12">
        <v>20.97</v>
      </c>
      <c r="J159" s="12">
        <v>28.4</v>
      </c>
      <c r="K159" s="44" t="s">
        <v>732</v>
      </c>
      <c r="L159" s="9" t="str">
        <f t="shared" si="24"/>
        <v>Yes</v>
      </c>
    </row>
    <row r="160" spans="1:12" ht="25.5" x14ac:dyDescent="0.2">
      <c r="A160" s="4" t="s">
        <v>1354</v>
      </c>
      <c r="B160" s="34" t="s">
        <v>217</v>
      </c>
      <c r="C160" s="46">
        <v>0.80073741919999997</v>
      </c>
      <c r="D160" s="43" t="str">
        <f t="shared" si="21"/>
        <v>N/A</v>
      </c>
      <c r="E160" s="46">
        <v>1.644529143</v>
      </c>
      <c r="F160" s="43" t="str">
        <f t="shared" si="22"/>
        <v>N/A</v>
      </c>
      <c r="G160" s="46">
        <v>1.4730242272</v>
      </c>
      <c r="H160" s="43" t="str">
        <f t="shared" si="23"/>
        <v>N/A</v>
      </c>
      <c r="I160" s="12">
        <v>105.4</v>
      </c>
      <c r="J160" s="12">
        <v>-10.4</v>
      </c>
      <c r="K160" s="44" t="s">
        <v>732</v>
      </c>
      <c r="L160" s="9" t="str">
        <f t="shared" si="24"/>
        <v>Yes</v>
      </c>
    </row>
    <row r="161" spans="1:12" x14ac:dyDescent="0.2">
      <c r="A161" s="4" t="s">
        <v>1355</v>
      </c>
      <c r="B161" s="34" t="s">
        <v>217</v>
      </c>
      <c r="C161" s="46">
        <v>707.30164754999998</v>
      </c>
      <c r="D161" s="43" t="str">
        <f t="shared" si="21"/>
        <v>N/A</v>
      </c>
      <c r="E161" s="46">
        <v>717.98938072999999</v>
      </c>
      <c r="F161" s="43" t="str">
        <f t="shared" si="22"/>
        <v>N/A</v>
      </c>
      <c r="G161" s="46">
        <v>706.21553620999998</v>
      </c>
      <c r="H161" s="43" t="str">
        <f t="shared" si="23"/>
        <v>N/A</v>
      </c>
      <c r="I161" s="12">
        <v>1.5109999999999999</v>
      </c>
      <c r="J161" s="12">
        <v>-1.64</v>
      </c>
      <c r="K161" s="44" t="s">
        <v>732</v>
      </c>
      <c r="L161" s="9" t="str">
        <f t="shared" si="24"/>
        <v>Yes</v>
      </c>
    </row>
    <row r="162" spans="1:12" x14ac:dyDescent="0.2">
      <c r="A162" s="4" t="s">
        <v>1356</v>
      </c>
      <c r="B162" s="34" t="s">
        <v>217</v>
      </c>
      <c r="C162" s="46">
        <v>230.78968553000001</v>
      </c>
      <c r="D162" s="43" t="str">
        <f t="shared" si="21"/>
        <v>N/A</v>
      </c>
      <c r="E162" s="46">
        <v>244.07860262</v>
      </c>
      <c r="F162" s="43" t="str">
        <f t="shared" si="22"/>
        <v>N/A</v>
      </c>
      <c r="G162" s="46">
        <v>204.21404884</v>
      </c>
      <c r="H162" s="43" t="str">
        <f t="shared" si="23"/>
        <v>N/A</v>
      </c>
      <c r="I162" s="12">
        <v>5.758</v>
      </c>
      <c r="J162" s="12">
        <v>-16.3</v>
      </c>
      <c r="K162" s="44" t="s">
        <v>732</v>
      </c>
      <c r="L162" s="9" t="str">
        <f t="shared" si="24"/>
        <v>Yes</v>
      </c>
    </row>
    <row r="163" spans="1:12" ht="25.5" x14ac:dyDescent="0.2">
      <c r="A163" s="4" t="s">
        <v>1357</v>
      </c>
      <c r="B163" s="34" t="s">
        <v>217</v>
      </c>
      <c r="C163" s="46">
        <v>3132.7170526</v>
      </c>
      <c r="D163" s="43" t="str">
        <f t="shared" si="21"/>
        <v>N/A</v>
      </c>
      <c r="E163" s="46">
        <v>3163.4891757999999</v>
      </c>
      <c r="F163" s="43" t="str">
        <f t="shared" si="22"/>
        <v>N/A</v>
      </c>
      <c r="G163" s="46">
        <v>3169.3567078000001</v>
      </c>
      <c r="H163" s="43" t="str">
        <f t="shared" si="23"/>
        <v>N/A</v>
      </c>
      <c r="I163" s="12">
        <v>0.98229999999999995</v>
      </c>
      <c r="J163" s="12">
        <v>0.1855</v>
      </c>
      <c r="K163" s="44" t="s">
        <v>732</v>
      </c>
      <c r="L163" s="9" t="str">
        <f t="shared" si="24"/>
        <v>Yes</v>
      </c>
    </row>
    <row r="164" spans="1:12" x14ac:dyDescent="0.2">
      <c r="A164" s="4" t="s">
        <v>1358</v>
      </c>
      <c r="B164" s="34" t="s">
        <v>217</v>
      </c>
      <c r="C164" s="46">
        <v>308.21129638000002</v>
      </c>
      <c r="D164" s="43" t="str">
        <f t="shared" si="21"/>
        <v>N/A</v>
      </c>
      <c r="E164" s="46">
        <v>320.13458236999998</v>
      </c>
      <c r="F164" s="43" t="str">
        <f t="shared" si="22"/>
        <v>N/A</v>
      </c>
      <c r="G164" s="46">
        <v>304.09047233000001</v>
      </c>
      <c r="H164" s="43" t="str">
        <f t="shared" si="23"/>
        <v>N/A</v>
      </c>
      <c r="I164" s="12">
        <v>3.8690000000000002</v>
      </c>
      <c r="J164" s="12">
        <v>-5.01</v>
      </c>
      <c r="K164" s="44" t="s">
        <v>732</v>
      </c>
      <c r="L164" s="9" t="str">
        <f t="shared" si="24"/>
        <v>Yes</v>
      </c>
    </row>
    <row r="165" spans="1:12" x14ac:dyDescent="0.2">
      <c r="A165" s="4" t="s">
        <v>1359</v>
      </c>
      <c r="B165" s="34" t="s">
        <v>217</v>
      </c>
      <c r="C165" s="46">
        <v>585.07372806000001</v>
      </c>
      <c r="D165" s="43" t="str">
        <f t="shared" si="21"/>
        <v>N/A</v>
      </c>
      <c r="E165" s="46">
        <v>601.27757524000003</v>
      </c>
      <c r="F165" s="43" t="str">
        <f t="shared" si="22"/>
        <v>N/A</v>
      </c>
      <c r="G165" s="46">
        <v>595.39995879000003</v>
      </c>
      <c r="H165" s="43" t="str">
        <f t="shared" si="23"/>
        <v>N/A</v>
      </c>
      <c r="I165" s="12">
        <v>2.77</v>
      </c>
      <c r="J165" s="12">
        <v>-0.97799999999999998</v>
      </c>
      <c r="K165" s="44" t="s">
        <v>732</v>
      </c>
      <c r="L165" s="9" t="str">
        <f t="shared" si="24"/>
        <v>Yes</v>
      </c>
    </row>
    <row r="166" spans="1:12" x14ac:dyDescent="0.2">
      <c r="A166" s="4" t="s">
        <v>1360</v>
      </c>
      <c r="B166" s="34" t="s">
        <v>217</v>
      </c>
      <c r="C166" s="46">
        <v>2608.1141696999998</v>
      </c>
      <c r="D166" s="43" t="str">
        <f t="shared" si="21"/>
        <v>N/A</v>
      </c>
      <c r="E166" s="46">
        <v>2734.2166084</v>
      </c>
      <c r="F166" s="43" t="str">
        <f t="shared" si="22"/>
        <v>N/A</v>
      </c>
      <c r="G166" s="46">
        <v>2416.4803068000001</v>
      </c>
      <c r="H166" s="43" t="str">
        <f t="shared" si="23"/>
        <v>N/A</v>
      </c>
      <c r="I166" s="12">
        <v>4.835</v>
      </c>
      <c r="J166" s="12">
        <v>-11.6</v>
      </c>
      <c r="K166" s="44" t="s">
        <v>732</v>
      </c>
      <c r="L166" s="9" t="str">
        <f t="shared" si="24"/>
        <v>Yes</v>
      </c>
    </row>
    <row r="167" spans="1:12" x14ac:dyDescent="0.2">
      <c r="A167" s="45" t="s">
        <v>1361</v>
      </c>
      <c r="B167" s="34" t="s">
        <v>217</v>
      </c>
      <c r="C167" s="46">
        <v>2190.3927044000002</v>
      </c>
      <c r="D167" s="43" t="str">
        <f t="shared" si="21"/>
        <v>N/A</v>
      </c>
      <c r="E167" s="46">
        <v>2460.2507798000001</v>
      </c>
      <c r="F167" s="43" t="str">
        <f t="shared" si="22"/>
        <v>N/A</v>
      </c>
      <c r="G167" s="46">
        <v>2005.0952668</v>
      </c>
      <c r="H167" s="43" t="str">
        <f t="shared" si="23"/>
        <v>N/A</v>
      </c>
      <c r="I167" s="12">
        <v>12.32</v>
      </c>
      <c r="J167" s="12">
        <v>-18.5</v>
      </c>
      <c r="K167" s="44" t="s">
        <v>732</v>
      </c>
      <c r="L167" s="9" t="str">
        <f t="shared" si="24"/>
        <v>Yes</v>
      </c>
    </row>
    <row r="168" spans="1:12" x14ac:dyDescent="0.2">
      <c r="A168" s="45" t="s">
        <v>1362</v>
      </c>
      <c r="B168" s="34" t="s">
        <v>217</v>
      </c>
      <c r="C168" s="46">
        <v>9369.0383387999991</v>
      </c>
      <c r="D168" s="43" t="str">
        <f t="shared" si="21"/>
        <v>N/A</v>
      </c>
      <c r="E168" s="46">
        <v>9812.5936308</v>
      </c>
      <c r="F168" s="43" t="str">
        <f t="shared" si="22"/>
        <v>N/A</v>
      </c>
      <c r="G168" s="46">
        <v>8800.9802952999999</v>
      </c>
      <c r="H168" s="43" t="str">
        <f t="shared" si="23"/>
        <v>N/A</v>
      </c>
      <c r="I168" s="12">
        <v>4.734</v>
      </c>
      <c r="J168" s="12">
        <v>-10.3</v>
      </c>
      <c r="K168" s="44" t="s">
        <v>732</v>
      </c>
      <c r="L168" s="9" t="str">
        <f t="shared" si="24"/>
        <v>Yes</v>
      </c>
    </row>
    <row r="169" spans="1:12" x14ac:dyDescent="0.2">
      <c r="A169" s="45" t="s">
        <v>1363</v>
      </c>
      <c r="B169" s="34" t="s">
        <v>217</v>
      </c>
      <c r="C169" s="46">
        <v>1491.2128649000001</v>
      </c>
      <c r="D169" s="43" t="str">
        <f t="shared" si="21"/>
        <v>N/A</v>
      </c>
      <c r="E169" s="46">
        <v>1545.0247480999999</v>
      </c>
      <c r="F169" s="43" t="str">
        <f t="shared" si="22"/>
        <v>N/A</v>
      </c>
      <c r="G169" s="46">
        <v>1330.6983201</v>
      </c>
      <c r="H169" s="43" t="str">
        <f t="shared" si="23"/>
        <v>N/A</v>
      </c>
      <c r="I169" s="12">
        <v>3.609</v>
      </c>
      <c r="J169" s="12">
        <v>-13.9</v>
      </c>
      <c r="K169" s="44" t="s">
        <v>732</v>
      </c>
      <c r="L169" s="9" t="str">
        <f t="shared" si="24"/>
        <v>Yes</v>
      </c>
    </row>
    <row r="170" spans="1:12" x14ac:dyDescent="0.2">
      <c r="A170" s="45" t="s">
        <v>1364</v>
      </c>
      <c r="B170" s="34" t="s">
        <v>217</v>
      </c>
      <c r="C170" s="46">
        <v>2269.3712289</v>
      </c>
      <c r="D170" s="43" t="str">
        <f t="shared" si="21"/>
        <v>N/A</v>
      </c>
      <c r="E170" s="46">
        <v>2507.7841551000001</v>
      </c>
      <c r="F170" s="43" t="str">
        <f t="shared" si="22"/>
        <v>N/A</v>
      </c>
      <c r="G170" s="46">
        <v>2261.9545612000002</v>
      </c>
      <c r="H170" s="43" t="str">
        <f t="shared" si="23"/>
        <v>N/A</v>
      </c>
      <c r="I170" s="12">
        <v>10.51</v>
      </c>
      <c r="J170" s="12">
        <v>-9.8000000000000007</v>
      </c>
      <c r="K170" s="44" t="s">
        <v>732</v>
      </c>
      <c r="L170" s="9" t="str">
        <f t="shared" si="24"/>
        <v>Yes</v>
      </c>
    </row>
    <row r="171" spans="1:12" x14ac:dyDescent="0.2">
      <c r="A171" s="45" t="s">
        <v>85</v>
      </c>
      <c r="B171" s="34" t="s">
        <v>217</v>
      </c>
      <c r="C171" s="8">
        <v>13.146757553</v>
      </c>
      <c r="D171" s="43" t="str">
        <f t="shared" ref="D171:D202" si="25">IF($B171="N/A","N/A",IF(C171&gt;10,"No",IF(C171&lt;-10,"No","Yes")))</f>
        <v>N/A</v>
      </c>
      <c r="E171" s="8">
        <v>12.646834661</v>
      </c>
      <c r="F171" s="43" t="str">
        <f t="shared" ref="F171:F202" si="26">IF($B171="N/A","N/A",IF(E171&gt;10,"No",IF(E171&lt;-10,"No","Yes")))</f>
        <v>N/A</v>
      </c>
      <c r="G171" s="8">
        <v>11.960047241</v>
      </c>
      <c r="H171" s="43" t="str">
        <f t="shared" ref="H171:H202" si="27">IF($B171="N/A","N/A",IF(G171&gt;10,"No",IF(G171&lt;-10,"No","Yes")))</f>
        <v>N/A</v>
      </c>
      <c r="I171" s="12">
        <v>-3.8</v>
      </c>
      <c r="J171" s="12">
        <v>-5.43</v>
      </c>
      <c r="K171" s="44" t="s">
        <v>732</v>
      </c>
      <c r="L171" s="9" t="str">
        <f t="shared" ref="L171:L202" si="28">IF(J171="Div by 0", "N/A", IF(K171="N/A","N/A", IF(J171&gt;VALUE(MID(K171,1,2)), "No", IF(J171&lt;-1*VALUE(MID(K171,1,2)), "No", "Yes"))))</f>
        <v>Yes</v>
      </c>
    </row>
    <row r="172" spans="1:12" x14ac:dyDescent="0.2">
      <c r="A172" s="45" t="s">
        <v>465</v>
      </c>
      <c r="B172" s="34" t="s">
        <v>217</v>
      </c>
      <c r="C172" s="8">
        <v>5.9622641509000003</v>
      </c>
      <c r="D172" s="43" t="str">
        <f t="shared" si="25"/>
        <v>N/A</v>
      </c>
      <c r="E172" s="8">
        <v>5.0530255769999997</v>
      </c>
      <c r="F172" s="43" t="str">
        <f t="shared" si="26"/>
        <v>N/A</v>
      </c>
      <c r="G172" s="8">
        <v>4.4920108532</v>
      </c>
      <c r="H172" s="43" t="str">
        <f t="shared" si="27"/>
        <v>N/A</v>
      </c>
      <c r="I172" s="12">
        <v>-15.2</v>
      </c>
      <c r="J172" s="12">
        <v>-11.1</v>
      </c>
      <c r="K172" s="44" t="s">
        <v>732</v>
      </c>
      <c r="L172" s="9" t="str">
        <f t="shared" si="28"/>
        <v>Yes</v>
      </c>
    </row>
    <row r="173" spans="1:12" x14ac:dyDescent="0.2">
      <c r="A173" s="45" t="s">
        <v>466</v>
      </c>
      <c r="B173" s="34" t="s">
        <v>217</v>
      </c>
      <c r="C173" s="8">
        <v>18.361132864999998</v>
      </c>
      <c r="D173" s="43" t="str">
        <f t="shared" si="25"/>
        <v>N/A</v>
      </c>
      <c r="E173" s="8">
        <v>18.435272927</v>
      </c>
      <c r="F173" s="43" t="str">
        <f t="shared" si="26"/>
        <v>N/A</v>
      </c>
      <c r="G173" s="8">
        <v>18.107122102000002</v>
      </c>
      <c r="H173" s="43" t="str">
        <f t="shared" si="27"/>
        <v>N/A</v>
      </c>
      <c r="I173" s="12">
        <v>0.40379999999999999</v>
      </c>
      <c r="J173" s="12">
        <v>-1.78</v>
      </c>
      <c r="K173" s="44" t="s">
        <v>732</v>
      </c>
      <c r="L173" s="9" t="str">
        <f t="shared" si="28"/>
        <v>Yes</v>
      </c>
    </row>
    <row r="174" spans="1:12" x14ac:dyDescent="0.2">
      <c r="A174" s="2" t="s">
        <v>467</v>
      </c>
      <c r="B174" s="34" t="s">
        <v>217</v>
      </c>
      <c r="C174" s="8">
        <v>9.7392542455999997</v>
      </c>
      <c r="D174" s="43" t="str">
        <f t="shared" si="25"/>
        <v>N/A</v>
      </c>
      <c r="E174" s="8">
        <v>9.2223428746000007</v>
      </c>
      <c r="F174" s="43" t="str">
        <f t="shared" si="26"/>
        <v>N/A</v>
      </c>
      <c r="G174" s="8">
        <v>8.4875417449999997</v>
      </c>
      <c r="H174" s="43" t="str">
        <f t="shared" si="27"/>
        <v>N/A</v>
      </c>
      <c r="I174" s="12">
        <v>-5.31</v>
      </c>
      <c r="J174" s="12">
        <v>-7.97</v>
      </c>
      <c r="K174" s="44" t="s">
        <v>732</v>
      </c>
      <c r="L174" s="9" t="str">
        <f t="shared" si="28"/>
        <v>Yes</v>
      </c>
    </row>
    <row r="175" spans="1:12" x14ac:dyDescent="0.2">
      <c r="A175" s="2" t="s">
        <v>468</v>
      </c>
      <c r="B175" s="34" t="s">
        <v>217</v>
      </c>
      <c r="C175" s="8">
        <v>21.333176239</v>
      </c>
      <c r="D175" s="43" t="str">
        <f t="shared" si="25"/>
        <v>N/A</v>
      </c>
      <c r="E175" s="8">
        <v>20.543413981</v>
      </c>
      <c r="F175" s="43" t="str">
        <f t="shared" si="26"/>
        <v>N/A</v>
      </c>
      <c r="G175" s="8">
        <v>19.809079643</v>
      </c>
      <c r="H175" s="43" t="str">
        <f t="shared" si="27"/>
        <v>N/A</v>
      </c>
      <c r="I175" s="12">
        <v>-3.7</v>
      </c>
      <c r="J175" s="12">
        <v>-3.57</v>
      </c>
      <c r="K175" s="44" t="s">
        <v>732</v>
      </c>
      <c r="L175" s="9" t="str">
        <f t="shared" si="28"/>
        <v>Yes</v>
      </c>
    </row>
    <row r="176" spans="1:12" x14ac:dyDescent="0.2">
      <c r="A176" s="2" t="s">
        <v>1365</v>
      </c>
      <c r="B176" s="34" t="s">
        <v>217</v>
      </c>
      <c r="C176" s="8">
        <v>0.50397014750000002</v>
      </c>
      <c r="D176" s="43" t="str">
        <f t="shared" si="25"/>
        <v>N/A</v>
      </c>
      <c r="E176" s="8">
        <v>0.47669615570000001</v>
      </c>
      <c r="F176" s="43" t="str">
        <f t="shared" si="26"/>
        <v>N/A</v>
      </c>
      <c r="G176" s="8">
        <v>0.48790147080000001</v>
      </c>
      <c r="H176" s="43" t="str">
        <f t="shared" si="27"/>
        <v>N/A</v>
      </c>
      <c r="I176" s="12">
        <v>-5.41</v>
      </c>
      <c r="J176" s="12">
        <v>2.351</v>
      </c>
      <c r="K176" s="44" t="s">
        <v>732</v>
      </c>
      <c r="L176" s="9" t="str">
        <f t="shared" si="28"/>
        <v>Yes</v>
      </c>
    </row>
    <row r="177" spans="1:12" x14ac:dyDescent="0.2">
      <c r="A177" s="2" t="s">
        <v>1366</v>
      </c>
      <c r="B177" s="34" t="s">
        <v>217</v>
      </c>
      <c r="C177" s="8">
        <v>7.2452830189000004</v>
      </c>
      <c r="D177" s="43" t="str">
        <f t="shared" si="25"/>
        <v>N/A</v>
      </c>
      <c r="E177" s="8">
        <v>8.0786026200999999</v>
      </c>
      <c r="F177" s="43" t="str">
        <f t="shared" si="26"/>
        <v>N/A</v>
      </c>
      <c r="G177" s="8">
        <v>6.7530901417000004</v>
      </c>
      <c r="H177" s="43" t="str">
        <f t="shared" si="27"/>
        <v>N/A</v>
      </c>
      <c r="I177" s="12">
        <v>11.5</v>
      </c>
      <c r="J177" s="12">
        <v>-16.399999999999999</v>
      </c>
      <c r="K177" s="44" t="s">
        <v>732</v>
      </c>
      <c r="L177" s="9" t="str">
        <f t="shared" si="28"/>
        <v>Yes</v>
      </c>
    </row>
    <row r="178" spans="1:12" x14ac:dyDescent="0.2">
      <c r="A178" s="2" t="s">
        <v>1367</v>
      </c>
      <c r="B178" s="34" t="s">
        <v>217</v>
      </c>
      <c r="C178" s="8">
        <v>2.9548934578999999</v>
      </c>
      <c r="D178" s="43" t="str">
        <f t="shared" si="25"/>
        <v>N/A</v>
      </c>
      <c r="E178" s="8">
        <v>2.8534508799</v>
      </c>
      <c r="F178" s="43" t="str">
        <f t="shared" si="26"/>
        <v>N/A</v>
      </c>
      <c r="G178" s="8">
        <v>2.8798347001</v>
      </c>
      <c r="H178" s="43" t="str">
        <f t="shared" si="27"/>
        <v>N/A</v>
      </c>
      <c r="I178" s="12">
        <v>-3.43</v>
      </c>
      <c r="J178" s="12">
        <v>0.92459999999999998</v>
      </c>
      <c r="K178" s="44" t="s">
        <v>732</v>
      </c>
      <c r="L178" s="9" t="str">
        <f t="shared" si="28"/>
        <v>Yes</v>
      </c>
    </row>
    <row r="179" spans="1:12" x14ac:dyDescent="0.2">
      <c r="A179" s="2" t="s">
        <v>1368</v>
      </c>
      <c r="B179" s="34" t="s">
        <v>217</v>
      </c>
      <c r="C179" s="8">
        <v>0.18040741660000001</v>
      </c>
      <c r="D179" s="43" t="str">
        <f t="shared" si="25"/>
        <v>N/A</v>
      </c>
      <c r="E179" s="8">
        <v>0.16790697539999999</v>
      </c>
      <c r="F179" s="43" t="str">
        <f t="shared" si="26"/>
        <v>N/A</v>
      </c>
      <c r="G179" s="8">
        <v>0.18519350670000001</v>
      </c>
      <c r="H179" s="43" t="str">
        <f t="shared" si="27"/>
        <v>N/A</v>
      </c>
      <c r="I179" s="12">
        <v>-6.93</v>
      </c>
      <c r="J179" s="12">
        <v>10.3</v>
      </c>
      <c r="K179" s="44" t="s">
        <v>732</v>
      </c>
      <c r="L179" s="9" t="str">
        <f t="shared" si="28"/>
        <v>Yes</v>
      </c>
    </row>
    <row r="180" spans="1:12" x14ac:dyDescent="0.2">
      <c r="A180" s="2" t="s">
        <v>1369</v>
      </c>
      <c r="B180" s="34" t="s">
        <v>217</v>
      </c>
      <c r="C180" s="8">
        <v>1.94057677E-2</v>
      </c>
      <c r="D180" s="43" t="str">
        <f t="shared" si="25"/>
        <v>N/A</v>
      </c>
      <c r="E180" s="8">
        <v>2.5019658300000001E-2</v>
      </c>
      <c r="F180" s="43" t="str">
        <f t="shared" si="26"/>
        <v>N/A</v>
      </c>
      <c r="G180" s="8">
        <v>2.37245702E-2</v>
      </c>
      <c r="H180" s="43" t="str">
        <f t="shared" si="27"/>
        <v>N/A</v>
      </c>
      <c r="I180" s="12">
        <v>28.93</v>
      </c>
      <c r="J180" s="12">
        <v>-5.18</v>
      </c>
      <c r="K180" s="44" t="s">
        <v>732</v>
      </c>
      <c r="L180" s="9" t="str">
        <f t="shared" si="28"/>
        <v>Yes</v>
      </c>
    </row>
    <row r="181" spans="1:12" x14ac:dyDescent="0.2">
      <c r="A181" s="2" t="s">
        <v>86</v>
      </c>
      <c r="B181" s="34" t="s">
        <v>217</v>
      </c>
      <c r="C181" s="8">
        <v>14.335959482</v>
      </c>
      <c r="D181" s="43" t="str">
        <f t="shared" si="25"/>
        <v>N/A</v>
      </c>
      <c r="E181" s="8">
        <v>0.14037057829999999</v>
      </c>
      <c r="F181" s="43" t="str">
        <f t="shared" si="26"/>
        <v>N/A</v>
      </c>
      <c r="G181" s="8">
        <v>4.5460534985000001</v>
      </c>
      <c r="H181" s="43" t="str">
        <f t="shared" si="27"/>
        <v>N/A</v>
      </c>
      <c r="I181" s="12">
        <v>-99</v>
      </c>
      <c r="J181" s="12">
        <v>3139</v>
      </c>
      <c r="K181" s="44" t="s">
        <v>732</v>
      </c>
      <c r="L181" s="9" t="str">
        <f t="shared" si="28"/>
        <v>No</v>
      </c>
    </row>
    <row r="182" spans="1:12" x14ac:dyDescent="0.2">
      <c r="A182" s="2" t="s">
        <v>87</v>
      </c>
      <c r="B182" s="34" t="s">
        <v>217</v>
      </c>
      <c r="C182" s="8">
        <v>68.100490570000005</v>
      </c>
      <c r="D182" s="43" t="str">
        <f t="shared" si="25"/>
        <v>N/A</v>
      </c>
      <c r="E182" s="8">
        <v>69.552873192000007</v>
      </c>
      <c r="F182" s="43" t="str">
        <f t="shared" si="26"/>
        <v>N/A</v>
      </c>
      <c r="G182" s="8">
        <v>67.108986091999995</v>
      </c>
      <c r="H182" s="43" t="str">
        <f t="shared" si="27"/>
        <v>N/A</v>
      </c>
      <c r="I182" s="12">
        <v>2.133</v>
      </c>
      <c r="J182" s="12">
        <v>-3.51</v>
      </c>
      <c r="K182" s="44" t="s">
        <v>732</v>
      </c>
      <c r="L182" s="9" t="str">
        <f t="shared" si="28"/>
        <v>Yes</v>
      </c>
    </row>
    <row r="183" spans="1:12" x14ac:dyDescent="0.2">
      <c r="A183" s="2" t="s">
        <v>469</v>
      </c>
      <c r="B183" s="34" t="s">
        <v>217</v>
      </c>
      <c r="C183" s="8">
        <v>24.553459118999999</v>
      </c>
      <c r="D183" s="43" t="str">
        <f t="shared" si="25"/>
        <v>N/A</v>
      </c>
      <c r="E183" s="8">
        <v>27.635683094000001</v>
      </c>
      <c r="F183" s="43" t="str">
        <f t="shared" si="26"/>
        <v>N/A</v>
      </c>
      <c r="G183" s="8">
        <v>24.660838107</v>
      </c>
      <c r="H183" s="43" t="str">
        <f t="shared" si="27"/>
        <v>N/A</v>
      </c>
      <c r="I183" s="12">
        <v>12.55</v>
      </c>
      <c r="J183" s="12">
        <v>-10.8</v>
      </c>
      <c r="K183" s="44" t="s">
        <v>732</v>
      </c>
      <c r="L183" s="9" t="str">
        <f t="shared" si="28"/>
        <v>Yes</v>
      </c>
    </row>
    <row r="184" spans="1:12" x14ac:dyDescent="0.2">
      <c r="A184" s="2" t="s">
        <v>470</v>
      </c>
      <c r="B184" s="34" t="s">
        <v>217</v>
      </c>
      <c r="C184" s="8">
        <v>80.819492010999994</v>
      </c>
      <c r="D184" s="43" t="str">
        <f t="shared" si="25"/>
        <v>N/A</v>
      </c>
      <c r="E184" s="8">
        <v>80.571808957000002</v>
      </c>
      <c r="F184" s="43" t="str">
        <f t="shared" si="26"/>
        <v>N/A</v>
      </c>
      <c r="G184" s="8">
        <v>79.703407158999994</v>
      </c>
      <c r="H184" s="43" t="str">
        <f t="shared" si="27"/>
        <v>N/A</v>
      </c>
      <c r="I184" s="12">
        <v>-0.30599999999999999</v>
      </c>
      <c r="J184" s="12">
        <v>-1.08</v>
      </c>
      <c r="K184" s="44" t="s">
        <v>732</v>
      </c>
      <c r="L184" s="9" t="str">
        <f t="shared" si="28"/>
        <v>Yes</v>
      </c>
    </row>
    <row r="185" spans="1:12" x14ac:dyDescent="0.2">
      <c r="A185" s="2" t="s">
        <v>471</v>
      </c>
      <c r="B185" s="34" t="s">
        <v>217</v>
      </c>
      <c r="C185" s="8">
        <v>64.702359450000003</v>
      </c>
      <c r="D185" s="43" t="str">
        <f t="shared" si="25"/>
        <v>N/A</v>
      </c>
      <c r="E185" s="8">
        <v>66.907495897000004</v>
      </c>
      <c r="F185" s="43" t="str">
        <f t="shared" si="26"/>
        <v>N/A</v>
      </c>
      <c r="G185" s="8">
        <v>63.620805539000003</v>
      </c>
      <c r="H185" s="43" t="str">
        <f t="shared" si="27"/>
        <v>N/A</v>
      </c>
      <c r="I185" s="12">
        <v>3.4079999999999999</v>
      </c>
      <c r="J185" s="12">
        <v>-4.91</v>
      </c>
      <c r="K185" s="44" t="s">
        <v>732</v>
      </c>
      <c r="L185" s="9" t="str">
        <f t="shared" si="28"/>
        <v>Yes</v>
      </c>
    </row>
    <row r="186" spans="1:12" x14ac:dyDescent="0.2">
      <c r="A186" s="2" t="s">
        <v>472</v>
      </c>
      <c r="B186" s="34" t="s">
        <v>217</v>
      </c>
      <c r="C186" s="8">
        <v>72.307276470000005</v>
      </c>
      <c r="D186" s="43" t="str">
        <f t="shared" si="25"/>
        <v>N/A</v>
      </c>
      <c r="E186" s="8">
        <v>72.225254907999997</v>
      </c>
      <c r="F186" s="43" t="str">
        <f t="shared" si="26"/>
        <v>N/A</v>
      </c>
      <c r="G186" s="8">
        <v>71.631032986999998</v>
      </c>
      <c r="H186" s="43" t="str">
        <f t="shared" si="27"/>
        <v>N/A</v>
      </c>
      <c r="I186" s="12">
        <v>-0.113</v>
      </c>
      <c r="J186" s="12">
        <v>-0.82299999999999995</v>
      </c>
      <c r="K186" s="44" t="s">
        <v>732</v>
      </c>
      <c r="L186" s="9" t="str">
        <f t="shared" si="28"/>
        <v>Yes</v>
      </c>
    </row>
    <row r="187" spans="1:12" x14ac:dyDescent="0.2">
      <c r="A187" s="2" t="s">
        <v>116</v>
      </c>
      <c r="B187" s="34" t="s">
        <v>217</v>
      </c>
      <c r="C187" s="8">
        <v>88.951510952999996</v>
      </c>
      <c r="D187" s="43" t="str">
        <f t="shared" si="25"/>
        <v>N/A</v>
      </c>
      <c r="E187" s="8">
        <v>89.883121114999994</v>
      </c>
      <c r="F187" s="43" t="str">
        <f t="shared" si="26"/>
        <v>N/A</v>
      </c>
      <c r="G187" s="8">
        <v>88.05576825</v>
      </c>
      <c r="H187" s="43" t="str">
        <f t="shared" si="27"/>
        <v>N/A</v>
      </c>
      <c r="I187" s="12">
        <v>1.0469999999999999</v>
      </c>
      <c r="J187" s="12">
        <v>-2.0299999999999998</v>
      </c>
      <c r="K187" s="44" t="s">
        <v>732</v>
      </c>
      <c r="L187" s="9" t="str">
        <f t="shared" si="28"/>
        <v>Yes</v>
      </c>
    </row>
    <row r="188" spans="1:12" x14ac:dyDescent="0.2">
      <c r="A188" s="2" t="s">
        <v>473</v>
      </c>
      <c r="B188" s="34" t="s">
        <v>217</v>
      </c>
      <c r="C188" s="8">
        <v>39.396226415000001</v>
      </c>
      <c r="D188" s="43" t="str">
        <f t="shared" si="25"/>
        <v>N/A</v>
      </c>
      <c r="E188" s="8">
        <v>43.29382408</v>
      </c>
      <c r="F188" s="43" t="str">
        <f t="shared" si="26"/>
        <v>N/A</v>
      </c>
      <c r="G188" s="8">
        <v>38.649381972</v>
      </c>
      <c r="H188" s="43" t="str">
        <f t="shared" si="27"/>
        <v>N/A</v>
      </c>
      <c r="I188" s="12">
        <v>9.8930000000000007</v>
      </c>
      <c r="J188" s="12">
        <v>-10.7</v>
      </c>
      <c r="K188" s="44" t="s">
        <v>732</v>
      </c>
      <c r="L188" s="9" t="str">
        <f t="shared" si="28"/>
        <v>Yes</v>
      </c>
    </row>
    <row r="189" spans="1:12" x14ac:dyDescent="0.2">
      <c r="A189" s="2" t="s">
        <v>474</v>
      </c>
      <c r="B189" s="34" t="s">
        <v>217</v>
      </c>
      <c r="C189" s="8">
        <v>91.066356528</v>
      </c>
      <c r="D189" s="43" t="str">
        <f t="shared" si="25"/>
        <v>N/A</v>
      </c>
      <c r="E189" s="8">
        <v>91.365807816</v>
      </c>
      <c r="F189" s="43" t="str">
        <f t="shared" si="26"/>
        <v>N/A</v>
      </c>
      <c r="G189" s="8">
        <v>90.568433740000003</v>
      </c>
      <c r="H189" s="43" t="str">
        <f t="shared" si="27"/>
        <v>N/A</v>
      </c>
      <c r="I189" s="12">
        <v>0.32879999999999998</v>
      </c>
      <c r="J189" s="12">
        <v>-0.873</v>
      </c>
      <c r="K189" s="44" t="s">
        <v>732</v>
      </c>
      <c r="L189" s="9" t="str">
        <f t="shared" si="28"/>
        <v>Yes</v>
      </c>
    </row>
    <row r="190" spans="1:12" x14ac:dyDescent="0.2">
      <c r="A190" s="2" t="s">
        <v>475</v>
      </c>
      <c r="B190" s="34" t="s">
        <v>217</v>
      </c>
      <c r="C190" s="8">
        <v>89.341174929999994</v>
      </c>
      <c r="D190" s="43" t="str">
        <f t="shared" si="25"/>
        <v>N/A</v>
      </c>
      <c r="E190" s="8">
        <v>90.530623863000002</v>
      </c>
      <c r="F190" s="43" t="str">
        <f t="shared" si="26"/>
        <v>N/A</v>
      </c>
      <c r="G190" s="8">
        <v>88.221807706999996</v>
      </c>
      <c r="H190" s="43" t="str">
        <f t="shared" si="27"/>
        <v>N/A</v>
      </c>
      <c r="I190" s="12">
        <v>1.331</v>
      </c>
      <c r="J190" s="12">
        <v>-2.5499999999999998</v>
      </c>
      <c r="K190" s="44" t="s">
        <v>732</v>
      </c>
      <c r="L190" s="9" t="str">
        <f t="shared" si="28"/>
        <v>Yes</v>
      </c>
    </row>
    <row r="191" spans="1:12" x14ac:dyDescent="0.2">
      <c r="A191" s="2" t="s">
        <v>476</v>
      </c>
      <c r="B191" s="34" t="s">
        <v>217</v>
      </c>
      <c r="C191" s="8">
        <v>87.101748598</v>
      </c>
      <c r="D191" s="43" t="str">
        <f t="shared" si="25"/>
        <v>N/A</v>
      </c>
      <c r="E191" s="8">
        <v>87.393341522</v>
      </c>
      <c r="F191" s="43" t="str">
        <f t="shared" si="26"/>
        <v>N/A</v>
      </c>
      <c r="G191" s="8">
        <v>86.567522936000003</v>
      </c>
      <c r="H191" s="43" t="str">
        <f t="shared" si="27"/>
        <v>N/A</v>
      </c>
      <c r="I191" s="12">
        <v>0.33479999999999999</v>
      </c>
      <c r="J191" s="12">
        <v>-0.94499999999999995</v>
      </c>
      <c r="K191" s="44" t="s">
        <v>732</v>
      </c>
      <c r="L191" s="9" t="str">
        <f t="shared" si="28"/>
        <v>Yes</v>
      </c>
    </row>
    <row r="192" spans="1:12" x14ac:dyDescent="0.2">
      <c r="A192" s="2" t="s">
        <v>1370</v>
      </c>
      <c r="B192" s="34" t="s">
        <v>217</v>
      </c>
      <c r="C192" s="35">
        <v>4.6287603412999996</v>
      </c>
      <c r="D192" s="43" t="str">
        <f t="shared" si="25"/>
        <v>N/A</v>
      </c>
      <c r="E192" s="35">
        <v>5.5602139671000002</v>
      </c>
      <c r="F192" s="43" t="str">
        <f t="shared" si="26"/>
        <v>N/A</v>
      </c>
      <c r="G192" s="35">
        <v>5.5974004332999998</v>
      </c>
      <c r="H192" s="43" t="str">
        <f t="shared" si="27"/>
        <v>N/A</v>
      </c>
      <c r="I192" s="12">
        <v>20.12</v>
      </c>
      <c r="J192" s="12">
        <v>0.66879999999999995</v>
      </c>
      <c r="K192" s="44" t="s">
        <v>732</v>
      </c>
      <c r="L192" s="9" t="str">
        <f t="shared" si="28"/>
        <v>Yes</v>
      </c>
    </row>
    <row r="193" spans="1:12" x14ac:dyDescent="0.2">
      <c r="A193" s="2" t="s">
        <v>1371</v>
      </c>
      <c r="B193" s="34" t="s">
        <v>217</v>
      </c>
      <c r="C193" s="35">
        <v>5.4135021096999996</v>
      </c>
      <c r="D193" s="43" t="str">
        <f t="shared" si="25"/>
        <v>N/A</v>
      </c>
      <c r="E193" s="35">
        <v>6.6358024690999997</v>
      </c>
      <c r="F193" s="43" t="str">
        <f t="shared" si="26"/>
        <v>N/A</v>
      </c>
      <c r="G193" s="35">
        <v>9.6241610737999999</v>
      </c>
      <c r="H193" s="43" t="str">
        <f t="shared" si="27"/>
        <v>N/A</v>
      </c>
      <c r="I193" s="12">
        <v>22.58</v>
      </c>
      <c r="J193" s="12">
        <v>45.03</v>
      </c>
      <c r="K193" s="44" t="s">
        <v>732</v>
      </c>
      <c r="L193" s="9" t="str">
        <f t="shared" si="28"/>
        <v>No</v>
      </c>
    </row>
    <row r="194" spans="1:12" x14ac:dyDescent="0.2">
      <c r="A194" s="2" t="s">
        <v>1372</v>
      </c>
      <c r="B194" s="34" t="s">
        <v>217</v>
      </c>
      <c r="C194" s="35">
        <v>11.918260814</v>
      </c>
      <c r="D194" s="43" t="str">
        <f t="shared" si="25"/>
        <v>N/A</v>
      </c>
      <c r="E194" s="35">
        <v>13.718382085</v>
      </c>
      <c r="F194" s="43" t="str">
        <f t="shared" si="26"/>
        <v>N/A</v>
      </c>
      <c r="G194" s="35">
        <v>13.663219518</v>
      </c>
      <c r="H194" s="43" t="str">
        <f t="shared" si="27"/>
        <v>N/A</v>
      </c>
      <c r="I194" s="12">
        <v>15.1</v>
      </c>
      <c r="J194" s="12">
        <v>-0.40200000000000002</v>
      </c>
      <c r="K194" s="44" t="s">
        <v>732</v>
      </c>
      <c r="L194" s="9" t="str">
        <f t="shared" si="28"/>
        <v>Yes</v>
      </c>
    </row>
    <row r="195" spans="1:12" x14ac:dyDescent="0.2">
      <c r="A195" s="2" t="s">
        <v>1373</v>
      </c>
      <c r="B195" s="34" t="s">
        <v>217</v>
      </c>
      <c r="C195" s="35">
        <v>3.1644795349999999</v>
      </c>
      <c r="D195" s="43" t="str">
        <f t="shared" si="25"/>
        <v>N/A</v>
      </c>
      <c r="E195" s="35">
        <v>3.8340905902000002</v>
      </c>
      <c r="F195" s="43" t="str">
        <f t="shared" si="26"/>
        <v>N/A</v>
      </c>
      <c r="G195" s="35">
        <v>3.8151598441000001</v>
      </c>
      <c r="H195" s="43" t="str">
        <f t="shared" si="27"/>
        <v>N/A</v>
      </c>
      <c r="I195" s="12">
        <v>21.16</v>
      </c>
      <c r="J195" s="12">
        <v>-0.49399999999999999</v>
      </c>
      <c r="K195" s="44" t="s">
        <v>732</v>
      </c>
      <c r="L195" s="9" t="str">
        <f t="shared" si="28"/>
        <v>Yes</v>
      </c>
    </row>
    <row r="196" spans="1:12" x14ac:dyDescent="0.2">
      <c r="A196" s="2" t="s">
        <v>1374</v>
      </c>
      <c r="B196" s="34" t="s">
        <v>217</v>
      </c>
      <c r="C196" s="35">
        <v>3.0988434424000002</v>
      </c>
      <c r="D196" s="43" t="str">
        <f t="shared" si="25"/>
        <v>N/A</v>
      </c>
      <c r="E196" s="35">
        <v>3.8346988485</v>
      </c>
      <c r="F196" s="43" t="str">
        <f t="shared" si="26"/>
        <v>N/A</v>
      </c>
      <c r="G196" s="35">
        <v>3.8039617378999999</v>
      </c>
      <c r="H196" s="43" t="str">
        <f t="shared" si="27"/>
        <v>N/A</v>
      </c>
      <c r="I196" s="12">
        <v>23.75</v>
      </c>
      <c r="J196" s="12">
        <v>-0.80200000000000005</v>
      </c>
      <c r="K196" s="44" t="s">
        <v>732</v>
      </c>
      <c r="L196" s="9" t="str">
        <f t="shared" si="28"/>
        <v>Yes</v>
      </c>
    </row>
    <row r="197" spans="1:12" x14ac:dyDescent="0.2">
      <c r="A197" s="2" t="s">
        <v>1375</v>
      </c>
      <c r="B197" s="34" t="s">
        <v>217</v>
      </c>
      <c r="C197" s="35">
        <v>185.17979740999999</v>
      </c>
      <c r="D197" s="43" t="str">
        <f t="shared" si="25"/>
        <v>N/A</v>
      </c>
      <c r="E197" s="35">
        <v>133.47711960000001</v>
      </c>
      <c r="F197" s="43" t="str">
        <f t="shared" si="26"/>
        <v>N/A</v>
      </c>
      <c r="G197" s="35">
        <v>178.92528659999999</v>
      </c>
      <c r="H197" s="43" t="str">
        <f t="shared" si="27"/>
        <v>N/A</v>
      </c>
      <c r="I197" s="12">
        <v>-27.9</v>
      </c>
      <c r="J197" s="12">
        <v>34.049999999999997</v>
      </c>
      <c r="K197" s="44" t="s">
        <v>732</v>
      </c>
      <c r="L197" s="9" t="str">
        <f t="shared" si="28"/>
        <v>No</v>
      </c>
    </row>
    <row r="198" spans="1:12" x14ac:dyDescent="0.2">
      <c r="A198" s="2" t="s">
        <v>1376</v>
      </c>
      <c r="B198" s="34" t="s">
        <v>217</v>
      </c>
      <c r="C198" s="35">
        <v>222.17013889</v>
      </c>
      <c r="D198" s="43" t="str">
        <f t="shared" si="25"/>
        <v>N/A</v>
      </c>
      <c r="E198" s="35">
        <v>170.75675676</v>
      </c>
      <c r="F198" s="43" t="str">
        <f t="shared" si="26"/>
        <v>N/A</v>
      </c>
      <c r="G198" s="35">
        <v>235.125</v>
      </c>
      <c r="H198" s="43" t="str">
        <f t="shared" si="27"/>
        <v>N/A</v>
      </c>
      <c r="I198" s="12">
        <v>-23.1</v>
      </c>
      <c r="J198" s="12">
        <v>37.700000000000003</v>
      </c>
      <c r="K198" s="44" t="s">
        <v>732</v>
      </c>
      <c r="L198" s="9" t="str">
        <f t="shared" si="28"/>
        <v>No</v>
      </c>
    </row>
    <row r="199" spans="1:12" x14ac:dyDescent="0.2">
      <c r="A199" s="2" t="s">
        <v>1377</v>
      </c>
      <c r="B199" s="34" t="s">
        <v>217</v>
      </c>
      <c r="C199" s="35">
        <v>231.13310917999999</v>
      </c>
      <c r="D199" s="43" t="str">
        <f t="shared" si="25"/>
        <v>N/A</v>
      </c>
      <c r="E199" s="35">
        <v>157.43952166</v>
      </c>
      <c r="F199" s="43" t="str">
        <f t="shared" si="26"/>
        <v>N/A</v>
      </c>
      <c r="G199" s="35">
        <v>216.45609117999999</v>
      </c>
      <c r="H199" s="43" t="str">
        <f t="shared" si="27"/>
        <v>N/A</v>
      </c>
      <c r="I199" s="12">
        <v>-31.9</v>
      </c>
      <c r="J199" s="12">
        <v>37.49</v>
      </c>
      <c r="K199" s="44" t="s">
        <v>732</v>
      </c>
      <c r="L199" s="9" t="str">
        <f t="shared" si="28"/>
        <v>No</v>
      </c>
    </row>
    <row r="200" spans="1:12" x14ac:dyDescent="0.2">
      <c r="A200" s="2" t="s">
        <v>1378</v>
      </c>
      <c r="B200" s="34" t="s">
        <v>217</v>
      </c>
      <c r="C200" s="35">
        <v>48.456674473</v>
      </c>
      <c r="D200" s="43" t="str">
        <f t="shared" si="25"/>
        <v>N/A</v>
      </c>
      <c r="E200" s="35">
        <v>60.491997628999997</v>
      </c>
      <c r="F200" s="43" t="str">
        <f t="shared" si="26"/>
        <v>N/A</v>
      </c>
      <c r="G200" s="35">
        <v>74.972638099999998</v>
      </c>
      <c r="H200" s="43" t="str">
        <f t="shared" si="27"/>
        <v>N/A</v>
      </c>
      <c r="I200" s="12">
        <v>24.84</v>
      </c>
      <c r="J200" s="12">
        <v>23.94</v>
      </c>
      <c r="K200" s="44" t="s">
        <v>732</v>
      </c>
      <c r="L200" s="9" t="str">
        <f t="shared" si="28"/>
        <v>Yes</v>
      </c>
    </row>
    <row r="201" spans="1:12" x14ac:dyDescent="0.2">
      <c r="A201" s="2" t="s">
        <v>1379</v>
      </c>
      <c r="B201" s="34" t="s">
        <v>217</v>
      </c>
      <c r="C201" s="35">
        <v>16.071428570999998</v>
      </c>
      <c r="D201" s="43" t="str">
        <f t="shared" si="25"/>
        <v>N/A</v>
      </c>
      <c r="E201" s="35">
        <v>19.688311687999999</v>
      </c>
      <c r="F201" s="43" t="str">
        <f t="shared" si="26"/>
        <v>N/A</v>
      </c>
      <c r="G201" s="35">
        <v>19.75</v>
      </c>
      <c r="H201" s="43" t="str">
        <f t="shared" si="27"/>
        <v>N/A</v>
      </c>
      <c r="I201" s="12">
        <v>22.51</v>
      </c>
      <c r="J201" s="12">
        <v>0.31330000000000002</v>
      </c>
      <c r="K201" s="44" t="s">
        <v>732</v>
      </c>
      <c r="L201" s="9" t="str">
        <f t="shared" si="28"/>
        <v>Yes</v>
      </c>
    </row>
    <row r="202" spans="1:12" x14ac:dyDescent="0.2">
      <c r="A202" s="2" t="s">
        <v>28</v>
      </c>
      <c r="B202" s="34" t="s">
        <v>217</v>
      </c>
      <c r="C202" s="8">
        <v>3.8908083588000002</v>
      </c>
      <c r="D202" s="43" t="str">
        <f t="shared" si="25"/>
        <v>N/A</v>
      </c>
      <c r="E202" s="8">
        <v>3.6530422837000001</v>
      </c>
      <c r="F202" s="43" t="str">
        <f t="shared" si="26"/>
        <v>N/A</v>
      </c>
      <c r="G202" s="8">
        <v>3.4476484744000002</v>
      </c>
      <c r="H202" s="43" t="str">
        <f t="shared" si="27"/>
        <v>N/A</v>
      </c>
      <c r="I202" s="12">
        <v>-6.11</v>
      </c>
      <c r="J202" s="12">
        <v>-5.62</v>
      </c>
      <c r="K202" s="44" t="s">
        <v>732</v>
      </c>
      <c r="L202" s="9" t="str">
        <f t="shared" si="28"/>
        <v>Yes</v>
      </c>
    </row>
    <row r="203" spans="1:12" x14ac:dyDescent="0.2">
      <c r="A203" s="2" t="s">
        <v>123</v>
      </c>
      <c r="B203" s="34" t="s">
        <v>217</v>
      </c>
      <c r="C203" s="35">
        <v>11</v>
      </c>
      <c r="D203" s="43" t="str">
        <f t="shared" ref="D203:D213" si="29">IF($B203="N/A","N/A",IF(C203&gt;10,"No",IF(C203&lt;-10,"No","Yes")))</f>
        <v>N/A</v>
      </c>
      <c r="E203" s="35">
        <v>11</v>
      </c>
      <c r="F203" s="43" t="str">
        <f t="shared" ref="F203:F213" si="30">IF($B203="N/A","N/A",IF(E203&gt;10,"No",IF(E203&lt;-10,"No","Yes")))</f>
        <v>N/A</v>
      </c>
      <c r="G203" s="35">
        <v>11</v>
      </c>
      <c r="H203" s="43" t="str">
        <f t="shared" ref="H203:H213" si="31">IF($B203="N/A","N/A",IF(G203&gt;10,"No",IF(G203&lt;-10,"No","Yes")))</f>
        <v>N/A</v>
      </c>
      <c r="I203" s="12">
        <v>100</v>
      </c>
      <c r="J203" s="12">
        <v>-10</v>
      </c>
      <c r="K203" s="14" t="s">
        <v>217</v>
      </c>
      <c r="L203" s="9" t="str">
        <f t="shared" ref="L203:L213" si="32">IF(J203="Div by 0", "N/A", IF(K203="N/A","N/A", IF(J203&gt;VALUE(MID(K203,1,2)), "No", IF(J203&lt;-1*VALUE(MID(K203,1,2)), "No", "Yes"))))</f>
        <v>N/A</v>
      </c>
    </row>
    <row r="204" spans="1:12" x14ac:dyDescent="0.2">
      <c r="A204" s="2" t="s">
        <v>124</v>
      </c>
      <c r="B204" s="34" t="s">
        <v>217</v>
      </c>
      <c r="C204" s="35">
        <v>40</v>
      </c>
      <c r="D204" s="43" t="str">
        <f t="shared" si="29"/>
        <v>N/A</v>
      </c>
      <c r="E204" s="35">
        <v>60</v>
      </c>
      <c r="F204" s="43" t="str">
        <f t="shared" si="30"/>
        <v>N/A</v>
      </c>
      <c r="G204" s="35">
        <v>51</v>
      </c>
      <c r="H204" s="43" t="str">
        <f t="shared" si="31"/>
        <v>N/A</v>
      </c>
      <c r="I204" s="12">
        <v>50</v>
      </c>
      <c r="J204" s="12">
        <v>-15</v>
      </c>
      <c r="K204" s="14" t="s">
        <v>217</v>
      </c>
      <c r="L204" s="9" t="str">
        <f t="shared" si="32"/>
        <v>N/A</v>
      </c>
    </row>
    <row r="205" spans="1:12" ht="25.5" x14ac:dyDescent="0.2">
      <c r="A205" s="2" t="s">
        <v>1627</v>
      </c>
      <c r="B205" s="34" t="s">
        <v>217</v>
      </c>
      <c r="C205" s="35">
        <v>11</v>
      </c>
      <c r="D205" s="43" t="str">
        <f t="shared" si="29"/>
        <v>N/A</v>
      </c>
      <c r="E205" s="35">
        <v>16</v>
      </c>
      <c r="F205" s="43" t="str">
        <f t="shared" si="30"/>
        <v>N/A</v>
      </c>
      <c r="G205" s="35">
        <v>14</v>
      </c>
      <c r="H205" s="43" t="str">
        <f t="shared" si="31"/>
        <v>N/A</v>
      </c>
      <c r="I205" s="12">
        <v>128.6</v>
      </c>
      <c r="J205" s="12">
        <v>-12.5</v>
      </c>
      <c r="K205" s="14" t="s">
        <v>217</v>
      </c>
      <c r="L205" s="9" t="str">
        <f t="shared" si="32"/>
        <v>N/A</v>
      </c>
    </row>
    <row r="206" spans="1:12" ht="25.5" x14ac:dyDescent="0.2">
      <c r="A206" s="2" t="s">
        <v>1380</v>
      </c>
      <c r="B206" s="34" t="s">
        <v>217</v>
      </c>
      <c r="C206" s="35">
        <v>11</v>
      </c>
      <c r="D206" s="43" t="str">
        <f t="shared" si="29"/>
        <v>N/A</v>
      </c>
      <c r="E206" s="35">
        <v>18</v>
      </c>
      <c r="F206" s="43" t="str">
        <f t="shared" si="30"/>
        <v>N/A</v>
      </c>
      <c r="G206" s="35">
        <v>71</v>
      </c>
      <c r="H206" s="43" t="str">
        <f t="shared" si="31"/>
        <v>N/A</v>
      </c>
      <c r="I206" s="12">
        <v>100</v>
      </c>
      <c r="J206" s="12">
        <v>294.39999999999998</v>
      </c>
      <c r="K206" s="14" t="s">
        <v>217</v>
      </c>
      <c r="L206" s="9" t="str">
        <f t="shared" si="32"/>
        <v>N/A</v>
      </c>
    </row>
    <row r="207" spans="1:12" x14ac:dyDescent="0.2">
      <c r="A207" s="2" t="s">
        <v>1628</v>
      </c>
      <c r="B207" s="34" t="s">
        <v>217</v>
      </c>
      <c r="C207" s="35">
        <v>69</v>
      </c>
      <c r="D207" s="43" t="str">
        <f t="shared" si="29"/>
        <v>N/A</v>
      </c>
      <c r="E207" s="35">
        <v>81</v>
      </c>
      <c r="F207" s="43" t="str">
        <f t="shared" si="30"/>
        <v>N/A</v>
      </c>
      <c r="G207" s="35">
        <v>88</v>
      </c>
      <c r="H207" s="43" t="str">
        <f t="shared" si="31"/>
        <v>N/A</v>
      </c>
      <c r="I207" s="12">
        <v>17.39</v>
      </c>
      <c r="J207" s="12">
        <v>8.6419999999999995</v>
      </c>
      <c r="K207" s="14" t="s">
        <v>217</v>
      </c>
      <c r="L207" s="9" t="str">
        <f t="shared" si="32"/>
        <v>N/A</v>
      </c>
    </row>
    <row r="208" spans="1:12" x14ac:dyDescent="0.2">
      <c r="A208" s="2" t="s">
        <v>1629</v>
      </c>
      <c r="B208" s="34" t="s">
        <v>217</v>
      </c>
      <c r="C208" s="35">
        <v>203</v>
      </c>
      <c r="D208" s="43" t="str">
        <f t="shared" si="29"/>
        <v>N/A</v>
      </c>
      <c r="E208" s="35">
        <v>256</v>
      </c>
      <c r="F208" s="43" t="str">
        <f t="shared" si="30"/>
        <v>N/A</v>
      </c>
      <c r="G208" s="35">
        <v>247</v>
      </c>
      <c r="H208" s="43" t="str">
        <f t="shared" si="31"/>
        <v>N/A</v>
      </c>
      <c r="I208" s="12">
        <v>26.11</v>
      </c>
      <c r="J208" s="12">
        <v>-3.52</v>
      </c>
      <c r="K208" s="14" t="s">
        <v>217</v>
      </c>
      <c r="L208" s="9" t="str">
        <f t="shared" si="32"/>
        <v>N/A</v>
      </c>
    </row>
    <row r="209" spans="1:12" x14ac:dyDescent="0.2">
      <c r="A209" s="2" t="s">
        <v>125</v>
      </c>
      <c r="B209" s="34" t="s">
        <v>217</v>
      </c>
      <c r="C209" s="46">
        <v>3124294</v>
      </c>
      <c r="D209" s="43" t="str">
        <f t="shared" si="29"/>
        <v>N/A</v>
      </c>
      <c r="E209" s="46">
        <v>3441833</v>
      </c>
      <c r="F209" s="43" t="str">
        <f t="shared" si="30"/>
        <v>N/A</v>
      </c>
      <c r="G209" s="46">
        <v>6761807</v>
      </c>
      <c r="H209" s="43" t="str">
        <f t="shared" si="31"/>
        <v>N/A</v>
      </c>
      <c r="I209" s="12">
        <v>10.16</v>
      </c>
      <c r="J209" s="12">
        <v>96.46</v>
      </c>
      <c r="K209" s="14" t="s">
        <v>217</v>
      </c>
      <c r="L209" s="9" t="str">
        <f t="shared" si="32"/>
        <v>N/A</v>
      </c>
    </row>
    <row r="210" spans="1:12" x14ac:dyDescent="0.2">
      <c r="A210" s="45" t="s">
        <v>1624</v>
      </c>
      <c r="B210" s="34" t="s">
        <v>217</v>
      </c>
      <c r="C210" s="46">
        <v>630739</v>
      </c>
      <c r="D210" s="43" t="str">
        <f t="shared" si="29"/>
        <v>N/A</v>
      </c>
      <c r="E210" s="46">
        <v>3212842</v>
      </c>
      <c r="F210" s="43" t="str">
        <f t="shared" si="30"/>
        <v>N/A</v>
      </c>
      <c r="G210" s="46">
        <v>3225693</v>
      </c>
      <c r="H210" s="43" t="str">
        <f t="shared" si="31"/>
        <v>N/A</v>
      </c>
      <c r="I210" s="12">
        <v>409.4</v>
      </c>
      <c r="J210" s="12">
        <v>0.4</v>
      </c>
      <c r="K210" s="14" t="s">
        <v>217</v>
      </c>
      <c r="L210" s="9" t="str">
        <f t="shared" si="32"/>
        <v>N/A</v>
      </c>
    </row>
    <row r="211" spans="1:12" x14ac:dyDescent="0.2">
      <c r="A211" s="45" t="s">
        <v>1381</v>
      </c>
      <c r="B211" s="34" t="s">
        <v>217</v>
      </c>
      <c r="C211" s="46">
        <v>349587</v>
      </c>
      <c r="D211" s="43" t="str">
        <f t="shared" si="29"/>
        <v>N/A</v>
      </c>
      <c r="E211" s="46">
        <v>615731</v>
      </c>
      <c r="F211" s="43" t="str">
        <f t="shared" si="30"/>
        <v>N/A</v>
      </c>
      <c r="G211" s="46">
        <v>294084</v>
      </c>
      <c r="H211" s="43" t="str">
        <f t="shared" si="31"/>
        <v>N/A</v>
      </c>
      <c r="I211" s="12">
        <v>76.13</v>
      </c>
      <c r="J211" s="12">
        <v>-52.2</v>
      </c>
      <c r="K211" s="14" t="s">
        <v>217</v>
      </c>
      <c r="L211" s="9" t="str">
        <f t="shared" si="32"/>
        <v>N/A</v>
      </c>
    </row>
    <row r="212" spans="1:12" x14ac:dyDescent="0.2">
      <c r="A212" s="45" t="s">
        <v>1618</v>
      </c>
      <c r="B212" s="34" t="s">
        <v>217</v>
      </c>
      <c r="C212" s="46">
        <v>3123984</v>
      </c>
      <c r="D212" s="43" t="str">
        <f t="shared" si="29"/>
        <v>N/A</v>
      </c>
      <c r="E212" s="46">
        <v>2383059</v>
      </c>
      <c r="F212" s="43" t="str">
        <f t="shared" si="30"/>
        <v>N/A</v>
      </c>
      <c r="G212" s="46">
        <v>6348280</v>
      </c>
      <c r="H212" s="43" t="str">
        <f t="shared" si="31"/>
        <v>N/A</v>
      </c>
      <c r="I212" s="12">
        <v>-23.7</v>
      </c>
      <c r="J212" s="12">
        <v>166.4</v>
      </c>
      <c r="K212" s="14" t="s">
        <v>217</v>
      </c>
      <c r="L212" s="9" t="str">
        <f t="shared" si="32"/>
        <v>N/A</v>
      </c>
    </row>
    <row r="213" spans="1:12" x14ac:dyDescent="0.2">
      <c r="A213" s="45" t="s">
        <v>1619</v>
      </c>
      <c r="B213" s="34" t="s">
        <v>217</v>
      </c>
      <c r="C213" s="46">
        <v>444547</v>
      </c>
      <c r="D213" s="43" t="str">
        <f t="shared" si="29"/>
        <v>N/A</v>
      </c>
      <c r="E213" s="46">
        <v>673993</v>
      </c>
      <c r="F213" s="43" t="str">
        <f t="shared" si="30"/>
        <v>N/A</v>
      </c>
      <c r="G213" s="46">
        <v>539733</v>
      </c>
      <c r="H213" s="43" t="str">
        <f t="shared" si="31"/>
        <v>N/A</v>
      </c>
      <c r="I213" s="12">
        <v>51.61</v>
      </c>
      <c r="J213" s="12">
        <v>-19.899999999999999</v>
      </c>
      <c r="K213" s="14" t="s">
        <v>217</v>
      </c>
      <c r="L213" s="9" t="str">
        <f t="shared" si="32"/>
        <v>N/A</v>
      </c>
    </row>
    <row r="214" spans="1:12" ht="25.5" x14ac:dyDescent="0.2">
      <c r="A214" s="2" t="s">
        <v>1382</v>
      </c>
      <c r="B214" s="34" t="s">
        <v>217</v>
      </c>
      <c r="C214" s="46">
        <v>35504723</v>
      </c>
      <c r="D214" s="43" t="str">
        <f t="shared" ref="D214:D228" si="33">IF($B214="N/A","N/A",IF(C214&gt;10,"No",IF(C214&lt;-10,"No","Yes")))</f>
        <v>N/A</v>
      </c>
      <c r="E214" s="46">
        <v>37584897</v>
      </c>
      <c r="F214" s="43" t="str">
        <f t="shared" ref="F214:F228" si="34">IF($B214="N/A","N/A",IF(E214&gt;10,"No",IF(E214&lt;-10,"No","Yes")))</f>
        <v>N/A</v>
      </c>
      <c r="G214" s="46">
        <v>42109402</v>
      </c>
      <c r="H214" s="43" t="str">
        <f t="shared" ref="H214:H228" si="35">IF($B214="N/A","N/A",IF(G214&gt;10,"No",IF(G214&lt;-10,"No","Yes")))</f>
        <v>N/A</v>
      </c>
      <c r="I214" s="12">
        <v>5.859</v>
      </c>
      <c r="J214" s="12">
        <v>12.04</v>
      </c>
      <c r="K214" s="44" t="s">
        <v>732</v>
      </c>
      <c r="L214" s="9" t="str">
        <f t="shared" ref="L214:L228" si="36">IF(J214="Div by 0", "N/A", IF(K214="N/A","N/A", IF(J214&gt;VALUE(MID(K214,1,2)), "No", IF(J214&lt;-1*VALUE(MID(K214,1,2)), "No", "Yes"))))</f>
        <v>Yes</v>
      </c>
    </row>
    <row r="215" spans="1:12" x14ac:dyDescent="0.2">
      <c r="A215" s="58" t="s">
        <v>649</v>
      </c>
      <c r="B215" s="34" t="s">
        <v>217</v>
      </c>
      <c r="C215" s="35">
        <v>114061</v>
      </c>
      <c r="D215" s="43" t="str">
        <f t="shared" si="33"/>
        <v>N/A</v>
      </c>
      <c r="E215" s="35">
        <v>120994</v>
      </c>
      <c r="F215" s="43" t="str">
        <f t="shared" si="34"/>
        <v>N/A</v>
      </c>
      <c r="G215" s="35">
        <v>124718</v>
      </c>
      <c r="H215" s="43" t="str">
        <f t="shared" si="35"/>
        <v>N/A</v>
      </c>
      <c r="I215" s="12">
        <v>6.0780000000000003</v>
      </c>
      <c r="J215" s="12">
        <v>3.0779999999999998</v>
      </c>
      <c r="K215" s="44" t="s">
        <v>732</v>
      </c>
      <c r="L215" s="9" t="str">
        <f t="shared" si="36"/>
        <v>Yes</v>
      </c>
    </row>
    <row r="216" spans="1:12" ht="25.5" x14ac:dyDescent="0.2">
      <c r="A216" s="4" t="s">
        <v>1383</v>
      </c>
      <c r="B216" s="34" t="s">
        <v>217</v>
      </c>
      <c r="C216" s="46">
        <v>311.27837735999998</v>
      </c>
      <c r="D216" s="43" t="str">
        <f t="shared" si="33"/>
        <v>N/A</v>
      </c>
      <c r="E216" s="46">
        <v>310.63438682999998</v>
      </c>
      <c r="F216" s="43" t="str">
        <f t="shared" si="34"/>
        <v>N/A</v>
      </c>
      <c r="G216" s="46">
        <v>337.6369249</v>
      </c>
      <c r="H216" s="43" t="str">
        <f t="shared" si="35"/>
        <v>N/A</v>
      </c>
      <c r="I216" s="12">
        <v>-0.20699999999999999</v>
      </c>
      <c r="J216" s="12">
        <v>8.6929999999999996</v>
      </c>
      <c r="K216" s="44" t="s">
        <v>732</v>
      </c>
      <c r="L216" s="9" t="str">
        <f t="shared" si="36"/>
        <v>Yes</v>
      </c>
    </row>
    <row r="217" spans="1:12" ht="25.5" x14ac:dyDescent="0.2">
      <c r="A217" s="2" t="s">
        <v>1384</v>
      </c>
      <c r="B217" s="34" t="s">
        <v>217</v>
      </c>
      <c r="C217" s="46">
        <v>12802384</v>
      </c>
      <c r="D217" s="43" t="str">
        <f t="shared" si="33"/>
        <v>N/A</v>
      </c>
      <c r="E217" s="46">
        <v>12837571</v>
      </c>
      <c r="F217" s="43" t="str">
        <f t="shared" si="34"/>
        <v>N/A</v>
      </c>
      <c r="G217" s="46">
        <v>12476973</v>
      </c>
      <c r="H217" s="43" t="str">
        <f t="shared" si="35"/>
        <v>N/A</v>
      </c>
      <c r="I217" s="12">
        <v>0.27479999999999999</v>
      </c>
      <c r="J217" s="12">
        <v>-2.81</v>
      </c>
      <c r="K217" s="44" t="s">
        <v>732</v>
      </c>
      <c r="L217" s="9" t="str">
        <f t="shared" si="36"/>
        <v>Yes</v>
      </c>
    </row>
    <row r="218" spans="1:12" x14ac:dyDescent="0.2">
      <c r="A218" s="4" t="s">
        <v>516</v>
      </c>
      <c r="B218" s="34" t="s">
        <v>217</v>
      </c>
      <c r="C218" s="35">
        <v>67994</v>
      </c>
      <c r="D218" s="43" t="str">
        <f t="shared" si="33"/>
        <v>N/A</v>
      </c>
      <c r="E218" s="35">
        <v>66599</v>
      </c>
      <c r="F218" s="43" t="str">
        <f t="shared" si="34"/>
        <v>N/A</v>
      </c>
      <c r="G218" s="35">
        <v>59094</v>
      </c>
      <c r="H218" s="43" t="str">
        <f t="shared" si="35"/>
        <v>N/A</v>
      </c>
      <c r="I218" s="12">
        <v>-2.0499999999999998</v>
      </c>
      <c r="J218" s="12">
        <v>-11.3</v>
      </c>
      <c r="K218" s="44" t="s">
        <v>732</v>
      </c>
      <c r="L218" s="9" t="str">
        <f t="shared" si="36"/>
        <v>Yes</v>
      </c>
    </row>
    <row r="219" spans="1:12" ht="25.5" x14ac:dyDescent="0.2">
      <c r="A219" s="2" t="s">
        <v>1385</v>
      </c>
      <c r="B219" s="34" t="s">
        <v>217</v>
      </c>
      <c r="C219" s="46">
        <v>188.28696650000001</v>
      </c>
      <c r="D219" s="43" t="str">
        <f t="shared" si="33"/>
        <v>N/A</v>
      </c>
      <c r="E219" s="46">
        <v>192.7592156</v>
      </c>
      <c r="F219" s="43" t="str">
        <f t="shared" si="34"/>
        <v>N/A</v>
      </c>
      <c r="G219" s="46">
        <v>211.13772972000001</v>
      </c>
      <c r="H219" s="43" t="str">
        <f t="shared" si="35"/>
        <v>N/A</v>
      </c>
      <c r="I219" s="12">
        <v>2.375</v>
      </c>
      <c r="J219" s="12">
        <v>9.5340000000000007</v>
      </c>
      <c r="K219" s="44" t="s">
        <v>732</v>
      </c>
      <c r="L219" s="9" t="str">
        <f t="shared" si="36"/>
        <v>Yes</v>
      </c>
    </row>
    <row r="220" spans="1:12" ht="25.5" x14ac:dyDescent="0.2">
      <c r="A220" s="2" t="s">
        <v>1386</v>
      </c>
      <c r="B220" s="34" t="s">
        <v>217</v>
      </c>
      <c r="C220" s="46">
        <v>26246009</v>
      </c>
      <c r="D220" s="43" t="str">
        <f t="shared" si="33"/>
        <v>N/A</v>
      </c>
      <c r="E220" s="46">
        <v>29380967</v>
      </c>
      <c r="F220" s="43" t="str">
        <f t="shared" si="34"/>
        <v>N/A</v>
      </c>
      <c r="G220" s="46">
        <v>30290353</v>
      </c>
      <c r="H220" s="43" t="str">
        <f t="shared" si="35"/>
        <v>N/A</v>
      </c>
      <c r="I220" s="12">
        <v>11.94</v>
      </c>
      <c r="J220" s="12">
        <v>3.0950000000000002</v>
      </c>
      <c r="K220" s="44" t="s">
        <v>732</v>
      </c>
      <c r="L220" s="9" t="str">
        <f t="shared" si="36"/>
        <v>Yes</v>
      </c>
    </row>
    <row r="221" spans="1:12" x14ac:dyDescent="0.2">
      <c r="A221" s="4" t="s">
        <v>517</v>
      </c>
      <c r="B221" s="34" t="s">
        <v>217</v>
      </c>
      <c r="C221" s="35">
        <v>118034</v>
      </c>
      <c r="D221" s="43" t="str">
        <f t="shared" si="33"/>
        <v>N/A</v>
      </c>
      <c r="E221" s="35">
        <v>124979</v>
      </c>
      <c r="F221" s="43" t="str">
        <f t="shared" si="34"/>
        <v>N/A</v>
      </c>
      <c r="G221" s="35">
        <v>131328</v>
      </c>
      <c r="H221" s="43" t="str">
        <f t="shared" si="35"/>
        <v>N/A</v>
      </c>
      <c r="I221" s="12">
        <v>5.8840000000000003</v>
      </c>
      <c r="J221" s="12">
        <v>5.08</v>
      </c>
      <c r="K221" s="44" t="s">
        <v>732</v>
      </c>
      <c r="L221" s="9" t="str">
        <f t="shared" si="36"/>
        <v>Yes</v>
      </c>
    </row>
    <row r="222" spans="1:12" ht="25.5" x14ac:dyDescent="0.2">
      <c r="A222" s="2" t="s">
        <v>1387</v>
      </c>
      <c r="B222" s="34" t="s">
        <v>217</v>
      </c>
      <c r="C222" s="46">
        <v>222.35973533000001</v>
      </c>
      <c r="D222" s="43" t="str">
        <f t="shared" si="33"/>
        <v>N/A</v>
      </c>
      <c r="E222" s="46">
        <v>235.08723065000001</v>
      </c>
      <c r="F222" s="43" t="str">
        <f t="shared" si="34"/>
        <v>N/A</v>
      </c>
      <c r="G222" s="46">
        <v>230.64657194</v>
      </c>
      <c r="H222" s="43" t="str">
        <f t="shared" si="35"/>
        <v>N/A</v>
      </c>
      <c r="I222" s="12">
        <v>5.7240000000000002</v>
      </c>
      <c r="J222" s="12">
        <v>-1.89</v>
      </c>
      <c r="K222" s="44" t="s">
        <v>732</v>
      </c>
      <c r="L222" s="9" t="str">
        <f t="shared" si="36"/>
        <v>Yes</v>
      </c>
    </row>
    <row r="223" spans="1:12" ht="25.5" x14ac:dyDescent="0.2">
      <c r="A223" s="2" t="s">
        <v>1388</v>
      </c>
      <c r="B223" s="34" t="s">
        <v>217</v>
      </c>
      <c r="C223" s="46">
        <v>2687462</v>
      </c>
      <c r="D223" s="43" t="str">
        <f t="shared" si="33"/>
        <v>N/A</v>
      </c>
      <c r="E223" s="46">
        <v>3288973</v>
      </c>
      <c r="F223" s="43" t="str">
        <f t="shared" si="34"/>
        <v>N/A</v>
      </c>
      <c r="G223" s="46">
        <v>3872578</v>
      </c>
      <c r="H223" s="43" t="str">
        <f t="shared" si="35"/>
        <v>N/A</v>
      </c>
      <c r="I223" s="12">
        <v>22.38</v>
      </c>
      <c r="J223" s="12">
        <v>17.739999999999998</v>
      </c>
      <c r="K223" s="44" t="s">
        <v>732</v>
      </c>
      <c r="L223" s="9" t="str">
        <f t="shared" si="36"/>
        <v>Yes</v>
      </c>
    </row>
    <row r="224" spans="1:12" x14ac:dyDescent="0.2">
      <c r="A224" s="2" t="s">
        <v>518</v>
      </c>
      <c r="B224" s="34" t="s">
        <v>217</v>
      </c>
      <c r="C224" s="35">
        <v>1928</v>
      </c>
      <c r="D224" s="43" t="str">
        <f t="shared" si="33"/>
        <v>N/A</v>
      </c>
      <c r="E224" s="35">
        <v>1998</v>
      </c>
      <c r="F224" s="43" t="str">
        <f t="shared" si="34"/>
        <v>N/A</v>
      </c>
      <c r="G224" s="35">
        <v>1891</v>
      </c>
      <c r="H224" s="43" t="str">
        <f t="shared" si="35"/>
        <v>N/A</v>
      </c>
      <c r="I224" s="12">
        <v>3.6309999999999998</v>
      </c>
      <c r="J224" s="12">
        <v>-5.36</v>
      </c>
      <c r="K224" s="44" t="s">
        <v>732</v>
      </c>
      <c r="L224" s="9" t="str">
        <f t="shared" si="36"/>
        <v>Yes</v>
      </c>
    </row>
    <row r="225" spans="1:12" ht="25.5" x14ac:dyDescent="0.2">
      <c r="A225" s="2" t="s">
        <v>1389</v>
      </c>
      <c r="B225" s="34" t="s">
        <v>217</v>
      </c>
      <c r="C225" s="46">
        <v>1393.9118257</v>
      </c>
      <c r="D225" s="43" t="str">
        <f t="shared" si="33"/>
        <v>N/A</v>
      </c>
      <c r="E225" s="46">
        <v>1646.1326326000001</v>
      </c>
      <c r="F225" s="43" t="str">
        <f t="shared" si="34"/>
        <v>N/A</v>
      </c>
      <c r="G225" s="46">
        <v>2047.8995241</v>
      </c>
      <c r="H225" s="43" t="str">
        <f t="shared" si="35"/>
        <v>N/A</v>
      </c>
      <c r="I225" s="12">
        <v>18.09</v>
      </c>
      <c r="J225" s="12">
        <v>24.41</v>
      </c>
      <c r="K225" s="44" t="s">
        <v>732</v>
      </c>
      <c r="L225" s="9" t="str">
        <f t="shared" si="36"/>
        <v>Yes</v>
      </c>
    </row>
    <row r="226" spans="1:12" ht="25.5" x14ac:dyDescent="0.2">
      <c r="A226" s="2" t="s">
        <v>1390</v>
      </c>
      <c r="B226" s="34" t="s">
        <v>217</v>
      </c>
      <c r="C226" s="46">
        <v>356529664</v>
      </c>
      <c r="D226" s="43" t="str">
        <f t="shared" si="33"/>
        <v>N/A</v>
      </c>
      <c r="E226" s="46">
        <v>381325992</v>
      </c>
      <c r="F226" s="43" t="str">
        <f t="shared" si="34"/>
        <v>N/A</v>
      </c>
      <c r="G226" s="46">
        <v>389597582</v>
      </c>
      <c r="H226" s="43" t="str">
        <f t="shared" si="35"/>
        <v>N/A</v>
      </c>
      <c r="I226" s="12">
        <v>6.9550000000000001</v>
      </c>
      <c r="J226" s="12">
        <v>2.169</v>
      </c>
      <c r="K226" s="44" t="s">
        <v>732</v>
      </c>
      <c r="L226" s="9" t="str">
        <f t="shared" si="36"/>
        <v>Yes</v>
      </c>
    </row>
    <row r="227" spans="1:12" ht="25.5" x14ac:dyDescent="0.2">
      <c r="A227" s="2" t="s">
        <v>519</v>
      </c>
      <c r="B227" s="34" t="s">
        <v>217</v>
      </c>
      <c r="C227" s="35">
        <v>9672</v>
      </c>
      <c r="D227" s="43" t="str">
        <f t="shared" si="33"/>
        <v>N/A</v>
      </c>
      <c r="E227" s="35">
        <v>9624</v>
      </c>
      <c r="F227" s="43" t="str">
        <f t="shared" si="34"/>
        <v>N/A</v>
      </c>
      <c r="G227" s="35">
        <v>10420</v>
      </c>
      <c r="H227" s="43" t="str">
        <f t="shared" si="35"/>
        <v>N/A</v>
      </c>
      <c r="I227" s="12">
        <v>-0.496</v>
      </c>
      <c r="J227" s="12">
        <v>8.2710000000000008</v>
      </c>
      <c r="K227" s="44" t="s">
        <v>732</v>
      </c>
      <c r="L227" s="9" t="str">
        <f t="shared" si="36"/>
        <v>Yes</v>
      </c>
    </row>
    <row r="228" spans="1:12" ht="25.5" x14ac:dyDescent="0.2">
      <c r="A228" s="2" t="s">
        <v>1391</v>
      </c>
      <c r="B228" s="34" t="s">
        <v>217</v>
      </c>
      <c r="C228" s="46">
        <v>36862.041356000002</v>
      </c>
      <c r="D228" s="43" t="str">
        <f t="shared" si="33"/>
        <v>N/A</v>
      </c>
      <c r="E228" s="46">
        <v>39622.401495999999</v>
      </c>
      <c r="F228" s="43" t="str">
        <f t="shared" si="34"/>
        <v>N/A</v>
      </c>
      <c r="G228" s="46">
        <v>37389.403263</v>
      </c>
      <c r="H228" s="43" t="str">
        <f t="shared" si="35"/>
        <v>N/A</v>
      </c>
      <c r="I228" s="12">
        <v>7.4880000000000004</v>
      </c>
      <c r="J228" s="12">
        <v>-5.64</v>
      </c>
      <c r="K228" s="44" t="s">
        <v>732</v>
      </c>
      <c r="L228" s="9" t="str">
        <f t="shared" si="36"/>
        <v>Yes</v>
      </c>
    </row>
    <row r="229" spans="1:12" x14ac:dyDescent="0.2">
      <c r="A229" s="2" t="s">
        <v>1392</v>
      </c>
      <c r="B229" s="34" t="s">
        <v>217</v>
      </c>
      <c r="C229" s="51">
        <v>544903834</v>
      </c>
      <c r="D229" s="43" t="str">
        <f t="shared" ref="D229:D252" si="37">IF($B229="N/A","N/A",IF(C229&gt;10,"No",IF(C229&lt;-10,"No","Yes")))</f>
        <v>N/A</v>
      </c>
      <c r="E229" s="51">
        <v>593832921</v>
      </c>
      <c r="F229" s="43" t="str">
        <f t="shared" ref="F229:F252" si="38">IF($B229="N/A","N/A",IF(E229&gt;10,"No",IF(E229&lt;-10,"No","Yes")))</f>
        <v>N/A</v>
      </c>
      <c r="G229" s="51">
        <v>578593348</v>
      </c>
      <c r="H229" s="43" t="str">
        <f t="shared" ref="H229:H252" si="39">IF($B229="N/A","N/A",IF(G229&gt;10,"No",IF(G229&lt;-10,"No","Yes")))</f>
        <v>N/A</v>
      </c>
      <c r="I229" s="12">
        <v>8.9789999999999992</v>
      </c>
      <c r="J229" s="12">
        <v>-2.57</v>
      </c>
      <c r="K229" s="44" t="s">
        <v>732</v>
      </c>
      <c r="L229" s="9" t="str">
        <f t="shared" ref="L229:L252" si="40">IF(J229="Div by 0", "N/A", IF(K229="N/A","N/A", IF(J229&gt;VALUE(MID(K229,1,2)), "No", IF(J229&lt;-1*VALUE(MID(K229,1,2)), "No", "Yes"))))</f>
        <v>Yes</v>
      </c>
    </row>
    <row r="230" spans="1:12" x14ac:dyDescent="0.2">
      <c r="A230" s="4" t="s">
        <v>1393</v>
      </c>
      <c r="B230" s="34" t="s">
        <v>217</v>
      </c>
      <c r="C230" s="49">
        <v>37812</v>
      </c>
      <c r="D230" s="43" t="str">
        <f t="shared" si="37"/>
        <v>N/A</v>
      </c>
      <c r="E230" s="49">
        <v>40245</v>
      </c>
      <c r="F230" s="43" t="str">
        <f t="shared" si="38"/>
        <v>N/A</v>
      </c>
      <c r="G230" s="49">
        <v>38811</v>
      </c>
      <c r="H230" s="43" t="str">
        <f t="shared" si="39"/>
        <v>N/A</v>
      </c>
      <c r="I230" s="12">
        <v>6.4340000000000002</v>
      </c>
      <c r="J230" s="12">
        <v>-3.56</v>
      </c>
      <c r="K230" s="44" t="s">
        <v>732</v>
      </c>
      <c r="L230" s="9" t="str">
        <f t="shared" si="40"/>
        <v>Yes</v>
      </c>
    </row>
    <row r="231" spans="1:12" x14ac:dyDescent="0.2">
      <c r="A231" s="4" t="s">
        <v>1394</v>
      </c>
      <c r="B231" s="34" t="s">
        <v>217</v>
      </c>
      <c r="C231" s="51">
        <v>14410.870464</v>
      </c>
      <c r="D231" s="43" t="str">
        <f t="shared" si="37"/>
        <v>N/A</v>
      </c>
      <c r="E231" s="51">
        <v>14755.445919</v>
      </c>
      <c r="F231" s="43" t="str">
        <f t="shared" si="38"/>
        <v>N/A</v>
      </c>
      <c r="G231" s="51">
        <v>14907.973203</v>
      </c>
      <c r="H231" s="43" t="str">
        <f t="shared" si="39"/>
        <v>N/A</v>
      </c>
      <c r="I231" s="12">
        <v>2.391</v>
      </c>
      <c r="J231" s="12">
        <v>1.034</v>
      </c>
      <c r="K231" s="44" t="s">
        <v>732</v>
      </c>
      <c r="L231" s="9" t="str">
        <f t="shared" si="40"/>
        <v>Yes</v>
      </c>
    </row>
    <row r="232" spans="1:12" ht="25.5" x14ac:dyDescent="0.2">
      <c r="A232" s="4" t="s">
        <v>1395</v>
      </c>
      <c r="B232" s="34" t="s">
        <v>217</v>
      </c>
      <c r="C232" s="51">
        <v>10163.015305999999</v>
      </c>
      <c r="D232" s="43" t="str">
        <f t="shared" si="37"/>
        <v>N/A</v>
      </c>
      <c r="E232" s="51">
        <v>10654.861217</v>
      </c>
      <c r="F232" s="43" t="str">
        <f t="shared" si="38"/>
        <v>N/A</v>
      </c>
      <c r="G232" s="51">
        <v>10147.047404000001</v>
      </c>
      <c r="H232" s="43" t="str">
        <f t="shared" si="39"/>
        <v>N/A</v>
      </c>
      <c r="I232" s="12">
        <v>4.84</v>
      </c>
      <c r="J232" s="12">
        <v>-4.7699999999999996</v>
      </c>
      <c r="K232" s="44" t="s">
        <v>732</v>
      </c>
      <c r="L232" s="9" t="str">
        <f t="shared" si="40"/>
        <v>Yes</v>
      </c>
    </row>
    <row r="233" spans="1:12" ht="25.5" x14ac:dyDescent="0.2">
      <c r="A233" s="4" t="s">
        <v>1396</v>
      </c>
      <c r="B233" s="34" t="s">
        <v>217</v>
      </c>
      <c r="C233" s="51">
        <v>16431.116728000001</v>
      </c>
      <c r="D233" s="43" t="str">
        <f t="shared" si="37"/>
        <v>N/A</v>
      </c>
      <c r="E233" s="51">
        <v>16806.815790000001</v>
      </c>
      <c r="F233" s="43" t="str">
        <f t="shared" si="38"/>
        <v>N/A</v>
      </c>
      <c r="G233" s="51">
        <v>16867.374185000001</v>
      </c>
      <c r="H233" s="43" t="str">
        <f t="shared" si="39"/>
        <v>N/A</v>
      </c>
      <c r="I233" s="12">
        <v>2.2869999999999999</v>
      </c>
      <c r="J233" s="12">
        <v>0.36030000000000001</v>
      </c>
      <c r="K233" s="44" t="s">
        <v>732</v>
      </c>
      <c r="L233" s="9" t="str">
        <f t="shared" si="40"/>
        <v>Yes</v>
      </c>
    </row>
    <row r="234" spans="1:12" x14ac:dyDescent="0.2">
      <c r="A234" s="4" t="s">
        <v>1397</v>
      </c>
      <c r="B234" s="34" t="s">
        <v>217</v>
      </c>
      <c r="C234" s="51">
        <v>3960.3689558999999</v>
      </c>
      <c r="D234" s="43" t="str">
        <f t="shared" si="37"/>
        <v>N/A</v>
      </c>
      <c r="E234" s="51">
        <v>4241.2935083000002</v>
      </c>
      <c r="F234" s="43" t="str">
        <f t="shared" si="38"/>
        <v>N/A</v>
      </c>
      <c r="G234" s="51">
        <v>3978.3179884000001</v>
      </c>
      <c r="H234" s="43" t="str">
        <f t="shared" si="39"/>
        <v>N/A</v>
      </c>
      <c r="I234" s="12">
        <v>7.093</v>
      </c>
      <c r="J234" s="12">
        <v>-6.2</v>
      </c>
      <c r="K234" s="44" t="s">
        <v>732</v>
      </c>
      <c r="L234" s="9" t="str">
        <f t="shared" si="40"/>
        <v>Yes</v>
      </c>
    </row>
    <row r="235" spans="1:12" ht="25.5" x14ac:dyDescent="0.2">
      <c r="A235" s="4" t="s">
        <v>1398</v>
      </c>
      <c r="B235" s="34" t="s">
        <v>217</v>
      </c>
      <c r="C235" s="51">
        <v>2891.3889091999999</v>
      </c>
      <c r="D235" s="43" t="str">
        <f t="shared" si="37"/>
        <v>N/A</v>
      </c>
      <c r="E235" s="51">
        <v>3151.6949746</v>
      </c>
      <c r="F235" s="43" t="str">
        <f t="shared" si="38"/>
        <v>N/A</v>
      </c>
      <c r="G235" s="51">
        <v>2640.1027201000002</v>
      </c>
      <c r="H235" s="43" t="str">
        <f t="shared" si="39"/>
        <v>N/A</v>
      </c>
      <c r="I235" s="12">
        <v>9.0030000000000001</v>
      </c>
      <c r="J235" s="12">
        <v>-16.2</v>
      </c>
      <c r="K235" s="44" t="s">
        <v>732</v>
      </c>
      <c r="L235" s="9" t="str">
        <f t="shared" si="40"/>
        <v>Yes</v>
      </c>
    </row>
    <row r="236" spans="1:12" x14ac:dyDescent="0.2">
      <c r="A236" s="4" t="s">
        <v>1399</v>
      </c>
      <c r="B236" s="34" t="s">
        <v>217</v>
      </c>
      <c r="C236" s="43">
        <v>2.6809396759999999</v>
      </c>
      <c r="D236" s="43" t="str">
        <f t="shared" si="37"/>
        <v>N/A</v>
      </c>
      <c r="E236" s="43">
        <v>2.6929585608000002</v>
      </c>
      <c r="F236" s="43" t="str">
        <f t="shared" si="38"/>
        <v>N/A</v>
      </c>
      <c r="G236" s="43">
        <v>2.4951830256999998</v>
      </c>
      <c r="H236" s="43" t="str">
        <f t="shared" si="39"/>
        <v>N/A</v>
      </c>
      <c r="I236" s="12">
        <v>0.44829999999999998</v>
      </c>
      <c r="J236" s="12">
        <v>-7.34</v>
      </c>
      <c r="K236" s="44" t="s">
        <v>732</v>
      </c>
      <c r="L236" s="9" t="str">
        <f t="shared" si="40"/>
        <v>Yes</v>
      </c>
    </row>
    <row r="237" spans="1:12" x14ac:dyDescent="0.2">
      <c r="A237" s="4" t="s">
        <v>1400</v>
      </c>
      <c r="B237" s="34" t="s">
        <v>217</v>
      </c>
      <c r="C237" s="43">
        <v>14.79245283</v>
      </c>
      <c r="D237" s="43" t="str">
        <f t="shared" si="37"/>
        <v>N/A</v>
      </c>
      <c r="E237" s="43">
        <v>16.406737367000002</v>
      </c>
      <c r="F237" s="43" t="str">
        <f t="shared" si="38"/>
        <v>N/A</v>
      </c>
      <c r="G237" s="43">
        <v>13.355441664000001</v>
      </c>
      <c r="H237" s="43" t="str">
        <f t="shared" si="39"/>
        <v>N/A</v>
      </c>
      <c r="I237" s="12">
        <v>10.91</v>
      </c>
      <c r="J237" s="12">
        <v>-18.600000000000001</v>
      </c>
      <c r="K237" s="44" t="s">
        <v>732</v>
      </c>
      <c r="L237" s="9" t="str">
        <f t="shared" si="40"/>
        <v>Yes</v>
      </c>
    </row>
    <row r="238" spans="1:12" x14ac:dyDescent="0.2">
      <c r="A238" s="58" t="s">
        <v>1401</v>
      </c>
      <c r="B238" s="34" t="s">
        <v>217</v>
      </c>
      <c r="C238" s="43">
        <v>18.485032669999999</v>
      </c>
      <c r="D238" s="43" t="str">
        <f t="shared" si="37"/>
        <v>N/A</v>
      </c>
      <c r="E238" s="43">
        <v>18.839712250000002</v>
      </c>
      <c r="F238" s="43" t="str">
        <f t="shared" si="38"/>
        <v>N/A</v>
      </c>
      <c r="G238" s="43">
        <v>17.750909364999998</v>
      </c>
      <c r="H238" s="43" t="str">
        <f t="shared" si="39"/>
        <v>N/A</v>
      </c>
      <c r="I238" s="12">
        <v>1.919</v>
      </c>
      <c r="J238" s="12">
        <v>-5.78</v>
      </c>
      <c r="K238" s="44" t="s">
        <v>732</v>
      </c>
      <c r="L238" s="9" t="str">
        <f t="shared" si="40"/>
        <v>Yes</v>
      </c>
    </row>
    <row r="239" spans="1:12" x14ac:dyDescent="0.2">
      <c r="A239" s="58" t="s">
        <v>1402</v>
      </c>
      <c r="B239" s="34" t="s">
        <v>217</v>
      </c>
      <c r="C239" s="43">
        <v>0.30145361059999998</v>
      </c>
      <c r="D239" s="43" t="str">
        <f t="shared" si="37"/>
        <v>N/A</v>
      </c>
      <c r="E239" s="43">
        <v>0.28823864890000001</v>
      </c>
      <c r="F239" s="43" t="str">
        <f t="shared" si="38"/>
        <v>N/A</v>
      </c>
      <c r="G239" s="43">
        <v>0.24714776190000001</v>
      </c>
      <c r="H239" s="43" t="str">
        <f t="shared" si="39"/>
        <v>N/A</v>
      </c>
      <c r="I239" s="12">
        <v>-4.38</v>
      </c>
      <c r="J239" s="12">
        <v>-14.3</v>
      </c>
      <c r="K239" s="44" t="s">
        <v>732</v>
      </c>
      <c r="L239" s="9" t="str">
        <f t="shared" si="40"/>
        <v>Yes</v>
      </c>
    </row>
    <row r="240" spans="1:12" x14ac:dyDescent="0.2">
      <c r="A240" s="58" t="s">
        <v>1403</v>
      </c>
      <c r="B240" s="34" t="s">
        <v>217</v>
      </c>
      <c r="C240" s="43">
        <v>0.94984302119999997</v>
      </c>
      <c r="D240" s="43" t="str">
        <f t="shared" si="37"/>
        <v>N/A</v>
      </c>
      <c r="E240" s="43">
        <v>1.0215818923</v>
      </c>
      <c r="F240" s="43" t="str">
        <f t="shared" si="38"/>
        <v>N/A</v>
      </c>
      <c r="G240" s="43">
        <v>0.87219012119999995</v>
      </c>
      <c r="H240" s="43" t="str">
        <f t="shared" si="39"/>
        <v>N/A</v>
      </c>
      <c r="I240" s="12">
        <v>7.5529999999999999</v>
      </c>
      <c r="J240" s="12">
        <v>-14.6</v>
      </c>
      <c r="K240" s="44" t="s">
        <v>732</v>
      </c>
      <c r="L240" s="9" t="str">
        <f t="shared" si="40"/>
        <v>Yes</v>
      </c>
    </row>
    <row r="241" spans="1:12" ht="25.5" x14ac:dyDescent="0.2">
      <c r="A241" s="58" t="s">
        <v>1404</v>
      </c>
      <c r="B241" s="34" t="s">
        <v>217</v>
      </c>
      <c r="C241" s="51">
        <v>356529664</v>
      </c>
      <c r="D241" s="43" t="str">
        <f t="shared" si="37"/>
        <v>N/A</v>
      </c>
      <c r="E241" s="51">
        <v>381325992</v>
      </c>
      <c r="F241" s="43" t="str">
        <f t="shared" si="38"/>
        <v>N/A</v>
      </c>
      <c r="G241" s="51">
        <v>389597582</v>
      </c>
      <c r="H241" s="43" t="str">
        <f t="shared" si="39"/>
        <v>N/A</v>
      </c>
      <c r="I241" s="12">
        <v>6.9550000000000001</v>
      </c>
      <c r="J241" s="12">
        <v>2.169</v>
      </c>
      <c r="K241" s="44" t="s">
        <v>732</v>
      </c>
      <c r="L241" s="9" t="str">
        <f t="shared" si="40"/>
        <v>Yes</v>
      </c>
    </row>
    <row r="242" spans="1:12" x14ac:dyDescent="0.2">
      <c r="A242" s="58" t="s">
        <v>1405</v>
      </c>
      <c r="B242" s="34" t="s">
        <v>217</v>
      </c>
      <c r="C242" s="49">
        <v>9673</v>
      </c>
      <c r="D242" s="43" t="str">
        <f t="shared" si="37"/>
        <v>N/A</v>
      </c>
      <c r="E242" s="49">
        <v>9624</v>
      </c>
      <c r="F242" s="43" t="str">
        <f t="shared" si="38"/>
        <v>N/A</v>
      </c>
      <c r="G242" s="49">
        <v>10420</v>
      </c>
      <c r="H242" s="43" t="str">
        <f t="shared" si="39"/>
        <v>N/A</v>
      </c>
      <c r="I242" s="12">
        <v>-0.50700000000000001</v>
      </c>
      <c r="J242" s="12">
        <v>8.2710000000000008</v>
      </c>
      <c r="K242" s="44" t="s">
        <v>732</v>
      </c>
      <c r="L242" s="9" t="str">
        <f t="shared" si="40"/>
        <v>Yes</v>
      </c>
    </row>
    <row r="243" spans="1:12" ht="25.5" x14ac:dyDescent="0.2">
      <c r="A243" s="58" t="s">
        <v>1406</v>
      </c>
      <c r="B243" s="34" t="s">
        <v>217</v>
      </c>
      <c r="C243" s="51">
        <v>36858.230538999996</v>
      </c>
      <c r="D243" s="43" t="str">
        <f t="shared" si="37"/>
        <v>N/A</v>
      </c>
      <c r="E243" s="51">
        <v>39622.401495999999</v>
      </c>
      <c r="F243" s="43" t="str">
        <f t="shared" si="38"/>
        <v>N/A</v>
      </c>
      <c r="G243" s="51">
        <v>37389.403263</v>
      </c>
      <c r="H243" s="43" t="str">
        <f t="shared" si="39"/>
        <v>N/A</v>
      </c>
      <c r="I243" s="12">
        <v>7.4989999999999997</v>
      </c>
      <c r="J243" s="12">
        <v>-5.64</v>
      </c>
      <c r="K243" s="44" t="s">
        <v>732</v>
      </c>
      <c r="L243" s="9" t="str">
        <f t="shared" si="40"/>
        <v>Yes</v>
      </c>
    </row>
    <row r="244" spans="1:12" ht="25.5" x14ac:dyDescent="0.2">
      <c r="A244" s="58" t="s">
        <v>1407</v>
      </c>
      <c r="B244" s="34" t="s">
        <v>217</v>
      </c>
      <c r="C244" s="51">
        <v>19079.691728999998</v>
      </c>
      <c r="D244" s="43" t="str">
        <f t="shared" si="37"/>
        <v>N/A</v>
      </c>
      <c r="E244" s="51">
        <v>20485.564103000001</v>
      </c>
      <c r="F244" s="43" t="str">
        <f t="shared" si="38"/>
        <v>N/A</v>
      </c>
      <c r="G244" s="51">
        <v>19990.978723</v>
      </c>
      <c r="H244" s="43" t="str">
        <f t="shared" si="39"/>
        <v>N/A</v>
      </c>
      <c r="I244" s="12">
        <v>7.3680000000000003</v>
      </c>
      <c r="J244" s="12">
        <v>-2.41</v>
      </c>
      <c r="K244" s="44" t="s">
        <v>732</v>
      </c>
      <c r="L244" s="9" t="str">
        <f t="shared" si="40"/>
        <v>Yes</v>
      </c>
    </row>
    <row r="245" spans="1:12" ht="25.5" x14ac:dyDescent="0.2">
      <c r="A245" s="58" t="s">
        <v>1408</v>
      </c>
      <c r="B245" s="34" t="s">
        <v>217</v>
      </c>
      <c r="C245" s="51">
        <v>37059.506395999997</v>
      </c>
      <c r="D245" s="43" t="str">
        <f t="shared" si="37"/>
        <v>N/A</v>
      </c>
      <c r="E245" s="51">
        <v>39786.423982</v>
      </c>
      <c r="F245" s="43" t="str">
        <f t="shared" si="38"/>
        <v>N/A</v>
      </c>
      <c r="G245" s="51">
        <v>37574.410481999999</v>
      </c>
      <c r="H245" s="43" t="str">
        <f t="shared" si="39"/>
        <v>N/A</v>
      </c>
      <c r="I245" s="12">
        <v>7.3579999999999997</v>
      </c>
      <c r="J245" s="12">
        <v>-5.56</v>
      </c>
      <c r="K245" s="44" t="s">
        <v>732</v>
      </c>
      <c r="L245" s="9" t="str">
        <f t="shared" si="40"/>
        <v>Yes</v>
      </c>
    </row>
    <row r="246" spans="1:12" ht="25.5" x14ac:dyDescent="0.2">
      <c r="A246" s="58" t="s">
        <v>1409</v>
      </c>
      <c r="B246" s="34" t="s">
        <v>217</v>
      </c>
      <c r="C246" s="51">
        <v>42545.604937999997</v>
      </c>
      <c r="D246" s="43" t="str">
        <f t="shared" si="37"/>
        <v>N/A</v>
      </c>
      <c r="E246" s="51">
        <v>48848.4</v>
      </c>
      <c r="F246" s="43" t="str">
        <f t="shared" si="38"/>
        <v>N/A</v>
      </c>
      <c r="G246" s="51">
        <v>34875.857143000001</v>
      </c>
      <c r="H246" s="43" t="str">
        <f t="shared" si="39"/>
        <v>N/A</v>
      </c>
      <c r="I246" s="12">
        <v>14.81</v>
      </c>
      <c r="J246" s="12">
        <v>-28.6</v>
      </c>
      <c r="K246" s="44" t="s">
        <v>732</v>
      </c>
      <c r="L246" s="9" t="str">
        <f t="shared" si="40"/>
        <v>Yes</v>
      </c>
    </row>
    <row r="247" spans="1:12" ht="25.5" x14ac:dyDescent="0.2">
      <c r="A247" s="58" t="s">
        <v>1410</v>
      </c>
      <c r="B247" s="34" t="s">
        <v>217</v>
      </c>
      <c r="C247" s="51" t="s">
        <v>1743</v>
      </c>
      <c r="D247" s="43" t="str">
        <f t="shared" si="37"/>
        <v>N/A</v>
      </c>
      <c r="E247" s="51" t="s">
        <v>1743</v>
      </c>
      <c r="F247" s="43" t="str">
        <f t="shared" si="38"/>
        <v>N/A</v>
      </c>
      <c r="G247" s="51">
        <v>27100</v>
      </c>
      <c r="H247" s="43" t="str">
        <f t="shared" si="39"/>
        <v>N/A</v>
      </c>
      <c r="I247" s="12" t="s">
        <v>1743</v>
      </c>
      <c r="J247" s="12" t="s">
        <v>1743</v>
      </c>
      <c r="K247" s="44" t="s">
        <v>732</v>
      </c>
      <c r="L247" s="9" t="str">
        <f t="shared" si="40"/>
        <v>N/A</v>
      </c>
    </row>
    <row r="248" spans="1:12" ht="25.5" x14ac:dyDescent="0.2">
      <c r="A248" s="58" t="s">
        <v>1411</v>
      </c>
      <c r="B248" s="34" t="s">
        <v>217</v>
      </c>
      <c r="C248" s="43">
        <v>0.68583331970000005</v>
      </c>
      <c r="D248" s="43" t="str">
        <f t="shared" si="37"/>
        <v>N/A</v>
      </c>
      <c r="E248" s="43">
        <v>0.64398144339999996</v>
      </c>
      <c r="F248" s="43" t="str">
        <f t="shared" si="38"/>
        <v>N/A</v>
      </c>
      <c r="G248" s="43">
        <v>0.66990819940000002</v>
      </c>
      <c r="H248" s="43" t="str">
        <f t="shared" si="39"/>
        <v>N/A</v>
      </c>
      <c r="I248" s="12">
        <v>-6.1</v>
      </c>
      <c r="J248" s="12">
        <v>4.0259999999999998</v>
      </c>
      <c r="K248" s="44" t="s">
        <v>732</v>
      </c>
      <c r="L248" s="9" t="str">
        <f t="shared" si="40"/>
        <v>Yes</v>
      </c>
    </row>
    <row r="249" spans="1:12" ht="25.5" x14ac:dyDescent="0.2">
      <c r="A249" s="58" t="s">
        <v>1412</v>
      </c>
      <c r="B249" s="34" t="s">
        <v>217</v>
      </c>
      <c r="C249" s="43">
        <v>3.3459119497000001</v>
      </c>
      <c r="D249" s="43" t="str">
        <f t="shared" si="37"/>
        <v>N/A</v>
      </c>
      <c r="E249" s="43">
        <v>3.6494073612000002</v>
      </c>
      <c r="F249" s="43" t="str">
        <f t="shared" si="38"/>
        <v>N/A</v>
      </c>
      <c r="G249" s="43">
        <v>2.8338860416</v>
      </c>
      <c r="H249" s="43" t="str">
        <f t="shared" si="39"/>
        <v>N/A</v>
      </c>
      <c r="I249" s="12">
        <v>9.0709999999999997</v>
      </c>
      <c r="J249" s="12">
        <v>-22.3</v>
      </c>
      <c r="K249" s="44" t="s">
        <v>732</v>
      </c>
      <c r="L249" s="9" t="str">
        <f t="shared" si="40"/>
        <v>Yes</v>
      </c>
    </row>
    <row r="250" spans="1:12" ht="25.5" x14ac:dyDescent="0.2">
      <c r="A250" s="58" t="s">
        <v>1413</v>
      </c>
      <c r="B250" s="34" t="s">
        <v>217</v>
      </c>
      <c r="C250" s="43">
        <v>5.5281521396000004</v>
      </c>
      <c r="D250" s="43" t="str">
        <f t="shared" si="37"/>
        <v>N/A</v>
      </c>
      <c r="E250" s="43">
        <v>5.2761710839999996</v>
      </c>
      <c r="F250" s="43" t="str">
        <f t="shared" si="38"/>
        <v>N/A</v>
      </c>
      <c r="G250" s="43">
        <v>5.5030025181999997</v>
      </c>
      <c r="H250" s="43" t="str">
        <f t="shared" si="39"/>
        <v>N/A</v>
      </c>
      <c r="I250" s="12">
        <v>-4.5599999999999996</v>
      </c>
      <c r="J250" s="12">
        <v>4.2990000000000004</v>
      </c>
      <c r="K250" s="44" t="s">
        <v>732</v>
      </c>
      <c r="L250" s="9" t="str">
        <f t="shared" si="40"/>
        <v>Yes</v>
      </c>
    </row>
    <row r="251" spans="1:12" ht="25.5" x14ac:dyDescent="0.2">
      <c r="A251" s="58" t="s">
        <v>1414</v>
      </c>
      <c r="B251" s="34" t="s">
        <v>217</v>
      </c>
      <c r="C251" s="43">
        <v>8.5556209999999994E-3</v>
      </c>
      <c r="D251" s="43" t="str">
        <f t="shared" si="37"/>
        <v>N/A</v>
      </c>
      <c r="E251" s="43">
        <v>7.4647439999999997E-3</v>
      </c>
      <c r="F251" s="43" t="str">
        <f t="shared" si="38"/>
        <v>N/A</v>
      </c>
      <c r="G251" s="43">
        <v>9.3696249999999995E-3</v>
      </c>
      <c r="H251" s="43" t="str">
        <f t="shared" si="39"/>
        <v>N/A</v>
      </c>
      <c r="I251" s="12">
        <v>-12.8</v>
      </c>
      <c r="J251" s="12">
        <v>25.52</v>
      </c>
      <c r="K251" s="44" t="s">
        <v>732</v>
      </c>
      <c r="L251" s="9" t="str">
        <f t="shared" si="40"/>
        <v>Yes</v>
      </c>
    </row>
    <row r="252" spans="1:12" ht="25.5" x14ac:dyDescent="0.2">
      <c r="A252" s="58" t="s">
        <v>1415</v>
      </c>
      <c r="B252" s="34" t="s">
        <v>217</v>
      </c>
      <c r="C252" s="43">
        <v>0</v>
      </c>
      <c r="D252" s="43" t="str">
        <f t="shared" si="37"/>
        <v>N/A</v>
      </c>
      <c r="E252" s="43">
        <v>0</v>
      </c>
      <c r="F252" s="43" t="str">
        <f t="shared" si="38"/>
        <v>N/A</v>
      </c>
      <c r="G252" s="43">
        <v>3.1216540000000002E-4</v>
      </c>
      <c r="H252" s="43" t="str">
        <f t="shared" si="39"/>
        <v>N/A</v>
      </c>
      <c r="I252" s="12" t="s">
        <v>1743</v>
      </c>
      <c r="J252" s="12" t="s">
        <v>1743</v>
      </c>
      <c r="K252" s="44" t="s">
        <v>732</v>
      </c>
      <c r="L252" s="9" t="str">
        <f t="shared" si="40"/>
        <v>N/A</v>
      </c>
    </row>
    <row r="253" spans="1:12" x14ac:dyDescent="0.2">
      <c r="A253" s="173" t="s">
        <v>1649</v>
      </c>
      <c r="B253" s="174"/>
      <c r="C253" s="174"/>
      <c r="D253" s="174"/>
      <c r="E253" s="174"/>
      <c r="F253" s="174"/>
      <c r="G253" s="174"/>
      <c r="H253" s="174"/>
      <c r="I253" s="174"/>
      <c r="J253" s="174"/>
      <c r="K253" s="174"/>
      <c r="L253" s="175"/>
    </row>
    <row r="254" spans="1:12" x14ac:dyDescent="0.2">
      <c r="A254" s="167" t="s">
        <v>1647</v>
      </c>
      <c r="B254" s="168"/>
      <c r="C254" s="168"/>
      <c r="D254" s="168"/>
      <c r="E254" s="168"/>
      <c r="F254" s="168"/>
      <c r="G254" s="168"/>
      <c r="H254" s="168"/>
      <c r="I254" s="168"/>
      <c r="J254" s="168"/>
      <c r="K254" s="168"/>
      <c r="L254" s="169"/>
    </row>
  </sheetData>
  <mergeCells count="5">
    <mergeCell ref="A4:K4"/>
    <mergeCell ref="A2:L2"/>
    <mergeCell ref="A253:L253"/>
    <mergeCell ref="A254:L254"/>
    <mergeCell ref="A1:L1"/>
  </mergeCells>
  <printOptions headings="1"/>
  <pageMargins left="0.75" right="0.75" top="1" bottom="0.75" header="0.5" footer="0.5"/>
  <pageSetup scale="61" fitToHeight="20" orientation="landscape" useFirstPageNumber="1" r:id="rId1"/>
  <headerFooter alignWithMargins="0">
    <oddFooter>&amp;R&amp;A Page &amp;P</oddFooter>
  </headerFooter>
  <rowBreaks count="1" manualBreakCount="1">
    <brk id="55" max="11" man="1"/>
  </row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L226"/>
  <sheetViews>
    <sheetView zoomScaleNormal="100" zoomScaleSheetLayoutView="80" workbookViewId="0">
      <pane xSplit="2" ySplit="5" topLeftCell="G21" activePane="bottomRight" state="frozen"/>
      <selection pane="topRight" activeCell="C1" sqref="C1"/>
      <selection pane="bottomLeft" activeCell="A6" sqref="A6"/>
      <selection pane="bottomRight" activeCell="A3" sqref="A3:L3"/>
    </sheetView>
  </sheetViews>
  <sheetFormatPr defaultColWidth="9.140625" defaultRowHeight="12.75" x14ac:dyDescent="0.2"/>
  <cols>
    <col min="1" max="1" width="77.28515625" style="54" customWidth="1"/>
    <col min="2" max="2" width="10.7109375" style="54"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42"/>
  </cols>
  <sheetData>
    <row r="1" spans="1:12" s="17" customFormat="1" ht="18.75" customHeight="1" x14ac:dyDescent="0.2">
      <c r="A1" s="158" t="s">
        <v>1682</v>
      </c>
      <c r="B1" s="159"/>
      <c r="C1" s="159"/>
      <c r="D1" s="159"/>
      <c r="E1" s="159"/>
      <c r="F1" s="159"/>
      <c r="G1" s="159"/>
      <c r="H1" s="159"/>
      <c r="I1" s="159"/>
      <c r="J1" s="159"/>
      <c r="K1" s="159"/>
      <c r="L1" s="160"/>
    </row>
    <row r="2" spans="1:12" ht="54" customHeight="1" x14ac:dyDescent="0.2">
      <c r="A2" s="176" t="s">
        <v>1611</v>
      </c>
      <c r="B2" s="177"/>
      <c r="C2" s="177"/>
      <c r="D2" s="177"/>
      <c r="E2" s="177"/>
      <c r="F2" s="177"/>
      <c r="G2" s="177"/>
      <c r="H2" s="177"/>
      <c r="I2" s="177"/>
      <c r="J2" s="177"/>
      <c r="K2" s="177"/>
      <c r="L2" s="178"/>
    </row>
    <row r="3" spans="1:12" s="18" customFormat="1" x14ac:dyDescent="0.2">
      <c r="A3" s="157" t="s">
        <v>1742</v>
      </c>
      <c r="B3" s="19"/>
      <c r="C3" s="19"/>
      <c r="D3" s="19"/>
      <c r="E3" s="19"/>
      <c r="F3" s="19"/>
      <c r="G3" s="19"/>
      <c r="H3" s="19"/>
      <c r="I3" s="19"/>
      <c r="J3" s="19"/>
      <c r="K3" s="20"/>
    </row>
    <row r="4" spans="1:12" s="18" customFormat="1" x14ac:dyDescent="0.2">
      <c r="A4" s="161" t="s">
        <v>650</v>
      </c>
      <c r="B4" s="162"/>
      <c r="C4" s="162"/>
      <c r="D4" s="162"/>
      <c r="E4" s="162"/>
      <c r="F4" s="162"/>
      <c r="G4" s="162"/>
      <c r="H4" s="162"/>
      <c r="I4" s="162"/>
      <c r="J4" s="162"/>
      <c r="K4" s="163"/>
    </row>
    <row r="5" spans="1:12" s="73" customFormat="1" ht="63" customHeight="1" x14ac:dyDescent="0.2">
      <c r="A5" s="126" t="s">
        <v>11</v>
      </c>
      <c r="B5" s="22" t="s">
        <v>216</v>
      </c>
      <c r="C5" s="22" t="s">
        <v>1671</v>
      </c>
      <c r="D5" s="22" t="s">
        <v>1677</v>
      </c>
      <c r="E5" s="22" t="s">
        <v>651</v>
      </c>
      <c r="F5" s="22" t="s">
        <v>1673</v>
      </c>
      <c r="G5" s="22" t="s">
        <v>652</v>
      </c>
      <c r="H5" s="22" t="s">
        <v>1674</v>
      </c>
      <c r="I5" s="39" t="s">
        <v>1675</v>
      </c>
      <c r="J5" s="39" t="s">
        <v>1676</v>
      </c>
      <c r="K5" s="40" t="s">
        <v>737</v>
      </c>
      <c r="L5" s="41" t="s">
        <v>736</v>
      </c>
    </row>
    <row r="6" spans="1:12" x14ac:dyDescent="0.2">
      <c r="A6" s="45" t="s">
        <v>5</v>
      </c>
      <c r="B6" s="34" t="s">
        <v>217</v>
      </c>
      <c r="C6" s="35">
        <v>263054</v>
      </c>
      <c r="D6" s="43" t="str">
        <f t="shared" ref="D6:D37" si="0">IF($B6="N/A","N/A",IF(C6&gt;10,"No",IF(C6&lt;-10,"No","Yes")))</f>
        <v>N/A</v>
      </c>
      <c r="E6" s="35">
        <v>264274</v>
      </c>
      <c r="F6" s="43" t="str">
        <f t="shared" ref="F6:F37" si="1">IF($B6="N/A","N/A",IF(E6&gt;10,"No",IF(E6&lt;-10,"No","Yes")))</f>
        <v>N/A</v>
      </c>
      <c r="G6" s="35">
        <v>265241</v>
      </c>
      <c r="H6" s="43" t="str">
        <f t="shared" ref="H6:H37" si="2">IF($B6="N/A","N/A",IF(G6&gt;10,"No",IF(G6&lt;-10,"No","Yes")))</f>
        <v>N/A</v>
      </c>
      <c r="I6" s="12">
        <v>0.46379999999999999</v>
      </c>
      <c r="J6" s="12">
        <v>0.3659</v>
      </c>
      <c r="K6" s="44" t="s">
        <v>732</v>
      </c>
      <c r="L6" s="9" t="str">
        <f t="shared" ref="L6:L39" si="3">IF(J6="Div by 0", "N/A", IF(K6="N/A","N/A", IF(J6&gt;VALUE(MID(K6,1,2)), "No", IF(J6&lt;-1*VALUE(MID(K6,1,2)), "No", "Yes"))))</f>
        <v>Yes</v>
      </c>
    </row>
    <row r="7" spans="1:12" x14ac:dyDescent="0.2">
      <c r="A7" s="45" t="s">
        <v>6</v>
      </c>
      <c r="B7" s="34" t="s">
        <v>217</v>
      </c>
      <c r="C7" s="35">
        <v>248704</v>
      </c>
      <c r="D7" s="43" t="str">
        <f t="shared" si="0"/>
        <v>N/A</v>
      </c>
      <c r="E7" s="35">
        <v>250098</v>
      </c>
      <c r="F7" s="43" t="str">
        <f t="shared" si="1"/>
        <v>N/A</v>
      </c>
      <c r="G7" s="35">
        <v>250375</v>
      </c>
      <c r="H7" s="43" t="str">
        <f t="shared" si="2"/>
        <v>N/A</v>
      </c>
      <c r="I7" s="12">
        <v>0.5605</v>
      </c>
      <c r="J7" s="12">
        <v>0.1108</v>
      </c>
      <c r="K7" s="44" t="s">
        <v>732</v>
      </c>
      <c r="L7" s="9" t="str">
        <f t="shared" si="3"/>
        <v>Yes</v>
      </c>
    </row>
    <row r="8" spans="1:12" x14ac:dyDescent="0.2">
      <c r="A8" s="45" t="s">
        <v>364</v>
      </c>
      <c r="B8" s="34" t="s">
        <v>217</v>
      </c>
      <c r="C8" s="35" t="s">
        <v>217</v>
      </c>
      <c r="D8" s="43" t="str">
        <f t="shared" si="0"/>
        <v>N/A</v>
      </c>
      <c r="E8" s="35" t="s">
        <v>217</v>
      </c>
      <c r="F8" s="43" t="str">
        <f t="shared" si="1"/>
        <v>N/A</v>
      </c>
      <c r="G8" s="8">
        <v>94.395285797</v>
      </c>
      <c r="H8" s="43" t="str">
        <f t="shared" si="2"/>
        <v>N/A</v>
      </c>
      <c r="I8" s="12" t="s">
        <v>217</v>
      </c>
      <c r="J8" s="12" t="s">
        <v>217</v>
      </c>
      <c r="K8" s="44" t="s">
        <v>732</v>
      </c>
      <c r="L8" s="9" t="str">
        <f t="shared" si="3"/>
        <v>No</v>
      </c>
    </row>
    <row r="9" spans="1:12" x14ac:dyDescent="0.2">
      <c r="A9" s="4" t="s">
        <v>88</v>
      </c>
      <c r="B9" s="47" t="s">
        <v>217</v>
      </c>
      <c r="C9" s="1">
        <v>237846.08</v>
      </c>
      <c r="D9" s="11" t="str">
        <f t="shared" si="0"/>
        <v>N/A</v>
      </c>
      <c r="E9" s="1">
        <v>239663.35999999999</v>
      </c>
      <c r="F9" s="11" t="str">
        <f t="shared" si="1"/>
        <v>N/A</v>
      </c>
      <c r="G9" s="1">
        <v>240424.19</v>
      </c>
      <c r="H9" s="11" t="str">
        <f t="shared" si="2"/>
        <v>N/A</v>
      </c>
      <c r="I9" s="12">
        <v>0.7641</v>
      </c>
      <c r="J9" s="12">
        <v>0.3175</v>
      </c>
      <c r="K9" s="47" t="s">
        <v>732</v>
      </c>
      <c r="L9" s="9" t="str">
        <f t="shared" si="3"/>
        <v>Yes</v>
      </c>
    </row>
    <row r="10" spans="1:12" x14ac:dyDescent="0.2">
      <c r="A10" s="4" t="s">
        <v>1416</v>
      </c>
      <c r="B10" s="34" t="s">
        <v>217</v>
      </c>
      <c r="C10" s="8">
        <v>2.1429060192999998</v>
      </c>
      <c r="D10" s="43" t="str">
        <f t="shared" si="0"/>
        <v>N/A</v>
      </c>
      <c r="E10" s="8">
        <v>1.9347344044000001</v>
      </c>
      <c r="F10" s="43" t="str">
        <f t="shared" si="1"/>
        <v>N/A</v>
      </c>
      <c r="G10" s="8">
        <v>1.8568019273</v>
      </c>
      <c r="H10" s="43" t="str">
        <f t="shared" si="2"/>
        <v>N/A</v>
      </c>
      <c r="I10" s="12">
        <v>-9.7100000000000009</v>
      </c>
      <c r="J10" s="12">
        <v>-4.03</v>
      </c>
      <c r="K10" s="44" t="s">
        <v>732</v>
      </c>
      <c r="L10" s="9" t="str">
        <f t="shared" si="3"/>
        <v>Yes</v>
      </c>
    </row>
    <row r="11" spans="1:12" x14ac:dyDescent="0.2">
      <c r="A11" s="4" t="s">
        <v>1417</v>
      </c>
      <c r="B11" s="34" t="s">
        <v>217</v>
      </c>
      <c r="C11" s="8">
        <v>9.1236020000000001E-2</v>
      </c>
      <c r="D11" s="43" t="str">
        <f t="shared" si="0"/>
        <v>N/A</v>
      </c>
      <c r="E11" s="8">
        <v>0.1063290373</v>
      </c>
      <c r="F11" s="43" t="str">
        <f t="shared" si="1"/>
        <v>N/A</v>
      </c>
      <c r="G11" s="8">
        <v>0.31744715179999999</v>
      </c>
      <c r="H11" s="43" t="str">
        <f t="shared" si="2"/>
        <v>N/A</v>
      </c>
      <c r="I11" s="12">
        <v>16.54</v>
      </c>
      <c r="J11" s="12">
        <v>198.6</v>
      </c>
      <c r="K11" s="44" t="s">
        <v>732</v>
      </c>
      <c r="L11" s="9" t="str">
        <f t="shared" si="3"/>
        <v>No</v>
      </c>
    </row>
    <row r="12" spans="1:12" x14ac:dyDescent="0.2">
      <c r="A12" s="4" t="s">
        <v>1418</v>
      </c>
      <c r="B12" s="34" t="s">
        <v>217</v>
      </c>
      <c r="C12" s="8">
        <v>77.818622791999999</v>
      </c>
      <c r="D12" s="43" t="str">
        <f t="shared" si="0"/>
        <v>N/A</v>
      </c>
      <c r="E12" s="8">
        <v>79.121290782000003</v>
      </c>
      <c r="F12" s="43" t="str">
        <f t="shared" si="1"/>
        <v>N/A</v>
      </c>
      <c r="G12" s="8">
        <v>79.943146045000006</v>
      </c>
      <c r="H12" s="43" t="str">
        <f t="shared" si="2"/>
        <v>N/A</v>
      </c>
      <c r="I12" s="12">
        <v>1.6739999999999999</v>
      </c>
      <c r="J12" s="12">
        <v>1.0389999999999999</v>
      </c>
      <c r="K12" s="44" t="s">
        <v>732</v>
      </c>
      <c r="L12" s="9" t="str">
        <f t="shared" si="3"/>
        <v>Yes</v>
      </c>
    </row>
    <row r="13" spans="1:12" x14ac:dyDescent="0.2">
      <c r="A13" s="4" t="s">
        <v>1419</v>
      </c>
      <c r="B13" s="34" t="s">
        <v>217</v>
      </c>
      <c r="C13" s="8">
        <v>1.6958495214</v>
      </c>
      <c r="D13" s="43" t="str">
        <f t="shared" si="0"/>
        <v>N/A</v>
      </c>
      <c r="E13" s="8">
        <v>2.6669290206</v>
      </c>
      <c r="F13" s="43" t="str">
        <f t="shared" si="1"/>
        <v>N/A</v>
      </c>
      <c r="G13" s="8">
        <v>1.6192820869</v>
      </c>
      <c r="H13" s="43" t="str">
        <f t="shared" si="2"/>
        <v>N/A</v>
      </c>
      <c r="I13" s="12">
        <v>57.26</v>
      </c>
      <c r="J13" s="12">
        <v>-39.299999999999997</v>
      </c>
      <c r="K13" s="44" t="s">
        <v>732</v>
      </c>
      <c r="L13" s="9" t="str">
        <f t="shared" si="3"/>
        <v>No</v>
      </c>
    </row>
    <row r="14" spans="1:12" x14ac:dyDescent="0.2">
      <c r="A14" s="4" t="s">
        <v>1420</v>
      </c>
      <c r="B14" s="34" t="s">
        <v>217</v>
      </c>
      <c r="C14" s="8">
        <v>2.0322823451000001</v>
      </c>
      <c r="D14" s="43" t="str">
        <f t="shared" si="0"/>
        <v>N/A</v>
      </c>
      <c r="E14" s="8">
        <v>2.3532394408999999</v>
      </c>
      <c r="F14" s="43" t="str">
        <f t="shared" si="1"/>
        <v>N/A</v>
      </c>
      <c r="G14" s="8">
        <v>2.4438152472999999</v>
      </c>
      <c r="H14" s="43" t="str">
        <f t="shared" si="2"/>
        <v>N/A</v>
      </c>
      <c r="I14" s="12">
        <v>15.79</v>
      </c>
      <c r="J14" s="12">
        <v>3.8490000000000002</v>
      </c>
      <c r="K14" s="44" t="s">
        <v>732</v>
      </c>
      <c r="L14" s="9" t="str">
        <f t="shared" si="3"/>
        <v>Yes</v>
      </c>
    </row>
    <row r="15" spans="1:12" x14ac:dyDescent="0.2">
      <c r="A15" s="4" t="s">
        <v>1421</v>
      </c>
      <c r="B15" s="34" t="s">
        <v>217</v>
      </c>
      <c r="C15" s="8">
        <v>0</v>
      </c>
      <c r="D15" s="43" t="str">
        <f t="shared" si="0"/>
        <v>N/A</v>
      </c>
      <c r="E15" s="8">
        <v>0</v>
      </c>
      <c r="F15" s="43" t="str">
        <f t="shared" si="1"/>
        <v>N/A</v>
      </c>
      <c r="G15" s="8">
        <v>0</v>
      </c>
      <c r="H15" s="43" t="str">
        <f t="shared" si="2"/>
        <v>N/A</v>
      </c>
      <c r="I15" s="12" t="s">
        <v>1743</v>
      </c>
      <c r="J15" s="12" t="s">
        <v>1743</v>
      </c>
      <c r="K15" s="44" t="s">
        <v>732</v>
      </c>
      <c r="L15" s="9" t="str">
        <f t="shared" si="3"/>
        <v>N/A</v>
      </c>
    </row>
    <row r="16" spans="1:12" x14ac:dyDescent="0.2">
      <c r="A16" s="4" t="s">
        <v>1422</v>
      </c>
      <c r="B16" s="34" t="s">
        <v>217</v>
      </c>
      <c r="C16" s="8">
        <v>0.64435439110000003</v>
      </c>
      <c r="D16" s="43" t="str">
        <f t="shared" si="0"/>
        <v>N/A</v>
      </c>
      <c r="E16" s="8">
        <v>0.73030264040000004</v>
      </c>
      <c r="F16" s="43" t="str">
        <f t="shared" si="1"/>
        <v>N/A</v>
      </c>
      <c r="G16" s="8">
        <v>0.73329538039999997</v>
      </c>
      <c r="H16" s="43" t="str">
        <f t="shared" si="2"/>
        <v>N/A</v>
      </c>
      <c r="I16" s="12">
        <v>13.34</v>
      </c>
      <c r="J16" s="12">
        <v>0.4098</v>
      </c>
      <c r="K16" s="44" t="s">
        <v>732</v>
      </c>
      <c r="L16" s="9" t="str">
        <f t="shared" si="3"/>
        <v>Yes</v>
      </c>
    </row>
    <row r="17" spans="1:12" x14ac:dyDescent="0.2">
      <c r="A17" s="4" t="s">
        <v>1423</v>
      </c>
      <c r="B17" s="34" t="s">
        <v>217</v>
      </c>
      <c r="C17" s="8">
        <v>0</v>
      </c>
      <c r="D17" s="43" t="str">
        <f t="shared" si="0"/>
        <v>N/A</v>
      </c>
      <c r="E17" s="8">
        <v>0</v>
      </c>
      <c r="F17" s="43" t="str">
        <f t="shared" si="1"/>
        <v>N/A</v>
      </c>
      <c r="G17" s="8">
        <v>0</v>
      </c>
      <c r="H17" s="43" t="str">
        <f t="shared" si="2"/>
        <v>N/A</v>
      </c>
      <c r="I17" s="12" t="s">
        <v>1743</v>
      </c>
      <c r="J17" s="12" t="s">
        <v>1743</v>
      </c>
      <c r="K17" s="44" t="s">
        <v>732</v>
      </c>
      <c r="L17" s="9" t="str">
        <f t="shared" si="3"/>
        <v>N/A</v>
      </c>
    </row>
    <row r="18" spans="1:12" x14ac:dyDescent="0.2">
      <c r="A18" s="4" t="s">
        <v>1424</v>
      </c>
      <c r="B18" s="34" t="s">
        <v>217</v>
      </c>
      <c r="C18" s="8">
        <v>15.574748911</v>
      </c>
      <c r="D18" s="43" t="str">
        <f t="shared" si="0"/>
        <v>N/A</v>
      </c>
      <c r="E18" s="8">
        <v>13.087174675</v>
      </c>
      <c r="F18" s="43" t="str">
        <f t="shared" si="1"/>
        <v>N/A</v>
      </c>
      <c r="G18" s="8">
        <v>13.086212162000001</v>
      </c>
      <c r="H18" s="43" t="str">
        <f t="shared" si="2"/>
        <v>N/A</v>
      </c>
      <c r="I18" s="12">
        <v>-16</v>
      </c>
      <c r="J18" s="12">
        <v>-7.0000000000000001E-3</v>
      </c>
      <c r="K18" s="44" t="s">
        <v>732</v>
      </c>
      <c r="L18" s="9" t="str">
        <f t="shared" si="3"/>
        <v>Yes</v>
      </c>
    </row>
    <row r="19" spans="1:12" x14ac:dyDescent="0.2">
      <c r="A19" s="4" t="s">
        <v>1425</v>
      </c>
      <c r="B19" s="34" t="s">
        <v>217</v>
      </c>
      <c r="C19" s="8">
        <v>0</v>
      </c>
      <c r="D19" s="43" t="str">
        <f t="shared" si="0"/>
        <v>N/A</v>
      </c>
      <c r="E19" s="8">
        <v>0</v>
      </c>
      <c r="F19" s="43" t="str">
        <f t="shared" si="1"/>
        <v>N/A</v>
      </c>
      <c r="G19" s="8">
        <v>0</v>
      </c>
      <c r="H19" s="43" t="str">
        <f t="shared" si="2"/>
        <v>N/A</v>
      </c>
      <c r="I19" s="12" t="s">
        <v>1743</v>
      </c>
      <c r="J19" s="12" t="s">
        <v>1743</v>
      </c>
      <c r="K19" s="44" t="s">
        <v>732</v>
      </c>
      <c r="L19" s="9" t="str">
        <f t="shared" si="3"/>
        <v>N/A</v>
      </c>
    </row>
    <row r="20" spans="1:12" x14ac:dyDescent="0.2">
      <c r="A20" s="2" t="s">
        <v>968</v>
      </c>
      <c r="B20" s="34" t="s">
        <v>217</v>
      </c>
      <c r="C20" s="8">
        <v>97.568560067999996</v>
      </c>
      <c r="D20" s="43" t="str">
        <f t="shared" si="0"/>
        <v>N/A</v>
      </c>
      <c r="E20" s="8">
        <v>96.496439301999999</v>
      </c>
      <c r="F20" s="43" t="str">
        <f t="shared" si="1"/>
        <v>N/A</v>
      </c>
      <c r="G20" s="8">
        <v>97.329975380999997</v>
      </c>
      <c r="H20" s="43" t="str">
        <f t="shared" si="2"/>
        <v>N/A</v>
      </c>
      <c r="I20" s="12">
        <v>-1.1000000000000001</v>
      </c>
      <c r="J20" s="12">
        <v>0.86380000000000001</v>
      </c>
      <c r="K20" s="44" t="s">
        <v>732</v>
      </c>
      <c r="L20" s="9" t="str">
        <f t="shared" si="3"/>
        <v>Yes</v>
      </c>
    </row>
    <row r="21" spans="1:12" x14ac:dyDescent="0.2">
      <c r="A21" s="2" t="s">
        <v>969</v>
      </c>
      <c r="B21" s="34" t="s">
        <v>217</v>
      </c>
      <c r="C21" s="8">
        <v>2.4314399325</v>
      </c>
      <c r="D21" s="43" t="str">
        <f t="shared" si="0"/>
        <v>N/A</v>
      </c>
      <c r="E21" s="8">
        <v>3.5035606983999998</v>
      </c>
      <c r="F21" s="43" t="str">
        <f t="shared" si="1"/>
        <v>N/A</v>
      </c>
      <c r="G21" s="8">
        <v>2.6700246190999999</v>
      </c>
      <c r="H21" s="43" t="str">
        <f t="shared" si="2"/>
        <v>N/A</v>
      </c>
      <c r="I21" s="12">
        <v>44.09</v>
      </c>
      <c r="J21" s="12">
        <v>-23.8</v>
      </c>
      <c r="K21" s="44" t="s">
        <v>732</v>
      </c>
      <c r="L21" s="9" t="str">
        <f t="shared" si="3"/>
        <v>Yes</v>
      </c>
    </row>
    <row r="22" spans="1:12" x14ac:dyDescent="0.2">
      <c r="A22" s="3" t="s">
        <v>1728</v>
      </c>
      <c r="B22" s="34" t="s">
        <v>217</v>
      </c>
      <c r="C22" s="35">
        <v>145635</v>
      </c>
      <c r="D22" s="43" t="str">
        <f t="shared" si="0"/>
        <v>N/A</v>
      </c>
      <c r="E22" s="35">
        <v>144022</v>
      </c>
      <c r="F22" s="43" t="str">
        <f t="shared" si="1"/>
        <v>N/A</v>
      </c>
      <c r="G22" s="35">
        <v>142514</v>
      </c>
      <c r="H22" s="43" t="str">
        <f t="shared" si="2"/>
        <v>N/A</v>
      </c>
      <c r="I22" s="12">
        <v>-1.1100000000000001</v>
      </c>
      <c r="J22" s="12">
        <v>-1.05</v>
      </c>
      <c r="K22" s="44" t="s">
        <v>732</v>
      </c>
      <c r="L22" s="9" t="str">
        <f t="shared" si="3"/>
        <v>Yes</v>
      </c>
    </row>
    <row r="23" spans="1:12" x14ac:dyDescent="0.2">
      <c r="A23" s="3" t="s">
        <v>984</v>
      </c>
      <c r="B23" s="34" t="s">
        <v>217</v>
      </c>
      <c r="C23" s="35">
        <v>57849</v>
      </c>
      <c r="D23" s="43" t="str">
        <f t="shared" si="0"/>
        <v>N/A</v>
      </c>
      <c r="E23" s="35">
        <v>56755</v>
      </c>
      <c r="F23" s="43" t="str">
        <f t="shared" si="1"/>
        <v>N/A</v>
      </c>
      <c r="G23" s="35">
        <v>56396</v>
      </c>
      <c r="H23" s="43" t="str">
        <f t="shared" si="2"/>
        <v>N/A</v>
      </c>
      <c r="I23" s="12">
        <v>-1.89</v>
      </c>
      <c r="J23" s="12">
        <v>-0.63300000000000001</v>
      </c>
      <c r="K23" s="44" t="s">
        <v>732</v>
      </c>
      <c r="L23" s="9" t="str">
        <f t="shared" si="3"/>
        <v>Yes</v>
      </c>
    </row>
    <row r="24" spans="1:12" x14ac:dyDescent="0.2">
      <c r="A24" s="3" t="s">
        <v>985</v>
      </c>
      <c r="B24" s="34" t="s">
        <v>217</v>
      </c>
      <c r="C24" s="35">
        <v>20584</v>
      </c>
      <c r="D24" s="43" t="str">
        <f t="shared" si="0"/>
        <v>N/A</v>
      </c>
      <c r="E24" s="35">
        <v>20925</v>
      </c>
      <c r="F24" s="43" t="str">
        <f t="shared" si="1"/>
        <v>N/A</v>
      </c>
      <c r="G24" s="35">
        <v>21325</v>
      </c>
      <c r="H24" s="43" t="str">
        <f t="shared" si="2"/>
        <v>N/A</v>
      </c>
      <c r="I24" s="12">
        <v>1.657</v>
      </c>
      <c r="J24" s="12">
        <v>1.9119999999999999</v>
      </c>
      <c r="K24" s="44" t="s">
        <v>732</v>
      </c>
      <c r="L24" s="9" t="str">
        <f t="shared" si="3"/>
        <v>Yes</v>
      </c>
    </row>
    <row r="25" spans="1:12" x14ac:dyDescent="0.2">
      <c r="A25" s="3" t="s">
        <v>986</v>
      </c>
      <c r="B25" s="34" t="s">
        <v>217</v>
      </c>
      <c r="C25" s="35">
        <v>67202</v>
      </c>
      <c r="D25" s="43" t="str">
        <f t="shared" si="0"/>
        <v>N/A</v>
      </c>
      <c r="E25" s="35">
        <v>66342</v>
      </c>
      <c r="F25" s="43" t="str">
        <f t="shared" si="1"/>
        <v>N/A</v>
      </c>
      <c r="G25" s="35">
        <v>64793</v>
      </c>
      <c r="H25" s="43" t="str">
        <f t="shared" si="2"/>
        <v>N/A</v>
      </c>
      <c r="I25" s="12">
        <v>-1.28</v>
      </c>
      <c r="J25" s="12">
        <v>-2.33</v>
      </c>
      <c r="K25" s="44" t="s">
        <v>732</v>
      </c>
      <c r="L25" s="9" t="str">
        <f t="shared" si="3"/>
        <v>Yes</v>
      </c>
    </row>
    <row r="26" spans="1:12" x14ac:dyDescent="0.2">
      <c r="A26" s="3" t="s">
        <v>987</v>
      </c>
      <c r="B26" s="34" t="s">
        <v>217</v>
      </c>
      <c r="C26" s="35">
        <v>0</v>
      </c>
      <c r="D26" s="43" t="str">
        <f t="shared" si="0"/>
        <v>N/A</v>
      </c>
      <c r="E26" s="35">
        <v>0</v>
      </c>
      <c r="F26" s="43" t="str">
        <f t="shared" si="1"/>
        <v>N/A</v>
      </c>
      <c r="G26" s="35">
        <v>0</v>
      </c>
      <c r="H26" s="43" t="str">
        <f t="shared" si="2"/>
        <v>N/A</v>
      </c>
      <c r="I26" s="12" t="s">
        <v>1743</v>
      </c>
      <c r="J26" s="12" t="s">
        <v>1743</v>
      </c>
      <c r="K26" s="44" t="s">
        <v>732</v>
      </c>
      <c r="L26" s="9" t="str">
        <f t="shared" si="3"/>
        <v>N/A</v>
      </c>
    </row>
    <row r="27" spans="1:12" x14ac:dyDescent="0.2">
      <c r="A27" s="3" t="s">
        <v>988</v>
      </c>
      <c r="B27" s="34" t="s">
        <v>217</v>
      </c>
      <c r="C27" s="35">
        <v>0</v>
      </c>
      <c r="D27" s="43" t="str">
        <f t="shared" si="0"/>
        <v>N/A</v>
      </c>
      <c r="E27" s="35">
        <v>0</v>
      </c>
      <c r="F27" s="43" t="str">
        <f t="shared" si="1"/>
        <v>N/A</v>
      </c>
      <c r="G27" s="35">
        <v>0</v>
      </c>
      <c r="H27" s="43" t="str">
        <f t="shared" si="2"/>
        <v>N/A</v>
      </c>
      <c r="I27" s="12" t="s">
        <v>1743</v>
      </c>
      <c r="J27" s="12" t="s">
        <v>1743</v>
      </c>
      <c r="K27" s="44" t="s">
        <v>732</v>
      </c>
      <c r="L27" s="9" t="str">
        <f t="shared" si="3"/>
        <v>N/A</v>
      </c>
    </row>
    <row r="28" spans="1:12" x14ac:dyDescent="0.2">
      <c r="A28" s="3" t="s">
        <v>103</v>
      </c>
      <c r="B28" s="34" t="s">
        <v>217</v>
      </c>
      <c r="C28" s="35">
        <v>114817</v>
      </c>
      <c r="D28" s="43" t="str">
        <f t="shared" si="0"/>
        <v>N/A</v>
      </c>
      <c r="E28" s="35">
        <v>117717</v>
      </c>
      <c r="F28" s="43" t="str">
        <f t="shared" si="1"/>
        <v>N/A</v>
      </c>
      <c r="G28" s="35">
        <v>120466</v>
      </c>
      <c r="H28" s="43" t="str">
        <f t="shared" si="2"/>
        <v>N/A</v>
      </c>
      <c r="I28" s="12">
        <v>2.5259999999999998</v>
      </c>
      <c r="J28" s="12">
        <v>2.335</v>
      </c>
      <c r="K28" s="44" t="s">
        <v>732</v>
      </c>
      <c r="L28" s="9" t="str">
        <f t="shared" si="3"/>
        <v>Yes</v>
      </c>
    </row>
    <row r="29" spans="1:12" x14ac:dyDescent="0.2">
      <c r="A29" s="3" t="s">
        <v>989</v>
      </c>
      <c r="B29" s="34" t="s">
        <v>217</v>
      </c>
      <c r="C29" s="35">
        <v>49538</v>
      </c>
      <c r="D29" s="43" t="str">
        <f t="shared" si="0"/>
        <v>N/A</v>
      </c>
      <c r="E29" s="35">
        <v>49406</v>
      </c>
      <c r="F29" s="43" t="str">
        <f t="shared" si="1"/>
        <v>N/A</v>
      </c>
      <c r="G29" s="35">
        <v>50286</v>
      </c>
      <c r="H29" s="43" t="str">
        <f t="shared" si="2"/>
        <v>N/A</v>
      </c>
      <c r="I29" s="12">
        <v>-0.26600000000000001</v>
      </c>
      <c r="J29" s="12">
        <v>1.7809999999999999</v>
      </c>
      <c r="K29" s="44" t="s">
        <v>732</v>
      </c>
      <c r="L29" s="9" t="str">
        <f t="shared" si="3"/>
        <v>Yes</v>
      </c>
    </row>
    <row r="30" spans="1:12" x14ac:dyDescent="0.2">
      <c r="A30" s="3" t="s">
        <v>990</v>
      </c>
      <c r="B30" s="34" t="s">
        <v>217</v>
      </c>
      <c r="C30" s="35">
        <v>5218</v>
      </c>
      <c r="D30" s="43" t="str">
        <f t="shared" si="0"/>
        <v>N/A</v>
      </c>
      <c r="E30" s="35">
        <v>5476</v>
      </c>
      <c r="F30" s="43" t="str">
        <f t="shared" si="1"/>
        <v>N/A</v>
      </c>
      <c r="G30" s="35">
        <v>5932</v>
      </c>
      <c r="H30" s="43" t="str">
        <f t="shared" si="2"/>
        <v>N/A</v>
      </c>
      <c r="I30" s="12">
        <v>4.944</v>
      </c>
      <c r="J30" s="12">
        <v>8.327</v>
      </c>
      <c r="K30" s="44" t="s">
        <v>732</v>
      </c>
      <c r="L30" s="9" t="str">
        <f t="shared" si="3"/>
        <v>Yes</v>
      </c>
    </row>
    <row r="31" spans="1:12" x14ac:dyDescent="0.2">
      <c r="A31" s="3" t="s">
        <v>991</v>
      </c>
      <c r="B31" s="34" t="s">
        <v>217</v>
      </c>
      <c r="C31" s="35">
        <v>59947</v>
      </c>
      <c r="D31" s="43" t="str">
        <f t="shared" si="0"/>
        <v>N/A</v>
      </c>
      <c r="E31" s="35">
        <v>62012</v>
      </c>
      <c r="F31" s="43" t="str">
        <f t="shared" si="1"/>
        <v>N/A</v>
      </c>
      <c r="G31" s="35">
        <v>63049</v>
      </c>
      <c r="H31" s="43" t="str">
        <f t="shared" si="2"/>
        <v>N/A</v>
      </c>
      <c r="I31" s="12">
        <v>3.4449999999999998</v>
      </c>
      <c r="J31" s="12">
        <v>1.6719999999999999</v>
      </c>
      <c r="K31" s="44" t="s">
        <v>732</v>
      </c>
      <c r="L31" s="9" t="str">
        <f t="shared" si="3"/>
        <v>Yes</v>
      </c>
    </row>
    <row r="32" spans="1:12" x14ac:dyDescent="0.2">
      <c r="A32" s="3" t="s">
        <v>992</v>
      </c>
      <c r="B32" s="34" t="s">
        <v>217</v>
      </c>
      <c r="C32" s="35">
        <v>114</v>
      </c>
      <c r="D32" s="43" t="str">
        <f t="shared" si="0"/>
        <v>N/A</v>
      </c>
      <c r="E32" s="35">
        <v>823</v>
      </c>
      <c r="F32" s="43" t="str">
        <f t="shared" si="1"/>
        <v>N/A</v>
      </c>
      <c r="G32" s="35">
        <v>1199</v>
      </c>
      <c r="H32" s="43" t="str">
        <f t="shared" si="2"/>
        <v>N/A</v>
      </c>
      <c r="I32" s="12">
        <v>621.9</v>
      </c>
      <c r="J32" s="12">
        <v>45.69</v>
      </c>
      <c r="K32" s="44" t="s">
        <v>732</v>
      </c>
      <c r="L32" s="9" t="str">
        <f t="shared" si="3"/>
        <v>No</v>
      </c>
    </row>
    <row r="33" spans="1:12" x14ac:dyDescent="0.2">
      <c r="A33" s="3" t="s">
        <v>993</v>
      </c>
      <c r="B33" s="34" t="s">
        <v>217</v>
      </c>
      <c r="C33" s="35">
        <v>0</v>
      </c>
      <c r="D33" s="43" t="str">
        <f t="shared" si="0"/>
        <v>N/A</v>
      </c>
      <c r="E33" s="35">
        <v>0</v>
      </c>
      <c r="F33" s="43" t="str">
        <f t="shared" si="1"/>
        <v>N/A</v>
      </c>
      <c r="G33" s="35">
        <v>0</v>
      </c>
      <c r="H33" s="43" t="str">
        <f t="shared" si="2"/>
        <v>N/A</v>
      </c>
      <c r="I33" s="12" t="s">
        <v>1743</v>
      </c>
      <c r="J33" s="12" t="s">
        <v>1743</v>
      </c>
      <c r="K33" s="44" t="s">
        <v>732</v>
      </c>
      <c r="L33" s="9" t="str">
        <f t="shared" si="3"/>
        <v>N/A</v>
      </c>
    </row>
    <row r="34" spans="1:12" x14ac:dyDescent="0.2">
      <c r="A34" s="45" t="s">
        <v>84</v>
      </c>
      <c r="B34" s="34" t="s">
        <v>217</v>
      </c>
      <c r="C34" s="46">
        <v>2857300096</v>
      </c>
      <c r="D34" s="43" t="str">
        <f t="shared" si="0"/>
        <v>N/A</v>
      </c>
      <c r="E34" s="46">
        <v>2957472655</v>
      </c>
      <c r="F34" s="43" t="str">
        <f t="shared" si="1"/>
        <v>N/A</v>
      </c>
      <c r="G34" s="46">
        <v>2868678291</v>
      </c>
      <c r="H34" s="43" t="str">
        <f t="shared" si="2"/>
        <v>N/A</v>
      </c>
      <c r="I34" s="12">
        <v>3.5059999999999998</v>
      </c>
      <c r="J34" s="12">
        <v>-3</v>
      </c>
      <c r="K34" s="44" t="s">
        <v>732</v>
      </c>
      <c r="L34" s="9" t="str">
        <f t="shared" si="3"/>
        <v>Yes</v>
      </c>
    </row>
    <row r="35" spans="1:12" x14ac:dyDescent="0.2">
      <c r="A35" s="45" t="s">
        <v>1426</v>
      </c>
      <c r="B35" s="34" t="s">
        <v>217</v>
      </c>
      <c r="C35" s="46">
        <v>10862.028694000001</v>
      </c>
      <c r="D35" s="43" t="str">
        <f t="shared" si="0"/>
        <v>N/A</v>
      </c>
      <c r="E35" s="46">
        <v>11190.933104</v>
      </c>
      <c r="F35" s="43" t="str">
        <f t="shared" si="1"/>
        <v>N/A</v>
      </c>
      <c r="G35" s="46">
        <v>10815.365238</v>
      </c>
      <c r="H35" s="43" t="str">
        <f t="shared" si="2"/>
        <v>N/A</v>
      </c>
      <c r="I35" s="12">
        <v>3.028</v>
      </c>
      <c r="J35" s="12">
        <v>-3.36</v>
      </c>
      <c r="K35" s="44" t="s">
        <v>732</v>
      </c>
      <c r="L35" s="9" t="str">
        <f t="shared" si="3"/>
        <v>Yes</v>
      </c>
    </row>
    <row r="36" spans="1:12" x14ac:dyDescent="0.2">
      <c r="A36" s="45" t="s">
        <v>1427</v>
      </c>
      <c r="B36" s="34" t="s">
        <v>217</v>
      </c>
      <c r="C36" s="46">
        <v>11488.758105999999</v>
      </c>
      <c r="D36" s="43" t="str">
        <f t="shared" si="0"/>
        <v>N/A</v>
      </c>
      <c r="E36" s="46">
        <v>11825.25512</v>
      </c>
      <c r="F36" s="43" t="str">
        <f t="shared" si="1"/>
        <v>N/A</v>
      </c>
      <c r="G36" s="46">
        <v>11457.526873999999</v>
      </c>
      <c r="H36" s="43" t="str">
        <f t="shared" si="2"/>
        <v>N/A</v>
      </c>
      <c r="I36" s="12">
        <v>2.9289999999999998</v>
      </c>
      <c r="J36" s="12">
        <v>-3.11</v>
      </c>
      <c r="K36" s="44" t="s">
        <v>732</v>
      </c>
      <c r="L36" s="9" t="str">
        <f t="shared" si="3"/>
        <v>Yes</v>
      </c>
    </row>
    <row r="37" spans="1:12" x14ac:dyDescent="0.2">
      <c r="A37" s="4" t="s">
        <v>107</v>
      </c>
      <c r="B37" s="34" t="s">
        <v>217</v>
      </c>
      <c r="C37" s="46">
        <v>38344079</v>
      </c>
      <c r="D37" s="43" t="str">
        <f t="shared" si="0"/>
        <v>N/A</v>
      </c>
      <c r="E37" s="46">
        <v>44269034</v>
      </c>
      <c r="F37" s="43" t="str">
        <f t="shared" si="1"/>
        <v>N/A</v>
      </c>
      <c r="G37" s="46">
        <v>57362441</v>
      </c>
      <c r="H37" s="43" t="str">
        <f t="shared" si="2"/>
        <v>N/A</v>
      </c>
      <c r="I37" s="12">
        <v>15.45</v>
      </c>
      <c r="J37" s="12">
        <v>29.58</v>
      </c>
      <c r="K37" s="44" t="s">
        <v>732</v>
      </c>
      <c r="L37" s="9" t="str">
        <f t="shared" si="3"/>
        <v>Yes</v>
      </c>
    </row>
    <row r="38" spans="1:12" x14ac:dyDescent="0.2">
      <c r="A38" s="45" t="s">
        <v>162</v>
      </c>
      <c r="B38" s="47" t="s">
        <v>221</v>
      </c>
      <c r="C38" s="1">
        <v>0</v>
      </c>
      <c r="D38" s="43" t="str">
        <f>IF($B38="N/A","N/A",IF(C38&gt;0,"No",IF(C38&lt;0,"No","Yes")))</f>
        <v>Yes</v>
      </c>
      <c r="E38" s="1">
        <v>0</v>
      </c>
      <c r="F38" s="43" t="str">
        <f>IF($B38="N/A","N/A",IF(E38&gt;0,"No",IF(E38&lt;0,"No","Yes")))</f>
        <v>Yes</v>
      </c>
      <c r="G38" s="1">
        <v>0</v>
      </c>
      <c r="H38" s="43" t="str">
        <f>IF($B38="N/A","N/A",IF(G38&gt;0,"No",IF(G38&lt;0,"No","Yes")))</f>
        <v>Yes</v>
      </c>
      <c r="I38" s="12" t="s">
        <v>1743</v>
      </c>
      <c r="J38" s="12" t="s">
        <v>1743</v>
      </c>
      <c r="K38" s="44" t="s">
        <v>732</v>
      </c>
      <c r="L38" s="9" t="str">
        <f t="shared" si="3"/>
        <v>N/A</v>
      </c>
    </row>
    <row r="39" spans="1:12" x14ac:dyDescent="0.2">
      <c r="A39" s="45" t="s">
        <v>160</v>
      </c>
      <c r="B39" s="34" t="s">
        <v>217</v>
      </c>
      <c r="C39" s="46">
        <v>0</v>
      </c>
      <c r="D39" s="43" t="str">
        <f t="shared" ref="D39:D40" si="4">IF($B39="N/A","N/A",IF(C39&gt;10,"No",IF(C39&lt;-10,"No","Yes")))</f>
        <v>N/A</v>
      </c>
      <c r="E39" s="46">
        <v>0</v>
      </c>
      <c r="F39" s="43" t="str">
        <f t="shared" ref="F39:F40" si="5">IF($B39="N/A","N/A",IF(E39&gt;10,"No",IF(E39&lt;-10,"No","Yes")))</f>
        <v>N/A</v>
      </c>
      <c r="G39" s="46">
        <v>0</v>
      </c>
      <c r="H39" s="43" t="str">
        <f t="shared" ref="H39:H40" si="6">IF($B39="N/A","N/A",IF(G39&gt;10,"No",IF(G39&lt;-10,"No","Yes")))</f>
        <v>N/A</v>
      </c>
      <c r="I39" s="12" t="s">
        <v>1743</v>
      </c>
      <c r="J39" s="12" t="s">
        <v>1743</v>
      </c>
      <c r="K39" s="44" t="s">
        <v>732</v>
      </c>
      <c r="L39" s="9" t="str">
        <f t="shared" si="3"/>
        <v>N/A</v>
      </c>
    </row>
    <row r="40" spans="1:12" x14ac:dyDescent="0.2">
      <c r="A40" s="45" t="s">
        <v>1290</v>
      </c>
      <c r="B40" s="34" t="s">
        <v>217</v>
      </c>
      <c r="C40" s="46" t="s">
        <v>1743</v>
      </c>
      <c r="D40" s="43" t="str">
        <f t="shared" si="4"/>
        <v>N/A</v>
      </c>
      <c r="E40" s="46" t="s">
        <v>1743</v>
      </c>
      <c r="F40" s="43" t="str">
        <f t="shared" si="5"/>
        <v>N/A</v>
      </c>
      <c r="G40" s="46" t="s">
        <v>1743</v>
      </c>
      <c r="H40" s="43" t="str">
        <f t="shared" si="6"/>
        <v>N/A</v>
      </c>
      <c r="I40" s="12" t="s">
        <v>1743</v>
      </c>
      <c r="J40" s="12" t="s">
        <v>1743</v>
      </c>
      <c r="K40" s="44" t="s">
        <v>732</v>
      </c>
      <c r="L40" s="9" t="str">
        <f>IF(J40="Div by 0", "N/A", IF(OR(J40="N/A",K40="N/A"),"N/A", IF(J40&gt;VALUE(MID(K40,1,2)), "No", IF(J40&lt;-1*VALUE(MID(K40,1,2)), "No", "Yes"))))</f>
        <v>N/A</v>
      </c>
    </row>
    <row r="41" spans="1:12" x14ac:dyDescent="0.2">
      <c r="A41" s="3" t="s">
        <v>1428</v>
      </c>
      <c r="B41" s="34" t="s">
        <v>217</v>
      </c>
      <c r="C41" s="46">
        <v>11627.553245999999</v>
      </c>
      <c r="D41" s="43" t="str">
        <f t="shared" ref="D41:D52" si="7">IF($B41="N/A","N/A",IF(C41&gt;10,"No",IF(C41&lt;-10,"No","Yes")))</f>
        <v>N/A</v>
      </c>
      <c r="E41" s="46">
        <v>12137.422533000001</v>
      </c>
      <c r="F41" s="43" t="str">
        <f t="shared" ref="F41:F52" si="8">IF($B41="N/A","N/A",IF(E41&gt;10,"No",IF(E41&lt;-10,"No","Yes")))</f>
        <v>N/A</v>
      </c>
      <c r="G41" s="46">
        <v>11969.326719000001</v>
      </c>
      <c r="H41" s="43" t="str">
        <f t="shared" ref="H41:H52" si="9">IF($B41="N/A","N/A",IF(G41&gt;10,"No",IF(G41&lt;-10,"No","Yes")))</f>
        <v>N/A</v>
      </c>
      <c r="I41" s="12">
        <v>4.3849999999999998</v>
      </c>
      <c r="J41" s="12">
        <v>-1.38</v>
      </c>
      <c r="K41" s="44" t="s">
        <v>732</v>
      </c>
      <c r="L41" s="9" t="str">
        <f t="shared" ref="L41:L52" si="10">IF(J41="Div by 0", "N/A", IF(K41="N/A","N/A", IF(J41&gt;VALUE(MID(K41,1,2)), "No", IF(J41&lt;-1*VALUE(MID(K41,1,2)), "No", "Yes"))))</f>
        <v>Yes</v>
      </c>
    </row>
    <row r="42" spans="1:12" x14ac:dyDescent="0.2">
      <c r="A42" s="3" t="s">
        <v>1429</v>
      </c>
      <c r="B42" s="34" t="s">
        <v>217</v>
      </c>
      <c r="C42" s="46">
        <v>7636.5170183999999</v>
      </c>
      <c r="D42" s="43" t="str">
        <f t="shared" si="7"/>
        <v>N/A</v>
      </c>
      <c r="E42" s="46">
        <v>7881.3715266999998</v>
      </c>
      <c r="F42" s="43" t="str">
        <f t="shared" si="8"/>
        <v>N/A</v>
      </c>
      <c r="G42" s="46">
        <v>7645.3039755</v>
      </c>
      <c r="H42" s="43" t="str">
        <f t="shared" si="9"/>
        <v>N/A</v>
      </c>
      <c r="I42" s="12">
        <v>3.206</v>
      </c>
      <c r="J42" s="12">
        <v>-3</v>
      </c>
      <c r="K42" s="44" t="s">
        <v>732</v>
      </c>
      <c r="L42" s="9" t="str">
        <f t="shared" si="10"/>
        <v>Yes</v>
      </c>
    </row>
    <row r="43" spans="1:12" x14ac:dyDescent="0.2">
      <c r="A43" s="3" t="s">
        <v>1430</v>
      </c>
      <c r="B43" s="34" t="s">
        <v>217</v>
      </c>
      <c r="C43" s="46">
        <v>23568.601681</v>
      </c>
      <c r="D43" s="43" t="str">
        <f t="shared" si="7"/>
        <v>N/A</v>
      </c>
      <c r="E43" s="46">
        <v>25189.817729999999</v>
      </c>
      <c r="F43" s="43" t="str">
        <f t="shared" si="8"/>
        <v>N/A</v>
      </c>
      <c r="G43" s="46">
        <v>24909.975614999999</v>
      </c>
      <c r="H43" s="43" t="str">
        <f t="shared" si="9"/>
        <v>N/A</v>
      </c>
      <c r="I43" s="12">
        <v>6.8789999999999996</v>
      </c>
      <c r="J43" s="12">
        <v>-1.1100000000000001</v>
      </c>
      <c r="K43" s="44" t="s">
        <v>732</v>
      </c>
      <c r="L43" s="9" t="str">
        <f t="shared" si="10"/>
        <v>Yes</v>
      </c>
    </row>
    <row r="44" spans="1:12" x14ac:dyDescent="0.2">
      <c r="A44" s="3" t="s">
        <v>1431</v>
      </c>
      <c r="B44" s="34" t="s">
        <v>217</v>
      </c>
      <c r="C44" s="46">
        <v>11405.579401999999</v>
      </c>
      <c r="D44" s="43" t="str">
        <f t="shared" si="7"/>
        <v>N/A</v>
      </c>
      <c r="E44" s="46">
        <v>11661.567197</v>
      </c>
      <c r="F44" s="43" t="str">
        <f t="shared" si="8"/>
        <v>N/A</v>
      </c>
      <c r="G44" s="46">
        <v>11473.875803999999</v>
      </c>
      <c r="H44" s="43" t="str">
        <f t="shared" si="9"/>
        <v>N/A</v>
      </c>
      <c r="I44" s="12">
        <v>2.2440000000000002</v>
      </c>
      <c r="J44" s="12">
        <v>-1.61</v>
      </c>
      <c r="K44" s="44" t="s">
        <v>732</v>
      </c>
      <c r="L44" s="9" t="str">
        <f t="shared" si="10"/>
        <v>Yes</v>
      </c>
    </row>
    <row r="45" spans="1:12" x14ac:dyDescent="0.2">
      <c r="A45" s="3" t="s">
        <v>1432</v>
      </c>
      <c r="B45" s="34" t="s">
        <v>217</v>
      </c>
      <c r="C45" s="46" t="s">
        <v>1743</v>
      </c>
      <c r="D45" s="43" t="str">
        <f t="shared" si="7"/>
        <v>N/A</v>
      </c>
      <c r="E45" s="46" t="s">
        <v>1743</v>
      </c>
      <c r="F45" s="43" t="str">
        <f t="shared" si="8"/>
        <v>N/A</v>
      </c>
      <c r="G45" s="46" t="s">
        <v>1743</v>
      </c>
      <c r="H45" s="43" t="str">
        <f t="shared" si="9"/>
        <v>N/A</v>
      </c>
      <c r="I45" s="12" t="s">
        <v>1743</v>
      </c>
      <c r="J45" s="12" t="s">
        <v>1743</v>
      </c>
      <c r="K45" s="44" t="s">
        <v>732</v>
      </c>
      <c r="L45" s="9" t="str">
        <f t="shared" si="10"/>
        <v>N/A</v>
      </c>
    </row>
    <row r="46" spans="1:12" x14ac:dyDescent="0.2">
      <c r="A46" s="3" t="s">
        <v>1433</v>
      </c>
      <c r="B46" s="34" t="s">
        <v>217</v>
      </c>
      <c r="C46" s="46" t="s">
        <v>1743</v>
      </c>
      <c r="D46" s="43" t="str">
        <f t="shared" si="7"/>
        <v>N/A</v>
      </c>
      <c r="E46" s="46" t="s">
        <v>1743</v>
      </c>
      <c r="F46" s="43" t="str">
        <f t="shared" si="8"/>
        <v>N/A</v>
      </c>
      <c r="G46" s="46" t="s">
        <v>1743</v>
      </c>
      <c r="H46" s="43" t="str">
        <f t="shared" si="9"/>
        <v>N/A</v>
      </c>
      <c r="I46" s="12" t="s">
        <v>1743</v>
      </c>
      <c r="J46" s="12" t="s">
        <v>1743</v>
      </c>
      <c r="K46" s="44" t="s">
        <v>732</v>
      </c>
      <c r="L46" s="9" t="str">
        <f t="shared" si="10"/>
        <v>N/A</v>
      </c>
    </row>
    <row r="47" spans="1:12" x14ac:dyDescent="0.2">
      <c r="A47" s="3" t="s">
        <v>1434</v>
      </c>
      <c r="B47" s="34" t="s">
        <v>217</v>
      </c>
      <c r="C47" s="46">
        <v>9948.1220986000008</v>
      </c>
      <c r="D47" s="43" t="str">
        <f t="shared" si="7"/>
        <v>N/A</v>
      </c>
      <c r="E47" s="46">
        <v>10090.221165999999</v>
      </c>
      <c r="F47" s="43" t="str">
        <f t="shared" si="8"/>
        <v>N/A</v>
      </c>
      <c r="G47" s="46">
        <v>9514.9336160999992</v>
      </c>
      <c r="H47" s="43" t="str">
        <f t="shared" si="9"/>
        <v>N/A</v>
      </c>
      <c r="I47" s="12">
        <v>1.4279999999999999</v>
      </c>
      <c r="J47" s="12">
        <v>-5.7</v>
      </c>
      <c r="K47" s="44" t="s">
        <v>732</v>
      </c>
      <c r="L47" s="9" t="str">
        <f t="shared" si="10"/>
        <v>Yes</v>
      </c>
    </row>
    <row r="48" spans="1:12" x14ac:dyDescent="0.2">
      <c r="A48" s="3" t="s">
        <v>1435</v>
      </c>
      <c r="B48" s="47" t="s">
        <v>217</v>
      </c>
      <c r="C48" s="14">
        <v>8595.8780733999993</v>
      </c>
      <c r="D48" s="11" t="str">
        <f t="shared" si="7"/>
        <v>N/A</v>
      </c>
      <c r="E48" s="14">
        <v>8895.0060924000009</v>
      </c>
      <c r="F48" s="11" t="str">
        <f t="shared" si="8"/>
        <v>N/A</v>
      </c>
      <c r="G48" s="14">
        <v>8229.6719563999995</v>
      </c>
      <c r="H48" s="11" t="str">
        <f t="shared" si="9"/>
        <v>N/A</v>
      </c>
      <c r="I48" s="56">
        <v>3.48</v>
      </c>
      <c r="J48" s="56">
        <v>-7.48</v>
      </c>
      <c r="K48" s="47" t="s">
        <v>732</v>
      </c>
      <c r="L48" s="9" t="str">
        <f t="shared" si="10"/>
        <v>Yes</v>
      </c>
    </row>
    <row r="49" spans="1:12" ht="25.5" x14ac:dyDescent="0.2">
      <c r="A49" s="3" t="s">
        <v>1436</v>
      </c>
      <c r="B49" s="47" t="s">
        <v>217</v>
      </c>
      <c r="C49" s="14">
        <v>24797.039478999999</v>
      </c>
      <c r="D49" s="11" t="str">
        <f t="shared" si="7"/>
        <v>N/A</v>
      </c>
      <c r="E49" s="14">
        <v>25652.128561000001</v>
      </c>
      <c r="F49" s="11" t="str">
        <f t="shared" si="8"/>
        <v>N/A</v>
      </c>
      <c r="G49" s="14">
        <v>24765.612271999998</v>
      </c>
      <c r="H49" s="11" t="str">
        <f t="shared" si="9"/>
        <v>N/A</v>
      </c>
      <c r="I49" s="56">
        <v>3.448</v>
      </c>
      <c r="J49" s="56">
        <v>-3.46</v>
      </c>
      <c r="K49" s="47" t="s">
        <v>732</v>
      </c>
      <c r="L49" s="9" t="str">
        <f t="shared" si="10"/>
        <v>Yes</v>
      </c>
    </row>
    <row r="50" spans="1:12" x14ac:dyDescent="0.2">
      <c r="A50" s="3" t="s">
        <v>1437</v>
      </c>
      <c r="B50" s="47" t="s">
        <v>217</v>
      </c>
      <c r="C50" s="14">
        <v>9788.2366089999996</v>
      </c>
      <c r="D50" s="11" t="str">
        <f t="shared" si="7"/>
        <v>N/A</v>
      </c>
      <c r="E50" s="14">
        <v>9764.8342579</v>
      </c>
      <c r="F50" s="11" t="str">
        <f t="shared" si="8"/>
        <v>N/A</v>
      </c>
      <c r="G50" s="14">
        <v>9242.0171929999997</v>
      </c>
      <c r="H50" s="11" t="str">
        <f t="shared" si="9"/>
        <v>N/A</v>
      </c>
      <c r="I50" s="56">
        <v>-0.23899999999999999</v>
      </c>
      <c r="J50" s="56">
        <v>-5.35</v>
      </c>
      <c r="K50" s="47" t="s">
        <v>732</v>
      </c>
      <c r="L50" s="9" t="str">
        <f t="shared" si="10"/>
        <v>Yes</v>
      </c>
    </row>
    <row r="51" spans="1:12" x14ac:dyDescent="0.2">
      <c r="A51" s="3" t="s">
        <v>1438</v>
      </c>
      <c r="B51" s="47" t="s">
        <v>217</v>
      </c>
      <c r="C51" s="14">
        <v>1969.7807018000001</v>
      </c>
      <c r="D51" s="11" t="str">
        <f t="shared" si="7"/>
        <v>N/A</v>
      </c>
      <c r="E51" s="14">
        <v>2814.0170109000001</v>
      </c>
      <c r="F51" s="11" t="str">
        <f t="shared" si="8"/>
        <v>N/A</v>
      </c>
      <c r="G51" s="14">
        <v>2317.8940784000001</v>
      </c>
      <c r="H51" s="11" t="str">
        <f t="shared" si="9"/>
        <v>N/A</v>
      </c>
      <c r="I51" s="56">
        <v>42.86</v>
      </c>
      <c r="J51" s="56">
        <v>-17.600000000000001</v>
      </c>
      <c r="K51" s="47" t="s">
        <v>732</v>
      </c>
      <c r="L51" s="9" t="str">
        <f t="shared" si="10"/>
        <v>Yes</v>
      </c>
    </row>
    <row r="52" spans="1:12" x14ac:dyDescent="0.2">
      <c r="A52" s="3" t="s">
        <v>1439</v>
      </c>
      <c r="B52" s="47" t="s">
        <v>217</v>
      </c>
      <c r="C52" s="14" t="s">
        <v>1743</v>
      </c>
      <c r="D52" s="11" t="str">
        <f t="shared" si="7"/>
        <v>N/A</v>
      </c>
      <c r="E52" s="14" t="s">
        <v>1743</v>
      </c>
      <c r="F52" s="11" t="str">
        <f t="shared" si="8"/>
        <v>N/A</v>
      </c>
      <c r="G52" s="14" t="s">
        <v>1743</v>
      </c>
      <c r="H52" s="11" t="str">
        <f t="shared" si="9"/>
        <v>N/A</v>
      </c>
      <c r="I52" s="56" t="s">
        <v>1743</v>
      </c>
      <c r="J52" s="56" t="s">
        <v>1743</v>
      </c>
      <c r="K52" s="47" t="s">
        <v>732</v>
      </c>
      <c r="L52" s="9" t="str">
        <f t="shared" si="10"/>
        <v>N/A</v>
      </c>
    </row>
    <row r="53" spans="1:12" x14ac:dyDescent="0.2">
      <c r="A53" s="45" t="s">
        <v>1613</v>
      </c>
      <c r="B53" s="34" t="s">
        <v>217</v>
      </c>
      <c r="C53" s="46">
        <v>54154758</v>
      </c>
      <c r="D53" s="43" t="str">
        <f t="shared" ref="D53:D122" si="11">IF($B53="N/A","N/A",IF(C53&gt;10,"No",IF(C53&lt;-10,"No","Yes")))</f>
        <v>N/A</v>
      </c>
      <c r="E53" s="46">
        <v>48301256</v>
      </c>
      <c r="F53" s="43" t="str">
        <f t="shared" ref="F53:F122" si="12">IF($B53="N/A","N/A",IF(E53&gt;10,"No",IF(E53&lt;-10,"No","Yes")))</f>
        <v>N/A</v>
      </c>
      <c r="G53" s="46">
        <v>43148790</v>
      </c>
      <c r="H53" s="43" t="str">
        <f t="shared" ref="H53:H122" si="13">IF($B53="N/A","N/A",IF(G53&gt;10,"No",IF(G53&lt;-10,"No","Yes")))</f>
        <v>N/A</v>
      </c>
      <c r="I53" s="12">
        <v>-10.8</v>
      </c>
      <c r="J53" s="12">
        <v>-10.7</v>
      </c>
      <c r="K53" s="44" t="s">
        <v>732</v>
      </c>
      <c r="L53" s="9" t="str">
        <f t="shared" ref="L53:L113" si="14">IF(J53="Div by 0", "N/A", IF(K53="N/A","N/A", IF(J53&gt;VALUE(MID(K53,1,2)), "No", IF(J53&lt;-1*VALUE(MID(K53,1,2)), "No", "Yes"))))</f>
        <v>Yes</v>
      </c>
    </row>
    <row r="54" spans="1:12" x14ac:dyDescent="0.2">
      <c r="A54" s="45" t="s">
        <v>598</v>
      </c>
      <c r="B54" s="34" t="s">
        <v>217</v>
      </c>
      <c r="C54" s="35">
        <v>24347</v>
      </c>
      <c r="D54" s="43" t="str">
        <f t="shared" si="11"/>
        <v>N/A</v>
      </c>
      <c r="E54" s="35">
        <v>16332</v>
      </c>
      <c r="F54" s="43" t="str">
        <f t="shared" si="12"/>
        <v>N/A</v>
      </c>
      <c r="G54" s="35">
        <v>13796</v>
      </c>
      <c r="H54" s="43" t="str">
        <f t="shared" si="13"/>
        <v>N/A</v>
      </c>
      <c r="I54" s="12">
        <v>-32.9</v>
      </c>
      <c r="J54" s="12">
        <v>-15.5</v>
      </c>
      <c r="K54" s="44" t="s">
        <v>732</v>
      </c>
      <c r="L54" s="9" t="str">
        <f t="shared" si="14"/>
        <v>Yes</v>
      </c>
    </row>
    <row r="55" spans="1:12" x14ac:dyDescent="0.2">
      <c r="A55" s="45" t="s">
        <v>1440</v>
      </c>
      <c r="B55" s="34" t="s">
        <v>217</v>
      </c>
      <c r="C55" s="46">
        <v>2224.2887418999999</v>
      </c>
      <c r="D55" s="43" t="str">
        <f t="shared" si="11"/>
        <v>N/A</v>
      </c>
      <c r="E55" s="46">
        <v>2957.4611805</v>
      </c>
      <c r="F55" s="43" t="str">
        <f t="shared" si="12"/>
        <v>N/A</v>
      </c>
      <c r="G55" s="46">
        <v>3127.6304725999998</v>
      </c>
      <c r="H55" s="43" t="str">
        <f t="shared" si="13"/>
        <v>N/A</v>
      </c>
      <c r="I55" s="12">
        <v>32.96</v>
      </c>
      <c r="J55" s="12">
        <v>5.7539999999999996</v>
      </c>
      <c r="K55" s="44" t="s">
        <v>732</v>
      </c>
      <c r="L55" s="9" t="str">
        <f t="shared" si="14"/>
        <v>Yes</v>
      </c>
    </row>
    <row r="56" spans="1:12" x14ac:dyDescent="0.2">
      <c r="A56" s="45" t="s">
        <v>1441</v>
      </c>
      <c r="B56" s="34" t="s">
        <v>217</v>
      </c>
      <c r="C56" s="35">
        <v>1.2320614449</v>
      </c>
      <c r="D56" s="43" t="str">
        <f t="shared" si="11"/>
        <v>N/A</v>
      </c>
      <c r="E56" s="35">
        <v>1.8961547881</v>
      </c>
      <c r="F56" s="43" t="str">
        <f t="shared" si="12"/>
        <v>N/A</v>
      </c>
      <c r="G56" s="35">
        <v>2.122861699</v>
      </c>
      <c r="H56" s="43" t="str">
        <f t="shared" si="13"/>
        <v>N/A</v>
      </c>
      <c r="I56" s="12">
        <v>53.9</v>
      </c>
      <c r="J56" s="12">
        <v>11.96</v>
      </c>
      <c r="K56" s="44" t="s">
        <v>732</v>
      </c>
      <c r="L56" s="9" t="str">
        <f t="shared" si="14"/>
        <v>Yes</v>
      </c>
    </row>
    <row r="57" spans="1:12" ht="25.5" x14ac:dyDescent="0.2">
      <c r="A57" s="45" t="s">
        <v>599</v>
      </c>
      <c r="B57" s="34" t="s">
        <v>217</v>
      </c>
      <c r="C57" s="46">
        <v>4357390</v>
      </c>
      <c r="D57" s="43" t="str">
        <f t="shared" si="11"/>
        <v>N/A</v>
      </c>
      <c r="E57" s="46">
        <v>5588323</v>
      </c>
      <c r="F57" s="43" t="str">
        <f t="shared" si="12"/>
        <v>N/A</v>
      </c>
      <c r="G57" s="46">
        <v>6793307</v>
      </c>
      <c r="H57" s="43" t="str">
        <f t="shared" si="13"/>
        <v>N/A</v>
      </c>
      <c r="I57" s="12">
        <v>28.25</v>
      </c>
      <c r="J57" s="12">
        <v>21.56</v>
      </c>
      <c r="K57" s="44" t="s">
        <v>732</v>
      </c>
      <c r="L57" s="9" t="str">
        <f t="shared" si="14"/>
        <v>Yes</v>
      </c>
    </row>
    <row r="58" spans="1:12" x14ac:dyDescent="0.2">
      <c r="A58" s="45" t="s">
        <v>600</v>
      </c>
      <c r="B58" s="34" t="s">
        <v>217</v>
      </c>
      <c r="C58" s="35">
        <v>92</v>
      </c>
      <c r="D58" s="43" t="str">
        <f t="shared" si="11"/>
        <v>N/A</v>
      </c>
      <c r="E58" s="35">
        <v>73</v>
      </c>
      <c r="F58" s="43" t="str">
        <f t="shared" si="12"/>
        <v>N/A</v>
      </c>
      <c r="G58" s="35">
        <v>76</v>
      </c>
      <c r="H58" s="43" t="str">
        <f t="shared" si="13"/>
        <v>N/A</v>
      </c>
      <c r="I58" s="12">
        <v>-20.7</v>
      </c>
      <c r="J58" s="12">
        <v>4.1100000000000003</v>
      </c>
      <c r="K58" s="44" t="s">
        <v>732</v>
      </c>
      <c r="L58" s="9" t="str">
        <f t="shared" si="14"/>
        <v>Yes</v>
      </c>
    </row>
    <row r="59" spans="1:12" x14ac:dyDescent="0.2">
      <c r="A59" s="45" t="s">
        <v>1442</v>
      </c>
      <c r="B59" s="34" t="s">
        <v>217</v>
      </c>
      <c r="C59" s="46">
        <v>47362.934782999997</v>
      </c>
      <c r="D59" s="43" t="str">
        <f t="shared" si="11"/>
        <v>N/A</v>
      </c>
      <c r="E59" s="46">
        <v>76552.369863</v>
      </c>
      <c r="F59" s="43" t="str">
        <f t="shared" si="12"/>
        <v>N/A</v>
      </c>
      <c r="G59" s="46">
        <v>89385.618421000006</v>
      </c>
      <c r="H59" s="43" t="str">
        <f t="shared" si="13"/>
        <v>N/A</v>
      </c>
      <c r="I59" s="12">
        <v>61.63</v>
      </c>
      <c r="J59" s="12">
        <v>16.760000000000002</v>
      </c>
      <c r="K59" s="44" t="s">
        <v>732</v>
      </c>
      <c r="L59" s="9" t="str">
        <f t="shared" si="14"/>
        <v>Yes</v>
      </c>
    </row>
    <row r="60" spans="1:12" ht="25.5" x14ac:dyDescent="0.2">
      <c r="A60" s="45" t="s">
        <v>601</v>
      </c>
      <c r="B60" s="34" t="s">
        <v>217</v>
      </c>
      <c r="C60" s="46">
        <v>261948</v>
      </c>
      <c r="D60" s="43" t="str">
        <f t="shared" si="11"/>
        <v>N/A</v>
      </c>
      <c r="E60" s="46">
        <v>174577</v>
      </c>
      <c r="F60" s="43" t="str">
        <f t="shared" si="12"/>
        <v>N/A</v>
      </c>
      <c r="G60" s="46">
        <v>381215</v>
      </c>
      <c r="H60" s="43" t="str">
        <f t="shared" si="13"/>
        <v>N/A</v>
      </c>
      <c r="I60" s="12">
        <v>-33.4</v>
      </c>
      <c r="J60" s="12">
        <v>118.4</v>
      </c>
      <c r="K60" s="44" t="s">
        <v>732</v>
      </c>
      <c r="L60" s="9" t="str">
        <f t="shared" si="14"/>
        <v>No</v>
      </c>
    </row>
    <row r="61" spans="1:12" x14ac:dyDescent="0.2">
      <c r="A61" s="4" t="s">
        <v>602</v>
      </c>
      <c r="B61" s="47" t="s">
        <v>217</v>
      </c>
      <c r="C61" s="1">
        <v>11</v>
      </c>
      <c r="D61" s="11" t="str">
        <f t="shared" si="11"/>
        <v>N/A</v>
      </c>
      <c r="E61" s="1">
        <v>11</v>
      </c>
      <c r="F61" s="11" t="str">
        <f t="shared" si="12"/>
        <v>N/A</v>
      </c>
      <c r="G61" s="1">
        <v>14</v>
      </c>
      <c r="H61" s="11" t="str">
        <f t="shared" si="13"/>
        <v>N/A</v>
      </c>
      <c r="I61" s="56">
        <v>0</v>
      </c>
      <c r="J61" s="56">
        <v>40</v>
      </c>
      <c r="K61" s="47" t="s">
        <v>732</v>
      </c>
      <c r="L61" s="9" t="str">
        <f t="shared" si="14"/>
        <v>No</v>
      </c>
    </row>
    <row r="62" spans="1:12" ht="25.5" x14ac:dyDescent="0.2">
      <c r="A62" s="4" t="s">
        <v>1443</v>
      </c>
      <c r="B62" s="47" t="s">
        <v>217</v>
      </c>
      <c r="C62" s="14">
        <v>26194.799999999999</v>
      </c>
      <c r="D62" s="11" t="str">
        <f t="shared" si="11"/>
        <v>N/A</v>
      </c>
      <c r="E62" s="14">
        <v>17457.7</v>
      </c>
      <c r="F62" s="11" t="str">
        <f t="shared" si="12"/>
        <v>N/A</v>
      </c>
      <c r="G62" s="14">
        <v>27229.642856999999</v>
      </c>
      <c r="H62" s="11" t="str">
        <f t="shared" si="13"/>
        <v>N/A</v>
      </c>
      <c r="I62" s="56">
        <v>-33.4</v>
      </c>
      <c r="J62" s="56">
        <v>55.97</v>
      </c>
      <c r="K62" s="47" t="s">
        <v>732</v>
      </c>
      <c r="L62" s="9" t="str">
        <f t="shared" si="14"/>
        <v>No</v>
      </c>
    </row>
    <row r="63" spans="1:12" x14ac:dyDescent="0.2">
      <c r="A63" s="4" t="s">
        <v>603</v>
      </c>
      <c r="B63" s="47" t="s">
        <v>217</v>
      </c>
      <c r="C63" s="14">
        <v>301276940</v>
      </c>
      <c r="D63" s="11" t="str">
        <f t="shared" si="11"/>
        <v>N/A</v>
      </c>
      <c r="E63" s="14">
        <v>307757618</v>
      </c>
      <c r="F63" s="11" t="str">
        <f t="shared" si="12"/>
        <v>N/A</v>
      </c>
      <c r="G63" s="14">
        <v>311891645</v>
      </c>
      <c r="H63" s="11" t="str">
        <f t="shared" si="13"/>
        <v>N/A</v>
      </c>
      <c r="I63" s="56">
        <v>2.1509999999999998</v>
      </c>
      <c r="J63" s="56">
        <v>1.343</v>
      </c>
      <c r="K63" s="47" t="s">
        <v>732</v>
      </c>
      <c r="L63" s="9" t="str">
        <f t="shared" si="14"/>
        <v>Yes</v>
      </c>
    </row>
    <row r="64" spans="1:12" x14ac:dyDescent="0.2">
      <c r="A64" s="4" t="s">
        <v>604</v>
      </c>
      <c r="B64" s="47" t="s">
        <v>217</v>
      </c>
      <c r="C64" s="1">
        <v>2514</v>
      </c>
      <c r="D64" s="11" t="str">
        <f t="shared" si="11"/>
        <v>N/A</v>
      </c>
      <c r="E64" s="1">
        <v>2536</v>
      </c>
      <c r="F64" s="11" t="str">
        <f t="shared" si="12"/>
        <v>N/A</v>
      </c>
      <c r="G64" s="1">
        <v>2520</v>
      </c>
      <c r="H64" s="11" t="str">
        <f t="shared" si="13"/>
        <v>N/A</v>
      </c>
      <c r="I64" s="56">
        <v>0.87509999999999999</v>
      </c>
      <c r="J64" s="56">
        <v>-0.63100000000000001</v>
      </c>
      <c r="K64" s="47" t="s">
        <v>732</v>
      </c>
      <c r="L64" s="9" t="str">
        <f t="shared" si="14"/>
        <v>Yes</v>
      </c>
    </row>
    <row r="65" spans="1:12" x14ac:dyDescent="0.2">
      <c r="A65" s="4" t="s">
        <v>1444</v>
      </c>
      <c r="B65" s="47" t="s">
        <v>217</v>
      </c>
      <c r="C65" s="14">
        <v>119839.67383</v>
      </c>
      <c r="D65" s="11" t="str">
        <f t="shared" si="11"/>
        <v>N/A</v>
      </c>
      <c r="E65" s="14">
        <v>121355.5276</v>
      </c>
      <c r="F65" s="11" t="str">
        <f t="shared" si="12"/>
        <v>N/A</v>
      </c>
      <c r="G65" s="14">
        <v>123766.52579</v>
      </c>
      <c r="H65" s="11" t="str">
        <f t="shared" si="13"/>
        <v>N/A</v>
      </c>
      <c r="I65" s="56">
        <v>1.2649999999999999</v>
      </c>
      <c r="J65" s="56">
        <v>1.9870000000000001</v>
      </c>
      <c r="K65" s="47" t="s">
        <v>732</v>
      </c>
      <c r="L65" s="9" t="str">
        <f t="shared" si="14"/>
        <v>Yes</v>
      </c>
    </row>
    <row r="66" spans="1:12" x14ac:dyDescent="0.2">
      <c r="A66" s="4" t="s">
        <v>605</v>
      </c>
      <c r="B66" s="47" t="s">
        <v>217</v>
      </c>
      <c r="C66" s="14">
        <v>1056726745</v>
      </c>
      <c r="D66" s="11" t="str">
        <f t="shared" si="11"/>
        <v>N/A</v>
      </c>
      <c r="E66" s="14">
        <v>1129389235</v>
      </c>
      <c r="F66" s="11" t="str">
        <f t="shared" si="12"/>
        <v>N/A</v>
      </c>
      <c r="G66" s="14">
        <v>1122988386</v>
      </c>
      <c r="H66" s="11" t="str">
        <f t="shared" si="13"/>
        <v>N/A</v>
      </c>
      <c r="I66" s="56">
        <v>6.8760000000000003</v>
      </c>
      <c r="J66" s="56">
        <v>-0.56699999999999995</v>
      </c>
      <c r="K66" s="47" t="s">
        <v>732</v>
      </c>
      <c r="L66" s="9" t="str">
        <f t="shared" si="14"/>
        <v>Yes</v>
      </c>
    </row>
    <row r="67" spans="1:12" x14ac:dyDescent="0.2">
      <c r="A67" s="4" t="s">
        <v>606</v>
      </c>
      <c r="B67" s="47" t="s">
        <v>217</v>
      </c>
      <c r="C67" s="1">
        <v>37699</v>
      </c>
      <c r="D67" s="11" t="str">
        <f t="shared" si="11"/>
        <v>N/A</v>
      </c>
      <c r="E67" s="1">
        <v>37319</v>
      </c>
      <c r="F67" s="11" t="str">
        <f t="shared" si="12"/>
        <v>N/A</v>
      </c>
      <c r="G67" s="1">
        <v>37196</v>
      </c>
      <c r="H67" s="11" t="str">
        <f t="shared" si="13"/>
        <v>N/A</v>
      </c>
      <c r="I67" s="56">
        <v>-1.01</v>
      </c>
      <c r="J67" s="56">
        <v>-0.33</v>
      </c>
      <c r="K67" s="47" t="s">
        <v>732</v>
      </c>
      <c r="L67" s="9" t="str">
        <f t="shared" si="14"/>
        <v>Yes</v>
      </c>
    </row>
    <row r="68" spans="1:12" x14ac:dyDescent="0.2">
      <c r="A68" s="4" t="s">
        <v>1445</v>
      </c>
      <c r="B68" s="47" t="s">
        <v>217</v>
      </c>
      <c r="C68" s="14">
        <v>28030.630653</v>
      </c>
      <c r="D68" s="11" t="str">
        <f t="shared" si="11"/>
        <v>N/A</v>
      </c>
      <c r="E68" s="14">
        <v>30263.116241</v>
      </c>
      <c r="F68" s="11" t="str">
        <f t="shared" si="12"/>
        <v>N/A</v>
      </c>
      <c r="G68" s="14">
        <v>30191.106194</v>
      </c>
      <c r="H68" s="11" t="str">
        <f t="shared" si="13"/>
        <v>N/A</v>
      </c>
      <c r="I68" s="56">
        <v>7.9640000000000004</v>
      </c>
      <c r="J68" s="56">
        <v>-0.23799999999999999</v>
      </c>
      <c r="K68" s="47" t="s">
        <v>732</v>
      </c>
      <c r="L68" s="9" t="str">
        <f t="shared" si="14"/>
        <v>Yes</v>
      </c>
    </row>
    <row r="69" spans="1:12" ht="25.5" x14ac:dyDescent="0.2">
      <c r="A69" s="4" t="s">
        <v>607</v>
      </c>
      <c r="B69" s="47" t="s">
        <v>217</v>
      </c>
      <c r="C69" s="14">
        <v>90425797</v>
      </c>
      <c r="D69" s="11" t="str">
        <f t="shared" si="11"/>
        <v>N/A</v>
      </c>
      <c r="E69" s="14">
        <v>91176826</v>
      </c>
      <c r="F69" s="11" t="str">
        <f t="shared" si="12"/>
        <v>N/A</v>
      </c>
      <c r="G69" s="14">
        <v>111515181</v>
      </c>
      <c r="H69" s="11" t="str">
        <f t="shared" si="13"/>
        <v>N/A</v>
      </c>
      <c r="I69" s="56">
        <v>0.83050000000000002</v>
      </c>
      <c r="J69" s="56">
        <v>22.31</v>
      </c>
      <c r="K69" s="47" t="s">
        <v>732</v>
      </c>
      <c r="L69" s="9" t="str">
        <f t="shared" si="14"/>
        <v>Yes</v>
      </c>
    </row>
    <row r="70" spans="1:12" x14ac:dyDescent="0.2">
      <c r="A70" s="4" t="s">
        <v>608</v>
      </c>
      <c r="B70" s="47" t="s">
        <v>217</v>
      </c>
      <c r="C70" s="1">
        <v>220680</v>
      </c>
      <c r="D70" s="11" t="str">
        <f t="shared" si="11"/>
        <v>N/A</v>
      </c>
      <c r="E70" s="1">
        <v>221845</v>
      </c>
      <c r="F70" s="11" t="str">
        <f t="shared" si="12"/>
        <v>N/A</v>
      </c>
      <c r="G70" s="1">
        <v>223392</v>
      </c>
      <c r="H70" s="11" t="str">
        <f t="shared" si="13"/>
        <v>N/A</v>
      </c>
      <c r="I70" s="56">
        <v>0.52790000000000004</v>
      </c>
      <c r="J70" s="56">
        <v>0.69730000000000003</v>
      </c>
      <c r="K70" s="47" t="s">
        <v>732</v>
      </c>
      <c r="L70" s="9" t="str">
        <f t="shared" si="14"/>
        <v>Yes</v>
      </c>
    </row>
    <row r="71" spans="1:12" x14ac:dyDescent="0.2">
      <c r="A71" s="4" t="s">
        <v>1446</v>
      </c>
      <c r="B71" s="47" t="s">
        <v>217</v>
      </c>
      <c r="C71" s="14">
        <v>409.75981965</v>
      </c>
      <c r="D71" s="11" t="str">
        <f t="shared" si="11"/>
        <v>N/A</v>
      </c>
      <c r="E71" s="14">
        <v>410.99337825999999</v>
      </c>
      <c r="F71" s="11" t="str">
        <f t="shared" si="12"/>
        <v>N/A</v>
      </c>
      <c r="G71" s="14">
        <v>499.19057530999999</v>
      </c>
      <c r="H71" s="11" t="str">
        <f t="shared" si="13"/>
        <v>N/A</v>
      </c>
      <c r="I71" s="56">
        <v>0.30099999999999999</v>
      </c>
      <c r="J71" s="56">
        <v>21.46</v>
      </c>
      <c r="K71" s="47" t="s">
        <v>732</v>
      </c>
      <c r="L71" s="9" t="str">
        <f t="shared" si="14"/>
        <v>Yes</v>
      </c>
    </row>
    <row r="72" spans="1:12" x14ac:dyDescent="0.2">
      <c r="A72" s="4" t="s">
        <v>609</v>
      </c>
      <c r="B72" s="47" t="s">
        <v>217</v>
      </c>
      <c r="C72" s="14">
        <v>40479633</v>
      </c>
      <c r="D72" s="11" t="str">
        <f t="shared" si="11"/>
        <v>N/A</v>
      </c>
      <c r="E72" s="14">
        <v>46143885</v>
      </c>
      <c r="F72" s="11" t="str">
        <f t="shared" si="12"/>
        <v>N/A</v>
      </c>
      <c r="G72" s="14">
        <v>45309073</v>
      </c>
      <c r="H72" s="11" t="str">
        <f t="shared" si="13"/>
        <v>N/A</v>
      </c>
      <c r="I72" s="56">
        <v>13.99</v>
      </c>
      <c r="J72" s="56">
        <v>-1.81</v>
      </c>
      <c r="K72" s="47" t="s">
        <v>732</v>
      </c>
      <c r="L72" s="9" t="str">
        <f t="shared" si="14"/>
        <v>Yes</v>
      </c>
    </row>
    <row r="73" spans="1:12" x14ac:dyDescent="0.2">
      <c r="A73" s="4" t="s">
        <v>610</v>
      </c>
      <c r="B73" s="47" t="s">
        <v>217</v>
      </c>
      <c r="C73" s="1">
        <v>76246</v>
      </c>
      <c r="D73" s="11" t="str">
        <f t="shared" si="11"/>
        <v>N/A</v>
      </c>
      <c r="E73" s="1">
        <v>81263</v>
      </c>
      <c r="F73" s="11" t="str">
        <f t="shared" si="12"/>
        <v>N/A</v>
      </c>
      <c r="G73" s="1">
        <v>81928</v>
      </c>
      <c r="H73" s="11" t="str">
        <f t="shared" si="13"/>
        <v>N/A</v>
      </c>
      <c r="I73" s="56">
        <v>6.58</v>
      </c>
      <c r="J73" s="56">
        <v>0.81830000000000003</v>
      </c>
      <c r="K73" s="47" t="s">
        <v>732</v>
      </c>
      <c r="L73" s="9" t="str">
        <f t="shared" si="14"/>
        <v>Yes</v>
      </c>
    </row>
    <row r="74" spans="1:12" x14ac:dyDescent="0.2">
      <c r="A74" s="4" t="s">
        <v>1447</v>
      </c>
      <c r="B74" s="47" t="s">
        <v>217</v>
      </c>
      <c r="C74" s="14">
        <v>530.90828370999998</v>
      </c>
      <c r="D74" s="11" t="str">
        <f t="shared" si="11"/>
        <v>N/A</v>
      </c>
      <c r="E74" s="14">
        <v>567.83388504000004</v>
      </c>
      <c r="F74" s="11" t="str">
        <f t="shared" si="12"/>
        <v>N/A</v>
      </c>
      <c r="G74" s="14">
        <v>553.03526266999995</v>
      </c>
      <c r="H74" s="11" t="str">
        <f t="shared" si="13"/>
        <v>N/A</v>
      </c>
      <c r="I74" s="56">
        <v>6.9550000000000001</v>
      </c>
      <c r="J74" s="56">
        <v>-2.61</v>
      </c>
      <c r="K74" s="47" t="s">
        <v>732</v>
      </c>
      <c r="L74" s="9" t="str">
        <f t="shared" si="14"/>
        <v>Yes</v>
      </c>
    </row>
    <row r="75" spans="1:12" ht="25.5" x14ac:dyDescent="0.2">
      <c r="A75" s="4" t="s">
        <v>611</v>
      </c>
      <c r="B75" s="47" t="s">
        <v>217</v>
      </c>
      <c r="C75" s="14">
        <v>5592806</v>
      </c>
      <c r="D75" s="11" t="str">
        <f t="shared" si="11"/>
        <v>N/A</v>
      </c>
      <c r="E75" s="14">
        <v>5754558</v>
      </c>
      <c r="F75" s="11" t="str">
        <f t="shared" si="12"/>
        <v>N/A</v>
      </c>
      <c r="G75" s="14">
        <v>6678563</v>
      </c>
      <c r="H75" s="11" t="str">
        <f t="shared" si="13"/>
        <v>N/A</v>
      </c>
      <c r="I75" s="56">
        <v>2.8919999999999999</v>
      </c>
      <c r="J75" s="56">
        <v>16.059999999999999</v>
      </c>
      <c r="K75" s="47" t="s">
        <v>732</v>
      </c>
      <c r="L75" s="9" t="str">
        <f t="shared" si="14"/>
        <v>Yes</v>
      </c>
    </row>
    <row r="76" spans="1:12" x14ac:dyDescent="0.2">
      <c r="A76" s="45" t="s">
        <v>612</v>
      </c>
      <c r="B76" s="34" t="s">
        <v>217</v>
      </c>
      <c r="C76" s="35">
        <v>82845</v>
      </c>
      <c r="D76" s="43" t="str">
        <f t="shared" si="11"/>
        <v>N/A</v>
      </c>
      <c r="E76" s="35">
        <v>83935</v>
      </c>
      <c r="F76" s="43" t="str">
        <f t="shared" si="12"/>
        <v>N/A</v>
      </c>
      <c r="G76" s="35">
        <v>84157</v>
      </c>
      <c r="H76" s="43" t="str">
        <f t="shared" si="13"/>
        <v>N/A</v>
      </c>
      <c r="I76" s="12">
        <v>1.3160000000000001</v>
      </c>
      <c r="J76" s="12">
        <v>0.26450000000000001</v>
      </c>
      <c r="K76" s="44" t="s">
        <v>732</v>
      </c>
      <c r="L76" s="9" t="str">
        <f t="shared" si="14"/>
        <v>Yes</v>
      </c>
    </row>
    <row r="77" spans="1:12" ht="25.5" x14ac:dyDescent="0.2">
      <c r="A77" s="45" t="s">
        <v>1448</v>
      </c>
      <c r="B77" s="34" t="s">
        <v>217</v>
      </c>
      <c r="C77" s="46">
        <v>67.509276358999998</v>
      </c>
      <c r="D77" s="43" t="str">
        <f t="shared" si="11"/>
        <v>N/A</v>
      </c>
      <c r="E77" s="46">
        <v>68.559695001999998</v>
      </c>
      <c r="F77" s="43" t="str">
        <f t="shared" si="12"/>
        <v>N/A</v>
      </c>
      <c r="G77" s="46">
        <v>79.358377794000006</v>
      </c>
      <c r="H77" s="43" t="str">
        <f t="shared" si="13"/>
        <v>N/A</v>
      </c>
      <c r="I77" s="12">
        <v>1.556</v>
      </c>
      <c r="J77" s="12">
        <v>15.75</v>
      </c>
      <c r="K77" s="44" t="s">
        <v>732</v>
      </c>
      <c r="L77" s="9" t="str">
        <f t="shared" si="14"/>
        <v>Yes</v>
      </c>
    </row>
    <row r="78" spans="1:12" ht="25.5" x14ac:dyDescent="0.2">
      <c r="A78" s="45" t="s">
        <v>613</v>
      </c>
      <c r="B78" s="34" t="s">
        <v>217</v>
      </c>
      <c r="C78" s="46">
        <v>34137117</v>
      </c>
      <c r="D78" s="43" t="str">
        <f t="shared" si="11"/>
        <v>N/A</v>
      </c>
      <c r="E78" s="46">
        <v>34005880</v>
      </c>
      <c r="F78" s="43" t="str">
        <f t="shared" si="12"/>
        <v>N/A</v>
      </c>
      <c r="G78" s="46">
        <v>34556134</v>
      </c>
      <c r="H78" s="43" t="str">
        <f t="shared" si="13"/>
        <v>N/A</v>
      </c>
      <c r="I78" s="12">
        <v>-0.38400000000000001</v>
      </c>
      <c r="J78" s="12">
        <v>1.6180000000000001</v>
      </c>
      <c r="K78" s="44" t="s">
        <v>732</v>
      </c>
      <c r="L78" s="9" t="str">
        <f t="shared" si="14"/>
        <v>Yes</v>
      </c>
    </row>
    <row r="79" spans="1:12" x14ac:dyDescent="0.2">
      <c r="A79" s="45" t="s">
        <v>614</v>
      </c>
      <c r="B79" s="34" t="s">
        <v>217</v>
      </c>
      <c r="C79" s="35">
        <v>105527</v>
      </c>
      <c r="D79" s="43" t="str">
        <f t="shared" si="11"/>
        <v>N/A</v>
      </c>
      <c r="E79" s="35">
        <v>105249</v>
      </c>
      <c r="F79" s="43" t="str">
        <f t="shared" si="12"/>
        <v>N/A</v>
      </c>
      <c r="G79" s="35">
        <v>103565</v>
      </c>
      <c r="H79" s="43" t="str">
        <f t="shared" si="13"/>
        <v>N/A</v>
      </c>
      <c r="I79" s="12">
        <v>-0.26300000000000001</v>
      </c>
      <c r="J79" s="12">
        <v>-1.6</v>
      </c>
      <c r="K79" s="44" t="s">
        <v>732</v>
      </c>
      <c r="L79" s="9" t="str">
        <f t="shared" si="14"/>
        <v>Yes</v>
      </c>
    </row>
    <row r="80" spans="1:12" x14ac:dyDescent="0.2">
      <c r="A80" s="45" t="s">
        <v>1449</v>
      </c>
      <c r="B80" s="34" t="s">
        <v>217</v>
      </c>
      <c r="C80" s="46">
        <v>323.49177936000001</v>
      </c>
      <c r="D80" s="43" t="str">
        <f t="shared" si="11"/>
        <v>N/A</v>
      </c>
      <c r="E80" s="46">
        <v>323.09931685999999</v>
      </c>
      <c r="F80" s="43" t="str">
        <f t="shared" si="12"/>
        <v>N/A</v>
      </c>
      <c r="G80" s="46">
        <v>333.66614204000001</v>
      </c>
      <c r="H80" s="43" t="str">
        <f t="shared" si="13"/>
        <v>N/A</v>
      </c>
      <c r="I80" s="12">
        <v>-0.121</v>
      </c>
      <c r="J80" s="12">
        <v>3.27</v>
      </c>
      <c r="K80" s="44" t="s">
        <v>732</v>
      </c>
      <c r="L80" s="9" t="str">
        <f t="shared" si="14"/>
        <v>Yes</v>
      </c>
    </row>
    <row r="81" spans="1:12" x14ac:dyDescent="0.2">
      <c r="A81" s="45" t="s">
        <v>615</v>
      </c>
      <c r="B81" s="34" t="s">
        <v>217</v>
      </c>
      <c r="C81" s="46">
        <v>32152703</v>
      </c>
      <c r="D81" s="43" t="str">
        <f t="shared" si="11"/>
        <v>N/A</v>
      </c>
      <c r="E81" s="46">
        <v>22694522</v>
      </c>
      <c r="F81" s="43" t="str">
        <f t="shared" si="12"/>
        <v>N/A</v>
      </c>
      <c r="G81" s="46">
        <v>16361144</v>
      </c>
      <c r="H81" s="43" t="str">
        <f t="shared" si="13"/>
        <v>N/A</v>
      </c>
      <c r="I81" s="12">
        <v>-29.4</v>
      </c>
      <c r="J81" s="12">
        <v>-27.9</v>
      </c>
      <c r="K81" s="44" t="s">
        <v>732</v>
      </c>
      <c r="L81" s="9" t="str">
        <f t="shared" si="14"/>
        <v>Yes</v>
      </c>
    </row>
    <row r="82" spans="1:12" x14ac:dyDescent="0.2">
      <c r="A82" s="45" t="s">
        <v>616</v>
      </c>
      <c r="B82" s="34" t="s">
        <v>217</v>
      </c>
      <c r="C82" s="35">
        <v>48088</v>
      </c>
      <c r="D82" s="43" t="str">
        <f t="shared" si="11"/>
        <v>N/A</v>
      </c>
      <c r="E82" s="35">
        <v>53178</v>
      </c>
      <c r="F82" s="43" t="str">
        <f t="shared" si="12"/>
        <v>N/A</v>
      </c>
      <c r="G82" s="35">
        <v>54569</v>
      </c>
      <c r="H82" s="43" t="str">
        <f t="shared" si="13"/>
        <v>N/A</v>
      </c>
      <c r="I82" s="12">
        <v>10.58</v>
      </c>
      <c r="J82" s="12">
        <v>2.6160000000000001</v>
      </c>
      <c r="K82" s="44" t="s">
        <v>732</v>
      </c>
      <c r="L82" s="9" t="str">
        <f t="shared" si="14"/>
        <v>Yes</v>
      </c>
    </row>
    <row r="83" spans="1:12" x14ac:dyDescent="0.2">
      <c r="A83" s="45" t="s">
        <v>1450</v>
      </c>
      <c r="B83" s="34" t="s">
        <v>217</v>
      </c>
      <c r="C83" s="46">
        <v>668.62217184999997</v>
      </c>
      <c r="D83" s="43" t="str">
        <f t="shared" si="11"/>
        <v>N/A</v>
      </c>
      <c r="E83" s="46">
        <v>426.76524126999999</v>
      </c>
      <c r="F83" s="43" t="str">
        <f t="shared" si="12"/>
        <v>N/A</v>
      </c>
      <c r="G83" s="46">
        <v>299.82488225999998</v>
      </c>
      <c r="H83" s="43" t="str">
        <f t="shared" si="13"/>
        <v>N/A</v>
      </c>
      <c r="I83" s="12">
        <v>-36.200000000000003</v>
      </c>
      <c r="J83" s="12">
        <v>-29.7</v>
      </c>
      <c r="K83" s="44" t="s">
        <v>732</v>
      </c>
      <c r="L83" s="9" t="str">
        <f t="shared" si="14"/>
        <v>Yes</v>
      </c>
    </row>
    <row r="84" spans="1:12" ht="25.5" x14ac:dyDescent="0.2">
      <c r="A84" s="45" t="s">
        <v>617</v>
      </c>
      <c r="B84" s="34" t="s">
        <v>217</v>
      </c>
      <c r="C84" s="46">
        <v>47047422</v>
      </c>
      <c r="D84" s="43" t="str">
        <f t="shared" si="11"/>
        <v>N/A</v>
      </c>
      <c r="E84" s="46">
        <v>48872070</v>
      </c>
      <c r="F84" s="43" t="str">
        <f t="shared" si="12"/>
        <v>N/A</v>
      </c>
      <c r="G84" s="46">
        <v>47638003</v>
      </c>
      <c r="H84" s="43" t="str">
        <f t="shared" si="13"/>
        <v>N/A</v>
      </c>
      <c r="I84" s="12">
        <v>3.8780000000000001</v>
      </c>
      <c r="J84" s="12">
        <v>-2.5299999999999998</v>
      </c>
      <c r="K84" s="44" t="s">
        <v>732</v>
      </c>
      <c r="L84" s="9" t="str">
        <f t="shared" si="14"/>
        <v>Yes</v>
      </c>
    </row>
    <row r="85" spans="1:12" x14ac:dyDescent="0.2">
      <c r="A85" s="45" t="s">
        <v>618</v>
      </c>
      <c r="B85" s="34" t="s">
        <v>217</v>
      </c>
      <c r="C85" s="35">
        <v>21597</v>
      </c>
      <c r="D85" s="43" t="str">
        <f t="shared" si="11"/>
        <v>N/A</v>
      </c>
      <c r="E85" s="35">
        <v>22065</v>
      </c>
      <c r="F85" s="43" t="str">
        <f t="shared" si="12"/>
        <v>N/A</v>
      </c>
      <c r="G85" s="35">
        <v>21330</v>
      </c>
      <c r="H85" s="43" t="str">
        <f t="shared" si="13"/>
        <v>N/A</v>
      </c>
      <c r="I85" s="12">
        <v>2.1669999999999998</v>
      </c>
      <c r="J85" s="12">
        <v>-3.33</v>
      </c>
      <c r="K85" s="44" t="s">
        <v>732</v>
      </c>
      <c r="L85" s="9" t="str">
        <f t="shared" si="14"/>
        <v>Yes</v>
      </c>
    </row>
    <row r="86" spans="1:12" ht="25.5" x14ac:dyDescent="0.2">
      <c r="A86" s="45" t="s">
        <v>1451</v>
      </c>
      <c r="B86" s="34" t="s">
        <v>217</v>
      </c>
      <c r="C86" s="46">
        <v>2178.4239478</v>
      </c>
      <c r="D86" s="43" t="str">
        <f t="shared" si="11"/>
        <v>N/A</v>
      </c>
      <c r="E86" s="46">
        <v>2214.9136641999999</v>
      </c>
      <c r="F86" s="43" t="str">
        <f t="shared" si="12"/>
        <v>N/A</v>
      </c>
      <c r="G86" s="46">
        <v>2233.3803563000001</v>
      </c>
      <c r="H86" s="43" t="str">
        <f t="shared" si="13"/>
        <v>N/A</v>
      </c>
      <c r="I86" s="12">
        <v>1.675</v>
      </c>
      <c r="J86" s="12">
        <v>0.8337</v>
      </c>
      <c r="K86" s="44" t="s">
        <v>732</v>
      </c>
      <c r="L86" s="9" t="str">
        <f t="shared" si="14"/>
        <v>Yes</v>
      </c>
    </row>
    <row r="87" spans="1:12" ht="25.5" x14ac:dyDescent="0.2">
      <c r="A87" s="45" t="s">
        <v>619</v>
      </c>
      <c r="B87" s="34" t="s">
        <v>217</v>
      </c>
      <c r="C87" s="46">
        <v>36777171</v>
      </c>
      <c r="D87" s="43" t="str">
        <f t="shared" si="11"/>
        <v>N/A</v>
      </c>
      <c r="E87" s="46">
        <v>33710780</v>
      </c>
      <c r="F87" s="43" t="str">
        <f t="shared" si="12"/>
        <v>N/A</v>
      </c>
      <c r="G87" s="46">
        <v>30314404</v>
      </c>
      <c r="H87" s="43" t="str">
        <f t="shared" si="13"/>
        <v>N/A</v>
      </c>
      <c r="I87" s="12">
        <v>-8.34</v>
      </c>
      <c r="J87" s="12">
        <v>-10.1</v>
      </c>
      <c r="K87" s="44" t="s">
        <v>732</v>
      </c>
      <c r="L87" s="9" t="str">
        <f t="shared" si="14"/>
        <v>Yes</v>
      </c>
    </row>
    <row r="88" spans="1:12" x14ac:dyDescent="0.2">
      <c r="A88" s="45" t="s">
        <v>620</v>
      </c>
      <c r="B88" s="34" t="s">
        <v>217</v>
      </c>
      <c r="C88" s="35">
        <v>171713</v>
      </c>
      <c r="D88" s="43" t="str">
        <f t="shared" si="11"/>
        <v>N/A</v>
      </c>
      <c r="E88" s="35">
        <v>171715</v>
      </c>
      <c r="F88" s="43" t="str">
        <f t="shared" si="12"/>
        <v>N/A</v>
      </c>
      <c r="G88" s="35">
        <v>167186</v>
      </c>
      <c r="H88" s="43" t="str">
        <f t="shared" si="13"/>
        <v>N/A</v>
      </c>
      <c r="I88" s="12">
        <v>1.1999999999999999E-3</v>
      </c>
      <c r="J88" s="12">
        <v>-2.64</v>
      </c>
      <c r="K88" s="44" t="s">
        <v>732</v>
      </c>
      <c r="L88" s="9" t="str">
        <f t="shared" si="14"/>
        <v>Yes</v>
      </c>
    </row>
    <row r="89" spans="1:12" x14ac:dyDescent="0.2">
      <c r="A89" s="45" t="s">
        <v>1452</v>
      </c>
      <c r="B89" s="34" t="s">
        <v>217</v>
      </c>
      <c r="C89" s="46">
        <v>214.17814027</v>
      </c>
      <c r="D89" s="43" t="str">
        <f t="shared" si="11"/>
        <v>N/A</v>
      </c>
      <c r="E89" s="46">
        <v>196.31820167000001</v>
      </c>
      <c r="F89" s="43" t="str">
        <f t="shared" si="12"/>
        <v>N/A</v>
      </c>
      <c r="G89" s="46">
        <v>181.32142644000001</v>
      </c>
      <c r="H89" s="43" t="str">
        <f t="shared" si="13"/>
        <v>N/A</v>
      </c>
      <c r="I89" s="12">
        <v>-8.34</v>
      </c>
      <c r="J89" s="12">
        <v>-7.64</v>
      </c>
      <c r="K89" s="44" t="s">
        <v>732</v>
      </c>
      <c r="L89" s="9" t="str">
        <f t="shared" si="14"/>
        <v>Yes</v>
      </c>
    </row>
    <row r="90" spans="1:12" x14ac:dyDescent="0.2">
      <c r="A90" s="45" t="s">
        <v>621</v>
      </c>
      <c r="B90" s="34" t="s">
        <v>217</v>
      </c>
      <c r="C90" s="46">
        <v>64071706</v>
      </c>
      <c r="D90" s="43" t="str">
        <f t="shared" si="11"/>
        <v>N/A</v>
      </c>
      <c r="E90" s="46">
        <v>60466706</v>
      </c>
      <c r="F90" s="43" t="str">
        <f t="shared" si="12"/>
        <v>N/A</v>
      </c>
      <c r="G90" s="46">
        <v>50768430</v>
      </c>
      <c r="H90" s="43" t="str">
        <f t="shared" si="13"/>
        <v>N/A</v>
      </c>
      <c r="I90" s="12">
        <v>-5.63</v>
      </c>
      <c r="J90" s="12">
        <v>-16</v>
      </c>
      <c r="K90" s="44" t="s">
        <v>732</v>
      </c>
      <c r="L90" s="9" t="str">
        <f t="shared" si="14"/>
        <v>Yes</v>
      </c>
    </row>
    <row r="91" spans="1:12" x14ac:dyDescent="0.2">
      <c r="A91" s="45" t="s">
        <v>622</v>
      </c>
      <c r="B91" s="34" t="s">
        <v>217</v>
      </c>
      <c r="C91" s="35">
        <v>123205</v>
      </c>
      <c r="D91" s="43" t="str">
        <f t="shared" si="11"/>
        <v>N/A</v>
      </c>
      <c r="E91" s="35">
        <v>123513</v>
      </c>
      <c r="F91" s="43" t="str">
        <f t="shared" si="12"/>
        <v>N/A</v>
      </c>
      <c r="G91" s="35">
        <v>113842</v>
      </c>
      <c r="H91" s="43" t="str">
        <f t="shared" si="13"/>
        <v>N/A</v>
      </c>
      <c r="I91" s="12">
        <v>0.25</v>
      </c>
      <c r="J91" s="12">
        <v>-7.83</v>
      </c>
      <c r="K91" s="44" t="s">
        <v>732</v>
      </c>
      <c r="L91" s="9" t="str">
        <f t="shared" si="14"/>
        <v>Yes</v>
      </c>
    </row>
    <row r="92" spans="1:12" x14ac:dyDescent="0.2">
      <c r="A92" s="45" t="s">
        <v>1453</v>
      </c>
      <c r="B92" s="34" t="s">
        <v>217</v>
      </c>
      <c r="C92" s="46">
        <v>520.04144312000005</v>
      </c>
      <c r="D92" s="43" t="str">
        <f t="shared" si="11"/>
        <v>N/A</v>
      </c>
      <c r="E92" s="46">
        <v>489.55742311</v>
      </c>
      <c r="F92" s="43" t="str">
        <f t="shared" si="12"/>
        <v>N/A</v>
      </c>
      <c r="G92" s="46">
        <v>445.95518349999998</v>
      </c>
      <c r="H92" s="43" t="str">
        <f t="shared" si="13"/>
        <v>N/A</v>
      </c>
      <c r="I92" s="12">
        <v>-5.86</v>
      </c>
      <c r="J92" s="12">
        <v>-8.91</v>
      </c>
      <c r="K92" s="44" t="s">
        <v>732</v>
      </c>
      <c r="L92" s="9" t="str">
        <f t="shared" si="14"/>
        <v>Yes</v>
      </c>
    </row>
    <row r="93" spans="1:12" ht="25.5" x14ac:dyDescent="0.2">
      <c r="A93" s="45" t="s">
        <v>623</v>
      </c>
      <c r="B93" s="34" t="s">
        <v>217</v>
      </c>
      <c r="C93" s="46">
        <v>346265974</v>
      </c>
      <c r="D93" s="43" t="str">
        <f t="shared" si="11"/>
        <v>N/A</v>
      </c>
      <c r="E93" s="46">
        <v>326127199</v>
      </c>
      <c r="F93" s="43" t="str">
        <f t="shared" si="12"/>
        <v>N/A</v>
      </c>
      <c r="G93" s="46">
        <v>314104663</v>
      </c>
      <c r="H93" s="43" t="str">
        <f t="shared" si="13"/>
        <v>N/A</v>
      </c>
      <c r="I93" s="12">
        <v>-5.82</v>
      </c>
      <c r="J93" s="12">
        <v>-3.69</v>
      </c>
      <c r="K93" s="44" t="s">
        <v>732</v>
      </c>
      <c r="L93" s="9" t="str">
        <f t="shared" si="14"/>
        <v>Yes</v>
      </c>
    </row>
    <row r="94" spans="1:12" x14ac:dyDescent="0.2">
      <c r="A94" s="48" t="s">
        <v>624</v>
      </c>
      <c r="B94" s="35" t="s">
        <v>217</v>
      </c>
      <c r="C94" s="35">
        <v>106258</v>
      </c>
      <c r="D94" s="43" t="str">
        <f t="shared" si="11"/>
        <v>N/A</v>
      </c>
      <c r="E94" s="35">
        <v>99049</v>
      </c>
      <c r="F94" s="43" t="str">
        <f t="shared" si="12"/>
        <v>N/A</v>
      </c>
      <c r="G94" s="35">
        <v>101000</v>
      </c>
      <c r="H94" s="43" t="str">
        <f t="shared" si="13"/>
        <v>N/A</v>
      </c>
      <c r="I94" s="12">
        <v>-6.78</v>
      </c>
      <c r="J94" s="12">
        <v>1.97</v>
      </c>
      <c r="K94" s="49" t="s">
        <v>732</v>
      </c>
      <c r="L94" s="9" t="str">
        <f t="shared" si="14"/>
        <v>Yes</v>
      </c>
    </row>
    <row r="95" spans="1:12" ht="25.5" x14ac:dyDescent="0.2">
      <c r="A95" s="45" t="s">
        <v>1454</v>
      </c>
      <c r="B95" s="34" t="s">
        <v>217</v>
      </c>
      <c r="C95" s="46">
        <v>3258.7285099000001</v>
      </c>
      <c r="D95" s="43" t="str">
        <f t="shared" si="11"/>
        <v>N/A</v>
      </c>
      <c r="E95" s="46">
        <v>3292.5844683</v>
      </c>
      <c r="F95" s="43" t="str">
        <f t="shared" si="12"/>
        <v>N/A</v>
      </c>
      <c r="G95" s="46">
        <v>3109.9471583999998</v>
      </c>
      <c r="H95" s="43" t="str">
        <f t="shared" si="13"/>
        <v>N/A</v>
      </c>
      <c r="I95" s="12">
        <v>1.0389999999999999</v>
      </c>
      <c r="J95" s="12">
        <v>-5.55</v>
      </c>
      <c r="K95" s="44" t="s">
        <v>732</v>
      </c>
      <c r="L95" s="9" t="str">
        <f t="shared" si="14"/>
        <v>Yes</v>
      </c>
    </row>
    <row r="96" spans="1:12" ht="25.5" x14ac:dyDescent="0.2">
      <c r="A96" s="45" t="s">
        <v>625</v>
      </c>
      <c r="B96" s="34" t="s">
        <v>217</v>
      </c>
      <c r="C96" s="46">
        <v>20810877</v>
      </c>
      <c r="D96" s="43" t="str">
        <f t="shared" si="11"/>
        <v>N/A</v>
      </c>
      <c r="E96" s="46">
        <v>20076079</v>
      </c>
      <c r="F96" s="43" t="str">
        <f t="shared" si="12"/>
        <v>N/A</v>
      </c>
      <c r="G96" s="46">
        <v>23540539</v>
      </c>
      <c r="H96" s="43" t="str">
        <f t="shared" si="13"/>
        <v>N/A</v>
      </c>
      <c r="I96" s="12">
        <v>-3.53</v>
      </c>
      <c r="J96" s="12">
        <v>17.260000000000002</v>
      </c>
      <c r="K96" s="44" t="s">
        <v>732</v>
      </c>
      <c r="L96" s="9" t="str">
        <f t="shared" si="14"/>
        <v>Yes</v>
      </c>
    </row>
    <row r="97" spans="1:12" x14ac:dyDescent="0.2">
      <c r="A97" s="45" t="s">
        <v>626</v>
      </c>
      <c r="B97" s="34" t="s">
        <v>217</v>
      </c>
      <c r="C97" s="35">
        <v>72885</v>
      </c>
      <c r="D97" s="43" t="str">
        <f t="shared" si="11"/>
        <v>N/A</v>
      </c>
      <c r="E97" s="35">
        <v>74094</v>
      </c>
      <c r="F97" s="43" t="str">
        <f t="shared" si="12"/>
        <v>N/A</v>
      </c>
      <c r="G97" s="35">
        <v>75100</v>
      </c>
      <c r="H97" s="43" t="str">
        <f t="shared" si="13"/>
        <v>N/A</v>
      </c>
      <c r="I97" s="12">
        <v>1.659</v>
      </c>
      <c r="J97" s="12">
        <v>1.3580000000000001</v>
      </c>
      <c r="K97" s="44" t="s">
        <v>732</v>
      </c>
      <c r="L97" s="9" t="str">
        <f t="shared" si="14"/>
        <v>Yes</v>
      </c>
    </row>
    <row r="98" spans="1:12" ht="25.5" x14ac:dyDescent="0.2">
      <c r="A98" s="45" t="s">
        <v>1455</v>
      </c>
      <c r="B98" s="34" t="s">
        <v>217</v>
      </c>
      <c r="C98" s="46">
        <v>285.53031487999999</v>
      </c>
      <c r="D98" s="43" t="str">
        <f t="shared" si="11"/>
        <v>N/A</v>
      </c>
      <c r="E98" s="46">
        <v>270.95417982999999</v>
      </c>
      <c r="F98" s="43" t="str">
        <f t="shared" si="12"/>
        <v>N/A</v>
      </c>
      <c r="G98" s="46">
        <v>313.45591211999999</v>
      </c>
      <c r="H98" s="43" t="str">
        <f t="shared" si="13"/>
        <v>N/A</v>
      </c>
      <c r="I98" s="12">
        <v>-5.0999999999999996</v>
      </c>
      <c r="J98" s="12">
        <v>15.69</v>
      </c>
      <c r="K98" s="44" t="s">
        <v>732</v>
      </c>
      <c r="L98" s="9" t="str">
        <f t="shared" si="14"/>
        <v>Yes</v>
      </c>
    </row>
    <row r="99" spans="1:12" ht="25.5" x14ac:dyDescent="0.2">
      <c r="A99" s="45" t="s">
        <v>627</v>
      </c>
      <c r="B99" s="34" t="s">
        <v>217</v>
      </c>
      <c r="C99" s="46">
        <v>394211117</v>
      </c>
      <c r="D99" s="43" t="str">
        <f t="shared" si="11"/>
        <v>N/A</v>
      </c>
      <c r="E99" s="46">
        <v>411807580</v>
      </c>
      <c r="F99" s="43" t="str">
        <f t="shared" si="12"/>
        <v>N/A</v>
      </c>
      <c r="G99" s="46">
        <v>370706901</v>
      </c>
      <c r="H99" s="43" t="str">
        <f t="shared" si="13"/>
        <v>N/A</v>
      </c>
      <c r="I99" s="12">
        <v>4.4640000000000004</v>
      </c>
      <c r="J99" s="12">
        <v>-9.98</v>
      </c>
      <c r="K99" s="44" t="s">
        <v>732</v>
      </c>
      <c r="L99" s="9" t="str">
        <f t="shared" si="14"/>
        <v>Yes</v>
      </c>
    </row>
    <row r="100" spans="1:12" x14ac:dyDescent="0.2">
      <c r="A100" s="45" t="s">
        <v>628</v>
      </c>
      <c r="B100" s="34" t="s">
        <v>217</v>
      </c>
      <c r="C100" s="35">
        <v>60124</v>
      </c>
      <c r="D100" s="43" t="str">
        <f t="shared" si="11"/>
        <v>N/A</v>
      </c>
      <c r="E100" s="35">
        <v>61055</v>
      </c>
      <c r="F100" s="43" t="str">
        <f t="shared" si="12"/>
        <v>N/A</v>
      </c>
      <c r="G100" s="35">
        <v>54948</v>
      </c>
      <c r="H100" s="43" t="str">
        <f t="shared" si="13"/>
        <v>N/A</v>
      </c>
      <c r="I100" s="12">
        <v>1.548</v>
      </c>
      <c r="J100" s="12">
        <v>-10</v>
      </c>
      <c r="K100" s="44" t="s">
        <v>732</v>
      </c>
      <c r="L100" s="9" t="str">
        <f t="shared" si="14"/>
        <v>Yes</v>
      </c>
    </row>
    <row r="101" spans="1:12" ht="25.5" x14ac:dyDescent="0.2">
      <c r="A101" s="45" t="s">
        <v>1456</v>
      </c>
      <c r="B101" s="34" t="s">
        <v>217</v>
      </c>
      <c r="C101" s="46">
        <v>6556.6349044999997</v>
      </c>
      <c r="D101" s="43" t="str">
        <f t="shared" si="11"/>
        <v>N/A</v>
      </c>
      <c r="E101" s="46">
        <v>6744.8625009999996</v>
      </c>
      <c r="F101" s="43" t="str">
        <f t="shared" si="12"/>
        <v>N/A</v>
      </c>
      <c r="G101" s="46">
        <v>6746.5039856000003</v>
      </c>
      <c r="H101" s="43" t="str">
        <f t="shared" si="13"/>
        <v>N/A</v>
      </c>
      <c r="I101" s="12">
        <v>2.871</v>
      </c>
      <c r="J101" s="12">
        <v>2.4299999999999999E-2</v>
      </c>
      <c r="K101" s="44" t="s">
        <v>732</v>
      </c>
      <c r="L101" s="9" t="str">
        <f t="shared" si="14"/>
        <v>Yes</v>
      </c>
    </row>
    <row r="102" spans="1:12" ht="25.5" x14ac:dyDescent="0.2">
      <c r="A102" s="45" t="s">
        <v>629</v>
      </c>
      <c r="B102" s="34" t="s">
        <v>217</v>
      </c>
      <c r="C102" s="46">
        <v>48959901</v>
      </c>
      <c r="D102" s="43" t="str">
        <f t="shared" si="11"/>
        <v>N/A</v>
      </c>
      <c r="E102" s="46">
        <v>48644197</v>
      </c>
      <c r="F102" s="43" t="str">
        <f t="shared" si="12"/>
        <v>N/A</v>
      </c>
      <c r="G102" s="46">
        <v>39735660</v>
      </c>
      <c r="H102" s="43" t="str">
        <f t="shared" si="13"/>
        <v>N/A</v>
      </c>
      <c r="I102" s="12">
        <v>-0.64500000000000002</v>
      </c>
      <c r="J102" s="12">
        <v>-18.3</v>
      </c>
      <c r="K102" s="44" t="s">
        <v>732</v>
      </c>
      <c r="L102" s="9" t="str">
        <f t="shared" si="14"/>
        <v>Yes</v>
      </c>
    </row>
    <row r="103" spans="1:12" ht="25.5" x14ac:dyDescent="0.2">
      <c r="A103" s="45" t="s">
        <v>630</v>
      </c>
      <c r="B103" s="34" t="s">
        <v>217</v>
      </c>
      <c r="C103" s="35">
        <v>22093</v>
      </c>
      <c r="D103" s="43" t="str">
        <f t="shared" si="11"/>
        <v>N/A</v>
      </c>
      <c r="E103" s="35">
        <v>22791</v>
      </c>
      <c r="F103" s="43" t="str">
        <f t="shared" si="12"/>
        <v>N/A</v>
      </c>
      <c r="G103" s="35">
        <v>22451</v>
      </c>
      <c r="H103" s="43" t="str">
        <f t="shared" si="13"/>
        <v>N/A</v>
      </c>
      <c r="I103" s="12">
        <v>3.1589999999999998</v>
      </c>
      <c r="J103" s="12">
        <v>-1.49</v>
      </c>
      <c r="K103" s="44" t="s">
        <v>732</v>
      </c>
      <c r="L103" s="9" t="str">
        <f t="shared" si="14"/>
        <v>Yes</v>
      </c>
    </row>
    <row r="104" spans="1:12" ht="25.5" x14ac:dyDescent="0.2">
      <c r="A104" s="45" t="s">
        <v>1457</v>
      </c>
      <c r="B104" s="34" t="s">
        <v>217</v>
      </c>
      <c r="C104" s="46">
        <v>2216.0820622000001</v>
      </c>
      <c r="D104" s="43" t="str">
        <f t="shared" si="11"/>
        <v>N/A</v>
      </c>
      <c r="E104" s="46">
        <v>2134.3599227999998</v>
      </c>
      <c r="F104" s="43" t="str">
        <f t="shared" si="12"/>
        <v>N/A</v>
      </c>
      <c r="G104" s="46">
        <v>1769.8837467999999</v>
      </c>
      <c r="H104" s="43" t="str">
        <f t="shared" si="13"/>
        <v>N/A</v>
      </c>
      <c r="I104" s="12">
        <v>-3.69</v>
      </c>
      <c r="J104" s="12">
        <v>-17.100000000000001</v>
      </c>
      <c r="K104" s="44" t="s">
        <v>732</v>
      </c>
      <c r="L104" s="9" t="str">
        <f t="shared" si="14"/>
        <v>Yes</v>
      </c>
    </row>
    <row r="105" spans="1:12" ht="25.5" x14ac:dyDescent="0.2">
      <c r="A105" s="45" t="s">
        <v>631</v>
      </c>
      <c r="B105" s="34" t="s">
        <v>217</v>
      </c>
      <c r="C105" s="46">
        <v>0</v>
      </c>
      <c r="D105" s="43" t="str">
        <f t="shared" si="11"/>
        <v>N/A</v>
      </c>
      <c r="E105" s="46">
        <v>0</v>
      </c>
      <c r="F105" s="43" t="str">
        <f t="shared" si="12"/>
        <v>N/A</v>
      </c>
      <c r="G105" s="46">
        <v>0</v>
      </c>
      <c r="H105" s="43" t="str">
        <f t="shared" si="13"/>
        <v>N/A</v>
      </c>
      <c r="I105" s="12" t="s">
        <v>1743</v>
      </c>
      <c r="J105" s="12" t="s">
        <v>1743</v>
      </c>
      <c r="K105" s="44" t="s">
        <v>732</v>
      </c>
      <c r="L105" s="9" t="str">
        <f t="shared" si="14"/>
        <v>N/A</v>
      </c>
    </row>
    <row r="106" spans="1:12" x14ac:dyDescent="0.2">
      <c r="A106" s="45" t="s">
        <v>632</v>
      </c>
      <c r="B106" s="34" t="s">
        <v>217</v>
      </c>
      <c r="C106" s="35">
        <v>0</v>
      </c>
      <c r="D106" s="43" t="str">
        <f t="shared" si="11"/>
        <v>N/A</v>
      </c>
      <c r="E106" s="35">
        <v>0</v>
      </c>
      <c r="F106" s="43" t="str">
        <f t="shared" si="12"/>
        <v>N/A</v>
      </c>
      <c r="G106" s="35">
        <v>0</v>
      </c>
      <c r="H106" s="43" t="str">
        <f t="shared" si="13"/>
        <v>N/A</v>
      </c>
      <c r="I106" s="12" t="s">
        <v>1743</v>
      </c>
      <c r="J106" s="12" t="s">
        <v>1743</v>
      </c>
      <c r="K106" s="44" t="s">
        <v>732</v>
      </c>
      <c r="L106" s="9" t="str">
        <f t="shared" si="14"/>
        <v>N/A</v>
      </c>
    </row>
    <row r="107" spans="1:12" ht="25.5" x14ac:dyDescent="0.2">
      <c r="A107" s="45" t="s">
        <v>1458</v>
      </c>
      <c r="B107" s="34" t="s">
        <v>217</v>
      </c>
      <c r="C107" s="46" t="s">
        <v>1743</v>
      </c>
      <c r="D107" s="43" t="str">
        <f t="shared" si="11"/>
        <v>N/A</v>
      </c>
      <c r="E107" s="46" t="s">
        <v>1743</v>
      </c>
      <c r="F107" s="43" t="str">
        <f t="shared" si="12"/>
        <v>N/A</v>
      </c>
      <c r="G107" s="46" t="s">
        <v>1743</v>
      </c>
      <c r="H107" s="43" t="str">
        <f t="shared" si="13"/>
        <v>N/A</v>
      </c>
      <c r="I107" s="12" t="s">
        <v>1743</v>
      </c>
      <c r="J107" s="12" t="s">
        <v>1743</v>
      </c>
      <c r="K107" s="44" t="s">
        <v>732</v>
      </c>
      <c r="L107" s="9" t="str">
        <f t="shared" si="14"/>
        <v>N/A</v>
      </c>
    </row>
    <row r="108" spans="1:12" ht="25.5" x14ac:dyDescent="0.2">
      <c r="A108" s="45" t="s">
        <v>633</v>
      </c>
      <c r="B108" s="34" t="s">
        <v>217</v>
      </c>
      <c r="C108" s="46">
        <v>3119</v>
      </c>
      <c r="D108" s="43" t="str">
        <f t="shared" si="11"/>
        <v>N/A</v>
      </c>
      <c r="E108" s="46">
        <v>8366</v>
      </c>
      <c r="F108" s="43" t="str">
        <f t="shared" si="12"/>
        <v>N/A</v>
      </c>
      <c r="G108" s="46">
        <v>11870</v>
      </c>
      <c r="H108" s="43" t="str">
        <f t="shared" si="13"/>
        <v>N/A</v>
      </c>
      <c r="I108" s="12">
        <v>168.2</v>
      </c>
      <c r="J108" s="12">
        <v>41.88</v>
      </c>
      <c r="K108" s="44" t="s">
        <v>732</v>
      </c>
      <c r="L108" s="9" t="str">
        <f t="shared" si="14"/>
        <v>No</v>
      </c>
    </row>
    <row r="109" spans="1:12" x14ac:dyDescent="0.2">
      <c r="A109" s="45" t="s">
        <v>634</v>
      </c>
      <c r="B109" s="34" t="s">
        <v>217</v>
      </c>
      <c r="C109" s="35">
        <v>12</v>
      </c>
      <c r="D109" s="43" t="str">
        <f t="shared" si="11"/>
        <v>N/A</v>
      </c>
      <c r="E109" s="35">
        <v>32</v>
      </c>
      <c r="F109" s="43" t="str">
        <f t="shared" si="12"/>
        <v>N/A</v>
      </c>
      <c r="G109" s="35">
        <v>42</v>
      </c>
      <c r="H109" s="43" t="str">
        <f t="shared" si="13"/>
        <v>N/A</v>
      </c>
      <c r="I109" s="12">
        <v>166.7</v>
      </c>
      <c r="J109" s="12">
        <v>31.25</v>
      </c>
      <c r="K109" s="44" t="s">
        <v>732</v>
      </c>
      <c r="L109" s="9" t="str">
        <f t="shared" si="14"/>
        <v>No</v>
      </c>
    </row>
    <row r="110" spans="1:12" ht="25.5" x14ac:dyDescent="0.2">
      <c r="A110" s="45" t="s">
        <v>1459</v>
      </c>
      <c r="B110" s="34" t="s">
        <v>217</v>
      </c>
      <c r="C110" s="46">
        <v>259.91666666999998</v>
      </c>
      <c r="D110" s="43" t="str">
        <f t="shared" si="11"/>
        <v>N/A</v>
      </c>
      <c r="E110" s="46">
        <v>261.4375</v>
      </c>
      <c r="F110" s="43" t="str">
        <f t="shared" si="12"/>
        <v>N/A</v>
      </c>
      <c r="G110" s="46">
        <v>282.61904762</v>
      </c>
      <c r="H110" s="43" t="str">
        <f t="shared" si="13"/>
        <v>N/A</v>
      </c>
      <c r="I110" s="12">
        <v>0.58509999999999995</v>
      </c>
      <c r="J110" s="12">
        <v>8.1020000000000003</v>
      </c>
      <c r="K110" s="44" t="s">
        <v>732</v>
      </c>
      <c r="L110" s="9" t="str">
        <f t="shared" si="14"/>
        <v>Yes</v>
      </c>
    </row>
    <row r="111" spans="1:12" ht="25.5" x14ac:dyDescent="0.2">
      <c r="A111" s="45" t="s">
        <v>635</v>
      </c>
      <c r="B111" s="34" t="s">
        <v>217</v>
      </c>
      <c r="C111" s="46">
        <v>54380593</v>
      </c>
      <c r="D111" s="43" t="str">
        <f t="shared" si="11"/>
        <v>N/A</v>
      </c>
      <c r="E111" s="46">
        <v>44479317</v>
      </c>
      <c r="F111" s="43" t="str">
        <f t="shared" si="12"/>
        <v>N/A</v>
      </c>
      <c r="G111" s="46">
        <v>47650564</v>
      </c>
      <c r="H111" s="43" t="str">
        <f t="shared" si="13"/>
        <v>N/A</v>
      </c>
      <c r="I111" s="12">
        <v>-18.2</v>
      </c>
      <c r="J111" s="12">
        <v>7.13</v>
      </c>
      <c r="K111" s="44" t="s">
        <v>732</v>
      </c>
      <c r="L111" s="9" t="str">
        <f t="shared" si="14"/>
        <v>Yes</v>
      </c>
    </row>
    <row r="112" spans="1:12" x14ac:dyDescent="0.2">
      <c r="A112" s="45" t="s">
        <v>636</v>
      </c>
      <c r="B112" s="34" t="s">
        <v>217</v>
      </c>
      <c r="C112" s="35">
        <v>4179</v>
      </c>
      <c r="D112" s="43" t="str">
        <f t="shared" si="11"/>
        <v>N/A</v>
      </c>
      <c r="E112" s="35">
        <v>4139</v>
      </c>
      <c r="F112" s="43" t="str">
        <f t="shared" si="12"/>
        <v>N/A</v>
      </c>
      <c r="G112" s="35">
        <v>4360</v>
      </c>
      <c r="H112" s="43" t="str">
        <f t="shared" si="13"/>
        <v>N/A</v>
      </c>
      <c r="I112" s="12">
        <v>-0.95699999999999996</v>
      </c>
      <c r="J112" s="12">
        <v>5.3390000000000004</v>
      </c>
      <c r="K112" s="44" t="s">
        <v>732</v>
      </c>
      <c r="L112" s="9" t="str">
        <f t="shared" si="14"/>
        <v>Yes</v>
      </c>
    </row>
    <row r="113" spans="1:12" x14ac:dyDescent="0.2">
      <c r="A113" s="45" t="s">
        <v>1460</v>
      </c>
      <c r="B113" s="34" t="s">
        <v>217</v>
      </c>
      <c r="C113" s="46">
        <v>13012.824360000001</v>
      </c>
      <c r="D113" s="43" t="str">
        <f t="shared" si="11"/>
        <v>N/A</v>
      </c>
      <c r="E113" s="46">
        <v>10746.392124</v>
      </c>
      <c r="F113" s="43" t="str">
        <f t="shared" si="12"/>
        <v>N/A</v>
      </c>
      <c r="G113" s="46">
        <v>10929.02844</v>
      </c>
      <c r="H113" s="43" t="str">
        <f t="shared" si="13"/>
        <v>N/A</v>
      </c>
      <c r="I113" s="12">
        <v>-17.399999999999999</v>
      </c>
      <c r="J113" s="12">
        <v>1.7</v>
      </c>
      <c r="K113" s="44" t="s">
        <v>732</v>
      </c>
      <c r="L113" s="9" t="str">
        <f t="shared" si="14"/>
        <v>Yes</v>
      </c>
    </row>
    <row r="114" spans="1:12" ht="25.5" x14ac:dyDescent="0.2">
      <c r="A114" s="45" t="s">
        <v>637</v>
      </c>
      <c r="B114" s="34" t="s">
        <v>217</v>
      </c>
      <c r="C114" s="46">
        <v>209728</v>
      </c>
      <c r="D114" s="43" t="str">
        <f t="shared" si="11"/>
        <v>N/A</v>
      </c>
      <c r="E114" s="46">
        <v>1055743</v>
      </c>
      <c r="F114" s="43" t="str">
        <f t="shared" si="12"/>
        <v>N/A</v>
      </c>
      <c r="G114" s="46">
        <v>1222040</v>
      </c>
      <c r="H114" s="43" t="str">
        <f t="shared" si="13"/>
        <v>N/A</v>
      </c>
      <c r="I114" s="12">
        <v>403.4</v>
      </c>
      <c r="J114" s="12">
        <v>15.75</v>
      </c>
      <c r="K114" s="44" t="s">
        <v>732</v>
      </c>
      <c r="L114" s="9" t="str">
        <f>IF(J114="Div by 0", "N/A", IF(OR(J114="N/A",K114="N/A"),"N/A", IF(J114&gt;VALUE(MID(K114,1,2)), "No", IF(J114&lt;-1*VALUE(MID(K114,1,2)), "No", "Yes"))))</f>
        <v>Yes</v>
      </c>
    </row>
    <row r="115" spans="1:12" x14ac:dyDescent="0.2">
      <c r="A115" s="45" t="s">
        <v>638</v>
      </c>
      <c r="B115" s="34" t="s">
        <v>217</v>
      </c>
      <c r="C115" s="35">
        <v>7420</v>
      </c>
      <c r="D115" s="43" t="str">
        <f t="shared" si="11"/>
        <v>N/A</v>
      </c>
      <c r="E115" s="35">
        <v>26387</v>
      </c>
      <c r="F115" s="43" t="str">
        <f t="shared" si="12"/>
        <v>N/A</v>
      </c>
      <c r="G115" s="35">
        <v>29231</v>
      </c>
      <c r="H115" s="43" t="str">
        <f t="shared" si="13"/>
        <v>N/A</v>
      </c>
      <c r="I115" s="12">
        <v>255.6</v>
      </c>
      <c r="J115" s="12">
        <v>10.78</v>
      </c>
      <c r="K115" s="44" t="s">
        <v>732</v>
      </c>
      <c r="L115" s="9" t="str">
        <f t="shared" ref="L115:L119" si="15">IF(J115="Div by 0", "N/A", IF(OR(J115="N/A",K115="N/A"),"N/A", IF(J115&gt;VALUE(MID(K115,1,2)), "No", IF(J115&lt;-1*VALUE(MID(K115,1,2)), "No", "Yes"))))</f>
        <v>Yes</v>
      </c>
    </row>
    <row r="116" spans="1:12" ht="25.5" x14ac:dyDescent="0.2">
      <c r="A116" s="45" t="s">
        <v>1461</v>
      </c>
      <c r="B116" s="34" t="s">
        <v>217</v>
      </c>
      <c r="C116" s="46">
        <v>28.265229111</v>
      </c>
      <c r="D116" s="43" t="str">
        <f t="shared" si="11"/>
        <v>N/A</v>
      </c>
      <c r="E116" s="46">
        <v>40.009967029000002</v>
      </c>
      <c r="F116" s="43" t="str">
        <f t="shared" si="12"/>
        <v>N/A</v>
      </c>
      <c r="G116" s="46">
        <v>41.806301529000002</v>
      </c>
      <c r="H116" s="43" t="str">
        <f t="shared" si="13"/>
        <v>N/A</v>
      </c>
      <c r="I116" s="12">
        <v>41.55</v>
      </c>
      <c r="J116" s="12">
        <v>4.49</v>
      </c>
      <c r="K116" s="44" t="s">
        <v>732</v>
      </c>
      <c r="L116" s="9" t="str">
        <f t="shared" si="15"/>
        <v>Yes</v>
      </c>
    </row>
    <row r="117" spans="1:12" ht="25.5" x14ac:dyDescent="0.2">
      <c r="A117" s="45" t="s">
        <v>639</v>
      </c>
      <c r="B117" s="34" t="s">
        <v>217</v>
      </c>
      <c r="C117" s="46">
        <v>0</v>
      </c>
      <c r="D117" s="43" t="str">
        <f t="shared" si="11"/>
        <v>N/A</v>
      </c>
      <c r="E117" s="46">
        <v>0</v>
      </c>
      <c r="F117" s="43" t="str">
        <f t="shared" si="12"/>
        <v>N/A</v>
      </c>
      <c r="G117" s="46">
        <v>0</v>
      </c>
      <c r="H117" s="43" t="str">
        <f t="shared" si="13"/>
        <v>N/A</v>
      </c>
      <c r="I117" s="12" t="s">
        <v>1743</v>
      </c>
      <c r="J117" s="12" t="s">
        <v>1743</v>
      </c>
      <c r="K117" s="44" t="s">
        <v>732</v>
      </c>
      <c r="L117" s="9" t="str">
        <f t="shared" si="15"/>
        <v>N/A</v>
      </c>
    </row>
    <row r="118" spans="1:12" x14ac:dyDescent="0.2">
      <c r="A118" s="45" t="s">
        <v>640</v>
      </c>
      <c r="B118" s="34" t="s">
        <v>217</v>
      </c>
      <c r="C118" s="35">
        <v>0</v>
      </c>
      <c r="D118" s="43" t="str">
        <f t="shared" si="11"/>
        <v>N/A</v>
      </c>
      <c r="E118" s="35">
        <v>0</v>
      </c>
      <c r="F118" s="43" t="str">
        <f t="shared" si="12"/>
        <v>N/A</v>
      </c>
      <c r="G118" s="35">
        <v>0</v>
      </c>
      <c r="H118" s="43" t="str">
        <f t="shared" si="13"/>
        <v>N/A</v>
      </c>
      <c r="I118" s="12" t="s">
        <v>1743</v>
      </c>
      <c r="J118" s="12" t="s">
        <v>1743</v>
      </c>
      <c r="K118" s="44" t="s">
        <v>732</v>
      </c>
      <c r="L118" s="9" t="str">
        <f t="shared" si="15"/>
        <v>N/A</v>
      </c>
    </row>
    <row r="119" spans="1:12" ht="25.5" x14ac:dyDescent="0.2">
      <c r="A119" s="45" t="s">
        <v>1462</v>
      </c>
      <c r="B119" s="34" t="s">
        <v>217</v>
      </c>
      <c r="C119" s="46" t="s">
        <v>1743</v>
      </c>
      <c r="D119" s="43" t="str">
        <f t="shared" si="11"/>
        <v>N/A</v>
      </c>
      <c r="E119" s="46" t="s">
        <v>1743</v>
      </c>
      <c r="F119" s="43" t="str">
        <f t="shared" si="12"/>
        <v>N/A</v>
      </c>
      <c r="G119" s="46" t="s">
        <v>1743</v>
      </c>
      <c r="H119" s="43" t="str">
        <f t="shared" si="13"/>
        <v>N/A</v>
      </c>
      <c r="I119" s="12" t="s">
        <v>1743</v>
      </c>
      <c r="J119" s="12" t="s">
        <v>1743</v>
      </c>
      <c r="K119" s="44" t="s">
        <v>732</v>
      </c>
      <c r="L119" s="9" t="str">
        <f t="shared" si="15"/>
        <v>N/A</v>
      </c>
    </row>
    <row r="120" spans="1:12" ht="25.5" x14ac:dyDescent="0.2">
      <c r="A120" s="45" t="s">
        <v>641</v>
      </c>
      <c r="B120" s="34" t="s">
        <v>217</v>
      </c>
      <c r="C120" s="46">
        <v>33106272</v>
      </c>
      <c r="D120" s="43" t="str">
        <f t="shared" si="11"/>
        <v>N/A</v>
      </c>
      <c r="E120" s="46">
        <v>33450193</v>
      </c>
      <c r="F120" s="43" t="str">
        <f t="shared" si="12"/>
        <v>N/A</v>
      </c>
      <c r="G120" s="46">
        <v>34238451</v>
      </c>
      <c r="H120" s="43" t="str">
        <f t="shared" si="13"/>
        <v>N/A</v>
      </c>
      <c r="I120" s="12">
        <v>1.0389999999999999</v>
      </c>
      <c r="J120" s="12">
        <v>2.3570000000000002</v>
      </c>
      <c r="K120" s="44" t="s">
        <v>732</v>
      </c>
      <c r="L120" s="9" t="str">
        <f t="shared" ref="L120:L131" si="16">IF(J120="Div by 0", "N/A", IF(K120="N/A","N/A", IF(J120&gt;VALUE(MID(K120,1,2)), "No", IF(J120&lt;-1*VALUE(MID(K120,1,2)), "No", "Yes"))))</f>
        <v>Yes</v>
      </c>
    </row>
    <row r="121" spans="1:12" ht="25.5" x14ac:dyDescent="0.2">
      <c r="A121" s="45" t="s">
        <v>642</v>
      </c>
      <c r="B121" s="34" t="s">
        <v>217</v>
      </c>
      <c r="C121" s="35">
        <v>80905</v>
      </c>
      <c r="D121" s="43" t="str">
        <f t="shared" si="11"/>
        <v>N/A</v>
      </c>
      <c r="E121" s="35">
        <v>79643</v>
      </c>
      <c r="F121" s="43" t="str">
        <f t="shared" si="12"/>
        <v>N/A</v>
      </c>
      <c r="G121" s="35">
        <v>76061</v>
      </c>
      <c r="H121" s="43" t="str">
        <f t="shared" si="13"/>
        <v>N/A</v>
      </c>
      <c r="I121" s="12">
        <v>-1.56</v>
      </c>
      <c r="J121" s="12">
        <v>-4.5</v>
      </c>
      <c r="K121" s="44" t="s">
        <v>732</v>
      </c>
      <c r="L121" s="9" t="str">
        <f t="shared" si="16"/>
        <v>Yes</v>
      </c>
    </row>
    <row r="122" spans="1:12" ht="25.5" x14ac:dyDescent="0.2">
      <c r="A122" s="45" t="s">
        <v>1463</v>
      </c>
      <c r="B122" s="34" t="s">
        <v>217</v>
      </c>
      <c r="C122" s="46">
        <v>409.19933255000001</v>
      </c>
      <c r="D122" s="43" t="str">
        <f t="shared" si="11"/>
        <v>N/A</v>
      </c>
      <c r="E122" s="46">
        <v>420.00166995000001</v>
      </c>
      <c r="F122" s="43" t="str">
        <f t="shared" si="12"/>
        <v>N/A</v>
      </c>
      <c r="G122" s="46">
        <v>450.14463390999998</v>
      </c>
      <c r="H122" s="43" t="str">
        <f t="shared" si="13"/>
        <v>N/A</v>
      </c>
      <c r="I122" s="12">
        <v>2.64</v>
      </c>
      <c r="J122" s="12">
        <v>7.1769999999999996</v>
      </c>
      <c r="K122" s="44" t="s">
        <v>732</v>
      </c>
      <c r="L122" s="9" t="str">
        <f t="shared" si="16"/>
        <v>Yes</v>
      </c>
    </row>
    <row r="123" spans="1:12" ht="25.5" x14ac:dyDescent="0.2">
      <c r="A123" s="45" t="s">
        <v>643</v>
      </c>
      <c r="B123" s="34" t="s">
        <v>217</v>
      </c>
      <c r="C123" s="46">
        <v>465259</v>
      </c>
      <c r="D123" s="43" t="str">
        <f t="shared" ref="D123:D131" si="17">IF($B123="N/A","N/A",IF(C123&gt;10,"No",IF(C123&lt;-10,"No","Yes")))</f>
        <v>N/A</v>
      </c>
      <c r="E123" s="46">
        <v>4417230</v>
      </c>
      <c r="F123" s="43" t="str">
        <f t="shared" ref="F123:F131" si="18">IF($B123="N/A","N/A",IF(E123&gt;10,"No",IF(E123&lt;-10,"No","Yes")))</f>
        <v>N/A</v>
      </c>
      <c r="G123" s="46">
        <v>5524069</v>
      </c>
      <c r="H123" s="43" t="str">
        <f t="shared" ref="H123:H131" si="19">IF($B123="N/A","N/A",IF(G123&gt;10,"No",IF(G123&lt;-10,"No","Yes")))</f>
        <v>N/A</v>
      </c>
      <c r="I123" s="12">
        <v>849.4</v>
      </c>
      <c r="J123" s="12">
        <v>25.06</v>
      </c>
      <c r="K123" s="44" t="s">
        <v>732</v>
      </c>
      <c r="L123" s="9" t="str">
        <f t="shared" si="16"/>
        <v>Yes</v>
      </c>
    </row>
    <row r="124" spans="1:12" x14ac:dyDescent="0.2">
      <c r="A124" s="45" t="s">
        <v>644</v>
      </c>
      <c r="B124" s="34" t="s">
        <v>217</v>
      </c>
      <c r="C124" s="35">
        <v>78</v>
      </c>
      <c r="D124" s="43" t="str">
        <f t="shared" si="17"/>
        <v>N/A</v>
      </c>
      <c r="E124" s="35">
        <v>147</v>
      </c>
      <c r="F124" s="43" t="str">
        <f t="shared" si="18"/>
        <v>N/A</v>
      </c>
      <c r="G124" s="35">
        <v>155</v>
      </c>
      <c r="H124" s="43" t="str">
        <f t="shared" si="19"/>
        <v>N/A</v>
      </c>
      <c r="I124" s="12">
        <v>88.46</v>
      </c>
      <c r="J124" s="12">
        <v>5.4420000000000002</v>
      </c>
      <c r="K124" s="44" t="s">
        <v>732</v>
      </c>
      <c r="L124" s="9" t="str">
        <f t="shared" si="16"/>
        <v>Yes</v>
      </c>
    </row>
    <row r="125" spans="1:12" ht="25.5" x14ac:dyDescent="0.2">
      <c r="A125" s="45" t="s">
        <v>1464</v>
      </c>
      <c r="B125" s="34" t="s">
        <v>217</v>
      </c>
      <c r="C125" s="46">
        <v>5964.8589744000001</v>
      </c>
      <c r="D125" s="43" t="str">
        <f t="shared" si="17"/>
        <v>N/A</v>
      </c>
      <c r="E125" s="46">
        <v>30049.183673</v>
      </c>
      <c r="F125" s="43" t="str">
        <f t="shared" si="18"/>
        <v>N/A</v>
      </c>
      <c r="G125" s="46">
        <v>35639.154839000003</v>
      </c>
      <c r="H125" s="43" t="str">
        <f t="shared" si="19"/>
        <v>N/A</v>
      </c>
      <c r="I125" s="12">
        <v>403.8</v>
      </c>
      <c r="J125" s="12">
        <v>18.600000000000001</v>
      </c>
      <c r="K125" s="44" t="s">
        <v>732</v>
      </c>
      <c r="L125" s="9" t="str">
        <f t="shared" si="16"/>
        <v>Yes</v>
      </c>
    </row>
    <row r="126" spans="1:12" ht="25.5" x14ac:dyDescent="0.2">
      <c r="A126" s="45" t="s">
        <v>645</v>
      </c>
      <c r="B126" s="34" t="s">
        <v>217</v>
      </c>
      <c r="C126" s="46">
        <v>189265529</v>
      </c>
      <c r="D126" s="43" t="str">
        <f t="shared" si="17"/>
        <v>N/A</v>
      </c>
      <c r="E126" s="46">
        <v>197512393</v>
      </c>
      <c r="F126" s="43" t="str">
        <f t="shared" si="18"/>
        <v>N/A</v>
      </c>
      <c r="G126" s="46">
        <v>165128498</v>
      </c>
      <c r="H126" s="43" t="str">
        <f t="shared" si="19"/>
        <v>N/A</v>
      </c>
      <c r="I126" s="12">
        <v>4.3570000000000002</v>
      </c>
      <c r="J126" s="12">
        <v>-16.399999999999999</v>
      </c>
      <c r="K126" s="44" t="s">
        <v>732</v>
      </c>
      <c r="L126" s="9" t="str">
        <f t="shared" si="16"/>
        <v>Yes</v>
      </c>
    </row>
    <row r="127" spans="1:12" x14ac:dyDescent="0.2">
      <c r="A127" s="45" t="s">
        <v>646</v>
      </c>
      <c r="B127" s="34" t="s">
        <v>217</v>
      </c>
      <c r="C127" s="35">
        <v>25008</v>
      </c>
      <c r="D127" s="43" t="str">
        <f t="shared" si="17"/>
        <v>N/A</v>
      </c>
      <c r="E127" s="35">
        <v>25849</v>
      </c>
      <c r="F127" s="43" t="str">
        <f t="shared" si="18"/>
        <v>N/A</v>
      </c>
      <c r="G127" s="35">
        <v>23052</v>
      </c>
      <c r="H127" s="43" t="str">
        <f t="shared" si="19"/>
        <v>N/A</v>
      </c>
      <c r="I127" s="12">
        <v>3.363</v>
      </c>
      <c r="J127" s="12">
        <v>-10.8</v>
      </c>
      <c r="K127" s="44" t="s">
        <v>732</v>
      </c>
      <c r="L127" s="9" t="str">
        <f t="shared" si="16"/>
        <v>Yes</v>
      </c>
    </row>
    <row r="128" spans="1:12" ht="25.5" x14ac:dyDescent="0.2">
      <c r="A128" s="45" t="s">
        <v>1465</v>
      </c>
      <c r="B128" s="34" t="s">
        <v>217</v>
      </c>
      <c r="C128" s="46">
        <v>7568.1993362000003</v>
      </c>
      <c r="D128" s="43" t="str">
        <f t="shared" si="17"/>
        <v>N/A</v>
      </c>
      <c r="E128" s="46">
        <v>7641.0071183</v>
      </c>
      <c r="F128" s="43" t="str">
        <f t="shared" si="18"/>
        <v>N/A</v>
      </c>
      <c r="G128" s="46">
        <v>7163.3046156999999</v>
      </c>
      <c r="H128" s="43" t="str">
        <f t="shared" si="19"/>
        <v>N/A</v>
      </c>
      <c r="I128" s="12">
        <v>0.96199999999999997</v>
      </c>
      <c r="J128" s="12">
        <v>-6.25</v>
      </c>
      <c r="K128" s="44" t="s">
        <v>732</v>
      </c>
      <c r="L128" s="9" t="str">
        <f t="shared" si="16"/>
        <v>Yes</v>
      </c>
    </row>
    <row r="129" spans="1:12" ht="25.5" x14ac:dyDescent="0.2">
      <c r="A129" s="45" t="s">
        <v>647</v>
      </c>
      <c r="B129" s="34" t="s">
        <v>217</v>
      </c>
      <c r="C129" s="46">
        <v>2132084</v>
      </c>
      <c r="D129" s="43" t="str">
        <f t="shared" si="17"/>
        <v>N/A</v>
      </c>
      <c r="E129" s="46">
        <v>35837347</v>
      </c>
      <c r="F129" s="43" t="str">
        <f t="shared" si="18"/>
        <v>N/A</v>
      </c>
      <c r="G129" s="46">
        <v>38446795</v>
      </c>
      <c r="H129" s="43" t="str">
        <f t="shared" si="19"/>
        <v>N/A</v>
      </c>
      <c r="I129" s="12">
        <v>1581</v>
      </c>
      <c r="J129" s="12">
        <v>7.2809999999999997</v>
      </c>
      <c r="K129" s="44" t="s">
        <v>732</v>
      </c>
      <c r="L129" s="9" t="str">
        <f t="shared" si="16"/>
        <v>Yes</v>
      </c>
    </row>
    <row r="130" spans="1:12" x14ac:dyDescent="0.2">
      <c r="A130" s="45" t="s">
        <v>648</v>
      </c>
      <c r="B130" s="34" t="s">
        <v>217</v>
      </c>
      <c r="C130" s="35">
        <v>404</v>
      </c>
      <c r="D130" s="43" t="str">
        <f t="shared" si="17"/>
        <v>N/A</v>
      </c>
      <c r="E130" s="35">
        <v>1231</v>
      </c>
      <c r="F130" s="43" t="str">
        <f t="shared" si="18"/>
        <v>N/A</v>
      </c>
      <c r="G130" s="35">
        <v>1314</v>
      </c>
      <c r="H130" s="43" t="str">
        <f t="shared" si="19"/>
        <v>N/A</v>
      </c>
      <c r="I130" s="12">
        <v>204.7</v>
      </c>
      <c r="J130" s="12">
        <v>6.742</v>
      </c>
      <c r="K130" s="44" t="s">
        <v>732</v>
      </c>
      <c r="L130" s="9" t="str">
        <f t="shared" si="16"/>
        <v>Yes</v>
      </c>
    </row>
    <row r="131" spans="1:12" ht="25.5" x14ac:dyDescent="0.2">
      <c r="A131" s="45" t="s">
        <v>1466</v>
      </c>
      <c r="B131" s="34" t="s">
        <v>217</v>
      </c>
      <c r="C131" s="46">
        <v>5277.4356435999998</v>
      </c>
      <c r="D131" s="43" t="str">
        <f t="shared" si="17"/>
        <v>N/A</v>
      </c>
      <c r="E131" s="46">
        <v>29112.385865</v>
      </c>
      <c r="F131" s="43" t="str">
        <f t="shared" si="18"/>
        <v>N/A</v>
      </c>
      <c r="G131" s="46">
        <v>29259.356925</v>
      </c>
      <c r="H131" s="43" t="str">
        <f t="shared" si="19"/>
        <v>N/A</v>
      </c>
      <c r="I131" s="12">
        <v>451.6</v>
      </c>
      <c r="J131" s="12">
        <v>0.50480000000000003</v>
      </c>
      <c r="K131" s="44" t="s">
        <v>732</v>
      </c>
      <c r="L131" s="9" t="str">
        <f t="shared" si="16"/>
        <v>Yes</v>
      </c>
    </row>
    <row r="132" spans="1:12" x14ac:dyDescent="0.2">
      <c r="A132" s="45" t="s">
        <v>1467</v>
      </c>
      <c r="B132" s="34" t="s">
        <v>217</v>
      </c>
      <c r="C132" s="46">
        <v>205.86935761999999</v>
      </c>
      <c r="D132" s="43" t="str">
        <f t="shared" ref="D132:D143" si="20">IF($B132="N/A","N/A",IF(C132&gt;10,"No",IF(C132&lt;-10,"No","Yes")))</f>
        <v>N/A</v>
      </c>
      <c r="E132" s="46">
        <v>182.76961033000001</v>
      </c>
      <c r="F132" s="43" t="str">
        <f t="shared" ref="F132:F143" si="21">IF($B132="N/A","N/A",IF(E132&gt;10,"No",IF(E132&lt;-10,"No","Yes")))</f>
        <v>N/A</v>
      </c>
      <c r="G132" s="46">
        <v>162.67767803999999</v>
      </c>
      <c r="H132" s="43" t="str">
        <f t="shared" ref="H132:H143" si="22">IF($B132="N/A","N/A",IF(G132&gt;10,"No",IF(G132&lt;-10,"No","Yes")))</f>
        <v>N/A</v>
      </c>
      <c r="I132" s="12">
        <v>-11.2</v>
      </c>
      <c r="J132" s="12">
        <v>-11</v>
      </c>
      <c r="K132" s="44" t="s">
        <v>732</v>
      </c>
      <c r="L132" s="9" t="str">
        <f t="shared" ref="L132:L143" si="23">IF(J132="Div by 0", "N/A", IF(K132="N/A","N/A", IF(J132&gt;VALUE(MID(K132,1,2)), "No", IF(J132&lt;-1*VALUE(MID(K132,1,2)), "No", "Yes"))))</f>
        <v>Yes</v>
      </c>
    </row>
    <row r="133" spans="1:12" x14ac:dyDescent="0.2">
      <c r="A133" s="45" t="s">
        <v>1468</v>
      </c>
      <c r="B133" s="34" t="s">
        <v>217</v>
      </c>
      <c r="C133" s="46">
        <v>126.06087822000001</v>
      </c>
      <c r="D133" s="43" t="str">
        <f t="shared" si="20"/>
        <v>N/A</v>
      </c>
      <c r="E133" s="46">
        <v>96.070197609000004</v>
      </c>
      <c r="F133" s="43" t="str">
        <f t="shared" si="21"/>
        <v>N/A</v>
      </c>
      <c r="G133" s="46">
        <v>87.090454270999999</v>
      </c>
      <c r="H133" s="43" t="str">
        <f t="shared" si="22"/>
        <v>N/A</v>
      </c>
      <c r="I133" s="12">
        <v>-23.8</v>
      </c>
      <c r="J133" s="12">
        <v>-9.35</v>
      </c>
      <c r="K133" s="44" t="s">
        <v>732</v>
      </c>
      <c r="L133" s="9" t="str">
        <f t="shared" si="23"/>
        <v>Yes</v>
      </c>
    </row>
    <row r="134" spans="1:12" x14ac:dyDescent="0.2">
      <c r="A134" s="45" t="s">
        <v>1469</v>
      </c>
      <c r="B134" s="34" t="s">
        <v>217</v>
      </c>
      <c r="C134" s="46">
        <v>284.77424946000002</v>
      </c>
      <c r="D134" s="43" t="str">
        <f t="shared" si="20"/>
        <v>N/A</v>
      </c>
      <c r="E134" s="46">
        <v>263.96157734000002</v>
      </c>
      <c r="F134" s="43" t="str">
        <f t="shared" si="21"/>
        <v>N/A</v>
      </c>
      <c r="G134" s="46">
        <v>234.03585244000001</v>
      </c>
      <c r="H134" s="43" t="str">
        <f t="shared" si="22"/>
        <v>N/A</v>
      </c>
      <c r="I134" s="12">
        <v>-7.31</v>
      </c>
      <c r="J134" s="12">
        <v>-11.3</v>
      </c>
      <c r="K134" s="44" t="s">
        <v>732</v>
      </c>
      <c r="L134" s="9" t="str">
        <f t="shared" si="23"/>
        <v>Yes</v>
      </c>
    </row>
    <row r="135" spans="1:12" x14ac:dyDescent="0.2">
      <c r="A135" s="45" t="s">
        <v>1470</v>
      </c>
      <c r="B135" s="34" t="s">
        <v>217</v>
      </c>
      <c r="C135" s="46">
        <v>5180.0125564</v>
      </c>
      <c r="D135" s="43" t="str">
        <f t="shared" si="20"/>
        <v>N/A</v>
      </c>
      <c r="E135" s="46">
        <v>5459.9005312999998</v>
      </c>
      <c r="F135" s="43" t="str">
        <f t="shared" si="21"/>
        <v>N/A</v>
      </c>
      <c r="G135" s="46">
        <v>5436.7709101999999</v>
      </c>
      <c r="H135" s="43" t="str">
        <f t="shared" si="22"/>
        <v>N/A</v>
      </c>
      <c r="I135" s="12">
        <v>5.4029999999999996</v>
      </c>
      <c r="J135" s="12">
        <v>-0.42399999999999999</v>
      </c>
      <c r="K135" s="44" t="s">
        <v>732</v>
      </c>
      <c r="L135" s="9" t="str">
        <f t="shared" si="23"/>
        <v>Yes</v>
      </c>
    </row>
    <row r="136" spans="1:12" x14ac:dyDescent="0.2">
      <c r="A136" s="45" t="s">
        <v>1471</v>
      </c>
      <c r="B136" s="34" t="s">
        <v>217</v>
      </c>
      <c r="C136" s="46">
        <v>6778.2439180000001</v>
      </c>
      <c r="D136" s="43" t="str">
        <f t="shared" si="20"/>
        <v>N/A</v>
      </c>
      <c r="E136" s="46">
        <v>7312.6089486000001</v>
      </c>
      <c r="F136" s="43" t="str">
        <f t="shared" si="21"/>
        <v>N/A</v>
      </c>
      <c r="G136" s="46">
        <v>7322.0792484000003</v>
      </c>
      <c r="H136" s="43" t="str">
        <f t="shared" si="22"/>
        <v>N/A</v>
      </c>
      <c r="I136" s="12">
        <v>7.8840000000000003</v>
      </c>
      <c r="J136" s="12">
        <v>0.1295</v>
      </c>
      <c r="K136" s="44" t="s">
        <v>732</v>
      </c>
      <c r="L136" s="9" t="str">
        <f t="shared" si="23"/>
        <v>Yes</v>
      </c>
    </row>
    <row r="137" spans="1:12" x14ac:dyDescent="0.2">
      <c r="A137" s="45" t="s">
        <v>1472</v>
      </c>
      <c r="B137" s="34" t="s">
        <v>217</v>
      </c>
      <c r="C137" s="46">
        <v>3269.8699322000002</v>
      </c>
      <c r="D137" s="43" t="str">
        <f t="shared" si="20"/>
        <v>N/A</v>
      </c>
      <c r="E137" s="46">
        <v>3310.5622721999998</v>
      </c>
      <c r="F137" s="43" t="str">
        <f t="shared" si="21"/>
        <v>N/A</v>
      </c>
      <c r="G137" s="46">
        <v>3308.3063188000001</v>
      </c>
      <c r="H137" s="43" t="str">
        <f t="shared" si="22"/>
        <v>N/A</v>
      </c>
      <c r="I137" s="12">
        <v>1.244</v>
      </c>
      <c r="J137" s="12">
        <v>-6.8000000000000005E-2</v>
      </c>
      <c r="K137" s="44" t="s">
        <v>732</v>
      </c>
      <c r="L137" s="9" t="str">
        <f t="shared" si="23"/>
        <v>Yes</v>
      </c>
    </row>
    <row r="138" spans="1:12" x14ac:dyDescent="0.2">
      <c r="A138" s="45" t="s">
        <v>1473</v>
      </c>
      <c r="B138" s="34" t="s">
        <v>217</v>
      </c>
      <c r="C138" s="46">
        <v>243.5686437</v>
      </c>
      <c r="D138" s="43" t="str">
        <f t="shared" si="20"/>
        <v>N/A</v>
      </c>
      <c r="E138" s="46">
        <v>228.80308316</v>
      </c>
      <c r="F138" s="43" t="str">
        <f t="shared" si="21"/>
        <v>N/A</v>
      </c>
      <c r="G138" s="46">
        <v>191.40491101000001</v>
      </c>
      <c r="H138" s="43" t="str">
        <f t="shared" si="22"/>
        <v>N/A</v>
      </c>
      <c r="I138" s="12">
        <v>-6.06</v>
      </c>
      <c r="J138" s="12">
        <v>-16.3</v>
      </c>
      <c r="K138" s="44" t="s">
        <v>732</v>
      </c>
      <c r="L138" s="9" t="str">
        <f t="shared" si="23"/>
        <v>Yes</v>
      </c>
    </row>
    <row r="139" spans="1:12" x14ac:dyDescent="0.2">
      <c r="A139" s="45" t="s">
        <v>1474</v>
      </c>
      <c r="B139" s="34" t="s">
        <v>217</v>
      </c>
      <c r="C139" s="46">
        <v>89.748082534999995</v>
      </c>
      <c r="D139" s="43" t="str">
        <f t="shared" si="20"/>
        <v>N/A</v>
      </c>
      <c r="E139" s="46">
        <v>82.761772507000003</v>
      </c>
      <c r="F139" s="43" t="str">
        <f t="shared" si="21"/>
        <v>N/A</v>
      </c>
      <c r="G139" s="46">
        <v>72.382790463000006</v>
      </c>
      <c r="H139" s="43" t="str">
        <f t="shared" si="22"/>
        <v>N/A</v>
      </c>
      <c r="I139" s="12">
        <v>-7.78</v>
      </c>
      <c r="J139" s="12">
        <v>-12.5</v>
      </c>
      <c r="K139" s="44" t="s">
        <v>732</v>
      </c>
      <c r="L139" s="9" t="str">
        <f t="shared" si="23"/>
        <v>Yes</v>
      </c>
    </row>
    <row r="140" spans="1:12" x14ac:dyDescent="0.2">
      <c r="A140" s="45" t="s">
        <v>1475</v>
      </c>
      <c r="B140" s="34" t="s">
        <v>217</v>
      </c>
      <c r="C140" s="46">
        <v>383.58097667999999</v>
      </c>
      <c r="D140" s="43" t="str">
        <f t="shared" si="20"/>
        <v>N/A</v>
      </c>
      <c r="E140" s="46">
        <v>357.73320761000002</v>
      </c>
      <c r="F140" s="43" t="str">
        <f t="shared" si="21"/>
        <v>N/A</v>
      </c>
      <c r="G140" s="46">
        <v>294.62195972000001</v>
      </c>
      <c r="H140" s="43" t="str">
        <f t="shared" si="22"/>
        <v>N/A</v>
      </c>
      <c r="I140" s="12">
        <v>-6.74</v>
      </c>
      <c r="J140" s="12">
        <v>-17.600000000000001</v>
      </c>
      <c r="K140" s="44" t="s">
        <v>732</v>
      </c>
      <c r="L140" s="9" t="str">
        <f t="shared" si="23"/>
        <v>Yes</v>
      </c>
    </row>
    <row r="141" spans="1:12" x14ac:dyDescent="0.2">
      <c r="A141" s="45" t="s">
        <v>1476</v>
      </c>
      <c r="B141" s="34" t="s">
        <v>217</v>
      </c>
      <c r="C141" s="46">
        <v>5232.5781360000001</v>
      </c>
      <c r="D141" s="43" t="str">
        <f t="shared" si="20"/>
        <v>N/A</v>
      </c>
      <c r="E141" s="46">
        <v>5319.4598788000003</v>
      </c>
      <c r="F141" s="43" t="str">
        <f t="shared" si="21"/>
        <v>N/A</v>
      </c>
      <c r="G141" s="46">
        <v>5024.5117383999996</v>
      </c>
      <c r="H141" s="43" t="str">
        <f t="shared" si="22"/>
        <v>N/A</v>
      </c>
      <c r="I141" s="12">
        <v>1.66</v>
      </c>
      <c r="J141" s="12">
        <v>-5.54</v>
      </c>
      <c r="K141" s="44" t="s">
        <v>732</v>
      </c>
      <c r="L141" s="9" t="str">
        <f t="shared" si="23"/>
        <v>Yes</v>
      </c>
    </row>
    <row r="142" spans="1:12" x14ac:dyDescent="0.2">
      <c r="A142" s="45" t="s">
        <v>1477</v>
      </c>
      <c r="B142" s="34" t="s">
        <v>217</v>
      </c>
      <c r="C142" s="46">
        <v>4633.5003674</v>
      </c>
      <c r="D142" s="43" t="str">
        <f t="shared" si="20"/>
        <v>N/A</v>
      </c>
      <c r="E142" s="46">
        <v>4645.9816139000004</v>
      </c>
      <c r="F142" s="43" t="str">
        <f t="shared" si="21"/>
        <v>N/A</v>
      </c>
      <c r="G142" s="46">
        <v>4487.7742257</v>
      </c>
      <c r="H142" s="43" t="str">
        <f t="shared" si="22"/>
        <v>N/A</v>
      </c>
      <c r="I142" s="12">
        <v>0.26939999999999997</v>
      </c>
      <c r="J142" s="12">
        <v>-3.41</v>
      </c>
      <c r="K142" s="44" t="s">
        <v>732</v>
      </c>
      <c r="L142" s="9" t="str">
        <f t="shared" si="23"/>
        <v>Yes</v>
      </c>
    </row>
    <row r="143" spans="1:12" x14ac:dyDescent="0.2">
      <c r="A143" s="45" t="s">
        <v>1478</v>
      </c>
      <c r="B143" s="34" t="s">
        <v>217</v>
      </c>
      <c r="C143" s="46">
        <v>6009.8969403000001</v>
      </c>
      <c r="D143" s="43" t="str">
        <f t="shared" si="20"/>
        <v>N/A</v>
      </c>
      <c r="E143" s="46">
        <v>6157.9641087999998</v>
      </c>
      <c r="F143" s="43" t="str">
        <f t="shared" si="21"/>
        <v>N/A</v>
      </c>
      <c r="G143" s="46">
        <v>5677.9694852000002</v>
      </c>
      <c r="H143" s="43" t="str">
        <f t="shared" si="22"/>
        <v>N/A</v>
      </c>
      <c r="I143" s="12">
        <v>2.464</v>
      </c>
      <c r="J143" s="12">
        <v>-7.79</v>
      </c>
      <c r="K143" s="44" t="s">
        <v>732</v>
      </c>
      <c r="L143" s="9" t="str">
        <f t="shared" si="23"/>
        <v>Yes</v>
      </c>
    </row>
    <row r="144" spans="1:12" x14ac:dyDescent="0.2">
      <c r="A144" s="45" t="s">
        <v>89</v>
      </c>
      <c r="B144" s="34" t="s">
        <v>217</v>
      </c>
      <c r="C144" s="8">
        <v>9.2555140770000008</v>
      </c>
      <c r="D144" s="43" t="str">
        <f t="shared" ref="D144:D161" si="24">IF($B144="N/A","N/A",IF(C144&gt;10,"No",IF(C144&lt;-10,"No","Yes")))</f>
        <v>N/A</v>
      </c>
      <c r="E144" s="8">
        <v>6.1799495978000003</v>
      </c>
      <c r="F144" s="43" t="str">
        <f t="shared" ref="F144:F161" si="25">IF($B144="N/A","N/A",IF(E144&gt;10,"No",IF(E144&lt;-10,"No","Yes")))</f>
        <v>N/A</v>
      </c>
      <c r="G144" s="8">
        <v>5.2013074901999996</v>
      </c>
      <c r="H144" s="43" t="str">
        <f t="shared" ref="H144:H161" si="26">IF($B144="N/A","N/A",IF(G144&gt;10,"No",IF(G144&lt;-10,"No","Yes")))</f>
        <v>N/A</v>
      </c>
      <c r="I144" s="12">
        <v>-33.200000000000003</v>
      </c>
      <c r="J144" s="12">
        <v>-15.8</v>
      </c>
      <c r="K144" s="44" t="s">
        <v>732</v>
      </c>
      <c r="L144" s="9" t="str">
        <f t="shared" ref="L144:L161" si="27">IF(J144="Div by 0", "N/A", IF(K144="N/A","N/A", IF(J144&gt;VALUE(MID(K144,1,2)), "No", IF(J144&lt;-1*VALUE(MID(K144,1,2)), "No", "Yes"))))</f>
        <v>Yes</v>
      </c>
    </row>
    <row r="145" spans="1:12" x14ac:dyDescent="0.2">
      <c r="A145" s="45" t="s">
        <v>477</v>
      </c>
      <c r="B145" s="34" t="s">
        <v>217</v>
      </c>
      <c r="C145" s="8">
        <v>9.5464689119999999</v>
      </c>
      <c r="D145" s="43" t="str">
        <f t="shared" si="24"/>
        <v>N/A</v>
      </c>
      <c r="E145" s="8">
        <v>6.1198983488999996</v>
      </c>
      <c r="F145" s="43" t="str">
        <f t="shared" si="25"/>
        <v>N/A</v>
      </c>
      <c r="G145" s="8">
        <v>5.1166902901000002</v>
      </c>
      <c r="H145" s="43" t="str">
        <f t="shared" si="26"/>
        <v>N/A</v>
      </c>
      <c r="I145" s="12">
        <v>-35.9</v>
      </c>
      <c r="J145" s="12">
        <v>-16.399999999999999</v>
      </c>
      <c r="K145" s="44" t="s">
        <v>732</v>
      </c>
      <c r="L145" s="9" t="str">
        <f t="shared" si="27"/>
        <v>Yes</v>
      </c>
    </row>
    <row r="146" spans="1:12" x14ac:dyDescent="0.2">
      <c r="A146" s="45" t="s">
        <v>478</v>
      </c>
      <c r="B146" s="34" t="s">
        <v>217</v>
      </c>
      <c r="C146" s="8">
        <v>8.7452206555000007</v>
      </c>
      <c r="D146" s="43" t="str">
        <f t="shared" si="24"/>
        <v>N/A</v>
      </c>
      <c r="E146" s="8">
        <v>6.1044708921000002</v>
      </c>
      <c r="F146" s="43" t="str">
        <f t="shared" si="25"/>
        <v>N/A</v>
      </c>
      <c r="G146" s="8">
        <v>5.1491707203999999</v>
      </c>
      <c r="H146" s="43" t="str">
        <f t="shared" si="26"/>
        <v>N/A</v>
      </c>
      <c r="I146" s="12">
        <v>-30.2</v>
      </c>
      <c r="J146" s="12">
        <v>-15.6</v>
      </c>
      <c r="K146" s="44" t="s">
        <v>732</v>
      </c>
      <c r="L146" s="9" t="str">
        <f t="shared" si="27"/>
        <v>Yes</v>
      </c>
    </row>
    <row r="147" spans="1:12" x14ac:dyDescent="0.2">
      <c r="A147" s="45" t="s">
        <v>1479</v>
      </c>
      <c r="B147" s="34" t="s">
        <v>217</v>
      </c>
      <c r="C147" s="8">
        <v>15.307883552</v>
      </c>
      <c r="D147" s="43" t="str">
        <f t="shared" si="24"/>
        <v>N/A</v>
      </c>
      <c r="E147" s="8">
        <v>15.096831319</v>
      </c>
      <c r="F147" s="43" t="str">
        <f t="shared" si="25"/>
        <v>N/A</v>
      </c>
      <c r="G147" s="8">
        <v>14.976191463999999</v>
      </c>
      <c r="H147" s="43" t="str">
        <f t="shared" si="26"/>
        <v>N/A</v>
      </c>
      <c r="I147" s="12">
        <v>-1.38</v>
      </c>
      <c r="J147" s="12">
        <v>-0.79900000000000004</v>
      </c>
      <c r="K147" s="44" t="s">
        <v>732</v>
      </c>
      <c r="L147" s="9" t="str">
        <f t="shared" si="27"/>
        <v>Yes</v>
      </c>
    </row>
    <row r="148" spans="1:12" x14ac:dyDescent="0.2">
      <c r="A148" s="45" t="s">
        <v>1480</v>
      </c>
      <c r="B148" s="34" t="s">
        <v>217</v>
      </c>
      <c r="C148" s="8">
        <v>23.473066227</v>
      </c>
      <c r="D148" s="43" t="str">
        <f t="shared" si="24"/>
        <v>N/A</v>
      </c>
      <c r="E148" s="8">
        <v>23.384621794000001</v>
      </c>
      <c r="F148" s="43" t="str">
        <f t="shared" si="25"/>
        <v>N/A</v>
      </c>
      <c r="G148" s="8">
        <v>23.481903532</v>
      </c>
      <c r="H148" s="43" t="str">
        <f t="shared" si="26"/>
        <v>N/A</v>
      </c>
      <c r="I148" s="12">
        <v>-0.377</v>
      </c>
      <c r="J148" s="12">
        <v>0.41599999999999998</v>
      </c>
      <c r="K148" s="44" t="s">
        <v>732</v>
      </c>
      <c r="L148" s="9" t="str">
        <f t="shared" si="27"/>
        <v>Yes</v>
      </c>
    </row>
    <row r="149" spans="1:12" x14ac:dyDescent="0.2">
      <c r="A149" s="45" t="s">
        <v>1481</v>
      </c>
      <c r="B149" s="34" t="s">
        <v>217</v>
      </c>
      <c r="C149" s="8">
        <v>5.2936411855000003</v>
      </c>
      <c r="D149" s="43" t="str">
        <f t="shared" si="24"/>
        <v>N/A</v>
      </c>
      <c r="E149" s="8">
        <v>5.2804607661</v>
      </c>
      <c r="F149" s="43" t="str">
        <f t="shared" si="25"/>
        <v>N/A</v>
      </c>
      <c r="G149" s="8">
        <v>5.1923364268999999</v>
      </c>
      <c r="H149" s="43" t="str">
        <f t="shared" si="26"/>
        <v>N/A</v>
      </c>
      <c r="I149" s="12">
        <v>-0.249</v>
      </c>
      <c r="J149" s="12">
        <v>-1.67</v>
      </c>
      <c r="K149" s="44" t="s">
        <v>732</v>
      </c>
      <c r="L149" s="9" t="str">
        <f t="shared" si="27"/>
        <v>Yes</v>
      </c>
    </row>
    <row r="150" spans="1:12" x14ac:dyDescent="0.2">
      <c r="A150" s="45" t="s">
        <v>90</v>
      </c>
      <c r="B150" s="34" t="s">
        <v>217</v>
      </c>
      <c r="C150" s="8">
        <v>46.836391007000003</v>
      </c>
      <c r="D150" s="43" t="str">
        <f t="shared" si="24"/>
        <v>N/A</v>
      </c>
      <c r="E150" s="8">
        <v>46.736720222000002</v>
      </c>
      <c r="F150" s="43" t="str">
        <f t="shared" si="25"/>
        <v>N/A</v>
      </c>
      <c r="G150" s="8">
        <v>42.920212184</v>
      </c>
      <c r="H150" s="43" t="str">
        <f t="shared" si="26"/>
        <v>N/A</v>
      </c>
      <c r="I150" s="12">
        <v>-0.21299999999999999</v>
      </c>
      <c r="J150" s="12">
        <v>-8.17</v>
      </c>
      <c r="K150" s="44" t="s">
        <v>732</v>
      </c>
      <c r="L150" s="9" t="str">
        <f t="shared" si="27"/>
        <v>Yes</v>
      </c>
    </row>
    <row r="151" spans="1:12" x14ac:dyDescent="0.2">
      <c r="A151" s="45" t="s">
        <v>479</v>
      </c>
      <c r="B151" s="34" t="s">
        <v>217</v>
      </c>
      <c r="C151" s="8">
        <v>43.839736326999997</v>
      </c>
      <c r="D151" s="43" t="str">
        <f t="shared" si="24"/>
        <v>N/A</v>
      </c>
      <c r="E151" s="8">
        <v>43.516268347999997</v>
      </c>
      <c r="F151" s="43" t="str">
        <f t="shared" si="25"/>
        <v>N/A</v>
      </c>
      <c r="G151" s="8">
        <v>39.530853108999999</v>
      </c>
      <c r="H151" s="43" t="str">
        <f t="shared" si="26"/>
        <v>N/A</v>
      </c>
      <c r="I151" s="12">
        <v>-0.73799999999999999</v>
      </c>
      <c r="J151" s="12">
        <v>-9.16</v>
      </c>
      <c r="K151" s="44" t="s">
        <v>732</v>
      </c>
      <c r="L151" s="9" t="str">
        <f t="shared" si="27"/>
        <v>Yes</v>
      </c>
    </row>
    <row r="152" spans="1:12" x14ac:dyDescent="0.2">
      <c r="A152" s="45" t="s">
        <v>480</v>
      </c>
      <c r="B152" s="34" t="s">
        <v>217</v>
      </c>
      <c r="C152" s="8">
        <v>50.043112082999997</v>
      </c>
      <c r="D152" s="43" t="str">
        <f t="shared" si="24"/>
        <v>N/A</v>
      </c>
      <c r="E152" s="8">
        <v>50.177969197000003</v>
      </c>
      <c r="F152" s="43" t="str">
        <f t="shared" si="25"/>
        <v>N/A</v>
      </c>
      <c r="G152" s="8">
        <v>46.487805688000002</v>
      </c>
      <c r="H152" s="43" t="str">
        <f t="shared" si="26"/>
        <v>N/A</v>
      </c>
      <c r="I152" s="12">
        <v>0.26950000000000002</v>
      </c>
      <c r="J152" s="12">
        <v>-7.35</v>
      </c>
      <c r="K152" s="44" t="s">
        <v>732</v>
      </c>
      <c r="L152" s="9" t="str">
        <f t="shared" si="27"/>
        <v>Yes</v>
      </c>
    </row>
    <row r="153" spans="1:12" x14ac:dyDescent="0.2">
      <c r="A153" s="45" t="s">
        <v>117</v>
      </c>
      <c r="B153" s="34" t="s">
        <v>217</v>
      </c>
      <c r="C153" s="8">
        <v>92.792354422000003</v>
      </c>
      <c r="D153" s="43" t="str">
        <f t="shared" si="24"/>
        <v>N/A</v>
      </c>
      <c r="E153" s="8">
        <v>92.975850820999995</v>
      </c>
      <c r="F153" s="43" t="str">
        <f t="shared" si="25"/>
        <v>N/A</v>
      </c>
      <c r="G153" s="8">
        <v>92.684011898999998</v>
      </c>
      <c r="H153" s="43" t="str">
        <f t="shared" si="26"/>
        <v>N/A</v>
      </c>
      <c r="I153" s="12">
        <v>0.19769999999999999</v>
      </c>
      <c r="J153" s="12">
        <v>-0.314</v>
      </c>
      <c r="K153" s="44" t="s">
        <v>732</v>
      </c>
      <c r="L153" s="9" t="str">
        <f t="shared" si="27"/>
        <v>Yes</v>
      </c>
    </row>
    <row r="154" spans="1:12" x14ac:dyDescent="0.2">
      <c r="A154" s="45" t="s">
        <v>481</v>
      </c>
      <c r="B154" s="34" t="s">
        <v>217</v>
      </c>
      <c r="C154" s="8">
        <v>92.266282144000002</v>
      </c>
      <c r="D154" s="43" t="str">
        <f t="shared" si="24"/>
        <v>N/A</v>
      </c>
      <c r="E154" s="8">
        <v>92.450458957999999</v>
      </c>
      <c r="F154" s="43" t="str">
        <f t="shared" si="25"/>
        <v>N/A</v>
      </c>
      <c r="G154" s="8">
        <v>91.920092061000005</v>
      </c>
      <c r="H154" s="43" t="str">
        <f t="shared" si="26"/>
        <v>N/A</v>
      </c>
      <c r="I154" s="12">
        <v>0.1996</v>
      </c>
      <c r="J154" s="12">
        <v>-0.57399999999999995</v>
      </c>
      <c r="K154" s="44" t="s">
        <v>732</v>
      </c>
      <c r="L154" s="9" t="str">
        <f t="shared" si="27"/>
        <v>Yes</v>
      </c>
    </row>
    <row r="155" spans="1:12" x14ac:dyDescent="0.2">
      <c r="A155" s="45" t="s">
        <v>482</v>
      </c>
      <c r="B155" s="34" t="s">
        <v>217</v>
      </c>
      <c r="C155" s="8">
        <v>93.521865228999999</v>
      </c>
      <c r="D155" s="43" t="str">
        <f t="shared" si="24"/>
        <v>N/A</v>
      </c>
      <c r="E155" s="8">
        <v>93.681456374000007</v>
      </c>
      <c r="F155" s="43" t="str">
        <f t="shared" si="25"/>
        <v>N/A</v>
      </c>
      <c r="G155" s="8">
        <v>93.652150813999995</v>
      </c>
      <c r="H155" s="43" t="str">
        <f t="shared" si="26"/>
        <v>N/A</v>
      </c>
      <c r="I155" s="12">
        <v>0.1706</v>
      </c>
      <c r="J155" s="12">
        <v>-3.1E-2</v>
      </c>
      <c r="K155" s="44" t="s">
        <v>732</v>
      </c>
      <c r="L155" s="9" t="str">
        <f t="shared" si="27"/>
        <v>Yes</v>
      </c>
    </row>
    <row r="156" spans="1:12" x14ac:dyDescent="0.2">
      <c r="A156" s="45" t="s">
        <v>1482</v>
      </c>
      <c r="B156" s="34" t="s">
        <v>217</v>
      </c>
      <c r="C156" s="35">
        <v>1.2320614449</v>
      </c>
      <c r="D156" s="43" t="str">
        <f t="shared" si="24"/>
        <v>N/A</v>
      </c>
      <c r="E156" s="35">
        <v>1.8961547881</v>
      </c>
      <c r="F156" s="43" t="str">
        <f t="shared" si="25"/>
        <v>N/A</v>
      </c>
      <c r="G156" s="35">
        <v>2.122861699</v>
      </c>
      <c r="H156" s="43" t="str">
        <f t="shared" si="26"/>
        <v>N/A</v>
      </c>
      <c r="I156" s="12">
        <v>53.9</v>
      </c>
      <c r="J156" s="12">
        <v>11.96</v>
      </c>
      <c r="K156" s="44" t="s">
        <v>732</v>
      </c>
      <c r="L156" s="9" t="str">
        <f t="shared" si="27"/>
        <v>Yes</v>
      </c>
    </row>
    <row r="157" spans="1:12" x14ac:dyDescent="0.2">
      <c r="A157" s="45" t="s">
        <v>1483</v>
      </c>
      <c r="B157" s="34" t="s">
        <v>217</v>
      </c>
      <c r="C157" s="35">
        <v>0.37639358410000001</v>
      </c>
      <c r="D157" s="43" t="str">
        <f t="shared" si="24"/>
        <v>N/A</v>
      </c>
      <c r="E157" s="35">
        <v>0.61799410030000002</v>
      </c>
      <c r="F157" s="43" t="str">
        <f t="shared" si="25"/>
        <v>N/A</v>
      </c>
      <c r="G157" s="35">
        <v>0.79717498630000005</v>
      </c>
      <c r="H157" s="43" t="str">
        <f t="shared" si="26"/>
        <v>N/A</v>
      </c>
      <c r="I157" s="12">
        <v>64.19</v>
      </c>
      <c r="J157" s="12">
        <v>28.99</v>
      </c>
      <c r="K157" s="44" t="s">
        <v>732</v>
      </c>
      <c r="L157" s="9" t="str">
        <f t="shared" si="27"/>
        <v>Yes</v>
      </c>
    </row>
    <row r="158" spans="1:12" x14ac:dyDescent="0.2">
      <c r="A158" s="45" t="s">
        <v>1484</v>
      </c>
      <c r="B158" s="34" t="s">
        <v>217</v>
      </c>
      <c r="C158" s="35">
        <v>2.2432028682</v>
      </c>
      <c r="D158" s="43" t="str">
        <f t="shared" si="24"/>
        <v>N/A</v>
      </c>
      <c r="E158" s="35">
        <v>3.1938491510999998</v>
      </c>
      <c r="F158" s="43" t="str">
        <f t="shared" si="25"/>
        <v>N/A</v>
      </c>
      <c r="G158" s="35">
        <v>3.4713848137999999</v>
      </c>
      <c r="H158" s="43" t="str">
        <f t="shared" si="26"/>
        <v>N/A</v>
      </c>
      <c r="I158" s="12">
        <v>42.38</v>
      </c>
      <c r="J158" s="12">
        <v>8.69</v>
      </c>
      <c r="K158" s="44" t="s">
        <v>732</v>
      </c>
      <c r="L158" s="9" t="str">
        <f t="shared" si="27"/>
        <v>Yes</v>
      </c>
    </row>
    <row r="159" spans="1:12" x14ac:dyDescent="0.2">
      <c r="A159" s="45" t="s">
        <v>1485</v>
      </c>
      <c r="B159" s="34" t="s">
        <v>217</v>
      </c>
      <c r="C159" s="35">
        <v>235.11567497999999</v>
      </c>
      <c r="D159" s="43" t="str">
        <f t="shared" si="24"/>
        <v>N/A</v>
      </c>
      <c r="E159" s="35">
        <v>173.87557962</v>
      </c>
      <c r="F159" s="43" t="str">
        <f t="shared" si="25"/>
        <v>N/A</v>
      </c>
      <c r="G159" s="35">
        <v>236.74523576000001</v>
      </c>
      <c r="H159" s="43" t="str">
        <f t="shared" si="26"/>
        <v>N/A</v>
      </c>
      <c r="I159" s="12">
        <v>-26</v>
      </c>
      <c r="J159" s="12">
        <v>36.159999999999997</v>
      </c>
      <c r="K159" s="44" t="s">
        <v>732</v>
      </c>
      <c r="L159" s="9" t="str">
        <f t="shared" si="27"/>
        <v>No</v>
      </c>
    </row>
    <row r="160" spans="1:12" x14ac:dyDescent="0.2">
      <c r="A160" s="45" t="s">
        <v>1486</v>
      </c>
      <c r="B160" s="34" t="s">
        <v>217</v>
      </c>
      <c r="C160" s="35">
        <v>225.43448881</v>
      </c>
      <c r="D160" s="43" t="str">
        <f t="shared" si="24"/>
        <v>N/A</v>
      </c>
      <c r="E160" s="35">
        <v>169.56153685999999</v>
      </c>
      <c r="F160" s="43" t="str">
        <f t="shared" si="25"/>
        <v>N/A</v>
      </c>
      <c r="G160" s="35">
        <v>229.19527865000001</v>
      </c>
      <c r="H160" s="43" t="str">
        <f t="shared" si="26"/>
        <v>N/A</v>
      </c>
      <c r="I160" s="12">
        <v>-24.8</v>
      </c>
      <c r="J160" s="12">
        <v>35.17</v>
      </c>
      <c r="K160" s="44" t="s">
        <v>732</v>
      </c>
      <c r="L160" s="9" t="str">
        <f t="shared" si="27"/>
        <v>No</v>
      </c>
    </row>
    <row r="161" spans="1:12" x14ac:dyDescent="0.2">
      <c r="A161" s="45" t="s">
        <v>1487</v>
      </c>
      <c r="B161" s="34" t="s">
        <v>217</v>
      </c>
      <c r="C161" s="35">
        <v>289.72458045000002</v>
      </c>
      <c r="D161" s="43" t="str">
        <f t="shared" si="24"/>
        <v>N/A</v>
      </c>
      <c r="E161" s="35">
        <v>197.28957528999999</v>
      </c>
      <c r="F161" s="43" t="str">
        <f t="shared" si="25"/>
        <v>N/A</v>
      </c>
      <c r="G161" s="35">
        <v>277.23756994000001</v>
      </c>
      <c r="H161" s="43" t="str">
        <f t="shared" si="26"/>
        <v>N/A</v>
      </c>
      <c r="I161" s="12">
        <v>-31.9</v>
      </c>
      <c r="J161" s="12">
        <v>40.520000000000003</v>
      </c>
      <c r="K161" s="44" t="s">
        <v>732</v>
      </c>
      <c r="L161" s="9" t="str">
        <f t="shared" si="27"/>
        <v>No</v>
      </c>
    </row>
    <row r="162" spans="1:12" x14ac:dyDescent="0.2">
      <c r="A162" s="45" t="s">
        <v>1620</v>
      </c>
      <c r="B162" s="34" t="s">
        <v>217</v>
      </c>
      <c r="C162" s="35">
        <v>11</v>
      </c>
      <c r="D162" s="43" t="str">
        <f t="shared" ref="D162:D172" si="28">IF($B162="N/A","N/A",IF(C162&gt;10,"No",IF(C162&lt;-10,"No","Yes")))</f>
        <v>N/A</v>
      </c>
      <c r="E162" s="35">
        <v>0</v>
      </c>
      <c r="F162" s="43" t="str">
        <f t="shared" ref="F162:F172" si="29">IF($B162="N/A","N/A",IF(E162&gt;10,"No",IF(E162&lt;-10,"No","Yes")))</f>
        <v>N/A</v>
      </c>
      <c r="G162" s="35">
        <v>0</v>
      </c>
      <c r="H162" s="43" t="str">
        <f t="shared" ref="H162:H172" si="30">IF($B162="N/A","N/A",IF(G162&gt;10,"No",IF(G162&lt;-10,"No","Yes")))</f>
        <v>N/A</v>
      </c>
      <c r="I162" s="12">
        <v>-100</v>
      </c>
      <c r="J162" s="12" t="s">
        <v>1743</v>
      </c>
      <c r="K162" s="14" t="s">
        <v>217</v>
      </c>
      <c r="L162" s="9" t="str">
        <f t="shared" ref="L162:L172" si="31">IF(J162="Div by 0", "N/A", IF(K162="N/A","N/A", IF(J162&gt;VALUE(MID(K162,1,2)), "No", IF(J162&lt;-1*VALUE(MID(K162,1,2)), "No", "Yes"))))</f>
        <v>N/A</v>
      </c>
    </row>
    <row r="163" spans="1:12" x14ac:dyDescent="0.2">
      <c r="A163" s="45" t="s">
        <v>126</v>
      </c>
      <c r="B163" s="34" t="s">
        <v>217</v>
      </c>
      <c r="C163" s="35">
        <v>11</v>
      </c>
      <c r="D163" s="43" t="str">
        <f t="shared" si="28"/>
        <v>N/A</v>
      </c>
      <c r="E163" s="35">
        <v>11</v>
      </c>
      <c r="F163" s="43" t="str">
        <f t="shared" si="29"/>
        <v>N/A</v>
      </c>
      <c r="G163" s="35">
        <v>11</v>
      </c>
      <c r="H163" s="43" t="str">
        <f t="shared" si="30"/>
        <v>N/A</v>
      </c>
      <c r="I163" s="12">
        <v>-66.7</v>
      </c>
      <c r="J163" s="12">
        <v>50</v>
      </c>
      <c r="K163" s="14" t="s">
        <v>217</v>
      </c>
      <c r="L163" s="9" t="str">
        <f t="shared" si="31"/>
        <v>N/A</v>
      </c>
    </row>
    <row r="164" spans="1:12" ht="25.5" x14ac:dyDescent="0.2">
      <c r="A164" s="45" t="s">
        <v>1621</v>
      </c>
      <c r="B164" s="34" t="s">
        <v>217</v>
      </c>
      <c r="C164" s="35">
        <v>0</v>
      </c>
      <c r="D164" s="43" t="str">
        <f t="shared" si="28"/>
        <v>N/A</v>
      </c>
      <c r="E164" s="35">
        <v>0</v>
      </c>
      <c r="F164" s="43" t="str">
        <f t="shared" si="29"/>
        <v>N/A</v>
      </c>
      <c r="G164" s="35">
        <v>11</v>
      </c>
      <c r="H164" s="43" t="str">
        <f t="shared" si="30"/>
        <v>N/A</v>
      </c>
      <c r="I164" s="12" t="s">
        <v>1743</v>
      </c>
      <c r="J164" s="12" t="s">
        <v>1743</v>
      </c>
      <c r="K164" s="14" t="s">
        <v>217</v>
      </c>
      <c r="L164" s="9" t="str">
        <f t="shared" si="31"/>
        <v>N/A</v>
      </c>
    </row>
    <row r="165" spans="1:12" ht="25.5" x14ac:dyDescent="0.2">
      <c r="A165" s="45" t="s">
        <v>1488</v>
      </c>
      <c r="B165" s="34" t="s">
        <v>217</v>
      </c>
      <c r="C165" s="35">
        <v>11</v>
      </c>
      <c r="D165" s="43" t="str">
        <f t="shared" si="28"/>
        <v>N/A</v>
      </c>
      <c r="E165" s="35">
        <v>11</v>
      </c>
      <c r="F165" s="43" t="str">
        <f t="shared" si="29"/>
        <v>N/A</v>
      </c>
      <c r="G165" s="35">
        <v>87</v>
      </c>
      <c r="H165" s="43" t="str">
        <f t="shared" si="30"/>
        <v>N/A</v>
      </c>
      <c r="I165" s="12">
        <v>57.14</v>
      </c>
      <c r="J165" s="12">
        <v>690.9</v>
      </c>
      <c r="K165" s="14" t="s">
        <v>217</v>
      </c>
      <c r="L165" s="9" t="str">
        <f t="shared" si="31"/>
        <v>N/A</v>
      </c>
    </row>
    <row r="166" spans="1:12" x14ac:dyDescent="0.2">
      <c r="A166" s="45" t="s">
        <v>1622</v>
      </c>
      <c r="B166" s="34" t="s">
        <v>217</v>
      </c>
      <c r="C166" s="35">
        <v>0</v>
      </c>
      <c r="D166" s="43" t="str">
        <f t="shared" si="28"/>
        <v>N/A</v>
      </c>
      <c r="E166" s="35">
        <v>11</v>
      </c>
      <c r="F166" s="43" t="str">
        <f t="shared" si="29"/>
        <v>N/A</v>
      </c>
      <c r="G166" s="35">
        <v>0</v>
      </c>
      <c r="H166" s="43" t="str">
        <f t="shared" si="30"/>
        <v>N/A</v>
      </c>
      <c r="I166" s="12" t="s">
        <v>1743</v>
      </c>
      <c r="J166" s="12">
        <v>-100</v>
      </c>
      <c r="K166" s="14" t="s">
        <v>217</v>
      </c>
      <c r="L166" s="9" t="str">
        <f t="shared" si="31"/>
        <v>N/A</v>
      </c>
    </row>
    <row r="167" spans="1:12" x14ac:dyDescent="0.2">
      <c r="A167" s="45" t="s">
        <v>1623</v>
      </c>
      <c r="B167" s="34" t="s">
        <v>217</v>
      </c>
      <c r="C167" s="35">
        <v>57</v>
      </c>
      <c r="D167" s="43" t="str">
        <f t="shared" si="28"/>
        <v>N/A</v>
      </c>
      <c r="E167" s="35">
        <v>56</v>
      </c>
      <c r="F167" s="43" t="str">
        <f t="shared" si="29"/>
        <v>N/A</v>
      </c>
      <c r="G167" s="35">
        <v>52</v>
      </c>
      <c r="H167" s="43" t="str">
        <f t="shared" si="30"/>
        <v>N/A</v>
      </c>
      <c r="I167" s="12">
        <v>-1.75</v>
      </c>
      <c r="J167" s="12">
        <v>-7.14</v>
      </c>
      <c r="K167" s="14" t="s">
        <v>217</v>
      </c>
      <c r="L167" s="9" t="str">
        <f t="shared" si="31"/>
        <v>N/A</v>
      </c>
    </row>
    <row r="168" spans="1:12" x14ac:dyDescent="0.2">
      <c r="A168" s="45" t="s">
        <v>125</v>
      </c>
      <c r="B168" s="34" t="s">
        <v>217</v>
      </c>
      <c r="C168" s="46">
        <v>3707557</v>
      </c>
      <c r="D168" s="43" t="str">
        <f t="shared" si="28"/>
        <v>N/A</v>
      </c>
      <c r="E168" s="46">
        <v>997780</v>
      </c>
      <c r="F168" s="43" t="str">
        <f t="shared" si="29"/>
        <v>N/A</v>
      </c>
      <c r="G168" s="46">
        <v>763748</v>
      </c>
      <c r="H168" s="43" t="str">
        <f t="shared" si="30"/>
        <v>N/A</v>
      </c>
      <c r="I168" s="12">
        <v>-73.099999999999994</v>
      </c>
      <c r="J168" s="12">
        <v>-23.5</v>
      </c>
      <c r="K168" s="14" t="s">
        <v>217</v>
      </c>
      <c r="L168" s="9" t="str">
        <f t="shared" si="31"/>
        <v>N/A</v>
      </c>
    </row>
    <row r="169" spans="1:12" x14ac:dyDescent="0.2">
      <c r="A169" s="45" t="s">
        <v>1624</v>
      </c>
      <c r="B169" s="34" t="s">
        <v>217</v>
      </c>
      <c r="C169" s="46">
        <v>307088</v>
      </c>
      <c r="D169" s="43" t="str">
        <f t="shared" si="28"/>
        <v>N/A</v>
      </c>
      <c r="E169" s="46">
        <v>300228</v>
      </c>
      <c r="F169" s="43" t="str">
        <f t="shared" si="29"/>
        <v>N/A</v>
      </c>
      <c r="G169" s="46">
        <v>686972</v>
      </c>
      <c r="H169" s="43" t="str">
        <f t="shared" si="30"/>
        <v>N/A</v>
      </c>
      <c r="I169" s="12">
        <v>-2.23</v>
      </c>
      <c r="J169" s="12">
        <v>128.80000000000001</v>
      </c>
      <c r="K169" s="14" t="s">
        <v>217</v>
      </c>
      <c r="L169" s="9" t="str">
        <f t="shared" si="31"/>
        <v>N/A</v>
      </c>
    </row>
    <row r="170" spans="1:12" x14ac:dyDescent="0.2">
      <c r="A170" s="45" t="s">
        <v>1381</v>
      </c>
      <c r="B170" s="34" t="s">
        <v>217</v>
      </c>
      <c r="C170" s="46">
        <v>263773</v>
      </c>
      <c r="D170" s="43" t="str">
        <f t="shared" si="28"/>
        <v>N/A</v>
      </c>
      <c r="E170" s="46">
        <v>294920</v>
      </c>
      <c r="F170" s="43" t="str">
        <f t="shared" si="29"/>
        <v>N/A</v>
      </c>
      <c r="G170" s="46">
        <v>461466</v>
      </c>
      <c r="H170" s="43" t="str">
        <f t="shared" si="30"/>
        <v>N/A</v>
      </c>
      <c r="I170" s="12">
        <v>11.81</v>
      </c>
      <c r="J170" s="12">
        <v>56.47</v>
      </c>
      <c r="K170" s="14" t="s">
        <v>217</v>
      </c>
      <c r="L170" s="9" t="str">
        <f t="shared" si="31"/>
        <v>N/A</v>
      </c>
    </row>
    <row r="171" spans="1:12" x14ac:dyDescent="0.2">
      <c r="A171" s="45" t="s">
        <v>1618</v>
      </c>
      <c r="B171" s="34" t="s">
        <v>217</v>
      </c>
      <c r="C171" s="46">
        <v>191652</v>
      </c>
      <c r="D171" s="43" t="str">
        <f t="shared" si="28"/>
        <v>N/A</v>
      </c>
      <c r="E171" s="46">
        <v>997602</v>
      </c>
      <c r="F171" s="43" t="str">
        <f t="shared" si="29"/>
        <v>N/A</v>
      </c>
      <c r="G171" s="46">
        <v>190371</v>
      </c>
      <c r="H171" s="43" t="str">
        <f t="shared" si="30"/>
        <v>N/A</v>
      </c>
      <c r="I171" s="12">
        <v>420.5</v>
      </c>
      <c r="J171" s="12">
        <v>-80.900000000000006</v>
      </c>
      <c r="K171" s="14" t="s">
        <v>217</v>
      </c>
      <c r="L171" s="9" t="str">
        <f t="shared" si="31"/>
        <v>N/A</v>
      </c>
    </row>
    <row r="172" spans="1:12" x14ac:dyDescent="0.2">
      <c r="A172" s="45" t="s">
        <v>1619</v>
      </c>
      <c r="B172" s="34" t="s">
        <v>217</v>
      </c>
      <c r="C172" s="46">
        <v>3707511</v>
      </c>
      <c r="D172" s="43" t="str">
        <f t="shared" si="28"/>
        <v>N/A</v>
      </c>
      <c r="E172" s="46">
        <v>544250</v>
      </c>
      <c r="F172" s="43" t="str">
        <f t="shared" si="29"/>
        <v>N/A</v>
      </c>
      <c r="G172" s="46">
        <v>550875</v>
      </c>
      <c r="H172" s="43" t="str">
        <f t="shared" si="30"/>
        <v>N/A</v>
      </c>
      <c r="I172" s="12">
        <v>-85.3</v>
      </c>
      <c r="J172" s="12">
        <v>1.2170000000000001</v>
      </c>
      <c r="K172" s="14" t="s">
        <v>217</v>
      </c>
      <c r="L172" s="9" t="str">
        <f t="shared" si="31"/>
        <v>N/A</v>
      </c>
    </row>
    <row r="173" spans="1:12" ht="25.5" x14ac:dyDescent="0.2">
      <c r="A173" s="45" t="s">
        <v>1382</v>
      </c>
      <c r="B173" s="34" t="s">
        <v>217</v>
      </c>
      <c r="C173" s="46">
        <v>335606</v>
      </c>
      <c r="D173" s="43" t="str">
        <f t="shared" ref="D173:D187" si="32">IF($B173="N/A","N/A",IF(C173&gt;10,"No",IF(C173&lt;-10,"No","Yes")))</f>
        <v>N/A</v>
      </c>
      <c r="E173" s="46">
        <v>314970</v>
      </c>
      <c r="F173" s="43" t="str">
        <f t="shared" ref="F173:F187" si="33">IF($B173="N/A","N/A",IF(E173&gt;10,"No",IF(E173&lt;-10,"No","Yes")))</f>
        <v>N/A</v>
      </c>
      <c r="G173" s="46">
        <v>315325</v>
      </c>
      <c r="H173" s="43" t="str">
        <f t="shared" ref="H173:H187" si="34">IF($B173="N/A","N/A",IF(G173&gt;10,"No",IF(G173&lt;-10,"No","Yes")))</f>
        <v>N/A</v>
      </c>
      <c r="I173" s="12">
        <v>-6.15</v>
      </c>
      <c r="J173" s="12">
        <v>0.11269999999999999</v>
      </c>
      <c r="K173" s="44" t="s">
        <v>732</v>
      </c>
      <c r="L173" s="9" t="str">
        <f t="shared" ref="L173:L187" si="35">IF(J173="Div by 0", "N/A", IF(K173="N/A","N/A", IF(J173&gt;VALUE(MID(K173,1,2)), "No", IF(J173&lt;-1*VALUE(MID(K173,1,2)), "No", "Yes"))))</f>
        <v>Yes</v>
      </c>
    </row>
    <row r="174" spans="1:12" x14ac:dyDescent="0.2">
      <c r="A174" s="45" t="s">
        <v>649</v>
      </c>
      <c r="B174" s="34" t="s">
        <v>217</v>
      </c>
      <c r="C174" s="35">
        <v>1386</v>
      </c>
      <c r="D174" s="43" t="str">
        <f t="shared" si="32"/>
        <v>N/A</v>
      </c>
      <c r="E174" s="35">
        <v>1308</v>
      </c>
      <c r="F174" s="43" t="str">
        <f t="shared" si="33"/>
        <v>N/A</v>
      </c>
      <c r="G174" s="35">
        <v>1290</v>
      </c>
      <c r="H174" s="43" t="str">
        <f t="shared" si="34"/>
        <v>N/A</v>
      </c>
      <c r="I174" s="12">
        <v>-5.63</v>
      </c>
      <c r="J174" s="12">
        <v>-1.38</v>
      </c>
      <c r="K174" s="44" t="s">
        <v>732</v>
      </c>
      <c r="L174" s="9" t="str">
        <f t="shared" si="35"/>
        <v>Yes</v>
      </c>
    </row>
    <row r="175" spans="1:12" ht="25.5" x14ac:dyDescent="0.2">
      <c r="A175" s="45" t="s">
        <v>1383</v>
      </c>
      <c r="B175" s="34" t="s">
        <v>217</v>
      </c>
      <c r="C175" s="46">
        <v>242.13997114</v>
      </c>
      <c r="D175" s="43" t="str">
        <f t="shared" si="32"/>
        <v>N/A</v>
      </c>
      <c r="E175" s="46">
        <v>240.80275229</v>
      </c>
      <c r="F175" s="43" t="str">
        <f t="shared" si="33"/>
        <v>N/A</v>
      </c>
      <c r="G175" s="46">
        <v>244.4379845</v>
      </c>
      <c r="H175" s="43" t="str">
        <f t="shared" si="34"/>
        <v>N/A</v>
      </c>
      <c r="I175" s="12">
        <v>-0.55200000000000005</v>
      </c>
      <c r="J175" s="12">
        <v>1.51</v>
      </c>
      <c r="K175" s="44" t="s">
        <v>732</v>
      </c>
      <c r="L175" s="9" t="str">
        <f t="shared" si="35"/>
        <v>Yes</v>
      </c>
    </row>
    <row r="176" spans="1:12" ht="25.5" x14ac:dyDescent="0.2">
      <c r="A176" s="45" t="s">
        <v>1384</v>
      </c>
      <c r="B176" s="34" t="s">
        <v>217</v>
      </c>
      <c r="C176" s="46">
        <v>2033339</v>
      </c>
      <c r="D176" s="43" t="str">
        <f t="shared" si="32"/>
        <v>N/A</v>
      </c>
      <c r="E176" s="46">
        <v>1996267</v>
      </c>
      <c r="F176" s="43" t="str">
        <f t="shared" si="33"/>
        <v>N/A</v>
      </c>
      <c r="G176" s="46">
        <v>1918548</v>
      </c>
      <c r="H176" s="43" t="str">
        <f t="shared" si="34"/>
        <v>N/A</v>
      </c>
      <c r="I176" s="12">
        <v>-1.82</v>
      </c>
      <c r="J176" s="12">
        <v>-3.89</v>
      </c>
      <c r="K176" s="44" t="s">
        <v>732</v>
      </c>
      <c r="L176" s="9" t="str">
        <f t="shared" si="35"/>
        <v>Yes</v>
      </c>
    </row>
    <row r="177" spans="1:12" x14ac:dyDescent="0.2">
      <c r="A177" s="45" t="s">
        <v>516</v>
      </c>
      <c r="B177" s="34" t="s">
        <v>217</v>
      </c>
      <c r="C177" s="35">
        <v>16308</v>
      </c>
      <c r="D177" s="43" t="str">
        <f t="shared" si="32"/>
        <v>N/A</v>
      </c>
      <c r="E177" s="35">
        <v>15358</v>
      </c>
      <c r="F177" s="43" t="str">
        <f t="shared" si="33"/>
        <v>N/A</v>
      </c>
      <c r="G177" s="35">
        <v>14610</v>
      </c>
      <c r="H177" s="43" t="str">
        <f t="shared" si="34"/>
        <v>N/A</v>
      </c>
      <c r="I177" s="12">
        <v>-5.83</v>
      </c>
      <c r="J177" s="12">
        <v>-4.87</v>
      </c>
      <c r="K177" s="44" t="s">
        <v>732</v>
      </c>
      <c r="L177" s="9" t="str">
        <f t="shared" si="35"/>
        <v>Yes</v>
      </c>
    </row>
    <row r="178" spans="1:12" ht="25.5" x14ac:dyDescent="0.2">
      <c r="A178" s="45" t="s">
        <v>1385</v>
      </c>
      <c r="B178" s="34" t="s">
        <v>217</v>
      </c>
      <c r="C178" s="46">
        <v>124.68352956</v>
      </c>
      <c r="D178" s="43" t="str">
        <f t="shared" si="32"/>
        <v>N/A</v>
      </c>
      <c r="E178" s="46">
        <v>129.98222425</v>
      </c>
      <c r="F178" s="43" t="str">
        <f t="shared" si="33"/>
        <v>N/A</v>
      </c>
      <c r="G178" s="46">
        <v>131.31745380000001</v>
      </c>
      <c r="H178" s="43" t="str">
        <f t="shared" si="34"/>
        <v>N/A</v>
      </c>
      <c r="I178" s="12">
        <v>4.25</v>
      </c>
      <c r="J178" s="12">
        <v>1.0269999999999999</v>
      </c>
      <c r="K178" s="44" t="s">
        <v>732</v>
      </c>
      <c r="L178" s="9" t="str">
        <f t="shared" si="35"/>
        <v>Yes</v>
      </c>
    </row>
    <row r="179" spans="1:12" ht="25.5" x14ac:dyDescent="0.2">
      <c r="A179" s="45" t="s">
        <v>1386</v>
      </c>
      <c r="B179" s="34" t="s">
        <v>217</v>
      </c>
      <c r="C179" s="46">
        <v>2460788</v>
      </c>
      <c r="D179" s="43" t="str">
        <f t="shared" si="32"/>
        <v>N/A</v>
      </c>
      <c r="E179" s="46">
        <v>2506431</v>
      </c>
      <c r="F179" s="43" t="str">
        <f t="shared" si="33"/>
        <v>N/A</v>
      </c>
      <c r="G179" s="46">
        <v>2920860</v>
      </c>
      <c r="H179" s="43" t="str">
        <f t="shared" si="34"/>
        <v>N/A</v>
      </c>
      <c r="I179" s="12">
        <v>1.855</v>
      </c>
      <c r="J179" s="12">
        <v>16.53</v>
      </c>
      <c r="K179" s="44" t="s">
        <v>732</v>
      </c>
      <c r="L179" s="9" t="str">
        <f t="shared" si="35"/>
        <v>Yes</v>
      </c>
    </row>
    <row r="180" spans="1:12" x14ac:dyDescent="0.2">
      <c r="A180" s="45" t="s">
        <v>517</v>
      </c>
      <c r="B180" s="34" t="s">
        <v>217</v>
      </c>
      <c r="C180" s="35">
        <v>17382</v>
      </c>
      <c r="D180" s="43" t="str">
        <f t="shared" si="32"/>
        <v>N/A</v>
      </c>
      <c r="E180" s="35">
        <v>18604</v>
      </c>
      <c r="F180" s="43" t="str">
        <f t="shared" si="33"/>
        <v>N/A</v>
      </c>
      <c r="G180" s="35">
        <v>21433</v>
      </c>
      <c r="H180" s="43" t="str">
        <f t="shared" si="34"/>
        <v>N/A</v>
      </c>
      <c r="I180" s="12">
        <v>7.03</v>
      </c>
      <c r="J180" s="12">
        <v>15.21</v>
      </c>
      <c r="K180" s="44" t="s">
        <v>732</v>
      </c>
      <c r="L180" s="9" t="str">
        <f t="shared" si="35"/>
        <v>Yes</v>
      </c>
    </row>
    <row r="181" spans="1:12" ht="25.5" x14ac:dyDescent="0.2">
      <c r="A181" s="45" t="s">
        <v>1387</v>
      </c>
      <c r="B181" s="34" t="s">
        <v>217</v>
      </c>
      <c r="C181" s="46">
        <v>141.57105050999999</v>
      </c>
      <c r="D181" s="43" t="str">
        <f t="shared" si="32"/>
        <v>N/A</v>
      </c>
      <c r="E181" s="46">
        <v>134.72538163999999</v>
      </c>
      <c r="F181" s="43" t="str">
        <f t="shared" si="33"/>
        <v>N/A</v>
      </c>
      <c r="G181" s="46">
        <v>136.27863575000001</v>
      </c>
      <c r="H181" s="43" t="str">
        <f t="shared" si="34"/>
        <v>N/A</v>
      </c>
      <c r="I181" s="12">
        <v>-4.84</v>
      </c>
      <c r="J181" s="12">
        <v>1.153</v>
      </c>
      <c r="K181" s="44" t="s">
        <v>732</v>
      </c>
      <c r="L181" s="9" t="str">
        <f t="shared" si="35"/>
        <v>Yes</v>
      </c>
    </row>
    <row r="182" spans="1:12" ht="25.5" x14ac:dyDescent="0.2">
      <c r="A182" s="45" t="s">
        <v>1388</v>
      </c>
      <c r="B182" s="34" t="s">
        <v>217</v>
      </c>
      <c r="C182" s="46">
        <v>1473251</v>
      </c>
      <c r="D182" s="43" t="str">
        <f t="shared" si="32"/>
        <v>N/A</v>
      </c>
      <c r="E182" s="46">
        <v>1594807</v>
      </c>
      <c r="F182" s="43" t="str">
        <f t="shared" si="33"/>
        <v>N/A</v>
      </c>
      <c r="G182" s="46">
        <v>1682088</v>
      </c>
      <c r="H182" s="43" t="str">
        <f t="shared" si="34"/>
        <v>N/A</v>
      </c>
      <c r="I182" s="12">
        <v>8.2509999999999994</v>
      </c>
      <c r="J182" s="12">
        <v>5.4729999999999999</v>
      </c>
      <c r="K182" s="44" t="s">
        <v>732</v>
      </c>
      <c r="L182" s="9" t="str">
        <f t="shared" si="35"/>
        <v>Yes</v>
      </c>
    </row>
    <row r="183" spans="1:12" x14ac:dyDescent="0.2">
      <c r="A183" s="45" t="s">
        <v>518</v>
      </c>
      <c r="B183" s="34" t="s">
        <v>217</v>
      </c>
      <c r="C183" s="35">
        <v>291</v>
      </c>
      <c r="D183" s="43" t="str">
        <f t="shared" si="32"/>
        <v>N/A</v>
      </c>
      <c r="E183" s="35">
        <v>283</v>
      </c>
      <c r="F183" s="43" t="str">
        <f t="shared" si="33"/>
        <v>N/A</v>
      </c>
      <c r="G183" s="35">
        <v>302</v>
      </c>
      <c r="H183" s="43" t="str">
        <f t="shared" si="34"/>
        <v>N/A</v>
      </c>
      <c r="I183" s="12">
        <v>-2.75</v>
      </c>
      <c r="J183" s="12">
        <v>6.7140000000000004</v>
      </c>
      <c r="K183" s="44" t="s">
        <v>732</v>
      </c>
      <c r="L183" s="9" t="str">
        <f t="shared" si="35"/>
        <v>Yes</v>
      </c>
    </row>
    <row r="184" spans="1:12" ht="25.5" x14ac:dyDescent="0.2">
      <c r="A184" s="45" t="s">
        <v>1389</v>
      </c>
      <c r="B184" s="34" t="s">
        <v>217</v>
      </c>
      <c r="C184" s="46">
        <v>5062.7182131</v>
      </c>
      <c r="D184" s="43" t="str">
        <f t="shared" si="32"/>
        <v>N/A</v>
      </c>
      <c r="E184" s="46">
        <v>5635.3604240000004</v>
      </c>
      <c r="F184" s="43" t="str">
        <f t="shared" si="33"/>
        <v>N/A</v>
      </c>
      <c r="G184" s="46">
        <v>5569.8278146000002</v>
      </c>
      <c r="H184" s="43" t="str">
        <f t="shared" si="34"/>
        <v>N/A</v>
      </c>
      <c r="I184" s="12">
        <v>11.31</v>
      </c>
      <c r="J184" s="12">
        <v>-1.1599999999999999</v>
      </c>
      <c r="K184" s="44" t="s">
        <v>732</v>
      </c>
      <c r="L184" s="9" t="str">
        <f t="shared" si="35"/>
        <v>Yes</v>
      </c>
    </row>
    <row r="185" spans="1:12" ht="25.5" x14ac:dyDescent="0.2">
      <c r="A185" s="45" t="s">
        <v>1390</v>
      </c>
      <c r="B185" s="34" t="s">
        <v>217</v>
      </c>
      <c r="C185" s="46">
        <v>408318981</v>
      </c>
      <c r="D185" s="43" t="str">
        <f t="shared" si="32"/>
        <v>N/A</v>
      </c>
      <c r="E185" s="46">
        <v>424983525</v>
      </c>
      <c r="F185" s="43" t="str">
        <f t="shared" si="33"/>
        <v>N/A</v>
      </c>
      <c r="G185" s="46">
        <v>417494075</v>
      </c>
      <c r="H185" s="43" t="str">
        <f t="shared" si="34"/>
        <v>N/A</v>
      </c>
      <c r="I185" s="12">
        <v>4.0810000000000004</v>
      </c>
      <c r="J185" s="12">
        <v>-1.76</v>
      </c>
      <c r="K185" s="44" t="s">
        <v>732</v>
      </c>
      <c r="L185" s="9" t="str">
        <f t="shared" si="35"/>
        <v>Yes</v>
      </c>
    </row>
    <row r="186" spans="1:12" ht="25.5" x14ac:dyDescent="0.2">
      <c r="A186" s="45" t="s">
        <v>519</v>
      </c>
      <c r="B186" s="34" t="s">
        <v>217</v>
      </c>
      <c r="C186" s="35">
        <v>15530</v>
      </c>
      <c r="D186" s="43" t="str">
        <f t="shared" si="32"/>
        <v>N/A</v>
      </c>
      <c r="E186" s="35">
        <v>15712</v>
      </c>
      <c r="F186" s="43" t="str">
        <f t="shared" si="33"/>
        <v>N/A</v>
      </c>
      <c r="G186" s="35">
        <v>14918</v>
      </c>
      <c r="H186" s="43" t="str">
        <f t="shared" si="34"/>
        <v>N/A</v>
      </c>
      <c r="I186" s="12">
        <v>1.1719999999999999</v>
      </c>
      <c r="J186" s="12">
        <v>-5.05</v>
      </c>
      <c r="K186" s="44" t="s">
        <v>732</v>
      </c>
      <c r="L186" s="9" t="str">
        <f t="shared" si="35"/>
        <v>Yes</v>
      </c>
    </row>
    <row r="187" spans="1:12" ht="25.5" x14ac:dyDescent="0.2">
      <c r="A187" s="45" t="s">
        <v>1391</v>
      </c>
      <c r="B187" s="34" t="s">
        <v>217</v>
      </c>
      <c r="C187" s="46">
        <v>26292.271797000001</v>
      </c>
      <c r="D187" s="43" t="str">
        <f t="shared" si="32"/>
        <v>N/A</v>
      </c>
      <c r="E187" s="46">
        <v>27048.34044</v>
      </c>
      <c r="F187" s="43" t="str">
        <f t="shared" si="33"/>
        <v>N/A</v>
      </c>
      <c r="G187" s="46">
        <v>27985.928072999999</v>
      </c>
      <c r="H187" s="43" t="str">
        <f t="shared" si="34"/>
        <v>N/A</v>
      </c>
      <c r="I187" s="12">
        <v>2.8759999999999999</v>
      </c>
      <c r="J187" s="12">
        <v>3.4660000000000002</v>
      </c>
      <c r="K187" s="44" t="s">
        <v>732</v>
      </c>
      <c r="L187" s="9" t="str">
        <f t="shared" si="35"/>
        <v>Yes</v>
      </c>
    </row>
    <row r="188" spans="1:12" x14ac:dyDescent="0.2">
      <c r="A188" s="4" t="s">
        <v>1392</v>
      </c>
      <c r="B188" s="34" t="s">
        <v>217</v>
      </c>
      <c r="C188" s="46">
        <v>849581972</v>
      </c>
      <c r="D188" s="43" t="str">
        <f t="shared" ref="D188:D203" si="36">IF($B188="N/A","N/A",IF(C188&gt;10,"No",IF(C188&lt;-10,"No","Yes")))</f>
        <v>N/A</v>
      </c>
      <c r="E188" s="46">
        <v>885663175</v>
      </c>
      <c r="F188" s="43" t="str">
        <f t="shared" ref="F188:F203" si="37">IF($B188="N/A","N/A",IF(E188&gt;10,"No",IF(E188&lt;-10,"No","Yes")))</f>
        <v>N/A</v>
      </c>
      <c r="G188" s="46">
        <v>835839162</v>
      </c>
      <c r="H188" s="43" t="str">
        <f t="shared" ref="H188:H203" si="38">IF($B188="N/A","N/A",IF(G188&gt;10,"No",IF(G188&lt;-10,"No","Yes")))</f>
        <v>N/A</v>
      </c>
      <c r="I188" s="12">
        <v>4.2469999999999999</v>
      </c>
      <c r="J188" s="12">
        <v>-5.63</v>
      </c>
      <c r="K188" s="44" t="s">
        <v>732</v>
      </c>
      <c r="L188" s="9" t="str">
        <f t="shared" ref="L188:L203" si="39">IF(J188="Div by 0", "N/A", IF(K188="N/A","N/A", IF(J188&gt;VALUE(MID(K188,1,2)), "No", IF(J188&lt;-1*VALUE(MID(K188,1,2)), "No", "Yes"))))</f>
        <v>Yes</v>
      </c>
    </row>
    <row r="189" spans="1:12" x14ac:dyDescent="0.2">
      <c r="A189" s="4" t="s">
        <v>1489</v>
      </c>
      <c r="B189" s="34" t="s">
        <v>217</v>
      </c>
      <c r="C189" s="35">
        <v>75062</v>
      </c>
      <c r="D189" s="43" t="str">
        <f t="shared" si="36"/>
        <v>N/A</v>
      </c>
      <c r="E189" s="35">
        <v>76310</v>
      </c>
      <c r="F189" s="43" t="str">
        <f t="shared" si="37"/>
        <v>N/A</v>
      </c>
      <c r="G189" s="35">
        <v>71199</v>
      </c>
      <c r="H189" s="43" t="str">
        <f t="shared" si="38"/>
        <v>N/A</v>
      </c>
      <c r="I189" s="12">
        <v>1.663</v>
      </c>
      <c r="J189" s="12">
        <v>-6.7</v>
      </c>
      <c r="K189" s="44" t="s">
        <v>732</v>
      </c>
      <c r="L189" s="9" t="str">
        <f t="shared" si="39"/>
        <v>Yes</v>
      </c>
    </row>
    <row r="190" spans="1:12" x14ac:dyDescent="0.2">
      <c r="A190" s="4" t="s">
        <v>1490</v>
      </c>
      <c r="B190" s="34" t="s">
        <v>217</v>
      </c>
      <c r="C190" s="46">
        <v>11318.40308</v>
      </c>
      <c r="D190" s="43" t="str">
        <f t="shared" si="36"/>
        <v>N/A</v>
      </c>
      <c r="E190" s="46">
        <v>11606.122068000001</v>
      </c>
      <c r="F190" s="43" t="str">
        <f t="shared" si="37"/>
        <v>N/A</v>
      </c>
      <c r="G190" s="46">
        <v>11739.478953</v>
      </c>
      <c r="H190" s="43" t="str">
        <f t="shared" si="38"/>
        <v>N/A</v>
      </c>
      <c r="I190" s="12">
        <v>2.5419999999999998</v>
      </c>
      <c r="J190" s="12">
        <v>1.149</v>
      </c>
      <c r="K190" s="44" t="s">
        <v>732</v>
      </c>
      <c r="L190" s="9" t="str">
        <f t="shared" si="39"/>
        <v>Yes</v>
      </c>
    </row>
    <row r="191" spans="1:12" x14ac:dyDescent="0.2">
      <c r="A191" s="4" t="s">
        <v>1491</v>
      </c>
      <c r="B191" s="34" t="s">
        <v>217</v>
      </c>
      <c r="C191" s="46">
        <v>10108.429464000001</v>
      </c>
      <c r="D191" s="43" t="str">
        <f t="shared" si="36"/>
        <v>N/A</v>
      </c>
      <c r="E191" s="46">
        <v>10337.910892</v>
      </c>
      <c r="F191" s="43" t="str">
        <f t="shared" si="37"/>
        <v>N/A</v>
      </c>
      <c r="G191" s="46">
        <v>10276.747722</v>
      </c>
      <c r="H191" s="43" t="str">
        <f t="shared" si="38"/>
        <v>N/A</v>
      </c>
      <c r="I191" s="12">
        <v>2.27</v>
      </c>
      <c r="J191" s="12">
        <v>-0.59199999999999997</v>
      </c>
      <c r="K191" s="44" t="s">
        <v>732</v>
      </c>
      <c r="L191" s="9" t="str">
        <f t="shared" si="39"/>
        <v>Yes</v>
      </c>
    </row>
    <row r="192" spans="1:12" x14ac:dyDescent="0.2">
      <c r="A192" s="4" t="s">
        <v>1492</v>
      </c>
      <c r="B192" s="34" t="s">
        <v>217</v>
      </c>
      <c r="C192" s="46">
        <v>13399.712218000001</v>
      </c>
      <c r="D192" s="43" t="str">
        <f t="shared" si="36"/>
        <v>N/A</v>
      </c>
      <c r="E192" s="46">
        <v>13693.242543</v>
      </c>
      <c r="F192" s="43" t="str">
        <f t="shared" si="37"/>
        <v>N/A</v>
      </c>
      <c r="G192" s="46">
        <v>14092.875023000001</v>
      </c>
      <c r="H192" s="43" t="str">
        <f t="shared" si="38"/>
        <v>N/A</v>
      </c>
      <c r="I192" s="12">
        <v>2.1909999999999998</v>
      </c>
      <c r="J192" s="12">
        <v>2.9180000000000001</v>
      </c>
      <c r="K192" s="44" t="s">
        <v>732</v>
      </c>
      <c r="L192" s="9" t="str">
        <f t="shared" si="39"/>
        <v>Yes</v>
      </c>
    </row>
    <row r="193" spans="1:12" x14ac:dyDescent="0.2">
      <c r="A193" s="45" t="s">
        <v>1493</v>
      </c>
      <c r="B193" s="34" t="s">
        <v>217</v>
      </c>
      <c r="C193" s="9">
        <v>28.534825549000001</v>
      </c>
      <c r="D193" s="43" t="str">
        <f t="shared" si="36"/>
        <v>N/A</v>
      </c>
      <c r="E193" s="9">
        <v>28.875333934</v>
      </c>
      <c r="F193" s="43" t="str">
        <f t="shared" si="37"/>
        <v>N/A</v>
      </c>
      <c r="G193" s="9">
        <v>26.843135110999999</v>
      </c>
      <c r="H193" s="43" t="str">
        <f t="shared" si="38"/>
        <v>N/A</v>
      </c>
      <c r="I193" s="12">
        <v>1.1930000000000001</v>
      </c>
      <c r="J193" s="12">
        <v>-7.04</v>
      </c>
      <c r="K193" s="44" t="s">
        <v>732</v>
      </c>
      <c r="L193" s="9" t="str">
        <f t="shared" si="39"/>
        <v>Yes</v>
      </c>
    </row>
    <row r="194" spans="1:12" x14ac:dyDescent="0.2">
      <c r="A194" s="45" t="s">
        <v>1494</v>
      </c>
      <c r="B194" s="34" t="s">
        <v>217</v>
      </c>
      <c r="C194" s="9">
        <v>32.299927902</v>
      </c>
      <c r="D194" s="43" t="str">
        <f t="shared" si="36"/>
        <v>N/A</v>
      </c>
      <c r="E194" s="9">
        <v>32.672091764000001</v>
      </c>
      <c r="F194" s="43" t="str">
        <f t="shared" si="37"/>
        <v>N/A</v>
      </c>
      <c r="G194" s="9">
        <v>30.570329932</v>
      </c>
      <c r="H194" s="43" t="str">
        <f t="shared" si="38"/>
        <v>N/A</v>
      </c>
      <c r="I194" s="12">
        <v>1.1519999999999999</v>
      </c>
      <c r="J194" s="12">
        <v>-6.43</v>
      </c>
      <c r="K194" s="44" t="s">
        <v>732</v>
      </c>
      <c r="L194" s="9" t="str">
        <f t="shared" si="39"/>
        <v>Yes</v>
      </c>
    </row>
    <row r="195" spans="1:12" x14ac:dyDescent="0.2">
      <c r="A195" s="45" t="s">
        <v>1495</v>
      </c>
      <c r="B195" s="34" t="s">
        <v>217</v>
      </c>
      <c r="C195" s="9">
        <v>24.244667601</v>
      </c>
      <c r="D195" s="43" t="str">
        <f t="shared" si="36"/>
        <v>N/A</v>
      </c>
      <c r="E195" s="9">
        <v>24.692270444999998</v>
      </c>
      <c r="F195" s="43" t="str">
        <f t="shared" si="37"/>
        <v>N/A</v>
      </c>
      <c r="G195" s="9">
        <v>22.822207096</v>
      </c>
      <c r="H195" s="43" t="str">
        <f t="shared" si="38"/>
        <v>N/A</v>
      </c>
      <c r="I195" s="12">
        <v>1.8460000000000001</v>
      </c>
      <c r="J195" s="12">
        <v>-7.57</v>
      </c>
      <c r="K195" s="44" t="s">
        <v>732</v>
      </c>
      <c r="L195" s="9" t="str">
        <f t="shared" si="39"/>
        <v>Yes</v>
      </c>
    </row>
    <row r="196" spans="1:12" ht="25.5" x14ac:dyDescent="0.2">
      <c r="A196" s="4" t="s">
        <v>1404</v>
      </c>
      <c r="B196" s="34" t="s">
        <v>217</v>
      </c>
      <c r="C196" s="46">
        <v>408318981</v>
      </c>
      <c r="D196" s="43" t="str">
        <f t="shared" si="36"/>
        <v>N/A</v>
      </c>
      <c r="E196" s="46">
        <v>424983525</v>
      </c>
      <c r="F196" s="43" t="str">
        <f t="shared" si="37"/>
        <v>N/A</v>
      </c>
      <c r="G196" s="46">
        <v>417494075</v>
      </c>
      <c r="H196" s="43" t="str">
        <f t="shared" si="38"/>
        <v>N/A</v>
      </c>
      <c r="I196" s="12">
        <v>4.0810000000000004</v>
      </c>
      <c r="J196" s="12">
        <v>-1.76</v>
      </c>
      <c r="K196" s="44" t="s">
        <v>732</v>
      </c>
      <c r="L196" s="9" t="str">
        <f t="shared" si="39"/>
        <v>Yes</v>
      </c>
    </row>
    <row r="197" spans="1:12" x14ac:dyDescent="0.2">
      <c r="A197" s="4" t="s">
        <v>1496</v>
      </c>
      <c r="B197" s="34" t="s">
        <v>217</v>
      </c>
      <c r="C197" s="35">
        <v>15530</v>
      </c>
      <c r="D197" s="43" t="str">
        <f t="shared" si="36"/>
        <v>N/A</v>
      </c>
      <c r="E197" s="35">
        <v>15712</v>
      </c>
      <c r="F197" s="43" t="str">
        <f t="shared" si="37"/>
        <v>N/A</v>
      </c>
      <c r="G197" s="35">
        <v>14918</v>
      </c>
      <c r="H197" s="43" t="str">
        <f t="shared" si="38"/>
        <v>N/A</v>
      </c>
      <c r="I197" s="12">
        <v>1.1719999999999999</v>
      </c>
      <c r="J197" s="12">
        <v>-5.05</v>
      </c>
      <c r="K197" s="44" t="s">
        <v>732</v>
      </c>
      <c r="L197" s="9" t="str">
        <f t="shared" si="39"/>
        <v>Yes</v>
      </c>
    </row>
    <row r="198" spans="1:12" ht="25.5" x14ac:dyDescent="0.2">
      <c r="A198" s="4" t="s">
        <v>1497</v>
      </c>
      <c r="B198" s="34" t="s">
        <v>217</v>
      </c>
      <c r="C198" s="46">
        <v>26292.271797000001</v>
      </c>
      <c r="D198" s="43" t="str">
        <f t="shared" si="36"/>
        <v>N/A</v>
      </c>
      <c r="E198" s="46">
        <v>27048.34044</v>
      </c>
      <c r="F198" s="43" t="str">
        <f t="shared" si="37"/>
        <v>N/A</v>
      </c>
      <c r="G198" s="46">
        <v>27985.928072999999</v>
      </c>
      <c r="H198" s="43" t="str">
        <f t="shared" si="38"/>
        <v>N/A</v>
      </c>
      <c r="I198" s="12">
        <v>2.8759999999999999</v>
      </c>
      <c r="J198" s="12">
        <v>3.4660000000000002</v>
      </c>
      <c r="K198" s="44" t="s">
        <v>732</v>
      </c>
      <c r="L198" s="9" t="str">
        <f t="shared" si="39"/>
        <v>Yes</v>
      </c>
    </row>
    <row r="199" spans="1:12" ht="25.5" x14ac:dyDescent="0.2">
      <c r="A199" s="4" t="s">
        <v>1498</v>
      </c>
      <c r="B199" s="34" t="s">
        <v>217</v>
      </c>
      <c r="C199" s="46">
        <v>19831.035593000001</v>
      </c>
      <c r="D199" s="43" t="str">
        <f t="shared" si="36"/>
        <v>N/A</v>
      </c>
      <c r="E199" s="46">
        <v>19919.794320000001</v>
      </c>
      <c r="F199" s="43" t="str">
        <f t="shared" si="37"/>
        <v>N/A</v>
      </c>
      <c r="G199" s="46">
        <v>20402.755412999999</v>
      </c>
      <c r="H199" s="43" t="str">
        <f t="shared" si="38"/>
        <v>N/A</v>
      </c>
      <c r="I199" s="12">
        <v>0.4476</v>
      </c>
      <c r="J199" s="12">
        <v>2.4249999999999998</v>
      </c>
      <c r="K199" s="44" t="s">
        <v>732</v>
      </c>
      <c r="L199" s="9" t="str">
        <f t="shared" si="39"/>
        <v>Yes</v>
      </c>
    </row>
    <row r="200" spans="1:12" ht="25.5" x14ac:dyDescent="0.2">
      <c r="A200" s="4" t="s">
        <v>1499</v>
      </c>
      <c r="B200" s="34" t="s">
        <v>217</v>
      </c>
      <c r="C200" s="46">
        <v>37188.412903999997</v>
      </c>
      <c r="D200" s="43" t="str">
        <f t="shared" si="36"/>
        <v>N/A</v>
      </c>
      <c r="E200" s="46">
        <v>38715.517871999997</v>
      </c>
      <c r="F200" s="43" t="str">
        <f t="shared" si="37"/>
        <v>N/A</v>
      </c>
      <c r="G200" s="46">
        <v>39102.290295999999</v>
      </c>
      <c r="H200" s="43" t="str">
        <f t="shared" si="38"/>
        <v>N/A</v>
      </c>
      <c r="I200" s="12">
        <v>4.1059999999999999</v>
      </c>
      <c r="J200" s="12">
        <v>0.999</v>
      </c>
      <c r="K200" s="44" t="s">
        <v>732</v>
      </c>
      <c r="L200" s="9" t="str">
        <f t="shared" si="39"/>
        <v>Yes</v>
      </c>
    </row>
    <row r="201" spans="1:12" ht="25.5" x14ac:dyDescent="0.2">
      <c r="A201" s="4" t="s">
        <v>1500</v>
      </c>
      <c r="B201" s="34" t="s">
        <v>217</v>
      </c>
      <c r="C201" s="9">
        <v>5.9037307929000002</v>
      </c>
      <c r="D201" s="43" t="str">
        <f t="shared" si="36"/>
        <v>N/A</v>
      </c>
      <c r="E201" s="9">
        <v>5.9453446044999998</v>
      </c>
      <c r="F201" s="43" t="str">
        <f t="shared" si="37"/>
        <v>N/A</v>
      </c>
      <c r="G201" s="9">
        <v>5.6243190155000002</v>
      </c>
      <c r="H201" s="43" t="str">
        <f t="shared" si="38"/>
        <v>N/A</v>
      </c>
      <c r="I201" s="12">
        <v>0.70489999999999997</v>
      </c>
      <c r="J201" s="12">
        <v>-5.4</v>
      </c>
      <c r="K201" s="44" t="s">
        <v>732</v>
      </c>
      <c r="L201" s="9" t="str">
        <f t="shared" si="39"/>
        <v>Yes</v>
      </c>
    </row>
    <row r="202" spans="1:12" ht="25.5" x14ac:dyDescent="0.2">
      <c r="A202" s="4" t="s">
        <v>1501</v>
      </c>
      <c r="B202" s="34" t="s">
        <v>217</v>
      </c>
      <c r="C202" s="9">
        <v>6.6941325917999999</v>
      </c>
      <c r="D202" s="43" t="str">
        <f t="shared" si="36"/>
        <v>N/A</v>
      </c>
      <c r="E202" s="9">
        <v>6.7718820735999996</v>
      </c>
      <c r="F202" s="43" t="str">
        <f t="shared" si="37"/>
        <v>N/A</v>
      </c>
      <c r="G202" s="9">
        <v>6.2225465568000002</v>
      </c>
      <c r="H202" s="43" t="str">
        <f t="shared" si="38"/>
        <v>N/A</v>
      </c>
      <c r="I202" s="12">
        <v>1.161</v>
      </c>
      <c r="J202" s="12">
        <v>-8.11</v>
      </c>
      <c r="K202" s="44" t="s">
        <v>732</v>
      </c>
      <c r="L202" s="9" t="str">
        <f t="shared" si="39"/>
        <v>Yes</v>
      </c>
    </row>
    <row r="203" spans="1:12" ht="25.5" x14ac:dyDescent="0.2">
      <c r="A203" s="4" t="s">
        <v>1502</v>
      </c>
      <c r="B203" s="34" t="s">
        <v>217</v>
      </c>
      <c r="C203" s="9">
        <v>5.0349686893000003</v>
      </c>
      <c r="D203" s="43" t="str">
        <f t="shared" si="36"/>
        <v>N/A</v>
      </c>
      <c r="E203" s="9">
        <v>5.0621405574000002</v>
      </c>
      <c r="F203" s="43" t="str">
        <f t="shared" si="37"/>
        <v>N/A</v>
      </c>
      <c r="G203" s="9">
        <v>5.0213338202999998</v>
      </c>
      <c r="H203" s="43" t="str">
        <f t="shared" si="38"/>
        <v>N/A</v>
      </c>
      <c r="I203" s="12">
        <v>0.53969999999999996</v>
      </c>
      <c r="J203" s="12">
        <v>-0.80600000000000005</v>
      </c>
      <c r="K203" s="44" t="s">
        <v>732</v>
      </c>
      <c r="L203" s="9" t="str">
        <f t="shared" si="39"/>
        <v>Yes</v>
      </c>
    </row>
    <row r="204" spans="1:12" x14ac:dyDescent="0.2">
      <c r="A204" s="173" t="s">
        <v>1649</v>
      </c>
      <c r="B204" s="174"/>
      <c r="C204" s="174"/>
      <c r="D204" s="174"/>
      <c r="E204" s="174"/>
      <c r="F204" s="174"/>
      <c r="G204" s="174"/>
      <c r="H204" s="174"/>
      <c r="I204" s="174"/>
      <c r="J204" s="174"/>
      <c r="K204" s="174"/>
      <c r="L204" s="175"/>
    </row>
    <row r="205" spans="1:12" x14ac:dyDescent="0.2">
      <c r="A205" s="167" t="s">
        <v>1647</v>
      </c>
      <c r="B205" s="168"/>
      <c r="C205" s="168"/>
      <c r="D205" s="168"/>
      <c r="E205" s="168"/>
      <c r="F205" s="168"/>
      <c r="G205" s="168"/>
      <c r="H205" s="168"/>
      <c r="I205" s="168"/>
      <c r="J205" s="168"/>
      <c r="K205" s="168"/>
      <c r="L205" s="169"/>
    </row>
    <row r="206" spans="1:12" x14ac:dyDescent="0.2">
      <c r="A206" s="55"/>
      <c r="B206" s="47"/>
    </row>
    <row r="207" spans="1:12" x14ac:dyDescent="0.2">
      <c r="A207" s="53"/>
      <c r="B207" s="47"/>
    </row>
    <row r="208" spans="1:12" x14ac:dyDescent="0.2">
      <c r="A208" s="2"/>
      <c r="B208" s="47"/>
    </row>
    <row r="209" spans="1:2" x14ac:dyDescent="0.2">
      <c r="A209" s="2"/>
      <c r="B209" s="47"/>
    </row>
    <row r="210" spans="1:2" x14ac:dyDescent="0.2">
      <c r="A210" s="53"/>
      <c r="B210" s="47"/>
    </row>
    <row r="211" spans="1:2" x14ac:dyDescent="0.2">
      <c r="A211" s="55"/>
      <c r="B211" s="47"/>
    </row>
    <row r="212" spans="1:2" x14ac:dyDescent="0.2">
      <c r="A212" s="55"/>
      <c r="B212" s="53"/>
    </row>
    <row r="213" spans="1:2" x14ac:dyDescent="0.2">
      <c r="A213" s="55"/>
      <c r="B213" s="53"/>
    </row>
    <row r="214" spans="1:2" x14ac:dyDescent="0.2">
      <c r="A214" s="55"/>
      <c r="B214" s="53"/>
    </row>
    <row r="215" spans="1:2" x14ac:dyDescent="0.2">
      <c r="A215" s="55"/>
      <c r="B215" s="53"/>
    </row>
    <row r="216" spans="1:2" x14ac:dyDescent="0.2">
      <c r="A216" s="55"/>
      <c r="B216" s="53"/>
    </row>
    <row r="217" spans="1:2" x14ac:dyDescent="0.2">
      <c r="A217" s="55"/>
      <c r="B217" s="53"/>
    </row>
    <row r="218" spans="1:2" x14ac:dyDescent="0.2">
      <c r="A218" s="55"/>
      <c r="B218" s="53"/>
    </row>
    <row r="219" spans="1:2" x14ac:dyDescent="0.2">
      <c r="A219" s="53"/>
      <c r="B219" s="53"/>
    </row>
    <row r="220" spans="1:2" x14ac:dyDescent="0.2">
      <c r="A220" s="53"/>
    </row>
    <row r="221" spans="1:2" x14ac:dyDescent="0.2">
      <c r="A221" s="53"/>
    </row>
    <row r="222" spans="1:2" x14ac:dyDescent="0.2">
      <c r="A222" s="53"/>
    </row>
    <row r="223" spans="1:2" x14ac:dyDescent="0.2">
      <c r="A223" s="53"/>
    </row>
    <row r="224" spans="1:2" x14ac:dyDescent="0.2">
      <c r="A224" s="53"/>
    </row>
    <row r="225" spans="1:1" x14ac:dyDescent="0.2">
      <c r="A225" s="53"/>
    </row>
    <row r="226" spans="1:1" x14ac:dyDescent="0.2">
      <c r="A226" s="53"/>
    </row>
  </sheetData>
  <mergeCells count="5">
    <mergeCell ref="A4:K4"/>
    <mergeCell ref="A2:L2"/>
    <mergeCell ref="A204:L204"/>
    <mergeCell ref="A205:L205"/>
    <mergeCell ref="A1:L1"/>
  </mergeCells>
  <printOptions headings="1"/>
  <pageMargins left="0.75" right="0.75" top="1" bottom="0.75" header="0.5" footer="0.5"/>
  <pageSetup scale="61" fitToHeight="20" orientation="landscape" useFirstPageNumber="1" r:id="rId1"/>
  <headerFooter alignWithMargins="0">
    <oddFooter>&amp;R&amp;A Page &amp;P</oddFooter>
  </headerFooter>
  <rowBreaks count="2" manualBreakCount="2">
    <brk id="46" max="16383" man="1"/>
    <brk id="152" max="16383" man="1"/>
  </rowBreak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L267"/>
  <sheetViews>
    <sheetView tabSelected="1" zoomScaleNormal="100" zoomScaleSheetLayoutView="80" workbookViewId="0">
      <pane xSplit="2" ySplit="5" topLeftCell="F20" activePane="bottomRight" state="frozen"/>
      <selection pane="topRight" activeCell="C1" sqref="C1"/>
      <selection pane="bottomLeft" activeCell="A6" sqref="A6"/>
      <selection pane="bottomRight" activeCell="A3" sqref="A3:L3"/>
    </sheetView>
  </sheetViews>
  <sheetFormatPr defaultColWidth="9.140625" defaultRowHeight="12.75" x14ac:dyDescent="0.2"/>
  <cols>
    <col min="1" max="1" width="77.28515625" style="54" customWidth="1"/>
    <col min="2" max="2" width="10.7109375" style="54"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42"/>
  </cols>
  <sheetData>
    <row r="1" spans="1:12" s="17" customFormat="1" ht="18.75" customHeight="1" x14ac:dyDescent="0.2">
      <c r="A1" s="158" t="s">
        <v>1682</v>
      </c>
      <c r="B1" s="159"/>
      <c r="C1" s="159"/>
      <c r="D1" s="159"/>
      <c r="E1" s="159"/>
      <c r="F1" s="159"/>
      <c r="G1" s="159"/>
      <c r="H1" s="159"/>
      <c r="I1" s="159"/>
      <c r="J1" s="159"/>
      <c r="K1" s="159"/>
      <c r="L1" s="160"/>
    </row>
    <row r="2" spans="1:12" s="18" customFormat="1" ht="50.25" customHeight="1" x14ac:dyDescent="0.2">
      <c r="A2" s="176" t="s">
        <v>1612</v>
      </c>
      <c r="B2" s="177"/>
      <c r="C2" s="177"/>
      <c r="D2" s="177"/>
      <c r="E2" s="177"/>
      <c r="F2" s="177"/>
      <c r="G2" s="177"/>
      <c r="H2" s="177"/>
      <c r="I2" s="177"/>
      <c r="J2" s="177"/>
      <c r="K2" s="177"/>
      <c r="L2" s="178"/>
    </row>
    <row r="3" spans="1:12" s="18" customFormat="1" x14ac:dyDescent="0.2">
      <c r="A3" s="157" t="s">
        <v>1742</v>
      </c>
      <c r="B3" s="19"/>
      <c r="C3" s="19"/>
      <c r="D3" s="19"/>
      <c r="E3" s="19"/>
      <c r="F3" s="19"/>
      <c r="G3" s="19"/>
      <c r="H3" s="19"/>
      <c r="I3" s="19"/>
      <c r="J3" s="19"/>
      <c r="K3" s="20"/>
    </row>
    <row r="4" spans="1:12" s="18" customFormat="1" x14ac:dyDescent="0.2">
      <c r="A4" s="161" t="s">
        <v>650</v>
      </c>
      <c r="B4" s="162"/>
      <c r="C4" s="162"/>
      <c r="D4" s="162"/>
      <c r="E4" s="162"/>
      <c r="F4" s="162"/>
      <c r="G4" s="162"/>
      <c r="H4" s="162"/>
      <c r="I4" s="162"/>
      <c r="J4" s="162"/>
      <c r="K4" s="163"/>
    </row>
    <row r="5" spans="1:12" s="73" customFormat="1" ht="63" customHeight="1" x14ac:dyDescent="0.2">
      <c r="A5" s="126" t="s">
        <v>11</v>
      </c>
      <c r="B5" s="22" t="s">
        <v>216</v>
      </c>
      <c r="C5" s="22" t="s">
        <v>1671</v>
      </c>
      <c r="D5" s="22" t="s">
        <v>1677</v>
      </c>
      <c r="E5" s="22" t="s">
        <v>651</v>
      </c>
      <c r="F5" s="22" t="s">
        <v>1673</v>
      </c>
      <c r="G5" s="22" t="s">
        <v>652</v>
      </c>
      <c r="H5" s="22" t="s">
        <v>1674</v>
      </c>
      <c r="I5" s="39" t="s">
        <v>1675</v>
      </c>
      <c r="J5" s="39" t="s">
        <v>1676</v>
      </c>
      <c r="K5" s="40" t="s">
        <v>737</v>
      </c>
      <c r="L5" s="41" t="s">
        <v>736</v>
      </c>
    </row>
    <row r="6" spans="1:12" x14ac:dyDescent="0.2">
      <c r="A6" s="3" t="s">
        <v>9</v>
      </c>
      <c r="B6" s="34" t="s">
        <v>217</v>
      </c>
      <c r="C6" s="35">
        <v>1673455</v>
      </c>
      <c r="D6" s="43" t="str">
        <f>IF($B6="N/A","N/A",IF(C6&gt;10,"No",IF(C6&lt;-10,"No","Yes")))</f>
        <v>N/A</v>
      </c>
      <c r="E6" s="35">
        <v>1758727</v>
      </c>
      <c r="F6" s="43" t="str">
        <f>IF($B6="N/A","N/A",IF(E6&gt;10,"No",IF(E6&lt;-10,"No","Yes")))</f>
        <v>N/A</v>
      </c>
      <c r="G6" s="35">
        <v>1820678</v>
      </c>
      <c r="H6" s="43" t="str">
        <f>IF($B6="N/A","N/A",IF(G6&gt;10,"No",IF(G6&lt;-10,"No","Yes")))</f>
        <v>N/A</v>
      </c>
      <c r="I6" s="12">
        <v>5.0960000000000001</v>
      </c>
      <c r="J6" s="12">
        <v>3.5219999999999998</v>
      </c>
      <c r="K6" s="44" t="s">
        <v>732</v>
      </c>
      <c r="L6" s="9" t="str">
        <f t="shared" ref="L6:L46" si="0">IF(J6="Div by 0", "N/A", IF(K6="N/A","N/A", IF(J6&gt;VALUE(MID(K6,1,2)), "No", IF(J6&lt;-1*VALUE(MID(K6,1,2)), "No", "Yes"))))</f>
        <v>Yes</v>
      </c>
    </row>
    <row r="7" spans="1:12" x14ac:dyDescent="0.2">
      <c r="A7" s="45" t="s">
        <v>10</v>
      </c>
      <c r="B7" s="34" t="s">
        <v>217</v>
      </c>
      <c r="C7" s="35">
        <v>1519221</v>
      </c>
      <c r="D7" s="43" t="str">
        <f>IF($B7="N/A","N/A",IF(C7&gt;10,"No",IF(C7&lt;-10,"No","Yes")))</f>
        <v>N/A</v>
      </c>
      <c r="E7" s="35">
        <v>1608976</v>
      </c>
      <c r="F7" s="43" t="str">
        <f>IF($B7="N/A","N/A",IF(E7&gt;10,"No",IF(E7&lt;-10,"No","Yes")))</f>
        <v>N/A</v>
      </c>
      <c r="G7" s="35">
        <v>1638167</v>
      </c>
      <c r="H7" s="43" t="str">
        <f>IF($B7="N/A","N/A",IF(G7&gt;10,"No",IF(G7&lt;-10,"No","Yes")))</f>
        <v>N/A</v>
      </c>
      <c r="I7" s="12">
        <v>5.9080000000000004</v>
      </c>
      <c r="J7" s="12">
        <v>1.8140000000000001</v>
      </c>
      <c r="K7" s="44" t="s">
        <v>732</v>
      </c>
      <c r="L7" s="9" t="str">
        <f t="shared" si="0"/>
        <v>Yes</v>
      </c>
    </row>
    <row r="8" spans="1:12" x14ac:dyDescent="0.2">
      <c r="A8" s="45" t="s">
        <v>91</v>
      </c>
      <c r="B8" s="9" t="s">
        <v>301</v>
      </c>
      <c r="C8" s="8">
        <v>90.783498808999994</v>
      </c>
      <c r="D8" s="43" t="str">
        <f>IF($B8="N/A","N/A",IF(C8&gt;90,"No",IF(C8&lt;65,"No","Yes")))</f>
        <v>No</v>
      </c>
      <c r="E8" s="8">
        <v>91.485261782999999</v>
      </c>
      <c r="F8" s="43" t="str">
        <f>IF($B8="N/A","N/A",IF(E8&gt;90,"No",IF(E8&lt;65,"No","Yes")))</f>
        <v>No</v>
      </c>
      <c r="G8" s="8">
        <v>89.975657420000005</v>
      </c>
      <c r="H8" s="43" t="str">
        <f>IF($B8="N/A","N/A",IF(G8&gt;90,"No",IF(G8&lt;65,"No","Yes")))</f>
        <v>Yes</v>
      </c>
      <c r="I8" s="12">
        <v>0.77300000000000002</v>
      </c>
      <c r="J8" s="12">
        <v>-1.65</v>
      </c>
      <c r="K8" s="44" t="s">
        <v>732</v>
      </c>
      <c r="L8" s="9" t="str">
        <f t="shared" si="0"/>
        <v>Yes</v>
      </c>
    </row>
    <row r="9" spans="1:12" x14ac:dyDescent="0.2">
      <c r="A9" s="45" t="s">
        <v>92</v>
      </c>
      <c r="B9" s="9" t="s">
        <v>302</v>
      </c>
      <c r="C9" s="8">
        <v>93.420894325000006</v>
      </c>
      <c r="D9" s="43" t="str">
        <f>IF($B9="N/A","N/A",IF(C9&gt;100,"No",IF(C9&lt;90,"No","Yes")))</f>
        <v>Yes</v>
      </c>
      <c r="E9" s="8">
        <v>93.864618143000001</v>
      </c>
      <c r="F9" s="43" t="str">
        <f>IF($B9="N/A","N/A",IF(E9&gt;100,"No",IF(E9&lt;90,"No","Yes")))</f>
        <v>Yes</v>
      </c>
      <c r="G9" s="8">
        <v>93.359436607999996</v>
      </c>
      <c r="H9" s="43" t="str">
        <f>IF($B9="N/A","N/A",IF(G9&gt;100,"No",IF(G9&lt;90,"No","Yes")))</f>
        <v>Yes</v>
      </c>
      <c r="I9" s="12">
        <v>0.47499999999999998</v>
      </c>
      <c r="J9" s="12">
        <v>-0.53800000000000003</v>
      </c>
      <c r="K9" s="44" t="s">
        <v>732</v>
      </c>
      <c r="L9" s="9" t="str">
        <f t="shared" si="0"/>
        <v>Yes</v>
      </c>
    </row>
    <row r="10" spans="1:12" x14ac:dyDescent="0.2">
      <c r="A10" s="45" t="s">
        <v>93</v>
      </c>
      <c r="B10" s="9" t="s">
        <v>303</v>
      </c>
      <c r="C10" s="8">
        <v>92.983775351999995</v>
      </c>
      <c r="D10" s="43" t="str">
        <f>IF($B10="N/A","N/A",IF(C10&gt;100,"No",IF(C10&lt;85,"No","Yes")))</f>
        <v>Yes</v>
      </c>
      <c r="E10" s="8">
        <v>93.150703413000002</v>
      </c>
      <c r="F10" s="43" t="str">
        <f>IF($B10="N/A","N/A",IF(E10&gt;100,"No",IF(E10&lt;85,"No","Yes")))</f>
        <v>Yes</v>
      </c>
      <c r="G10" s="8">
        <v>92.664947276000007</v>
      </c>
      <c r="H10" s="43" t="str">
        <f>IF($B10="N/A","N/A",IF(G10&gt;100,"No",IF(G10&lt;85,"No","Yes")))</f>
        <v>Yes</v>
      </c>
      <c r="I10" s="12">
        <v>0.17949999999999999</v>
      </c>
      <c r="J10" s="12">
        <v>-0.52100000000000002</v>
      </c>
      <c r="K10" s="44" t="s">
        <v>732</v>
      </c>
      <c r="L10" s="9" t="str">
        <f t="shared" si="0"/>
        <v>Yes</v>
      </c>
    </row>
    <row r="11" spans="1:12" x14ac:dyDescent="0.2">
      <c r="A11" s="45" t="s">
        <v>94</v>
      </c>
      <c r="B11" s="9" t="s">
        <v>304</v>
      </c>
      <c r="C11" s="8">
        <v>90.233327454000005</v>
      </c>
      <c r="D11" s="43" t="str">
        <f>IF($B11="N/A","N/A",IF(C11&gt;100,"No",IF(C11&lt;80,"No","Yes")))</f>
        <v>Yes</v>
      </c>
      <c r="E11" s="8">
        <v>91.325823775999993</v>
      </c>
      <c r="F11" s="43" t="str">
        <f>IF($B11="N/A","N/A",IF(E11&gt;100,"No",IF(E11&lt;80,"No","Yes")))</f>
        <v>Yes</v>
      </c>
      <c r="G11" s="8">
        <v>89.170703631999999</v>
      </c>
      <c r="H11" s="43" t="str">
        <f>IF($B11="N/A","N/A",IF(G11&gt;100,"No",IF(G11&lt;80,"No","Yes")))</f>
        <v>Yes</v>
      </c>
      <c r="I11" s="12">
        <v>1.2110000000000001</v>
      </c>
      <c r="J11" s="12">
        <v>-2.36</v>
      </c>
      <c r="K11" s="44" t="s">
        <v>732</v>
      </c>
      <c r="L11" s="9" t="str">
        <f t="shared" si="0"/>
        <v>Yes</v>
      </c>
    </row>
    <row r="12" spans="1:12" x14ac:dyDescent="0.2">
      <c r="A12" s="45" t="s">
        <v>95</v>
      </c>
      <c r="B12" s="9" t="s">
        <v>304</v>
      </c>
      <c r="C12" s="8">
        <v>89.056505267000006</v>
      </c>
      <c r="D12" s="43" t="str">
        <f>IF($B12="N/A","N/A",IF(C12&gt;100,"No",IF(C12&lt;80,"No","Yes")))</f>
        <v>Yes</v>
      </c>
      <c r="E12" s="8">
        <v>89.280971597000004</v>
      </c>
      <c r="F12" s="43" t="str">
        <f>IF($B12="N/A","N/A",IF(E12&gt;100,"No",IF(E12&lt;80,"No","Yes")))</f>
        <v>Yes</v>
      </c>
      <c r="G12" s="8">
        <v>88.502315718999995</v>
      </c>
      <c r="H12" s="43" t="str">
        <f>IF($B12="N/A","N/A",IF(G12&gt;100,"No",IF(G12&lt;80,"No","Yes")))</f>
        <v>Yes</v>
      </c>
      <c r="I12" s="12">
        <v>0.252</v>
      </c>
      <c r="J12" s="12">
        <v>-0.872</v>
      </c>
      <c r="K12" s="44" t="s">
        <v>732</v>
      </c>
      <c r="L12" s="9" t="str">
        <f t="shared" si="0"/>
        <v>Yes</v>
      </c>
    </row>
    <row r="13" spans="1:12" x14ac:dyDescent="0.2">
      <c r="A13" s="3" t="s">
        <v>96</v>
      </c>
      <c r="B13" s="34" t="s">
        <v>217</v>
      </c>
      <c r="C13" s="35">
        <v>1330776.93</v>
      </c>
      <c r="D13" s="43" t="str">
        <f t="shared" ref="D13:D44" si="1">IF($B13="N/A","N/A",IF(C13&gt;10,"No",IF(C13&lt;-10,"No","Yes")))</f>
        <v>N/A</v>
      </c>
      <c r="E13" s="35">
        <v>1417313.18</v>
      </c>
      <c r="F13" s="43" t="str">
        <f t="shared" ref="F13:F44" si="2">IF($B13="N/A","N/A",IF(E13&gt;10,"No",IF(E13&lt;-10,"No","Yes")))</f>
        <v>N/A</v>
      </c>
      <c r="G13" s="35">
        <v>1474310.43</v>
      </c>
      <c r="H13" s="43" t="str">
        <f t="shared" ref="H13:H44" si="3">IF($B13="N/A","N/A",IF(G13&gt;10,"No",IF(G13&lt;-10,"No","Yes")))</f>
        <v>N/A</v>
      </c>
      <c r="I13" s="12">
        <v>6.5030000000000001</v>
      </c>
      <c r="J13" s="12">
        <v>4.0220000000000002</v>
      </c>
      <c r="K13" s="44" t="s">
        <v>732</v>
      </c>
      <c r="L13" s="9" t="str">
        <f t="shared" si="0"/>
        <v>Yes</v>
      </c>
    </row>
    <row r="14" spans="1:12" x14ac:dyDescent="0.2">
      <c r="A14" s="3" t="s">
        <v>100</v>
      </c>
      <c r="B14" s="34" t="s">
        <v>217</v>
      </c>
      <c r="C14" s="35">
        <v>149610</v>
      </c>
      <c r="D14" s="43" t="str">
        <f t="shared" si="1"/>
        <v>N/A</v>
      </c>
      <c r="E14" s="35">
        <v>147228</v>
      </c>
      <c r="F14" s="43" t="str">
        <f t="shared" si="2"/>
        <v>N/A</v>
      </c>
      <c r="G14" s="35">
        <v>145831</v>
      </c>
      <c r="H14" s="43" t="str">
        <f t="shared" si="3"/>
        <v>N/A</v>
      </c>
      <c r="I14" s="12">
        <v>-1.59</v>
      </c>
      <c r="J14" s="12">
        <v>-0.94899999999999995</v>
      </c>
      <c r="K14" s="44" t="s">
        <v>732</v>
      </c>
      <c r="L14" s="9" t="str">
        <f t="shared" si="0"/>
        <v>Yes</v>
      </c>
    </row>
    <row r="15" spans="1:12" x14ac:dyDescent="0.2">
      <c r="A15" s="3" t="s">
        <v>984</v>
      </c>
      <c r="B15" s="34" t="s">
        <v>217</v>
      </c>
      <c r="C15" s="35">
        <v>59246</v>
      </c>
      <c r="D15" s="43" t="str">
        <f t="shared" si="1"/>
        <v>N/A</v>
      </c>
      <c r="E15" s="35">
        <v>58099</v>
      </c>
      <c r="F15" s="43" t="str">
        <f t="shared" si="2"/>
        <v>N/A</v>
      </c>
      <c r="G15" s="35">
        <v>57790</v>
      </c>
      <c r="H15" s="43" t="str">
        <f t="shared" si="3"/>
        <v>N/A</v>
      </c>
      <c r="I15" s="12">
        <v>-1.94</v>
      </c>
      <c r="J15" s="12">
        <v>-0.53200000000000003</v>
      </c>
      <c r="K15" s="44" t="s">
        <v>732</v>
      </c>
      <c r="L15" s="9" t="str">
        <f t="shared" si="0"/>
        <v>Yes</v>
      </c>
    </row>
    <row r="16" spans="1:12" x14ac:dyDescent="0.2">
      <c r="A16" s="3" t="s">
        <v>985</v>
      </c>
      <c r="B16" s="34" t="s">
        <v>217</v>
      </c>
      <c r="C16" s="35">
        <v>21129</v>
      </c>
      <c r="D16" s="43" t="str">
        <f t="shared" si="1"/>
        <v>N/A</v>
      </c>
      <c r="E16" s="35">
        <v>21421</v>
      </c>
      <c r="F16" s="43" t="str">
        <f t="shared" si="2"/>
        <v>N/A</v>
      </c>
      <c r="G16" s="35">
        <v>21863</v>
      </c>
      <c r="H16" s="43" t="str">
        <f t="shared" si="3"/>
        <v>N/A</v>
      </c>
      <c r="I16" s="12">
        <v>1.3819999999999999</v>
      </c>
      <c r="J16" s="12">
        <v>2.0630000000000002</v>
      </c>
      <c r="K16" s="44" t="s">
        <v>732</v>
      </c>
      <c r="L16" s="9" t="str">
        <f t="shared" si="0"/>
        <v>Yes</v>
      </c>
    </row>
    <row r="17" spans="1:12" x14ac:dyDescent="0.2">
      <c r="A17" s="3" t="s">
        <v>986</v>
      </c>
      <c r="B17" s="34" t="s">
        <v>217</v>
      </c>
      <c r="C17" s="35">
        <v>69235</v>
      </c>
      <c r="D17" s="43" t="str">
        <f t="shared" si="1"/>
        <v>N/A</v>
      </c>
      <c r="E17" s="35">
        <v>67706</v>
      </c>
      <c r="F17" s="43" t="str">
        <f t="shared" si="2"/>
        <v>N/A</v>
      </c>
      <c r="G17" s="35">
        <v>66178</v>
      </c>
      <c r="H17" s="43" t="str">
        <f t="shared" si="3"/>
        <v>N/A</v>
      </c>
      <c r="I17" s="12">
        <v>-2.21</v>
      </c>
      <c r="J17" s="12">
        <v>-2.2599999999999998</v>
      </c>
      <c r="K17" s="44" t="s">
        <v>732</v>
      </c>
      <c r="L17" s="9" t="str">
        <f t="shared" si="0"/>
        <v>Yes</v>
      </c>
    </row>
    <row r="18" spans="1:12" x14ac:dyDescent="0.2">
      <c r="A18" s="3" t="s">
        <v>987</v>
      </c>
      <c r="B18" s="34" t="s">
        <v>217</v>
      </c>
      <c r="C18" s="35">
        <v>0</v>
      </c>
      <c r="D18" s="43" t="str">
        <f t="shared" si="1"/>
        <v>N/A</v>
      </c>
      <c r="E18" s="35">
        <v>11</v>
      </c>
      <c r="F18" s="43" t="str">
        <f t="shared" si="2"/>
        <v>N/A</v>
      </c>
      <c r="G18" s="35">
        <v>0</v>
      </c>
      <c r="H18" s="43" t="str">
        <f t="shared" si="3"/>
        <v>N/A</v>
      </c>
      <c r="I18" s="12" t="s">
        <v>1743</v>
      </c>
      <c r="J18" s="12">
        <v>-100</v>
      </c>
      <c r="K18" s="44" t="s">
        <v>732</v>
      </c>
      <c r="L18" s="9" t="str">
        <f t="shared" si="0"/>
        <v>No</v>
      </c>
    </row>
    <row r="19" spans="1:12" x14ac:dyDescent="0.2">
      <c r="A19" s="3" t="s">
        <v>988</v>
      </c>
      <c r="B19" s="34" t="s">
        <v>217</v>
      </c>
      <c r="C19" s="35">
        <v>0</v>
      </c>
      <c r="D19" s="43" t="str">
        <f t="shared" si="1"/>
        <v>N/A</v>
      </c>
      <c r="E19" s="35">
        <v>0</v>
      </c>
      <c r="F19" s="43" t="str">
        <f t="shared" si="2"/>
        <v>N/A</v>
      </c>
      <c r="G19" s="35">
        <v>0</v>
      </c>
      <c r="H19" s="43" t="str">
        <f t="shared" si="3"/>
        <v>N/A</v>
      </c>
      <c r="I19" s="12" t="s">
        <v>1743</v>
      </c>
      <c r="J19" s="12" t="s">
        <v>1743</v>
      </c>
      <c r="K19" s="44" t="s">
        <v>732</v>
      </c>
      <c r="L19" s="9" t="str">
        <f t="shared" si="0"/>
        <v>N/A</v>
      </c>
    </row>
    <row r="20" spans="1:12" x14ac:dyDescent="0.2">
      <c r="A20" s="3" t="s">
        <v>101</v>
      </c>
      <c r="B20" s="34" t="s">
        <v>217</v>
      </c>
      <c r="C20" s="35">
        <v>285923</v>
      </c>
      <c r="D20" s="43" t="str">
        <f t="shared" si="1"/>
        <v>N/A</v>
      </c>
      <c r="E20" s="35">
        <v>296483</v>
      </c>
      <c r="F20" s="43" t="str">
        <f t="shared" si="2"/>
        <v>N/A</v>
      </c>
      <c r="G20" s="35">
        <v>306310</v>
      </c>
      <c r="H20" s="43" t="str">
        <f t="shared" si="3"/>
        <v>N/A</v>
      </c>
      <c r="I20" s="12">
        <v>3.6930000000000001</v>
      </c>
      <c r="J20" s="12">
        <v>3.3149999999999999</v>
      </c>
      <c r="K20" s="44" t="s">
        <v>732</v>
      </c>
      <c r="L20" s="9" t="str">
        <f t="shared" si="0"/>
        <v>Yes</v>
      </c>
    </row>
    <row r="21" spans="1:12" x14ac:dyDescent="0.2">
      <c r="A21" s="3" t="s">
        <v>989</v>
      </c>
      <c r="B21" s="34" t="s">
        <v>217</v>
      </c>
      <c r="C21" s="35">
        <v>181965</v>
      </c>
      <c r="D21" s="43" t="str">
        <f t="shared" si="1"/>
        <v>N/A</v>
      </c>
      <c r="E21" s="35">
        <v>187198</v>
      </c>
      <c r="F21" s="43" t="str">
        <f t="shared" si="2"/>
        <v>N/A</v>
      </c>
      <c r="G21" s="35">
        <v>193622</v>
      </c>
      <c r="H21" s="43" t="str">
        <f t="shared" si="3"/>
        <v>N/A</v>
      </c>
      <c r="I21" s="12">
        <v>2.8759999999999999</v>
      </c>
      <c r="J21" s="12">
        <v>3.4319999999999999</v>
      </c>
      <c r="K21" s="44" t="s">
        <v>732</v>
      </c>
      <c r="L21" s="9" t="str">
        <f t="shared" si="0"/>
        <v>Yes</v>
      </c>
    </row>
    <row r="22" spans="1:12" x14ac:dyDescent="0.2">
      <c r="A22" s="3" t="s">
        <v>990</v>
      </c>
      <c r="B22" s="34" t="s">
        <v>217</v>
      </c>
      <c r="C22" s="35">
        <v>10036</v>
      </c>
      <c r="D22" s="43" t="str">
        <f t="shared" si="1"/>
        <v>N/A</v>
      </c>
      <c r="E22" s="35">
        <v>10981</v>
      </c>
      <c r="F22" s="43" t="str">
        <f t="shared" si="2"/>
        <v>N/A</v>
      </c>
      <c r="G22" s="35">
        <v>12127</v>
      </c>
      <c r="H22" s="43" t="str">
        <f t="shared" si="3"/>
        <v>N/A</v>
      </c>
      <c r="I22" s="12">
        <v>9.4160000000000004</v>
      </c>
      <c r="J22" s="12">
        <v>10.44</v>
      </c>
      <c r="K22" s="44" t="s">
        <v>732</v>
      </c>
      <c r="L22" s="9" t="str">
        <f t="shared" si="0"/>
        <v>Yes</v>
      </c>
    </row>
    <row r="23" spans="1:12" x14ac:dyDescent="0.2">
      <c r="A23" s="3" t="s">
        <v>991</v>
      </c>
      <c r="B23" s="34" t="s">
        <v>217</v>
      </c>
      <c r="C23" s="35">
        <v>93743</v>
      </c>
      <c r="D23" s="43" t="str">
        <f t="shared" si="1"/>
        <v>N/A</v>
      </c>
      <c r="E23" s="35">
        <v>97188</v>
      </c>
      <c r="F23" s="43" t="str">
        <f t="shared" si="2"/>
        <v>N/A</v>
      </c>
      <c r="G23" s="35">
        <v>99047</v>
      </c>
      <c r="H23" s="43" t="str">
        <f t="shared" si="3"/>
        <v>N/A</v>
      </c>
      <c r="I23" s="12">
        <v>3.6749999999999998</v>
      </c>
      <c r="J23" s="12">
        <v>1.913</v>
      </c>
      <c r="K23" s="44" t="s">
        <v>732</v>
      </c>
      <c r="L23" s="9" t="str">
        <f t="shared" si="0"/>
        <v>Yes</v>
      </c>
    </row>
    <row r="24" spans="1:12" x14ac:dyDescent="0.2">
      <c r="A24" s="3" t="s">
        <v>992</v>
      </c>
      <c r="B24" s="34" t="s">
        <v>217</v>
      </c>
      <c r="C24" s="35">
        <v>179</v>
      </c>
      <c r="D24" s="43" t="str">
        <f t="shared" si="1"/>
        <v>N/A</v>
      </c>
      <c r="E24" s="35">
        <v>1116</v>
      </c>
      <c r="F24" s="43" t="str">
        <f t="shared" si="2"/>
        <v>N/A</v>
      </c>
      <c r="G24" s="35">
        <v>1514</v>
      </c>
      <c r="H24" s="43" t="str">
        <f t="shared" si="3"/>
        <v>N/A</v>
      </c>
      <c r="I24" s="12">
        <v>523.5</v>
      </c>
      <c r="J24" s="12">
        <v>35.659999999999997</v>
      </c>
      <c r="K24" s="44" t="s">
        <v>732</v>
      </c>
      <c r="L24" s="9" t="str">
        <f t="shared" si="0"/>
        <v>No</v>
      </c>
    </row>
    <row r="25" spans="1:12" x14ac:dyDescent="0.2">
      <c r="A25" s="3" t="s">
        <v>993</v>
      </c>
      <c r="B25" s="34" t="s">
        <v>217</v>
      </c>
      <c r="C25" s="35">
        <v>0</v>
      </c>
      <c r="D25" s="43" t="str">
        <f t="shared" si="1"/>
        <v>N/A</v>
      </c>
      <c r="E25" s="35">
        <v>0</v>
      </c>
      <c r="F25" s="43" t="str">
        <f t="shared" si="2"/>
        <v>N/A</v>
      </c>
      <c r="G25" s="35">
        <v>0</v>
      </c>
      <c r="H25" s="43" t="str">
        <f t="shared" si="3"/>
        <v>N/A</v>
      </c>
      <c r="I25" s="12" t="s">
        <v>1743</v>
      </c>
      <c r="J25" s="12" t="s">
        <v>1743</v>
      </c>
      <c r="K25" s="44" t="s">
        <v>732</v>
      </c>
      <c r="L25" s="9" t="str">
        <f t="shared" si="0"/>
        <v>N/A</v>
      </c>
    </row>
    <row r="26" spans="1:12" x14ac:dyDescent="0.2">
      <c r="A26" s="3" t="s">
        <v>104</v>
      </c>
      <c r="B26" s="34" t="s">
        <v>217</v>
      </c>
      <c r="C26" s="35">
        <v>946781</v>
      </c>
      <c r="D26" s="43" t="str">
        <f t="shared" si="1"/>
        <v>N/A</v>
      </c>
      <c r="E26" s="35">
        <v>1004764</v>
      </c>
      <c r="F26" s="43" t="str">
        <f t="shared" si="2"/>
        <v>N/A</v>
      </c>
      <c r="G26" s="35">
        <v>1045959</v>
      </c>
      <c r="H26" s="43" t="str">
        <f t="shared" si="3"/>
        <v>N/A</v>
      </c>
      <c r="I26" s="12">
        <v>6.1239999999999997</v>
      </c>
      <c r="J26" s="12">
        <v>4.0999999999999996</v>
      </c>
      <c r="K26" s="44" t="s">
        <v>732</v>
      </c>
      <c r="L26" s="9" t="str">
        <f t="shared" si="0"/>
        <v>Yes</v>
      </c>
    </row>
    <row r="27" spans="1:12" x14ac:dyDescent="0.2">
      <c r="A27" s="3" t="s">
        <v>994</v>
      </c>
      <c r="B27" s="34" t="s">
        <v>217</v>
      </c>
      <c r="C27" s="35">
        <v>144805</v>
      </c>
      <c r="D27" s="43" t="str">
        <f t="shared" si="1"/>
        <v>N/A</v>
      </c>
      <c r="E27" s="35">
        <v>151990</v>
      </c>
      <c r="F27" s="43" t="str">
        <f t="shared" si="2"/>
        <v>N/A</v>
      </c>
      <c r="G27" s="35">
        <v>149537</v>
      </c>
      <c r="H27" s="43" t="str">
        <f t="shared" si="3"/>
        <v>N/A</v>
      </c>
      <c r="I27" s="12">
        <v>4.9619999999999997</v>
      </c>
      <c r="J27" s="12">
        <v>-1.61</v>
      </c>
      <c r="K27" s="44" t="s">
        <v>732</v>
      </c>
      <c r="L27" s="9" t="str">
        <f t="shared" si="0"/>
        <v>Yes</v>
      </c>
    </row>
    <row r="28" spans="1:12" x14ac:dyDescent="0.2">
      <c r="A28" s="3" t="s">
        <v>995</v>
      </c>
      <c r="B28" s="34" t="s">
        <v>217</v>
      </c>
      <c r="C28" s="35">
        <v>0</v>
      </c>
      <c r="D28" s="43" t="str">
        <f t="shared" si="1"/>
        <v>N/A</v>
      </c>
      <c r="E28" s="35">
        <v>0</v>
      </c>
      <c r="F28" s="43" t="str">
        <f t="shared" si="2"/>
        <v>N/A</v>
      </c>
      <c r="G28" s="35">
        <v>0</v>
      </c>
      <c r="H28" s="43" t="str">
        <f t="shared" si="3"/>
        <v>N/A</v>
      </c>
      <c r="I28" s="12" t="s">
        <v>1743</v>
      </c>
      <c r="J28" s="12" t="s">
        <v>1743</v>
      </c>
      <c r="K28" s="44" t="s">
        <v>732</v>
      </c>
      <c r="L28" s="9" t="str">
        <f t="shared" si="0"/>
        <v>N/A</v>
      </c>
    </row>
    <row r="29" spans="1:12" x14ac:dyDescent="0.2">
      <c r="A29" s="3" t="s">
        <v>996</v>
      </c>
      <c r="B29" s="34" t="s">
        <v>217</v>
      </c>
      <c r="C29" s="35">
        <v>3269</v>
      </c>
      <c r="D29" s="43" t="str">
        <f t="shared" si="1"/>
        <v>N/A</v>
      </c>
      <c r="E29" s="35">
        <v>3878</v>
      </c>
      <c r="F29" s="43" t="str">
        <f t="shared" si="2"/>
        <v>N/A</v>
      </c>
      <c r="G29" s="116">
        <v>4220</v>
      </c>
      <c r="H29" s="43" t="str">
        <f t="shared" si="3"/>
        <v>N/A</v>
      </c>
      <c r="I29" s="12">
        <v>18.63</v>
      </c>
      <c r="J29" s="12">
        <v>8.8190000000000008</v>
      </c>
      <c r="K29" s="44" t="s">
        <v>732</v>
      </c>
      <c r="L29" s="9" t="str">
        <f t="shared" si="0"/>
        <v>Yes</v>
      </c>
    </row>
    <row r="30" spans="1:12" x14ac:dyDescent="0.2">
      <c r="A30" s="3" t="s">
        <v>997</v>
      </c>
      <c r="B30" s="34" t="s">
        <v>217</v>
      </c>
      <c r="C30" s="35">
        <v>735203</v>
      </c>
      <c r="D30" s="43" t="str">
        <f t="shared" si="1"/>
        <v>N/A</v>
      </c>
      <c r="E30" s="35">
        <v>788559</v>
      </c>
      <c r="F30" s="43" t="str">
        <f t="shared" si="2"/>
        <v>N/A</v>
      </c>
      <c r="G30" s="35">
        <v>830852</v>
      </c>
      <c r="H30" s="43" t="str">
        <f t="shared" si="3"/>
        <v>N/A</v>
      </c>
      <c r="I30" s="12">
        <v>7.2569999999999997</v>
      </c>
      <c r="J30" s="12">
        <v>5.3630000000000004</v>
      </c>
      <c r="K30" s="44" t="s">
        <v>732</v>
      </c>
      <c r="L30" s="9" t="str">
        <f t="shared" si="0"/>
        <v>Yes</v>
      </c>
    </row>
    <row r="31" spans="1:12" x14ac:dyDescent="0.2">
      <c r="A31" s="3" t="s">
        <v>998</v>
      </c>
      <c r="B31" s="34" t="s">
        <v>217</v>
      </c>
      <c r="C31" s="35">
        <v>42413</v>
      </c>
      <c r="D31" s="43" t="str">
        <f t="shared" si="1"/>
        <v>N/A</v>
      </c>
      <c r="E31" s="35">
        <v>39597</v>
      </c>
      <c r="F31" s="43" t="str">
        <f t="shared" si="2"/>
        <v>N/A</v>
      </c>
      <c r="G31" s="35">
        <v>40710</v>
      </c>
      <c r="H31" s="43" t="str">
        <f t="shared" si="3"/>
        <v>N/A</v>
      </c>
      <c r="I31" s="12">
        <v>-6.64</v>
      </c>
      <c r="J31" s="12">
        <v>2.8109999999999999</v>
      </c>
      <c r="K31" s="44" t="s">
        <v>732</v>
      </c>
      <c r="L31" s="9" t="str">
        <f t="shared" si="0"/>
        <v>Yes</v>
      </c>
    </row>
    <row r="32" spans="1:12" x14ac:dyDescent="0.2">
      <c r="A32" s="3" t="s">
        <v>999</v>
      </c>
      <c r="B32" s="34" t="s">
        <v>217</v>
      </c>
      <c r="C32" s="35">
        <v>21091</v>
      </c>
      <c r="D32" s="43" t="str">
        <f t="shared" si="1"/>
        <v>N/A</v>
      </c>
      <c r="E32" s="35">
        <v>20740</v>
      </c>
      <c r="F32" s="43" t="str">
        <f t="shared" si="2"/>
        <v>N/A</v>
      </c>
      <c r="G32" s="35">
        <v>20640</v>
      </c>
      <c r="H32" s="43" t="str">
        <f t="shared" si="3"/>
        <v>N/A</v>
      </c>
      <c r="I32" s="12">
        <v>-1.66</v>
      </c>
      <c r="J32" s="12">
        <v>-0.48199999999999998</v>
      </c>
      <c r="K32" s="44" t="s">
        <v>732</v>
      </c>
      <c r="L32" s="9" t="str">
        <f t="shared" si="0"/>
        <v>Yes</v>
      </c>
    </row>
    <row r="33" spans="1:12" x14ac:dyDescent="0.2">
      <c r="A33" s="3" t="s">
        <v>1000</v>
      </c>
      <c r="B33" s="34" t="s">
        <v>217</v>
      </c>
      <c r="C33" s="35">
        <v>0</v>
      </c>
      <c r="D33" s="43" t="str">
        <f t="shared" si="1"/>
        <v>N/A</v>
      </c>
      <c r="E33" s="35">
        <v>0</v>
      </c>
      <c r="F33" s="43" t="str">
        <f t="shared" si="2"/>
        <v>N/A</v>
      </c>
      <c r="G33" s="35">
        <v>0</v>
      </c>
      <c r="H33" s="43" t="str">
        <f t="shared" si="3"/>
        <v>N/A</v>
      </c>
      <c r="I33" s="12" t="s">
        <v>1743</v>
      </c>
      <c r="J33" s="12" t="s">
        <v>1743</v>
      </c>
      <c r="K33" s="44" t="s">
        <v>732</v>
      </c>
      <c r="L33" s="9" t="str">
        <f t="shared" si="0"/>
        <v>N/A</v>
      </c>
    </row>
    <row r="34" spans="1:12" x14ac:dyDescent="0.2">
      <c r="A34" s="3" t="s">
        <v>105</v>
      </c>
      <c r="B34" s="34" t="s">
        <v>217</v>
      </c>
      <c r="C34" s="35">
        <v>291141</v>
      </c>
      <c r="D34" s="43" t="str">
        <f t="shared" si="1"/>
        <v>N/A</v>
      </c>
      <c r="E34" s="35">
        <v>310252</v>
      </c>
      <c r="F34" s="43" t="str">
        <f t="shared" si="2"/>
        <v>N/A</v>
      </c>
      <c r="G34" s="35">
        <v>322578</v>
      </c>
      <c r="H34" s="43" t="str">
        <f t="shared" si="3"/>
        <v>N/A</v>
      </c>
      <c r="I34" s="12">
        <v>6.5640000000000001</v>
      </c>
      <c r="J34" s="12">
        <v>3.9729999999999999</v>
      </c>
      <c r="K34" s="44" t="s">
        <v>732</v>
      </c>
      <c r="L34" s="9" t="str">
        <f t="shared" si="0"/>
        <v>Yes</v>
      </c>
    </row>
    <row r="35" spans="1:12" x14ac:dyDescent="0.2">
      <c r="A35" s="3" t="s">
        <v>1001</v>
      </c>
      <c r="B35" s="34" t="s">
        <v>217</v>
      </c>
      <c r="C35" s="35">
        <v>168725</v>
      </c>
      <c r="D35" s="43" t="str">
        <f t="shared" si="1"/>
        <v>N/A</v>
      </c>
      <c r="E35" s="35">
        <v>184250</v>
      </c>
      <c r="F35" s="43" t="str">
        <f t="shared" si="2"/>
        <v>N/A</v>
      </c>
      <c r="G35" s="35">
        <v>192928</v>
      </c>
      <c r="H35" s="43" t="str">
        <f t="shared" si="3"/>
        <v>N/A</v>
      </c>
      <c r="I35" s="12">
        <v>9.2010000000000005</v>
      </c>
      <c r="J35" s="12">
        <v>4.71</v>
      </c>
      <c r="K35" s="44" t="s">
        <v>732</v>
      </c>
      <c r="L35" s="9" t="str">
        <f t="shared" si="0"/>
        <v>Yes</v>
      </c>
    </row>
    <row r="36" spans="1:12" x14ac:dyDescent="0.2">
      <c r="A36" s="3" t="s">
        <v>1002</v>
      </c>
      <c r="B36" s="34" t="s">
        <v>217</v>
      </c>
      <c r="C36" s="35">
        <v>0</v>
      </c>
      <c r="D36" s="43" t="str">
        <f t="shared" si="1"/>
        <v>N/A</v>
      </c>
      <c r="E36" s="35">
        <v>0</v>
      </c>
      <c r="F36" s="43" t="str">
        <f t="shared" si="2"/>
        <v>N/A</v>
      </c>
      <c r="G36" s="35">
        <v>0</v>
      </c>
      <c r="H36" s="43" t="str">
        <f t="shared" si="3"/>
        <v>N/A</v>
      </c>
      <c r="I36" s="12" t="s">
        <v>1743</v>
      </c>
      <c r="J36" s="12" t="s">
        <v>1743</v>
      </c>
      <c r="K36" s="44" t="s">
        <v>732</v>
      </c>
      <c r="L36" s="9" t="str">
        <f t="shared" si="0"/>
        <v>N/A</v>
      </c>
    </row>
    <row r="37" spans="1:12" x14ac:dyDescent="0.2">
      <c r="A37" s="3" t="s">
        <v>1003</v>
      </c>
      <c r="B37" s="34" t="s">
        <v>217</v>
      </c>
      <c r="C37" s="35">
        <v>15879</v>
      </c>
      <c r="D37" s="43" t="str">
        <f t="shared" si="1"/>
        <v>N/A</v>
      </c>
      <c r="E37" s="35">
        <v>21201</v>
      </c>
      <c r="F37" s="43" t="str">
        <f t="shared" si="2"/>
        <v>N/A</v>
      </c>
      <c r="G37" s="35">
        <v>24308</v>
      </c>
      <c r="H37" s="43" t="str">
        <f t="shared" si="3"/>
        <v>N/A</v>
      </c>
      <c r="I37" s="12">
        <v>33.520000000000003</v>
      </c>
      <c r="J37" s="12">
        <v>14.65</v>
      </c>
      <c r="K37" s="44" t="s">
        <v>732</v>
      </c>
      <c r="L37" s="9" t="str">
        <f t="shared" si="0"/>
        <v>Yes</v>
      </c>
    </row>
    <row r="38" spans="1:12" x14ac:dyDescent="0.2">
      <c r="A38" s="3" t="s">
        <v>1004</v>
      </c>
      <c r="B38" s="34" t="s">
        <v>217</v>
      </c>
      <c r="C38" s="35">
        <v>63793</v>
      </c>
      <c r="D38" s="43" t="str">
        <f t="shared" si="1"/>
        <v>N/A</v>
      </c>
      <c r="E38" s="35">
        <v>62080</v>
      </c>
      <c r="F38" s="43" t="str">
        <f t="shared" si="2"/>
        <v>N/A</v>
      </c>
      <c r="G38" s="35">
        <v>61575</v>
      </c>
      <c r="H38" s="43" t="str">
        <f t="shared" si="3"/>
        <v>N/A</v>
      </c>
      <c r="I38" s="12">
        <v>-2.69</v>
      </c>
      <c r="J38" s="12">
        <v>-0.81299999999999994</v>
      </c>
      <c r="K38" s="44" t="s">
        <v>732</v>
      </c>
      <c r="L38" s="9" t="str">
        <f t="shared" si="0"/>
        <v>Yes</v>
      </c>
    </row>
    <row r="39" spans="1:12" x14ac:dyDescent="0.2">
      <c r="A39" s="3" t="s">
        <v>1005</v>
      </c>
      <c r="B39" s="34" t="s">
        <v>217</v>
      </c>
      <c r="C39" s="35">
        <v>29157</v>
      </c>
      <c r="D39" s="43" t="str">
        <f t="shared" si="1"/>
        <v>N/A</v>
      </c>
      <c r="E39" s="35">
        <v>25346</v>
      </c>
      <c r="F39" s="43" t="str">
        <f t="shared" si="2"/>
        <v>N/A</v>
      </c>
      <c r="G39" s="35">
        <v>25095</v>
      </c>
      <c r="H39" s="43" t="str">
        <f t="shared" si="3"/>
        <v>N/A</v>
      </c>
      <c r="I39" s="12">
        <v>-13.1</v>
      </c>
      <c r="J39" s="12">
        <v>-0.99</v>
      </c>
      <c r="K39" s="44" t="s">
        <v>732</v>
      </c>
      <c r="L39" s="9" t="str">
        <f t="shared" si="0"/>
        <v>Yes</v>
      </c>
    </row>
    <row r="40" spans="1:12" x14ac:dyDescent="0.2">
      <c r="A40" s="3" t="s">
        <v>1006</v>
      </c>
      <c r="B40" s="34" t="s">
        <v>217</v>
      </c>
      <c r="C40" s="35">
        <v>13587</v>
      </c>
      <c r="D40" s="43" t="str">
        <f t="shared" si="1"/>
        <v>N/A</v>
      </c>
      <c r="E40" s="35">
        <v>17375</v>
      </c>
      <c r="F40" s="43" t="str">
        <f t="shared" si="2"/>
        <v>N/A</v>
      </c>
      <c r="G40" s="35">
        <v>18672</v>
      </c>
      <c r="H40" s="43" t="str">
        <f t="shared" si="3"/>
        <v>N/A</v>
      </c>
      <c r="I40" s="12">
        <v>27.88</v>
      </c>
      <c r="J40" s="12">
        <v>7.4649999999999999</v>
      </c>
      <c r="K40" s="44" t="s">
        <v>732</v>
      </c>
      <c r="L40" s="9" t="str">
        <f t="shared" si="0"/>
        <v>Yes</v>
      </c>
    </row>
    <row r="41" spans="1:12" x14ac:dyDescent="0.2">
      <c r="A41" s="45" t="s">
        <v>84</v>
      </c>
      <c r="B41" s="34" t="s">
        <v>217</v>
      </c>
      <c r="C41" s="46">
        <v>8828832890</v>
      </c>
      <c r="D41" s="43" t="str">
        <f t="shared" si="1"/>
        <v>N/A</v>
      </c>
      <c r="E41" s="46">
        <v>9487478231</v>
      </c>
      <c r="F41" s="43" t="str">
        <f t="shared" si="2"/>
        <v>N/A</v>
      </c>
      <c r="G41" s="46">
        <v>9084054384</v>
      </c>
      <c r="H41" s="43" t="str">
        <f t="shared" si="3"/>
        <v>N/A</v>
      </c>
      <c r="I41" s="12">
        <v>7.46</v>
      </c>
      <c r="J41" s="12">
        <v>-4.25</v>
      </c>
      <c r="K41" s="44" t="s">
        <v>732</v>
      </c>
      <c r="L41" s="9" t="str">
        <f t="shared" si="0"/>
        <v>Yes</v>
      </c>
    </row>
    <row r="42" spans="1:12" x14ac:dyDescent="0.2">
      <c r="A42" s="45" t="s">
        <v>1503</v>
      </c>
      <c r="B42" s="34" t="s">
        <v>217</v>
      </c>
      <c r="C42" s="46">
        <v>5275.8113543999998</v>
      </c>
      <c r="D42" s="43" t="str">
        <f t="shared" si="1"/>
        <v>N/A</v>
      </c>
      <c r="E42" s="46">
        <v>5394.514459</v>
      </c>
      <c r="F42" s="43" t="str">
        <f t="shared" si="2"/>
        <v>N/A</v>
      </c>
      <c r="G42" s="46">
        <v>4989.3799914000001</v>
      </c>
      <c r="H42" s="43" t="str">
        <f t="shared" si="3"/>
        <v>N/A</v>
      </c>
      <c r="I42" s="12">
        <v>2.25</v>
      </c>
      <c r="J42" s="12">
        <v>-7.51</v>
      </c>
      <c r="K42" s="44" t="s">
        <v>732</v>
      </c>
      <c r="L42" s="9" t="str">
        <f t="shared" si="0"/>
        <v>Yes</v>
      </c>
    </row>
    <row r="43" spans="1:12" x14ac:dyDescent="0.2">
      <c r="A43" s="45" t="s">
        <v>1504</v>
      </c>
      <c r="B43" s="34" t="s">
        <v>217</v>
      </c>
      <c r="C43" s="46">
        <v>5811.4210440999996</v>
      </c>
      <c r="D43" s="43" t="str">
        <f t="shared" si="1"/>
        <v>N/A</v>
      </c>
      <c r="E43" s="46">
        <v>5896.5940019999998</v>
      </c>
      <c r="F43" s="43" t="str">
        <f t="shared" si="2"/>
        <v>N/A</v>
      </c>
      <c r="G43" s="46">
        <v>5545.2553884999998</v>
      </c>
      <c r="H43" s="43" t="str">
        <f t="shared" si="3"/>
        <v>N/A</v>
      </c>
      <c r="I43" s="12">
        <v>1.466</v>
      </c>
      <c r="J43" s="12">
        <v>-5.96</v>
      </c>
      <c r="K43" s="44" t="s">
        <v>732</v>
      </c>
      <c r="L43" s="9" t="str">
        <f t="shared" si="0"/>
        <v>Yes</v>
      </c>
    </row>
    <row r="44" spans="1:12" x14ac:dyDescent="0.2">
      <c r="A44" s="4" t="s">
        <v>107</v>
      </c>
      <c r="B44" s="34" t="s">
        <v>217</v>
      </c>
      <c r="C44" s="46">
        <v>171049673</v>
      </c>
      <c r="D44" s="43" t="str">
        <f t="shared" si="1"/>
        <v>N/A</v>
      </c>
      <c r="E44" s="46">
        <v>196208926</v>
      </c>
      <c r="F44" s="43" t="str">
        <f t="shared" si="2"/>
        <v>N/A</v>
      </c>
      <c r="G44" s="46">
        <v>348015631</v>
      </c>
      <c r="H44" s="43" t="str">
        <f t="shared" si="3"/>
        <v>N/A</v>
      </c>
      <c r="I44" s="12">
        <v>14.71</v>
      </c>
      <c r="J44" s="12">
        <v>77.37</v>
      </c>
      <c r="K44" s="44" t="s">
        <v>732</v>
      </c>
      <c r="L44" s="9" t="str">
        <f t="shared" si="0"/>
        <v>No</v>
      </c>
    </row>
    <row r="45" spans="1:12" x14ac:dyDescent="0.2">
      <c r="A45" s="45" t="s">
        <v>162</v>
      </c>
      <c r="B45" s="47" t="s">
        <v>221</v>
      </c>
      <c r="C45" s="1">
        <v>0</v>
      </c>
      <c r="D45" s="43" t="str">
        <f>IF($B45="N/A","N/A",IF(C45&gt;0,"No",IF(C45&lt;0,"No","Yes")))</f>
        <v>Yes</v>
      </c>
      <c r="E45" s="1">
        <v>0</v>
      </c>
      <c r="F45" s="43" t="str">
        <f>IF($B45="N/A","N/A",IF(E45&gt;0,"No",IF(E45&lt;0,"No","Yes")))</f>
        <v>Yes</v>
      </c>
      <c r="G45" s="1">
        <v>0</v>
      </c>
      <c r="H45" s="43" t="str">
        <f>IF($B45="N/A","N/A",IF(G45&gt;0,"No",IF(G45&lt;0,"No","Yes")))</f>
        <v>Yes</v>
      </c>
      <c r="I45" s="12" t="s">
        <v>1743</v>
      </c>
      <c r="J45" s="12" t="s">
        <v>1743</v>
      </c>
      <c r="K45" s="44" t="s">
        <v>732</v>
      </c>
      <c r="L45" s="9" t="str">
        <f t="shared" si="0"/>
        <v>N/A</v>
      </c>
    </row>
    <row r="46" spans="1:12" x14ac:dyDescent="0.2">
      <c r="A46" s="45" t="s">
        <v>160</v>
      </c>
      <c r="B46" s="34" t="s">
        <v>217</v>
      </c>
      <c r="C46" s="46">
        <v>0</v>
      </c>
      <c r="D46" s="43" t="str">
        <f t="shared" ref="D46:D47" si="4">IF($B46="N/A","N/A",IF(C46&gt;10,"No",IF(C46&lt;-10,"No","Yes")))</f>
        <v>N/A</v>
      </c>
      <c r="E46" s="46">
        <v>0</v>
      </c>
      <c r="F46" s="43" t="str">
        <f t="shared" ref="F46:F47" si="5">IF($B46="N/A","N/A",IF(E46&gt;10,"No",IF(E46&lt;-10,"No","Yes")))</f>
        <v>N/A</v>
      </c>
      <c r="G46" s="46">
        <v>0</v>
      </c>
      <c r="H46" s="43" t="str">
        <f t="shared" ref="H46:H47" si="6">IF($B46="N/A","N/A",IF(G46&gt;10,"No",IF(G46&lt;-10,"No","Yes")))</f>
        <v>N/A</v>
      </c>
      <c r="I46" s="12" t="s">
        <v>1743</v>
      </c>
      <c r="J46" s="12" t="s">
        <v>1743</v>
      </c>
      <c r="K46" s="44" t="s">
        <v>732</v>
      </c>
      <c r="L46" s="9" t="str">
        <f t="shared" si="0"/>
        <v>N/A</v>
      </c>
    </row>
    <row r="47" spans="1:12" x14ac:dyDescent="0.2">
      <c r="A47" s="45" t="s">
        <v>1290</v>
      </c>
      <c r="B47" s="34" t="s">
        <v>217</v>
      </c>
      <c r="C47" s="46" t="s">
        <v>1743</v>
      </c>
      <c r="D47" s="43" t="str">
        <f t="shared" si="4"/>
        <v>N/A</v>
      </c>
      <c r="E47" s="46" t="s">
        <v>1743</v>
      </c>
      <c r="F47" s="43" t="str">
        <f t="shared" si="5"/>
        <v>N/A</v>
      </c>
      <c r="G47" s="46" t="s">
        <v>1743</v>
      </c>
      <c r="H47" s="43" t="str">
        <f t="shared" si="6"/>
        <v>N/A</v>
      </c>
      <c r="I47" s="12" t="s">
        <v>1743</v>
      </c>
      <c r="J47" s="12" t="s">
        <v>1743</v>
      </c>
      <c r="K47" s="44" t="s">
        <v>732</v>
      </c>
      <c r="L47" s="9" t="str">
        <f>IF(J47="Div by 0", "N/A", IF(OR(J47="N/A",K47="N/A"),"N/A", IF(J47&gt;VALUE(MID(K47,1,2)), "No", IF(J47&lt;-1*VALUE(MID(K47,1,2)), "No", "Yes"))))</f>
        <v>N/A</v>
      </c>
    </row>
    <row r="48" spans="1:12" x14ac:dyDescent="0.2">
      <c r="A48" s="45" t="s">
        <v>1505</v>
      </c>
      <c r="B48" s="34" t="s">
        <v>217</v>
      </c>
      <c r="C48" s="46">
        <v>11451.963325000001</v>
      </c>
      <c r="D48" s="43" t="str">
        <f t="shared" ref="D48:D74" si="7">IF($B48="N/A","N/A",IF(C48&gt;10,"No",IF(C48&lt;-10,"No","Yes")))</f>
        <v>N/A</v>
      </c>
      <c r="E48" s="46">
        <v>11996.053793999999</v>
      </c>
      <c r="F48" s="43" t="str">
        <f t="shared" ref="F48:F74" si="8">IF($B48="N/A","N/A",IF(E48&gt;10,"No",IF(E48&lt;-10,"No","Yes")))</f>
        <v>N/A</v>
      </c>
      <c r="G48" s="46">
        <v>11809.011129</v>
      </c>
      <c r="H48" s="43" t="str">
        <f t="shared" ref="H48:H74" si="9">IF($B48="N/A","N/A",IF(G48&gt;10,"No",IF(G48&lt;-10,"No","Yes")))</f>
        <v>N/A</v>
      </c>
      <c r="I48" s="12">
        <v>4.7510000000000003</v>
      </c>
      <c r="J48" s="12">
        <v>-1.56</v>
      </c>
      <c r="K48" s="44" t="s">
        <v>732</v>
      </c>
      <c r="L48" s="9" t="str">
        <f t="shared" ref="L48:L74" si="10">IF(J48="Div by 0", "N/A", IF(K48="N/A","N/A", IF(J48&gt;VALUE(MID(K48,1,2)), "No", IF(J48&lt;-1*VALUE(MID(K48,1,2)), "No", "Yes"))))</f>
        <v>Yes</v>
      </c>
    </row>
    <row r="49" spans="1:12" x14ac:dyDescent="0.2">
      <c r="A49" s="45" t="s">
        <v>1506</v>
      </c>
      <c r="B49" s="34" t="s">
        <v>217</v>
      </c>
      <c r="C49" s="46">
        <v>7612.6894136000001</v>
      </c>
      <c r="D49" s="43" t="str">
        <f t="shared" si="7"/>
        <v>N/A</v>
      </c>
      <c r="E49" s="46">
        <v>7849.5165666000003</v>
      </c>
      <c r="F49" s="43" t="str">
        <f t="shared" si="8"/>
        <v>N/A</v>
      </c>
      <c r="G49" s="46">
        <v>7595.7852396999997</v>
      </c>
      <c r="H49" s="43" t="str">
        <f t="shared" si="9"/>
        <v>N/A</v>
      </c>
      <c r="I49" s="12">
        <v>3.1110000000000002</v>
      </c>
      <c r="J49" s="12">
        <v>-3.23</v>
      </c>
      <c r="K49" s="44" t="s">
        <v>732</v>
      </c>
      <c r="L49" s="9" t="str">
        <f t="shared" si="10"/>
        <v>Yes</v>
      </c>
    </row>
    <row r="50" spans="1:12" x14ac:dyDescent="0.2">
      <c r="A50" s="45" t="s">
        <v>1507</v>
      </c>
      <c r="B50" s="34" t="s">
        <v>217</v>
      </c>
      <c r="C50" s="46">
        <v>23081.567703000001</v>
      </c>
      <c r="D50" s="43" t="str">
        <f t="shared" si="7"/>
        <v>N/A</v>
      </c>
      <c r="E50" s="46">
        <v>24716.389150999999</v>
      </c>
      <c r="F50" s="43" t="str">
        <f t="shared" si="8"/>
        <v>N/A</v>
      </c>
      <c r="G50" s="46">
        <v>24393.155696999998</v>
      </c>
      <c r="H50" s="43" t="str">
        <f t="shared" si="9"/>
        <v>N/A</v>
      </c>
      <c r="I50" s="12">
        <v>7.0830000000000002</v>
      </c>
      <c r="J50" s="12">
        <v>-1.31</v>
      </c>
      <c r="K50" s="44" t="s">
        <v>732</v>
      </c>
      <c r="L50" s="9" t="str">
        <f t="shared" si="10"/>
        <v>Yes</v>
      </c>
    </row>
    <row r="51" spans="1:12" x14ac:dyDescent="0.2">
      <c r="A51" s="45" t="s">
        <v>1508</v>
      </c>
      <c r="B51" s="34" t="s">
        <v>217</v>
      </c>
      <c r="C51" s="46">
        <v>11188.219714999999</v>
      </c>
      <c r="D51" s="43" t="str">
        <f t="shared" si="7"/>
        <v>N/A</v>
      </c>
      <c r="E51" s="46">
        <v>11529.817933</v>
      </c>
      <c r="F51" s="43" t="str">
        <f t="shared" si="8"/>
        <v>N/A</v>
      </c>
      <c r="G51" s="46">
        <v>11330.833661000001</v>
      </c>
      <c r="H51" s="43" t="str">
        <f t="shared" si="9"/>
        <v>N/A</v>
      </c>
      <c r="I51" s="12">
        <v>3.0529999999999999</v>
      </c>
      <c r="J51" s="12">
        <v>-1.73</v>
      </c>
      <c r="K51" s="44" t="s">
        <v>732</v>
      </c>
      <c r="L51" s="9" t="str">
        <f t="shared" si="10"/>
        <v>Yes</v>
      </c>
    </row>
    <row r="52" spans="1:12" x14ac:dyDescent="0.2">
      <c r="A52" s="45" t="s">
        <v>1509</v>
      </c>
      <c r="B52" s="34" t="s">
        <v>217</v>
      </c>
      <c r="C52" s="46" t="s">
        <v>1743</v>
      </c>
      <c r="D52" s="43" t="str">
        <f t="shared" si="7"/>
        <v>N/A</v>
      </c>
      <c r="E52" s="46">
        <v>9160</v>
      </c>
      <c r="F52" s="43" t="str">
        <f t="shared" si="8"/>
        <v>N/A</v>
      </c>
      <c r="G52" s="46" t="s">
        <v>1743</v>
      </c>
      <c r="H52" s="43" t="str">
        <f t="shared" si="9"/>
        <v>N/A</v>
      </c>
      <c r="I52" s="12" t="s">
        <v>1743</v>
      </c>
      <c r="J52" s="12" t="s">
        <v>1743</v>
      </c>
      <c r="K52" s="44" t="s">
        <v>732</v>
      </c>
      <c r="L52" s="9" t="str">
        <f t="shared" si="10"/>
        <v>N/A</v>
      </c>
    </row>
    <row r="53" spans="1:12" x14ac:dyDescent="0.2">
      <c r="A53" s="45" t="s">
        <v>1510</v>
      </c>
      <c r="B53" s="34" t="s">
        <v>217</v>
      </c>
      <c r="C53" s="46" t="s">
        <v>1743</v>
      </c>
      <c r="D53" s="43" t="str">
        <f t="shared" si="7"/>
        <v>N/A</v>
      </c>
      <c r="E53" s="46" t="s">
        <v>1743</v>
      </c>
      <c r="F53" s="43" t="str">
        <f t="shared" si="8"/>
        <v>N/A</v>
      </c>
      <c r="G53" s="46" t="s">
        <v>1743</v>
      </c>
      <c r="H53" s="43" t="str">
        <f t="shared" si="9"/>
        <v>N/A</v>
      </c>
      <c r="I53" s="12" t="s">
        <v>1743</v>
      </c>
      <c r="J53" s="12" t="s">
        <v>1743</v>
      </c>
      <c r="K53" s="44" t="s">
        <v>732</v>
      </c>
      <c r="L53" s="9" t="str">
        <f t="shared" si="10"/>
        <v>N/A</v>
      </c>
    </row>
    <row r="54" spans="1:12" x14ac:dyDescent="0.2">
      <c r="A54" s="45" t="s">
        <v>1511</v>
      </c>
      <c r="B54" s="34" t="s">
        <v>217</v>
      </c>
      <c r="C54" s="46">
        <v>14073.886329999999</v>
      </c>
      <c r="D54" s="43" t="str">
        <f t="shared" si="7"/>
        <v>N/A</v>
      </c>
      <c r="E54" s="46">
        <v>14493.515726</v>
      </c>
      <c r="F54" s="43" t="str">
        <f t="shared" si="8"/>
        <v>N/A</v>
      </c>
      <c r="G54" s="46">
        <v>13583.502931999999</v>
      </c>
      <c r="H54" s="43" t="str">
        <f t="shared" si="9"/>
        <v>N/A</v>
      </c>
      <c r="I54" s="12">
        <v>2.9820000000000002</v>
      </c>
      <c r="J54" s="12">
        <v>-6.28</v>
      </c>
      <c r="K54" s="44" t="s">
        <v>732</v>
      </c>
      <c r="L54" s="9" t="str">
        <f t="shared" si="10"/>
        <v>Yes</v>
      </c>
    </row>
    <row r="55" spans="1:12" x14ac:dyDescent="0.2">
      <c r="A55" s="45" t="s">
        <v>1512</v>
      </c>
      <c r="B55" s="34" t="s">
        <v>217</v>
      </c>
      <c r="C55" s="46">
        <v>14732.916010999999</v>
      </c>
      <c r="D55" s="43" t="str">
        <f t="shared" si="7"/>
        <v>N/A</v>
      </c>
      <c r="E55" s="46">
        <v>15324.736903999999</v>
      </c>
      <c r="F55" s="43" t="str">
        <f t="shared" si="8"/>
        <v>N/A</v>
      </c>
      <c r="G55" s="46">
        <v>14338.301235999999</v>
      </c>
      <c r="H55" s="43" t="str">
        <f t="shared" si="9"/>
        <v>N/A</v>
      </c>
      <c r="I55" s="12">
        <v>4.0170000000000003</v>
      </c>
      <c r="J55" s="12">
        <v>-6.44</v>
      </c>
      <c r="K55" s="44" t="s">
        <v>732</v>
      </c>
      <c r="L55" s="9" t="str">
        <f t="shared" si="10"/>
        <v>Yes</v>
      </c>
    </row>
    <row r="56" spans="1:12" ht="25.5" x14ac:dyDescent="0.2">
      <c r="A56" s="45" t="s">
        <v>1513</v>
      </c>
      <c r="B56" s="34" t="s">
        <v>217</v>
      </c>
      <c r="C56" s="46">
        <v>22684.391589999999</v>
      </c>
      <c r="D56" s="43" t="str">
        <f t="shared" si="7"/>
        <v>N/A</v>
      </c>
      <c r="E56" s="46">
        <v>23867.10673</v>
      </c>
      <c r="F56" s="43" t="str">
        <f t="shared" si="8"/>
        <v>N/A</v>
      </c>
      <c r="G56" s="46">
        <v>22296.229735000001</v>
      </c>
      <c r="H56" s="43" t="str">
        <f t="shared" si="9"/>
        <v>N/A</v>
      </c>
      <c r="I56" s="12">
        <v>5.2140000000000004</v>
      </c>
      <c r="J56" s="12">
        <v>-6.58</v>
      </c>
      <c r="K56" s="44" t="s">
        <v>732</v>
      </c>
      <c r="L56" s="9" t="str">
        <f t="shared" si="10"/>
        <v>Yes</v>
      </c>
    </row>
    <row r="57" spans="1:12" x14ac:dyDescent="0.2">
      <c r="A57" s="45" t="s">
        <v>1514</v>
      </c>
      <c r="B57" s="34" t="s">
        <v>217</v>
      </c>
      <c r="C57" s="46">
        <v>11891.146304</v>
      </c>
      <c r="D57" s="43" t="str">
        <f t="shared" si="7"/>
        <v>N/A</v>
      </c>
      <c r="E57" s="46">
        <v>11945.137301000001</v>
      </c>
      <c r="F57" s="43" t="str">
        <f t="shared" si="8"/>
        <v>N/A</v>
      </c>
      <c r="G57" s="46">
        <v>11188.296788</v>
      </c>
      <c r="H57" s="43" t="str">
        <f t="shared" si="9"/>
        <v>N/A</v>
      </c>
      <c r="I57" s="12">
        <v>0.45400000000000001</v>
      </c>
      <c r="J57" s="12">
        <v>-6.34</v>
      </c>
      <c r="K57" s="44" t="s">
        <v>732</v>
      </c>
      <c r="L57" s="9" t="str">
        <f t="shared" si="10"/>
        <v>Yes</v>
      </c>
    </row>
    <row r="58" spans="1:12" x14ac:dyDescent="0.2">
      <c r="A58" s="45" t="s">
        <v>1515</v>
      </c>
      <c r="B58" s="34" t="s">
        <v>217</v>
      </c>
      <c r="C58" s="46">
        <v>4471.8268156000004</v>
      </c>
      <c r="D58" s="43" t="str">
        <f t="shared" si="7"/>
        <v>N/A</v>
      </c>
      <c r="E58" s="46">
        <v>4760.0546594999996</v>
      </c>
      <c r="F58" s="43" t="str">
        <f t="shared" si="8"/>
        <v>N/A</v>
      </c>
      <c r="G58" s="46">
        <v>3962.0944518000001</v>
      </c>
      <c r="H58" s="43" t="str">
        <f t="shared" si="9"/>
        <v>N/A</v>
      </c>
      <c r="I58" s="12">
        <v>6.4450000000000003</v>
      </c>
      <c r="J58" s="12">
        <v>-16.8</v>
      </c>
      <c r="K58" s="44" t="s">
        <v>732</v>
      </c>
      <c r="L58" s="9" t="str">
        <f t="shared" si="10"/>
        <v>Yes</v>
      </c>
    </row>
    <row r="59" spans="1:12" x14ac:dyDescent="0.2">
      <c r="A59" s="45" t="s">
        <v>1516</v>
      </c>
      <c r="B59" s="34" t="s">
        <v>217</v>
      </c>
      <c r="C59" s="46" t="s">
        <v>1743</v>
      </c>
      <c r="D59" s="43" t="str">
        <f t="shared" si="7"/>
        <v>N/A</v>
      </c>
      <c r="E59" s="46" t="s">
        <v>1743</v>
      </c>
      <c r="F59" s="43" t="str">
        <f t="shared" si="8"/>
        <v>N/A</v>
      </c>
      <c r="G59" s="46" t="s">
        <v>1743</v>
      </c>
      <c r="H59" s="43" t="str">
        <f t="shared" si="9"/>
        <v>N/A</v>
      </c>
      <c r="I59" s="12" t="s">
        <v>1743</v>
      </c>
      <c r="J59" s="12" t="s">
        <v>1743</v>
      </c>
      <c r="K59" s="44" t="s">
        <v>732</v>
      </c>
      <c r="L59" s="9" t="str">
        <f t="shared" si="10"/>
        <v>N/A</v>
      </c>
    </row>
    <row r="60" spans="1:12" x14ac:dyDescent="0.2">
      <c r="A60" s="45" t="s">
        <v>1517</v>
      </c>
      <c r="B60" s="34" t="s">
        <v>217</v>
      </c>
      <c r="C60" s="46">
        <v>2117.0555841</v>
      </c>
      <c r="D60" s="43" t="str">
        <f t="shared" si="7"/>
        <v>N/A</v>
      </c>
      <c r="E60" s="46">
        <v>2192.6930014999998</v>
      </c>
      <c r="F60" s="43" t="str">
        <f t="shared" si="8"/>
        <v>N/A</v>
      </c>
      <c r="G60" s="46">
        <v>1939.0821438</v>
      </c>
      <c r="H60" s="43" t="str">
        <f t="shared" si="9"/>
        <v>N/A</v>
      </c>
      <c r="I60" s="12">
        <v>3.573</v>
      </c>
      <c r="J60" s="12">
        <v>-11.6</v>
      </c>
      <c r="K60" s="44" t="s">
        <v>732</v>
      </c>
      <c r="L60" s="9" t="str">
        <f t="shared" si="10"/>
        <v>Yes</v>
      </c>
    </row>
    <row r="61" spans="1:12" x14ac:dyDescent="0.2">
      <c r="A61" s="45" t="s">
        <v>1518</v>
      </c>
      <c r="B61" s="34" t="s">
        <v>217</v>
      </c>
      <c r="C61" s="46">
        <v>2297.0789129999998</v>
      </c>
      <c r="D61" s="43" t="str">
        <f t="shared" si="7"/>
        <v>N/A</v>
      </c>
      <c r="E61" s="46">
        <v>2403.0878478999998</v>
      </c>
      <c r="F61" s="43" t="str">
        <f t="shared" si="8"/>
        <v>N/A</v>
      </c>
      <c r="G61" s="46">
        <v>2091.0498940000002</v>
      </c>
      <c r="H61" s="43" t="str">
        <f t="shared" si="9"/>
        <v>N/A</v>
      </c>
      <c r="I61" s="12">
        <v>4.6150000000000002</v>
      </c>
      <c r="J61" s="12">
        <v>-13</v>
      </c>
      <c r="K61" s="44" t="s">
        <v>732</v>
      </c>
      <c r="L61" s="9" t="str">
        <f t="shared" si="10"/>
        <v>Yes</v>
      </c>
    </row>
    <row r="62" spans="1:12" x14ac:dyDescent="0.2">
      <c r="A62" s="45" t="s">
        <v>1519</v>
      </c>
      <c r="B62" s="34" t="s">
        <v>217</v>
      </c>
      <c r="C62" s="46" t="s">
        <v>1743</v>
      </c>
      <c r="D62" s="43" t="str">
        <f t="shared" si="7"/>
        <v>N/A</v>
      </c>
      <c r="E62" s="46" t="s">
        <v>1743</v>
      </c>
      <c r="F62" s="43" t="str">
        <f t="shared" si="8"/>
        <v>N/A</v>
      </c>
      <c r="G62" s="46" t="s">
        <v>1743</v>
      </c>
      <c r="H62" s="43" t="str">
        <f t="shared" si="9"/>
        <v>N/A</v>
      </c>
      <c r="I62" s="12" t="s">
        <v>1743</v>
      </c>
      <c r="J62" s="12" t="s">
        <v>1743</v>
      </c>
      <c r="K62" s="44" t="s">
        <v>732</v>
      </c>
      <c r="L62" s="9" t="str">
        <f t="shared" si="10"/>
        <v>N/A</v>
      </c>
    </row>
    <row r="63" spans="1:12" ht="25.5" x14ac:dyDescent="0.2">
      <c r="A63" s="45" t="s">
        <v>1520</v>
      </c>
      <c r="B63" s="34" t="s">
        <v>217</v>
      </c>
      <c r="C63" s="46">
        <v>2637.4900581000002</v>
      </c>
      <c r="D63" s="43" t="str">
        <f t="shared" si="7"/>
        <v>N/A</v>
      </c>
      <c r="E63" s="46">
        <v>2513.6627127000002</v>
      </c>
      <c r="F63" s="43" t="str">
        <f t="shared" si="8"/>
        <v>N/A</v>
      </c>
      <c r="G63" s="46">
        <v>2296.7187204000002</v>
      </c>
      <c r="H63" s="43" t="str">
        <f t="shared" si="9"/>
        <v>N/A</v>
      </c>
      <c r="I63" s="12">
        <v>-4.6900000000000004</v>
      </c>
      <c r="J63" s="12">
        <v>-8.6300000000000008</v>
      </c>
      <c r="K63" s="44" t="s">
        <v>732</v>
      </c>
      <c r="L63" s="9" t="str">
        <f t="shared" si="10"/>
        <v>Yes</v>
      </c>
    </row>
    <row r="64" spans="1:12" x14ac:dyDescent="0.2">
      <c r="A64" s="45" t="s">
        <v>1521</v>
      </c>
      <c r="B64" s="34" t="s">
        <v>217</v>
      </c>
      <c r="C64" s="46">
        <v>1862.2041545</v>
      </c>
      <c r="D64" s="43" t="str">
        <f t="shared" si="7"/>
        <v>N/A</v>
      </c>
      <c r="E64" s="46">
        <v>1940.9509016</v>
      </c>
      <c r="F64" s="43" t="str">
        <f t="shared" si="8"/>
        <v>N/A</v>
      </c>
      <c r="G64" s="46">
        <v>1726.0196774000001</v>
      </c>
      <c r="H64" s="43" t="str">
        <f t="shared" si="9"/>
        <v>N/A</v>
      </c>
      <c r="I64" s="12">
        <v>4.2290000000000001</v>
      </c>
      <c r="J64" s="12">
        <v>-11.1</v>
      </c>
      <c r="K64" s="44" t="s">
        <v>732</v>
      </c>
      <c r="L64" s="9" t="str">
        <f t="shared" si="10"/>
        <v>Yes</v>
      </c>
    </row>
    <row r="65" spans="1:12" x14ac:dyDescent="0.2">
      <c r="A65" s="45" t="s">
        <v>1522</v>
      </c>
      <c r="B65" s="34" t="s">
        <v>217</v>
      </c>
      <c r="C65" s="46">
        <v>2435.0595807999998</v>
      </c>
      <c r="D65" s="43" t="str">
        <f t="shared" si="7"/>
        <v>N/A</v>
      </c>
      <c r="E65" s="46">
        <v>2585.7049775999999</v>
      </c>
      <c r="F65" s="43" t="str">
        <f t="shared" si="8"/>
        <v>N/A</v>
      </c>
      <c r="G65" s="46">
        <v>2403.3819699999999</v>
      </c>
      <c r="H65" s="43" t="str">
        <f t="shared" si="9"/>
        <v>N/A</v>
      </c>
      <c r="I65" s="12">
        <v>6.1870000000000003</v>
      </c>
      <c r="J65" s="12">
        <v>-7.05</v>
      </c>
      <c r="K65" s="44" t="s">
        <v>732</v>
      </c>
      <c r="L65" s="9" t="str">
        <f t="shared" si="10"/>
        <v>Yes</v>
      </c>
    </row>
    <row r="66" spans="1:12" x14ac:dyDescent="0.2">
      <c r="A66" s="45" t="s">
        <v>1523</v>
      </c>
      <c r="B66" s="34" t="s">
        <v>217</v>
      </c>
      <c r="C66" s="46">
        <v>9044.6765445000001</v>
      </c>
      <c r="D66" s="43" t="str">
        <f t="shared" si="7"/>
        <v>N/A</v>
      </c>
      <c r="E66" s="46">
        <v>9412.0165381000006</v>
      </c>
      <c r="F66" s="43" t="str">
        <f t="shared" si="8"/>
        <v>N/A</v>
      </c>
      <c r="G66" s="46">
        <v>8425.8894380000002</v>
      </c>
      <c r="H66" s="43" t="str">
        <f t="shared" si="9"/>
        <v>N/A</v>
      </c>
      <c r="I66" s="12">
        <v>4.0609999999999999</v>
      </c>
      <c r="J66" s="12">
        <v>-10.5</v>
      </c>
      <c r="K66" s="44" t="s">
        <v>732</v>
      </c>
      <c r="L66" s="9" t="str">
        <f t="shared" si="10"/>
        <v>Yes</v>
      </c>
    </row>
    <row r="67" spans="1:12" x14ac:dyDescent="0.2">
      <c r="A67" s="45" t="s">
        <v>1524</v>
      </c>
      <c r="B67" s="34" t="s">
        <v>217</v>
      </c>
      <c r="C67" s="46" t="s">
        <v>1743</v>
      </c>
      <c r="D67" s="43" t="str">
        <f t="shared" si="7"/>
        <v>N/A</v>
      </c>
      <c r="E67" s="46" t="s">
        <v>1743</v>
      </c>
      <c r="F67" s="43" t="str">
        <f t="shared" si="8"/>
        <v>N/A</v>
      </c>
      <c r="G67" s="46" t="s">
        <v>1743</v>
      </c>
      <c r="H67" s="43" t="str">
        <f t="shared" si="9"/>
        <v>N/A</v>
      </c>
      <c r="I67" s="12" t="s">
        <v>1743</v>
      </c>
      <c r="J67" s="12" t="s">
        <v>1743</v>
      </c>
      <c r="K67" s="44" t="s">
        <v>732</v>
      </c>
      <c r="L67" s="9" t="str">
        <f t="shared" si="10"/>
        <v>N/A</v>
      </c>
    </row>
    <row r="68" spans="1:12" x14ac:dyDescent="0.2">
      <c r="A68" s="45" t="s">
        <v>1525</v>
      </c>
      <c r="B68" s="34" t="s">
        <v>217</v>
      </c>
      <c r="C68" s="46">
        <v>3733.8226255</v>
      </c>
      <c r="D68" s="43" t="str">
        <f t="shared" si="7"/>
        <v>N/A</v>
      </c>
      <c r="E68" s="46">
        <v>3935.8431501</v>
      </c>
      <c r="F68" s="43" t="str">
        <f t="shared" si="8"/>
        <v>N/A</v>
      </c>
      <c r="G68" s="46">
        <v>3636.2407821000002</v>
      </c>
      <c r="H68" s="43" t="str">
        <f t="shared" si="9"/>
        <v>N/A</v>
      </c>
      <c r="I68" s="12">
        <v>5.4109999999999996</v>
      </c>
      <c r="J68" s="12">
        <v>-7.61</v>
      </c>
      <c r="K68" s="44" t="s">
        <v>732</v>
      </c>
      <c r="L68" s="9" t="str">
        <f t="shared" si="10"/>
        <v>Yes</v>
      </c>
    </row>
    <row r="69" spans="1:12" x14ac:dyDescent="0.2">
      <c r="A69" s="45" t="s">
        <v>1526</v>
      </c>
      <c r="B69" s="34" t="s">
        <v>217</v>
      </c>
      <c r="C69" s="46">
        <v>4003.6031352999998</v>
      </c>
      <c r="D69" s="43" t="str">
        <f t="shared" si="7"/>
        <v>N/A</v>
      </c>
      <c r="E69" s="46">
        <v>4251.4354789999998</v>
      </c>
      <c r="F69" s="43" t="str">
        <f t="shared" si="8"/>
        <v>N/A</v>
      </c>
      <c r="G69" s="46">
        <v>3905.0866747999999</v>
      </c>
      <c r="H69" s="43" t="str">
        <f t="shared" si="9"/>
        <v>N/A</v>
      </c>
      <c r="I69" s="12">
        <v>6.19</v>
      </c>
      <c r="J69" s="12">
        <v>-8.15</v>
      </c>
      <c r="K69" s="44" t="s">
        <v>732</v>
      </c>
      <c r="L69" s="9" t="str">
        <f t="shared" si="10"/>
        <v>Yes</v>
      </c>
    </row>
    <row r="70" spans="1:12" x14ac:dyDescent="0.2">
      <c r="A70" s="45" t="s">
        <v>1527</v>
      </c>
      <c r="B70" s="34" t="s">
        <v>217</v>
      </c>
      <c r="C70" s="46" t="s">
        <v>1743</v>
      </c>
      <c r="D70" s="43" t="str">
        <f t="shared" si="7"/>
        <v>N/A</v>
      </c>
      <c r="E70" s="46" t="s">
        <v>1743</v>
      </c>
      <c r="F70" s="43" t="str">
        <f t="shared" si="8"/>
        <v>N/A</v>
      </c>
      <c r="G70" s="46" t="s">
        <v>1743</v>
      </c>
      <c r="H70" s="43" t="str">
        <f t="shared" si="9"/>
        <v>N/A</v>
      </c>
      <c r="I70" s="12" t="s">
        <v>1743</v>
      </c>
      <c r="J70" s="12" t="s">
        <v>1743</v>
      </c>
      <c r="K70" s="44" t="s">
        <v>732</v>
      </c>
      <c r="L70" s="9" t="str">
        <f t="shared" si="10"/>
        <v>N/A</v>
      </c>
    </row>
    <row r="71" spans="1:12" ht="25.5" x14ac:dyDescent="0.2">
      <c r="A71" s="45" t="s">
        <v>1528</v>
      </c>
      <c r="B71" s="34" t="s">
        <v>217</v>
      </c>
      <c r="C71" s="46">
        <v>4561.4272308999998</v>
      </c>
      <c r="D71" s="43" t="str">
        <f t="shared" si="7"/>
        <v>N/A</v>
      </c>
      <c r="E71" s="46">
        <v>4855.1055139</v>
      </c>
      <c r="F71" s="43" t="str">
        <f t="shared" si="8"/>
        <v>N/A</v>
      </c>
      <c r="G71" s="46">
        <v>4410.2219845</v>
      </c>
      <c r="H71" s="43" t="str">
        <f t="shared" si="9"/>
        <v>N/A</v>
      </c>
      <c r="I71" s="12">
        <v>6.4379999999999997</v>
      </c>
      <c r="J71" s="12">
        <v>-9.16</v>
      </c>
      <c r="K71" s="44" t="s">
        <v>732</v>
      </c>
      <c r="L71" s="9" t="str">
        <f t="shared" si="10"/>
        <v>Yes</v>
      </c>
    </row>
    <row r="72" spans="1:12" x14ac:dyDescent="0.2">
      <c r="A72" s="45" t="s">
        <v>1529</v>
      </c>
      <c r="B72" s="34" t="s">
        <v>217</v>
      </c>
      <c r="C72" s="46">
        <v>3159.3338454</v>
      </c>
      <c r="D72" s="43" t="str">
        <f t="shared" si="7"/>
        <v>N/A</v>
      </c>
      <c r="E72" s="46">
        <v>3169.3221972000001</v>
      </c>
      <c r="F72" s="43" t="str">
        <f t="shared" si="8"/>
        <v>N/A</v>
      </c>
      <c r="G72" s="46">
        <v>3016.2771254999998</v>
      </c>
      <c r="H72" s="43" t="str">
        <f t="shared" si="9"/>
        <v>N/A</v>
      </c>
      <c r="I72" s="12">
        <v>0.31619999999999998</v>
      </c>
      <c r="J72" s="12">
        <v>-4.83</v>
      </c>
      <c r="K72" s="44" t="s">
        <v>732</v>
      </c>
      <c r="L72" s="9" t="str">
        <f t="shared" si="10"/>
        <v>Yes</v>
      </c>
    </row>
    <row r="73" spans="1:12" x14ac:dyDescent="0.2">
      <c r="A73" s="45" t="s">
        <v>1530</v>
      </c>
      <c r="B73" s="34" t="s">
        <v>217</v>
      </c>
      <c r="C73" s="46">
        <v>3583.7465788999998</v>
      </c>
      <c r="D73" s="43" t="str">
        <f t="shared" si="7"/>
        <v>N/A</v>
      </c>
      <c r="E73" s="46">
        <v>3688.5775665000001</v>
      </c>
      <c r="F73" s="43" t="str">
        <f t="shared" si="8"/>
        <v>N/A</v>
      </c>
      <c r="G73" s="46">
        <v>3350.5095437</v>
      </c>
      <c r="H73" s="43" t="str">
        <f t="shared" si="9"/>
        <v>N/A</v>
      </c>
      <c r="I73" s="12">
        <v>2.9249999999999998</v>
      </c>
      <c r="J73" s="12">
        <v>-9.17</v>
      </c>
      <c r="K73" s="44" t="s">
        <v>732</v>
      </c>
      <c r="L73" s="9" t="str">
        <f t="shared" si="10"/>
        <v>Yes</v>
      </c>
    </row>
    <row r="74" spans="1:12" x14ac:dyDescent="0.2">
      <c r="A74" s="45" t="s">
        <v>1531</v>
      </c>
      <c r="B74" s="34" t="s">
        <v>217</v>
      </c>
      <c r="C74" s="46">
        <v>2435.8083462</v>
      </c>
      <c r="D74" s="43" t="str">
        <f t="shared" si="7"/>
        <v>N/A</v>
      </c>
      <c r="E74" s="46">
        <v>2566.9594820000002</v>
      </c>
      <c r="F74" s="43" t="str">
        <f t="shared" si="8"/>
        <v>N/A</v>
      </c>
      <c r="G74" s="46">
        <v>2279.2812767999999</v>
      </c>
      <c r="H74" s="43" t="str">
        <f t="shared" si="9"/>
        <v>N/A</v>
      </c>
      <c r="I74" s="12">
        <v>5.3840000000000003</v>
      </c>
      <c r="J74" s="12">
        <v>-11.2</v>
      </c>
      <c r="K74" s="44" t="s">
        <v>732</v>
      </c>
      <c r="L74" s="9" t="str">
        <f t="shared" si="10"/>
        <v>Yes</v>
      </c>
    </row>
    <row r="75" spans="1:12" x14ac:dyDescent="0.2">
      <c r="A75" s="45" t="s">
        <v>1613</v>
      </c>
      <c r="B75" s="34" t="s">
        <v>217</v>
      </c>
      <c r="C75" s="46">
        <v>1046925148</v>
      </c>
      <c r="D75" s="43" t="str">
        <f t="shared" ref="D75:D144" si="11">IF($B75="N/A","N/A",IF(C75&gt;10,"No",IF(C75&lt;-10,"No","Yes")))</f>
        <v>N/A</v>
      </c>
      <c r="E75" s="46">
        <v>1087615208</v>
      </c>
      <c r="F75" s="43" t="str">
        <f t="shared" ref="F75:F144" si="12">IF($B75="N/A","N/A",IF(E75&gt;10,"No",IF(E75&lt;-10,"No","Yes")))</f>
        <v>N/A</v>
      </c>
      <c r="G75" s="46">
        <v>1041368892</v>
      </c>
      <c r="H75" s="43" t="str">
        <f t="shared" ref="H75:H144" si="13">IF($B75="N/A","N/A",IF(G75&gt;10,"No",IF(G75&lt;-10,"No","Yes")))</f>
        <v>N/A</v>
      </c>
      <c r="I75" s="12">
        <v>3.887</v>
      </c>
      <c r="J75" s="12">
        <v>-4.25</v>
      </c>
      <c r="K75" s="44" t="s">
        <v>732</v>
      </c>
      <c r="L75" s="9" t="str">
        <f t="shared" ref="L75:L135" si="14">IF(J75="Div by 0", "N/A", IF(K75="N/A","N/A", IF(J75&gt;VALUE(MID(K75,1,2)), "No", IF(J75&lt;-1*VALUE(MID(K75,1,2)), "No", "Yes"))))</f>
        <v>Yes</v>
      </c>
    </row>
    <row r="76" spans="1:12" x14ac:dyDescent="0.2">
      <c r="A76" s="45" t="s">
        <v>598</v>
      </c>
      <c r="B76" s="34" t="s">
        <v>217</v>
      </c>
      <c r="C76" s="35">
        <v>209769</v>
      </c>
      <c r="D76" s="43" t="str">
        <f t="shared" si="11"/>
        <v>N/A</v>
      </c>
      <c r="E76" s="35">
        <v>205333</v>
      </c>
      <c r="F76" s="43" t="str">
        <f t="shared" si="12"/>
        <v>N/A</v>
      </c>
      <c r="G76" s="35">
        <v>199827</v>
      </c>
      <c r="H76" s="43" t="str">
        <f t="shared" si="13"/>
        <v>N/A</v>
      </c>
      <c r="I76" s="12">
        <v>-2.11</v>
      </c>
      <c r="J76" s="12">
        <v>-2.68</v>
      </c>
      <c r="K76" s="44" t="s">
        <v>732</v>
      </c>
      <c r="L76" s="9" t="str">
        <f t="shared" si="14"/>
        <v>Yes</v>
      </c>
    </row>
    <row r="77" spans="1:12" x14ac:dyDescent="0.2">
      <c r="A77" s="45" t="s">
        <v>1440</v>
      </c>
      <c r="B77" s="34" t="s">
        <v>217</v>
      </c>
      <c r="C77" s="46">
        <v>4990.8477801999998</v>
      </c>
      <c r="D77" s="43" t="str">
        <f t="shared" si="11"/>
        <v>N/A</v>
      </c>
      <c r="E77" s="46">
        <v>5296.8359104000001</v>
      </c>
      <c r="F77" s="43" t="str">
        <f t="shared" si="12"/>
        <v>N/A</v>
      </c>
      <c r="G77" s="46">
        <v>5211.3522796999996</v>
      </c>
      <c r="H77" s="43" t="str">
        <f t="shared" si="13"/>
        <v>N/A</v>
      </c>
      <c r="I77" s="12">
        <v>6.1310000000000002</v>
      </c>
      <c r="J77" s="12">
        <v>-1.61</v>
      </c>
      <c r="K77" s="44" t="s">
        <v>732</v>
      </c>
      <c r="L77" s="9" t="str">
        <f t="shared" si="14"/>
        <v>Yes</v>
      </c>
    </row>
    <row r="78" spans="1:12" x14ac:dyDescent="0.2">
      <c r="A78" s="45" t="s">
        <v>1441</v>
      </c>
      <c r="B78" s="34" t="s">
        <v>217</v>
      </c>
      <c r="C78" s="35">
        <v>4.2345198766000003</v>
      </c>
      <c r="D78" s="43" t="str">
        <f t="shared" si="11"/>
        <v>N/A</v>
      </c>
      <c r="E78" s="35">
        <v>5.2687780337000003</v>
      </c>
      <c r="F78" s="43" t="str">
        <f t="shared" si="12"/>
        <v>N/A</v>
      </c>
      <c r="G78" s="35">
        <v>5.3575192541999996</v>
      </c>
      <c r="H78" s="43" t="str">
        <f t="shared" si="13"/>
        <v>N/A</v>
      </c>
      <c r="I78" s="12">
        <v>24.42</v>
      </c>
      <c r="J78" s="12">
        <v>1.6839999999999999</v>
      </c>
      <c r="K78" s="44" t="s">
        <v>732</v>
      </c>
      <c r="L78" s="9" t="str">
        <f t="shared" si="14"/>
        <v>Yes</v>
      </c>
    </row>
    <row r="79" spans="1:12" ht="25.5" x14ac:dyDescent="0.2">
      <c r="A79" s="45" t="s">
        <v>599</v>
      </c>
      <c r="B79" s="34" t="s">
        <v>217</v>
      </c>
      <c r="C79" s="46">
        <v>4377970</v>
      </c>
      <c r="D79" s="43" t="str">
        <f t="shared" si="11"/>
        <v>N/A</v>
      </c>
      <c r="E79" s="46">
        <v>5588323</v>
      </c>
      <c r="F79" s="43" t="str">
        <f t="shared" si="12"/>
        <v>N/A</v>
      </c>
      <c r="G79" s="46">
        <v>6793307</v>
      </c>
      <c r="H79" s="43" t="str">
        <f t="shared" si="13"/>
        <v>N/A</v>
      </c>
      <c r="I79" s="12">
        <v>27.65</v>
      </c>
      <c r="J79" s="12">
        <v>21.56</v>
      </c>
      <c r="K79" s="44" t="s">
        <v>732</v>
      </c>
      <c r="L79" s="9" t="str">
        <f t="shared" si="14"/>
        <v>Yes</v>
      </c>
    </row>
    <row r="80" spans="1:12" x14ac:dyDescent="0.2">
      <c r="A80" s="45" t="s">
        <v>600</v>
      </c>
      <c r="B80" s="34" t="s">
        <v>217</v>
      </c>
      <c r="C80" s="35">
        <v>93</v>
      </c>
      <c r="D80" s="43" t="str">
        <f t="shared" si="11"/>
        <v>N/A</v>
      </c>
      <c r="E80" s="35">
        <v>73</v>
      </c>
      <c r="F80" s="43" t="str">
        <f t="shared" si="12"/>
        <v>N/A</v>
      </c>
      <c r="G80" s="35">
        <v>76</v>
      </c>
      <c r="H80" s="43" t="str">
        <f t="shared" si="13"/>
        <v>N/A</v>
      </c>
      <c r="I80" s="12">
        <v>-21.5</v>
      </c>
      <c r="J80" s="12">
        <v>4.1100000000000003</v>
      </c>
      <c r="K80" s="44" t="s">
        <v>732</v>
      </c>
      <c r="L80" s="9" t="str">
        <f t="shared" si="14"/>
        <v>Yes</v>
      </c>
    </row>
    <row r="81" spans="1:12" x14ac:dyDescent="0.2">
      <c r="A81" s="45" t="s">
        <v>1442</v>
      </c>
      <c r="B81" s="34" t="s">
        <v>217</v>
      </c>
      <c r="C81" s="46">
        <v>47074.946236999996</v>
      </c>
      <c r="D81" s="43" t="str">
        <f t="shared" si="11"/>
        <v>N/A</v>
      </c>
      <c r="E81" s="46">
        <v>76552.369863</v>
      </c>
      <c r="F81" s="43" t="str">
        <f t="shared" si="12"/>
        <v>N/A</v>
      </c>
      <c r="G81" s="46">
        <v>89385.618421000006</v>
      </c>
      <c r="H81" s="43" t="str">
        <f t="shared" si="13"/>
        <v>N/A</v>
      </c>
      <c r="I81" s="12">
        <v>62.62</v>
      </c>
      <c r="J81" s="12">
        <v>16.760000000000002</v>
      </c>
      <c r="K81" s="44" t="s">
        <v>732</v>
      </c>
      <c r="L81" s="9" t="str">
        <f t="shared" si="14"/>
        <v>Yes</v>
      </c>
    </row>
    <row r="82" spans="1:12" ht="25.5" x14ac:dyDescent="0.2">
      <c r="A82" s="45" t="s">
        <v>601</v>
      </c>
      <c r="B82" s="34" t="s">
        <v>217</v>
      </c>
      <c r="C82" s="46">
        <v>60802400</v>
      </c>
      <c r="D82" s="43" t="str">
        <f t="shared" si="11"/>
        <v>N/A</v>
      </c>
      <c r="E82" s="46">
        <v>78104410</v>
      </c>
      <c r="F82" s="43" t="str">
        <f t="shared" si="12"/>
        <v>N/A</v>
      </c>
      <c r="G82" s="46">
        <v>105753699</v>
      </c>
      <c r="H82" s="43" t="str">
        <f t="shared" si="13"/>
        <v>N/A</v>
      </c>
      <c r="I82" s="12">
        <v>28.46</v>
      </c>
      <c r="J82" s="12">
        <v>35.4</v>
      </c>
      <c r="K82" s="44" t="s">
        <v>732</v>
      </c>
      <c r="L82" s="9" t="str">
        <f t="shared" si="14"/>
        <v>No</v>
      </c>
    </row>
    <row r="83" spans="1:12" x14ac:dyDescent="0.2">
      <c r="A83" s="45" t="s">
        <v>602</v>
      </c>
      <c r="B83" s="34" t="s">
        <v>217</v>
      </c>
      <c r="C83" s="35">
        <v>2695</v>
      </c>
      <c r="D83" s="43" t="str">
        <f t="shared" si="11"/>
        <v>N/A</v>
      </c>
      <c r="E83" s="35">
        <v>2626</v>
      </c>
      <c r="F83" s="43" t="str">
        <f t="shared" si="12"/>
        <v>N/A</v>
      </c>
      <c r="G83" s="35">
        <v>3022</v>
      </c>
      <c r="H83" s="43" t="str">
        <f t="shared" si="13"/>
        <v>N/A</v>
      </c>
      <c r="I83" s="12">
        <v>-2.56</v>
      </c>
      <c r="J83" s="12">
        <v>15.08</v>
      </c>
      <c r="K83" s="44" t="s">
        <v>732</v>
      </c>
      <c r="L83" s="9" t="str">
        <f t="shared" si="14"/>
        <v>Yes</v>
      </c>
    </row>
    <row r="84" spans="1:12" ht="25.5" x14ac:dyDescent="0.2">
      <c r="A84" s="4" t="s">
        <v>1443</v>
      </c>
      <c r="B84" s="34" t="s">
        <v>217</v>
      </c>
      <c r="C84" s="46">
        <v>22561.187384000001</v>
      </c>
      <c r="D84" s="43" t="str">
        <f t="shared" si="11"/>
        <v>N/A</v>
      </c>
      <c r="E84" s="46">
        <v>29742.730388</v>
      </c>
      <c r="F84" s="43" t="str">
        <f t="shared" si="12"/>
        <v>N/A</v>
      </c>
      <c r="G84" s="46">
        <v>34994.605889999999</v>
      </c>
      <c r="H84" s="43" t="str">
        <f t="shared" si="13"/>
        <v>N/A</v>
      </c>
      <c r="I84" s="12">
        <v>31.83</v>
      </c>
      <c r="J84" s="12">
        <v>17.66</v>
      </c>
      <c r="K84" s="44" t="s">
        <v>732</v>
      </c>
      <c r="L84" s="9" t="str">
        <f t="shared" si="14"/>
        <v>Yes</v>
      </c>
    </row>
    <row r="85" spans="1:12" x14ac:dyDescent="0.2">
      <c r="A85" s="4" t="s">
        <v>603</v>
      </c>
      <c r="B85" s="34" t="s">
        <v>217</v>
      </c>
      <c r="C85" s="46">
        <v>470399020</v>
      </c>
      <c r="D85" s="43" t="str">
        <f t="shared" si="11"/>
        <v>N/A</v>
      </c>
      <c r="E85" s="46">
        <v>479924075</v>
      </c>
      <c r="F85" s="43" t="str">
        <f t="shared" si="12"/>
        <v>N/A</v>
      </c>
      <c r="G85" s="46">
        <v>482571457</v>
      </c>
      <c r="H85" s="43" t="str">
        <f t="shared" si="13"/>
        <v>N/A</v>
      </c>
      <c r="I85" s="12">
        <v>2.0249999999999999</v>
      </c>
      <c r="J85" s="12">
        <v>0.55159999999999998</v>
      </c>
      <c r="K85" s="44" t="s">
        <v>732</v>
      </c>
      <c r="L85" s="9" t="str">
        <f t="shared" si="14"/>
        <v>Yes</v>
      </c>
    </row>
    <row r="86" spans="1:12" x14ac:dyDescent="0.2">
      <c r="A86" s="4" t="s">
        <v>604</v>
      </c>
      <c r="B86" s="34" t="s">
        <v>217</v>
      </c>
      <c r="C86" s="35">
        <v>4137</v>
      </c>
      <c r="D86" s="43" t="str">
        <f t="shared" si="11"/>
        <v>N/A</v>
      </c>
      <c r="E86" s="35">
        <v>4155</v>
      </c>
      <c r="F86" s="43" t="str">
        <f t="shared" si="12"/>
        <v>N/A</v>
      </c>
      <c r="G86" s="35">
        <v>4115</v>
      </c>
      <c r="H86" s="43" t="str">
        <f t="shared" si="13"/>
        <v>N/A</v>
      </c>
      <c r="I86" s="12">
        <v>0.43509999999999999</v>
      </c>
      <c r="J86" s="12">
        <v>-0.96299999999999997</v>
      </c>
      <c r="K86" s="44" t="s">
        <v>732</v>
      </c>
      <c r="L86" s="9" t="str">
        <f t="shared" si="14"/>
        <v>Yes</v>
      </c>
    </row>
    <row r="87" spans="1:12" x14ac:dyDescent="0.2">
      <c r="A87" s="4" t="s">
        <v>1444</v>
      </c>
      <c r="B87" s="34" t="s">
        <v>217</v>
      </c>
      <c r="C87" s="46">
        <v>113705.34686999999</v>
      </c>
      <c r="D87" s="43" t="str">
        <f t="shared" si="11"/>
        <v>N/A</v>
      </c>
      <c r="E87" s="46">
        <v>115505.19254</v>
      </c>
      <c r="F87" s="43" t="str">
        <f t="shared" si="12"/>
        <v>N/A</v>
      </c>
      <c r="G87" s="46">
        <v>117271.31397</v>
      </c>
      <c r="H87" s="43" t="str">
        <f t="shared" si="13"/>
        <v>N/A</v>
      </c>
      <c r="I87" s="12">
        <v>1.583</v>
      </c>
      <c r="J87" s="12">
        <v>1.5289999999999999</v>
      </c>
      <c r="K87" s="44" t="s">
        <v>732</v>
      </c>
      <c r="L87" s="9" t="str">
        <f t="shared" si="14"/>
        <v>Yes</v>
      </c>
    </row>
    <row r="88" spans="1:12" x14ac:dyDescent="0.2">
      <c r="A88" s="45" t="s">
        <v>605</v>
      </c>
      <c r="B88" s="34" t="s">
        <v>217</v>
      </c>
      <c r="C88" s="46">
        <v>1129740253</v>
      </c>
      <c r="D88" s="43" t="str">
        <f t="shared" si="11"/>
        <v>N/A</v>
      </c>
      <c r="E88" s="46">
        <v>1210824972</v>
      </c>
      <c r="F88" s="43" t="str">
        <f t="shared" si="12"/>
        <v>N/A</v>
      </c>
      <c r="G88" s="46">
        <v>1206935427</v>
      </c>
      <c r="H88" s="43" t="str">
        <f t="shared" si="13"/>
        <v>N/A</v>
      </c>
      <c r="I88" s="12">
        <v>7.1769999999999996</v>
      </c>
      <c r="J88" s="12">
        <v>-0.32100000000000001</v>
      </c>
      <c r="K88" s="44" t="s">
        <v>732</v>
      </c>
      <c r="L88" s="9" t="str">
        <f t="shared" si="14"/>
        <v>Yes</v>
      </c>
    </row>
    <row r="89" spans="1:12" x14ac:dyDescent="0.2">
      <c r="A89" s="48" t="s">
        <v>606</v>
      </c>
      <c r="B89" s="35" t="s">
        <v>217</v>
      </c>
      <c r="C89" s="35">
        <v>40525</v>
      </c>
      <c r="D89" s="43" t="str">
        <f t="shared" si="11"/>
        <v>N/A</v>
      </c>
      <c r="E89" s="35">
        <v>40230</v>
      </c>
      <c r="F89" s="43" t="str">
        <f t="shared" si="12"/>
        <v>N/A</v>
      </c>
      <c r="G89" s="35">
        <v>40209</v>
      </c>
      <c r="H89" s="43" t="str">
        <f t="shared" si="13"/>
        <v>N/A</v>
      </c>
      <c r="I89" s="12">
        <v>-0.72799999999999998</v>
      </c>
      <c r="J89" s="12">
        <v>-5.1999999999999998E-2</v>
      </c>
      <c r="K89" s="49" t="s">
        <v>732</v>
      </c>
      <c r="L89" s="9" t="str">
        <f t="shared" si="14"/>
        <v>Yes</v>
      </c>
    </row>
    <row r="90" spans="1:12" x14ac:dyDescent="0.2">
      <c r="A90" s="45" t="s">
        <v>1445</v>
      </c>
      <c r="B90" s="34" t="s">
        <v>217</v>
      </c>
      <c r="C90" s="46">
        <v>27877.612658999999</v>
      </c>
      <c r="D90" s="43" t="str">
        <f t="shared" si="11"/>
        <v>N/A</v>
      </c>
      <c r="E90" s="46">
        <v>30097.563311000002</v>
      </c>
      <c r="F90" s="43" t="str">
        <f t="shared" si="12"/>
        <v>N/A</v>
      </c>
      <c r="G90" s="46">
        <v>30016.549204999999</v>
      </c>
      <c r="H90" s="43" t="str">
        <f t="shared" si="13"/>
        <v>N/A</v>
      </c>
      <c r="I90" s="12">
        <v>7.9630000000000001</v>
      </c>
      <c r="J90" s="12">
        <v>-0.26900000000000002</v>
      </c>
      <c r="K90" s="44" t="s">
        <v>732</v>
      </c>
      <c r="L90" s="9" t="str">
        <f t="shared" si="14"/>
        <v>Yes</v>
      </c>
    </row>
    <row r="91" spans="1:12" ht="25.5" x14ac:dyDescent="0.2">
      <c r="A91" s="45" t="s">
        <v>607</v>
      </c>
      <c r="B91" s="34" t="s">
        <v>217</v>
      </c>
      <c r="C91" s="46">
        <v>788156239</v>
      </c>
      <c r="D91" s="43" t="str">
        <f t="shared" si="11"/>
        <v>N/A</v>
      </c>
      <c r="E91" s="46">
        <v>880894152</v>
      </c>
      <c r="F91" s="43" t="str">
        <f t="shared" si="12"/>
        <v>N/A</v>
      </c>
      <c r="G91" s="46">
        <v>906717367</v>
      </c>
      <c r="H91" s="43" t="str">
        <f t="shared" si="13"/>
        <v>N/A</v>
      </c>
      <c r="I91" s="12">
        <v>11.77</v>
      </c>
      <c r="J91" s="12">
        <v>2.931</v>
      </c>
      <c r="K91" s="44" t="s">
        <v>732</v>
      </c>
      <c r="L91" s="9" t="str">
        <f t="shared" si="14"/>
        <v>Yes</v>
      </c>
    </row>
    <row r="92" spans="1:12" x14ac:dyDescent="0.2">
      <c r="A92" s="45" t="s">
        <v>608</v>
      </c>
      <c r="B92" s="34" t="s">
        <v>217</v>
      </c>
      <c r="C92" s="35">
        <v>1287575</v>
      </c>
      <c r="D92" s="43" t="str">
        <f t="shared" si="11"/>
        <v>N/A</v>
      </c>
      <c r="E92" s="35">
        <v>1383091</v>
      </c>
      <c r="F92" s="43" t="str">
        <f t="shared" si="12"/>
        <v>N/A</v>
      </c>
      <c r="G92" s="35">
        <v>1415941</v>
      </c>
      <c r="H92" s="43" t="str">
        <f t="shared" si="13"/>
        <v>N/A</v>
      </c>
      <c r="I92" s="12">
        <v>7.4180000000000001</v>
      </c>
      <c r="J92" s="12">
        <v>2.375</v>
      </c>
      <c r="K92" s="44" t="s">
        <v>732</v>
      </c>
      <c r="L92" s="9" t="str">
        <f t="shared" si="14"/>
        <v>Yes</v>
      </c>
    </row>
    <row r="93" spans="1:12" x14ac:dyDescent="0.2">
      <c r="A93" s="45" t="s">
        <v>1446</v>
      </c>
      <c r="B93" s="34" t="s">
        <v>217</v>
      </c>
      <c r="C93" s="46">
        <v>612.12452788999997</v>
      </c>
      <c r="D93" s="43" t="str">
        <f t="shared" si="11"/>
        <v>N/A</v>
      </c>
      <c r="E93" s="46">
        <v>636.90252629999998</v>
      </c>
      <c r="F93" s="43" t="str">
        <f t="shared" si="12"/>
        <v>N/A</v>
      </c>
      <c r="G93" s="46">
        <v>640.36380541000005</v>
      </c>
      <c r="H93" s="43" t="str">
        <f t="shared" si="13"/>
        <v>N/A</v>
      </c>
      <c r="I93" s="12">
        <v>4.048</v>
      </c>
      <c r="J93" s="12">
        <v>0.54349999999999998</v>
      </c>
      <c r="K93" s="44" t="s">
        <v>732</v>
      </c>
      <c r="L93" s="9" t="str">
        <f t="shared" si="14"/>
        <v>Yes</v>
      </c>
    </row>
    <row r="94" spans="1:12" x14ac:dyDescent="0.2">
      <c r="A94" s="45" t="s">
        <v>609</v>
      </c>
      <c r="B94" s="34" t="s">
        <v>217</v>
      </c>
      <c r="C94" s="46">
        <v>293978230</v>
      </c>
      <c r="D94" s="43" t="str">
        <f t="shared" si="11"/>
        <v>N/A</v>
      </c>
      <c r="E94" s="46">
        <v>351233814</v>
      </c>
      <c r="F94" s="43" t="str">
        <f t="shared" si="12"/>
        <v>N/A</v>
      </c>
      <c r="G94" s="46">
        <v>350203556</v>
      </c>
      <c r="H94" s="43" t="str">
        <f t="shared" si="13"/>
        <v>N/A</v>
      </c>
      <c r="I94" s="12">
        <v>19.48</v>
      </c>
      <c r="J94" s="12">
        <v>-0.29299999999999998</v>
      </c>
      <c r="K94" s="44" t="s">
        <v>732</v>
      </c>
      <c r="L94" s="9" t="str">
        <f t="shared" si="14"/>
        <v>Yes</v>
      </c>
    </row>
    <row r="95" spans="1:12" x14ac:dyDescent="0.2">
      <c r="A95" s="45" t="s">
        <v>610</v>
      </c>
      <c r="B95" s="34" t="s">
        <v>217</v>
      </c>
      <c r="C95" s="35">
        <v>570074</v>
      </c>
      <c r="D95" s="43" t="str">
        <f t="shared" si="11"/>
        <v>N/A</v>
      </c>
      <c r="E95" s="35">
        <v>649933</v>
      </c>
      <c r="F95" s="43" t="str">
        <f t="shared" si="12"/>
        <v>N/A</v>
      </c>
      <c r="G95" s="35">
        <v>684334</v>
      </c>
      <c r="H95" s="43" t="str">
        <f t="shared" si="13"/>
        <v>N/A</v>
      </c>
      <c r="I95" s="12">
        <v>14.01</v>
      </c>
      <c r="J95" s="12">
        <v>5.2930000000000001</v>
      </c>
      <c r="K95" s="44" t="s">
        <v>732</v>
      </c>
      <c r="L95" s="9" t="str">
        <f t="shared" si="14"/>
        <v>Yes</v>
      </c>
    </row>
    <row r="96" spans="1:12" x14ac:dyDescent="0.2">
      <c r="A96" s="45" t="s">
        <v>1447</v>
      </c>
      <c r="B96" s="34" t="s">
        <v>217</v>
      </c>
      <c r="C96" s="46">
        <v>515.68433220999998</v>
      </c>
      <c r="D96" s="43" t="str">
        <f t="shared" si="11"/>
        <v>N/A</v>
      </c>
      <c r="E96" s="46">
        <v>540.41541819999998</v>
      </c>
      <c r="F96" s="43" t="str">
        <f t="shared" si="12"/>
        <v>N/A</v>
      </c>
      <c r="G96" s="46">
        <v>511.74361642000002</v>
      </c>
      <c r="H96" s="43" t="str">
        <f t="shared" si="13"/>
        <v>N/A</v>
      </c>
      <c r="I96" s="12">
        <v>4.7960000000000003</v>
      </c>
      <c r="J96" s="12">
        <v>-5.31</v>
      </c>
      <c r="K96" s="44" t="s">
        <v>732</v>
      </c>
      <c r="L96" s="9" t="str">
        <f t="shared" si="14"/>
        <v>Yes</v>
      </c>
    </row>
    <row r="97" spans="1:12" ht="25.5" x14ac:dyDescent="0.2">
      <c r="A97" s="45" t="s">
        <v>611</v>
      </c>
      <c r="B97" s="34" t="s">
        <v>217</v>
      </c>
      <c r="C97" s="46">
        <v>26474903</v>
      </c>
      <c r="D97" s="43" t="str">
        <f t="shared" si="11"/>
        <v>N/A</v>
      </c>
      <c r="E97" s="46">
        <v>28894876</v>
      </c>
      <c r="F97" s="43" t="str">
        <f t="shared" si="12"/>
        <v>N/A</v>
      </c>
      <c r="G97" s="46">
        <v>29437645</v>
      </c>
      <c r="H97" s="43" t="str">
        <f t="shared" si="13"/>
        <v>N/A</v>
      </c>
      <c r="I97" s="12">
        <v>9.141</v>
      </c>
      <c r="J97" s="12">
        <v>1.8779999999999999</v>
      </c>
      <c r="K97" s="44" t="s">
        <v>732</v>
      </c>
      <c r="L97" s="9" t="str">
        <f t="shared" si="14"/>
        <v>Yes</v>
      </c>
    </row>
    <row r="98" spans="1:12" x14ac:dyDescent="0.2">
      <c r="A98" s="45" t="s">
        <v>612</v>
      </c>
      <c r="B98" s="34" t="s">
        <v>217</v>
      </c>
      <c r="C98" s="35">
        <v>238824</v>
      </c>
      <c r="D98" s="43" t="str">
        <f t="shared" si="11"/>
        <v>N/A</v>
      </c>
      <c r="E98" s="35">
        <v>254840</v>
      </c>
      <c r="F98" s="43" t="str">
        <f t="shared" si="12"/>
        <v>N/A</v>
      </c>
      <c r="G98" s="35">
        <v>258117</v>
      </c>
      <c r="H98" s="43" t="str">
        <f t="shared" si="13"/>
        <v>N/A</v>
      </c>
      <c r="I98" s="12">
        <v>6.7060000000000004</v>
      </c>
      <c r="J98" s="12">
        <v>1.286</v>
      </c>
      <c r="K98" s="44" t="s">
        <v>732</v>
      </c>
      <c r="L98" s="9" t="str">
        <f t="shared" si="14"/>
        <v>Yes</v>
      </c>
    </row>
    <row r="99" spans="1:12" ht="25.5" x14ac:dyDescent="0.2">
      <c r="A99" s="45" t="s">
        <v>1448</v>
      </c>
      <c r="B99" s="34" t="s">
        <v>217</v>
      </c>
      <c r="C99" s="46">
        <v>110.85528674</v>
      </c>
      <c r="D99" s="43" t="str">
        <f t="shared" si="11"/>
        <v>N/A</v>
      </c>
      <c r="E99" s="46">
        <v>113.38438236</v>
      </c>
      <c r="F99" s="43" t="str">
        <f t="shared" si="12"/>
        <v>N/A</v>
      </c>
      <c r="G99" s="46">
        <v>114.04767993</v>
      </c>
      <c r="H99" s="43" t="str">
        <f t="shared" si="13"/>
        <v>N/A</v>
      </c>
      <c r="I99" s="12">
        <v>2.2810000000000001</v>
      </c>
      <c r="J99" s="12">
        <v>0.58499999999999996</v>
      </c>
      <c r="K99" s="44" t="s">
        <v>732</v>
      </c>
      <c r="L99" s="9" t="str">
        <f t="shared" si="14"/>
        <v>Yes</v>
      </c>
    </row>
    <row r="100" spans="1:12" ht="25.5" x14ac:dyDescent="0.2">
      <c r="A100" s="45" t="s">
        <v>613</v>
      </c>
      <c r="B100" s="34" t="s">
        <v>217</v>
      </c>
      <c r="C100" s="46">
        <v>400577142</v>
      </c>
      <c r="D100" s="43" t="str">
        <f t="shared" si="11"/>
        <v>N/A</v>
      </c>
      <c r="E100" s="46">
        <v>478498323</v>
      </c>
      <c r="F100" s="43" t="str">
        <f t="shared" si="12"/>
        <v>N/A</v>
      </c>
      <c r="G100" s="46">
        <v>492697854</v>
      </c>
      <c r="H100" s="43" t="str">
        <f t="shared" si="13"/>
        <v>N/A</v>
      </c>
      <c r="I100" s="12">
        <v>19.45</v>
      </c>
      <c r="J100" s="12">
        <v>2.968</v>
      </c>
      <c r="K100" s="44" t="s">
        <v>732</v>
      </c>
      <c r="L100" s="9" t="str">
        <f t="shared" si="14"/>
        <v>Yes</v>
      </c>
    </row>
    <row r="101" spans="1:12" x14ac:dyDescent="0.2">
      <c r="A101" s="45" t="s">
        <v>614</v>
      </c>
      <c r="B101" s="34" t="s">
        <v>217</v>
      </c>
      <c r="C101" s="35">
        <v>694244</v>
      </c>
      <c r="D101" s="43" t="str">
        <f t="shared" si="11"/>
        <v>N/A</v>
      </c>
      <c r="E101" s="35">
        <v>757826</v>
      </c>
      <c r="F101" s="43" t="str">
        <f t="shared" si="12"/>
        <v>N/A</v>
      </c>
      <c r="G101" s="35">
        <v>754304</v>
      </c>
      <c r="H101" s="43" t="str">
        <f t="shared" si="13"/>
        <v>N/A</v>
      </c>
      <c r="I101" s="12">
        <v>9.1579999999999995</v>
      </c>
      <c r="J101" s="12">
        <v>-0.46500000000000002</v>
      </c>
      <c r="K101" s="44" t="s">
        <v>732</v>
      </c>
      <c r="L101" s="9" t="str">
        <f t="shared" si="14"/>
        <v>Yes</v>
      </c>
    </row>
    <row r="102" spans="1:12" x14ac:dyDescent="0.2">
      <c r="A102" s="45" t="s">
        <v>1449</v>
      </c>
      <c r="B102" s="34" t="s">
        <v>217</v>
      </c>
      <c r="C102" s="46">
        <v>576.99762908000002</v>
      </c>
      <c r="D102" s="43" t="str">
        <f t="shared" si="11"/>
        <v>N/A</v>
      </c>
      <c r="E102" s="46">
        <v>631.40921926999999</v>
      </c>
      <c r="F102" s="43" t="str">
        <f t="shared" si="12"/>
        <v>N/A</v>
      </c>
      <c r="G102" s="46">
        <v>653.18207777999999</v>
      </c>
      <c r="H102" s="43" t="str">
        <f t="shared" si="13"/>
        <v>N/A</v>
      </c>
      <c r="I102" s="12">
        <v>9.43</v>
      </c>
      <c r="J102" s="12">
        <v>3.448</v>
      </c>
      <c r="K102" s="44" t="s">
        <v>732</v>
      </c>
      <c r="L102" s="9" t="str">
        <f t="shared" si="14"/>
        <v>Yes</v>
      </c>
    </row>
    <row r="103" spans="1:12" x14ac:dyDescent="0.2">
      <c r="A103" s="45" t="s">
        <v>615</v>
      </c>
      <c r="B103" s="34" t="s">
        <v>217</v>
      </c>
      <c r="C103" s="46">
        <v>130604972</v>
      </c>
      <c r="D103" s="43" t="str">
        <f t="shared" si="11"/>
        <v>N/A</v>
      </c>
      <c r="E103" s="46">
        <v>127666700</v>
      </c>
      <c r="F103" s="43" t="str">
        <f t="shared" si="12"/>
        <v>N/A</v>
      </c>
      <c r="G103" s="46">
        <v>117041715</v>
      </c>
      <c r="H103" s="43" t="str">
        <f t="shared" si="13"/>
        <v>N/A</v>
      </c>
      <c r="I103" s="12">
        <v>-2.25</v>
      </c>
      <c r="J103" s="12">
        <v>-8.32</v>
      </c>
      <c r="K103" s="44" t="s">
        <v>732</v>
      </c>
      <c r="L103" s="9" t="str">
        <f t="shared" si="14"/>
        <v>Yes</v>
      </c>
    </row>
    <row r="104" spans="1:12" x14ac:dyDescent="0.2">
      <c r="A104" s="45" t="s">
        <v>616</v>
      </c>
      <c r="B104" s="34" t="s">
        <v>217</v>
      </c>
      <c r="C104" s="35">
        <v>461682</v>
      </c>
      <c r="D104" s="43" t="str">
        <f t="shared" si="11"/>
        <v>N/A</v>
      </c>
      <c r="E104" s="35">
        <v>529866</v>
      </c>
      <c r="F104" s="43" t="str">
        <f t="shared" si="12"/>
        <v>N/A</v>
      </c>
      <c r="G104" s="35">
        <v>343726</v>
      </c>
      <c r="H104" s="43" t="str">
        <f t="shared" si="13"/>
        <v>N/A</v>
      </c>
      <c r="I104" s="12">
        <v>14.77</v>
      </c>
      <c r="J104" s="12">
        <v>-35.1</v>
      </c>
      <c r="K104" s="44" t="s">
        <v>732</v>
      </c>
      <c r="L104" s="9" t="str">
        <f t="shared" si="14"/>
        <v>No</v>
      </c>
    </row>
    <row r="105" spans="1:12" x14ac:dyDescent="0.2">
      <c r="A105" s="45" t="s">
        <v>1450</v>
      </c>
      <c r="B105" s="34" t="s">
        <v>217</v>
      </c>
      <c r="C105" s="46">
        <v>282.88946070999998</v>
      </c>
      <c r="D105" s="43" t="str">
        <f t="shared" si="11"/>
        <v>N/A</v>
      </c>
      <c r="E105" s="46">
        <v>240.94148332</v>
      </c>
      <c r="F105" s="43" t="str">
        <f t="shared" si="12"/>
        <v>N/A</v>
      </c>
      <c r="G105" s="46">
        <v>340.50876278999999</v>
      </c>
      <c r="H105" s="43" t="str">
        <f t="shared" si="13"/>
        <v>N/A</v>
      </c>
      <c r="I105" s="12">
        <v>-14.8</v>
      </c>
      <c r="J105" s="12">
        <v>41.32</v>
      </c>
      <c r="K105" s="44" t="s">
        <v>732</v>
      </c>
      <c r="L105" s="9" t="str">
        <f t="shared" si="14"/>
        <v>No</v>
      </c>
    </row>
    <row r="106" spans="1:12" ht="25.5" x14ac:dyDescent="0.2">
      <c r="A106" s="45" t="s">
        <v>617</v>
      </c>
      <c r="B106" s="34" t="s">
        <v>217</v>
      </c>
      <c r="C106" s="46">
        <v>124252497</v>
      </c>
      <c r="D106" s="43" t="str">
        <f t="shared" si="11"/>
        <v>N/A</v>
      </c>
      <c r="E106" s="46">
        <v>137169343</v>
      </c>
      <c r="F106" s="43" t="str">
        <f t="shared" si="12"/>
        <v>N/A</v>
      </c>
      <c r="G106" s="46">
        <v>129271819</v>
      </c>
      <c r="H106" s="43" t="str">
        <f t="shared" si="13"/>
        <v>N/A</v>
      </c>
      <c r="I106" s="12">
        <v>10.4</v>
      </c>
      <c r="J106" s="12">
        <v>-5.76</v>
      </c>
      <c r="K106" s="44" t="s">
        <v>732</v>
      </c>
      <c r="L106" s="9" t="str">
        <f t="shared" si="14"/>
        <v>Yes</v>
      </c>
    </row>
    <row r="107" spans="1:12" x14ac:dyDescent="0.2">
      <c r="A107" s="45" t="s">
        <v>618</v>
      </c>
      <c r="B107" s="34" t="s">
        <v>217</v>
      </c>
      <c r="C107" s="35">
        <v>38596</v>
      </c>
      <c r="D107" s="43" t="str">
        <f t="shared" si="11"/>
        <v>N/A</v>
      </c>
      <c r="E107" s="35">
        <v>40332</v>
      </c>
      <c r="F107" s="43" t="str">
        <f t="shared" si="12"/>
        <v>N/A</v>
      </c>
      <c r="G107" s="35">
        <v>39850</v>
      </c>
      <c r="H107" s="43" t="str">
        <f t="shared" si="13"/>
        <v>N/A</v>
      </c>
      <c r="I107" s="12">
        <v>4.4980000000000002</v>
      </c>
      <c r="J107" s="12">
        <v>-1.2</v>
      </c>
      <c r="K107" s="44" t="s">
        <v>732</v>
      </c>
      <c r="L107" s="9" t="str">
        <f t="shared" si="14"/>
        <v>Yes</v>
      </c>
    </row>
    <row r="108" spans="1:12" ht="25.5" x14ac:dyDescent="0.2">
      <c r="A108" s="45" t="s">
        <v>1451</v>
      </c>
      <c r="B108" s="34" t="s">
        <v>217</v>
      </c>
      <c r="C108" s="46">
        <v>3219.3102134999999</v>
      </c>
      <c r="D108" s="43" t="str">
        <f t="shared" si="11"/>
        <v>N/A</v>
      </c>
      <c r="E108" s="46">
        <v>3401.0052316000001</v>
      </c>
      <c r="F108" s="43" t="str">
        <f t="shared" si="12"/>
        <v>N/A</v>
      </c>
      <c r="G108" s="46">
        <v>3243.9603262000001</v>
      </c>
      <c r="H108" s="43" t="str">
        <f t="shared" si="13"/>
        <v>N/A</v>
      </c>
      <c r="I108" s="12">
        <v>5.6440000000000001</v>
      </c>
      <c r="J108" s="12">
        <v>-4.62</v>
      </c>
      <c r="K108" s="44" t="s">
        <v>732</v>
      </c>
      <c r="L108" s="9" t="str">
        <f t="shared" si="14"/>
        <v>Yes</v>
      </c>
    </row>
    <row r="109" spans="1:12" ht="25.5" x14ac:dyDescent="0.2">
      <c r="A109" s="45" t="s">
        <v>619</v>
      </c>
      <c r="B109" s="34" t="s">
        <v>217</v>
      </c>
      <c r="C109" s="46">
        <v>432810734</v>
      </c>
      <c r="D109" s="43" t="str">
        <f t="shared" si="11"/>
        <v>N/A</v>
      </c>
      <c r="E109" s="46">
        <v>474287238</v>
      </c>
      <c r="F109" s="43" t="str">
        <f t="shared" si="12"/>
        <v>N/A</v>
      </c>
      <c r="G109" s="46">
        <v>376092200</v>
      </c>
      <c r="H109" s="43" t="str">
        <f t="shared" si="13"/>
        <v>N/A</v>
      </c>
      <c r="I109" s="12">
        <v>9.5830000000000002</v>
      </c>
      <c r="J109" s="12">
        <v>-20.7</v>
      </c>
      <c r="K109" s="44" t="s">
        <v>732</v>
      </c>
      <c r="L109" s="9" t="str">
        <f t="shared" si="14"/>
        <v>Yes</v>
      </c>
    </row>
    <row r="110" spans="1:12" x14ac:dyDescent="0.2">
      <c r="A110" s="45" t="s">
        <v>620</v>
      </c>
      <c r="B110" s="34" t="s">
        <v>217</v>
      </c>
      <c r="C110" s="35">
        <v>1013719</v>
      </c>
      <c r="D110" s="43" t="str">
        <f t="shared" si="11"/>
        <v>N/A</v>
      </c>
      <c r="E110" s="35">
        <v>1104864</v>
      </c>
      <c r="F110" s="43" t="str">
        <f t="shared" si="12"/>
        <v>N/A</v>
      </c>
      <c r="G110" s="35">
        <v>1093799</v>
      </c>
      <c r="H110" s="43" t="str">
        <f t="shared" si="13"/>
        <v>N/A</v>
      </c>
      <c r="I110" s="12">
        <v>8.9909999999999997</v>
      </c>
      <c r="J110" s="12">
        <v>-1</v>
      </c>
      <c r="K110" s="44" t="s">
        <v>732</v>
      </c>
      <c r="L110" s="9" t="str">
        <f t="shared" si="14"/>
        <v>Yes</v>
      </c>
    </row>
    <row r="111" spans="1:12" x14ac:dyDescent="0.2">
      <c r="A111" s="45" t="s">
        <v>1452</v>
      </c>
      <c r="B111" s="34" t="s">
        <v>217</v>
      </c>
      <c r="C111" s="46">
        <v>426.95336084000002</v>
      </c>
      <c r="D111" s="43" t="str">
        <f t="shared" si="11"/>
        <v>N/A</v>
      </c>
      <c r="E111" s="46">
        <v>429.27205339</v>
      </c>
      <c r="F111" s="43" t="str">
        <f t="shared" si="12"/>
        <v>N/A</v>
      </c>
      <c r="G111" s="46">
        <v>343.84032166999998</v>
      </c>
      <c r="H111" s="43" t="str">
        <f t="shared" si="13"/>
        <v>N/A</v>
      </c>
      <c r="I111" s="12">
        <v>0.54310000000000003</v>
      </c>
      <c r="J111" s="12">
        <v>-19.899999999999999</v>
      </c>
      <c r="K111" s="44" t="s">
        <v>732</v>
      </c>
      <c r="L111" s="9" t="str">
        <f t="shared" si="14"/>
        <v>Yes</v>
      </c>
    </row>
    <row r="112" spans="1:12" x14ac:dyDescent="0.2">
      <c r="A112" s="45" t="s">
        <v>621</v>
      </c>
      <c r="B112" s="34" t="s">
        <v>217</v>
      </c>
      <c r="C112" s="46">
        <v>1061650657</v>
      </c>
      <c r="D112" s="43" t="str">
        <f t="shared" si="11"/>
        <v>N/A</v>
      </c>
      <c r="E112" s="46">
        <v>1133468090</v>
      </c>
      <c r="F112" s="43" t="str">
        <f t="shared" si="12"/>
        <v>N/A</v>
      </c>
      <c r="G112" s="46">
        <v>1149242205</v>
      </c>
      <c r="H112" s="43" t="str">
        <f t="shared" si="13"/>
        <v>N/A</v>
      </c>
      <c r="I112" s="12">
        <v>6.7649999999999997</v>
      </c>
      <c r="J112" s="12">
        <v>1.3919999999999999</v>
      </c>
      <c r="K112" s="44" t="s">
        <v>732</v>
      </c>
      <c r="L112" s="9" t="str">
        <f t="shared" si="14"/>
        <v>Yes</v>
      </c>
    </row>
    <row r="113" spans="1:12" x14ac:dyDescent="0.2">
      <c r="A113" s="45" t="s">
        <v>622</v>
      </c>
      <c r="B113" s="34" t="s">
        <v>217</v>
      </c>
      <c r="C113" s="35">
        <v>1083695</v>
      </c>
      <c r="D113" s="43" t="str">
        <f t="shared" si="11"/>
        <v>N/A</v>
      </c>
      <c r="E113" s="35">
        <v>1162948</v>
      </c>
      <c r="F113" s="43" t="str">
        <f t="shared" si="12"/>
        <v>N/A</v>
      </c>
      <c r="G113" s="35">
        <v>1157680</v>
      </c>
      <c r="H113" s="43" t="str">
        <f t="shared" si="13"/>
        <v>N/A</v>
      </c>
      <c r="I113" s="12">
        <v>7.3129999999999997</v>
      </c>
      <c r="J113" s="12">
        <v>-0.45300000000000001</v>
      </c>
      <c r="K113" s="44" t="s">
        <v>732</v>
      </c>
      <c r="L113" s="9" t="str">
        <f t="shared" si="14"/>
        <v>Yes</v>
      </c>
    </row>
    <row r="114" spans="1:12" x14ac:dyDescent="0.2">
      <c r="A114" s="45" t="s">
        <v>1453</v>
      </c>
      <c r="B114" s="34" t="s">
        <v>217</v>
      </c>
      <c r="C114" s="46">
        <v>979.65816673999996</v>
      </c>
      <c r="D114" s="43" t="str">
        <f t="shared" si="11"/>
        <v>N/A</v>
      </c>
      <c r="E114" s="46">
        <v>974.65070664999996</v>
      </c>
      <c r="F114" s="43" t="str">
        <f t="shared" si="12"/>
        <v>N/A</v>
      </c>
      <c r="G114" s="46">
        <v>992.71146171999999</v>
      </c>
      <c r="H114" s="43" t="str">
        <f t="shared" si="13"/>
        <v>N/A</v>
      </c>
      <c r="I114" s="12">
        <v>-0.51100000000000001</v>
      </c>
      <c r="J114" s="12">
        <v>1.853</v>
      </c>
      <c r="K114" s="44" t="s">
        <v>732</v>
      </c>
      <c r="L114" s="9" t="str">
        <f t="shared" si="14"/>
        <v>Yes</v>
      </c>
    </row>
    <row r="115" spans="1:12" ht="25.5" x14ac:dyDescent="0.2">
      <c r="A115" s="45" t="s">
        <v>623</v>
      </c>
      <c r="B115" s="34" t="s">
        <v>217</v>
      </c>
      <c r="C115" s="46">
        <v>636118090</v>
      </c>
      <c r="D115" s="43" t="str">
        <f t="shared" si="11"/>
        <v>N/A</v>
      </c>
      <c r="E115" s="46">
        <v>619341769</v>
      </c>
      <c r="F115" s="43" t="str">
        <f t="shared" si="12"/>
        <v>N/A</v>
      </c>
      <c r="G115" s="46">
        <v>616970141</v>
      </c>
      <c r="H115" s="43" t="str">
        <f t="shared" si="13"/>
        <v>N/A</v>
      </c>
      <c r="I115" s="12">
        <v>-2.64</v>
      </c>
      <c r="J115" s="12">
        <v>-0.38300000000000001</v>
      </c>
      <c r="K115" s="44" t="s">
        <v>732</v>
      </c>
      <c r="L115" s="9" t="str">
        <f t="shared" si="14"/>
        <v>Yes</v>
      </c>
    </row>
    <row r="116" spans="1:12" x14ac:dyDescent="0.2">
      <c r="A116" s="48" t="s">
        <v>624</v>
      </c>
      <c r="B116" s="35" t="s">
        <v>217</v>
      </c>
      <c r="C116" s="35">
        <v>242892</v>
      </c>
      <c r="D116" s="43" t="str">
        <f t="shared" si="11"/>
        <v>N/A</v>
      </c>
      <c r="E116" s="35">
        <v>194578</v>
      </c>
      <c r="F116" s="43" t="str">
        <f t="shared" si="12"/>
        <v>N/A</v>
      </c>
      <c r="G116" s="35">
        <v>213153</v>
      </c>
      <c r="H116" s="43" t="str">
        <f t="shared" si="13"/>
        <v>N/A</v>
      </c>
      <c r="I116" s="12">
        <v>-19.899999999999999</v>
      </c>
      <c r="J116" s="12">
        <v>9.5459999999999994</v>
      </c>
      <c r="K116" s="49" t="s">
        <v>732</v>
      </c>
      <c r="L116" s="9" t="str">
        <f t="shared" si="14"/>
        <v>Yes</v>
      </c>
    </row>
    <row r="117" spans="1:12" ht="25.5" x14ac:dyDescent="0.2">
      <c r="A117" s="45" t="s">
        <v>1454</v>
      </c>
      <c r="B117" s="34" t="s">
        <v>217</v>
      </c>
      <c r="C117" s="46">
        <v>2618.9338883</v>
      </c>
      <c r="D117" s="43" t="str">
        <f t="shared" si="11"/>
        <v>N/A</v>
      </c>
      <c r="E117" s="46">
        <v>3182.9999742999998</v>
      </c>
      <c r="F117" s="43" t="str">
        <f t="shared" si="12"/>
        <v>N/A</v>
      </c>
      <c r="G117" s="46">
        <v>2894.4942881000002</v>
      </c>
      <c r="H117" s="43" t="str">
        <f t="shared" si="13"/>
        <v>N/A</v>
      </c>
      <c r="I117" s="12">
        <v>21.54</v>
      </c>
      <c r="J117" s="12">
        <v>-9.06</v>
      </c>
      <c r="K117" s="44" t="s">
        <v>732</v>
      </c>
      <c r="L117" s="9" t="str">
        <f t="shared" si="14"/>
        <v>Yes</v>
      </c>
    </row>
    <row r="118" spans="1:12" ht="25.5" x14ac:dyDescent="0.2">
      <c r="A118" s="45" t="s">
        <v>625</v>
      </c>
      <c r="B118" s="34" t="s">
        <v>217</v>
      </c>
      <c r="C118" s="46">
        <v>39934321</v>
      </c>
      <c r="D118" s="43" t="str">
        <f t="shared" si="11"/>
        <v>N/A</v>
      </c>
      <c r="E118" s="46">
        <v>40727233</v>
      </c>
      <c r="F118" s="43" t="str">
        <f t="shared" si="12"/>
        <v>N/A</v>
      </c>
      <c r="G118" s="46">
        <v>45472582</v>
      </c>
      <c r="H118" s="43" t="str">
        <f t="shared" si="13"/>
        <v>N/A</v>
      </c>
      <c r="I118" s="12">
        <v>1.986</v>
      </c>
      <c r="J118" s="12">
        <v>11.65</v>
      </c>
      <c r="K118" s="44" t="s">
        <v>732</v>
      </c>
      <c r="L118" s="9" t="str">
        <f t="shared" si="14"/>
        <v>Yes</v>
      </c>
    </row>
    <row r="119" spans="1:12" x14ac:dyDescent="0.2">
      <c r="A119" s="45" t="s">
        <v>626</v>
      </c>
      <c r="B119" s="34" t="s">
        <v>217</v>
      </c>
      <c r="C119" s="35">
        <v>144472</v>
      </c>
      <c r="D119" s="43" t="str">
        <f t="shared" si="11"/>
        <v>N/A</v>
      </c>
      <c r="E119" s="35">
        <v>153075</v>
      </c>
      <c r="F119" s="43" t="str">
        <f t="shared" si="12"/>
        <v>N/A</v>
      </c>
      <c r="G119" s="35">
        <v>158179</v>
      </c>
      <c r="H119" s="43" t="str">
        <f t="shared" si="13"/>
        <v>N/A</v>
      </c>
      <c r="I119" s="12">
        <v>5.9550000000000001</v>
      </c>
      <c r="J119" s="12">
        <v>3.3340000000000001</v>
      </c>
      <c r="K119" s="44" t="s">
        <v>732</v>
      </c>
      <c r="L119" s="9" t="str">
        <f t="shared" si="14"/>
        <v>Yes</v>
      </c>
    </row>
    <row r="120" spans="1:12" ht="25.5" x14ac:dyDescent="0.2">
      <c r="A120" s="45" t="s">
        <v>1455</v>
      </c>
      <c r="B120" s="34" t="s">
        <v>217</v>
      </c>
      <c r="C120" s="46">
        <v>276.41564455000002</v>
      </c>
      <c r="D120" s="43" t="str">
        <f t="shared" si="11"/>
        <v>N/A</v>
      </c>
      <c r="E120" s="46">
        <v>266.06064348000001</v>
      </c>
      <c r="F120" s="43" t="str">
        <f t="shared" si="12"/>
        <v>N/A</v>
      </c>
      <c r="G120" s="46">
        <v>287.47546767</v>
      </c>
      <c r="H120" s="43" t="str">
        <f t="shared" si="13"/>
        <v>N/A</v>
      </c>
      <c r="I120" s="12">
        <v>-3.75</v>
      </c>
      <c r="J120" s="12">
        <v>8.0489999999999995</v>
      </c>
      <c r="K120" s="44" t="s">
        <v>732</v>
      </c>
      <c r="L120" s="9" t="str">
        <f t="shared" si="14"/>
        <v>Yes</v>
      </c>
    </row>
    <row r="121" spans="1:12" ht="25.5" x14ac:dyDescent="0.2">
      <c r="A121" s="45" t="s">
        <v>627</v>
      </c>
      <c r="B121" s="34" t="s">
        <v>217</v>
      </c>
      <c r="C121" s="46">
        <v>505379582</v>
      </c>
      <c r="D121" s="43" t="str">
        <f t="shared" si="11"/>
        <v>N/A</v>
      </c>
      <c r="E121" s="46">
        <v>536017222</v>
      </c>
      <c r="F121" s="43" t="str">
        <f t="shared" si="12"/>
        <v>N/A</v>
      </c>
      <c r="G121" s="46">
        <v>478068851</v>
      </c>
      <c r="H121" s="43" t="str">
        <f t="shared" si="13"/>
        <v>N/A</v>
      </c>
      <c r="I121" s="12">
        <v>6.0620000000000003</v>
      </c>
      <c r="J121" s="12">
        <v>-10.8</v>
      </c>
      <c r="K121" s="44" t="s">
        <v>732</v>
      </c>
      <c r="L121" s="9" t="str">
        <f t="shared" si="14"/>
        <v>Yes</v>
      </c>
    </row>
    <row r="122" spans="1:12" x14ac:dyDescent="0.2">
      <c r="A122" s="45" t="s">
        <v>628</v>
      </c>
      <c r="B122" s="34" t="s">
        <v>217</v>
      </c>
      <c r="C122" s="35">
        <v>79056</v>
      </c>
      <c r="D122" s="43" t="str">
        <f t="shared" si="11"/>
        <v>N/A</v>
      </c>
      <c r="E122" s="35">
        <v>81770</v>
      </c>
      <c r="F122" s="43" t="str">
        <f t="shared" si="12"/>
        <v>N/A</v>
      </c>
      <c r="G122" s="35">
        <v>72424</v>
      </c>
      <c r="H122" s="43" t="str">
        <f t="shared" si="13"/>
        <v>N/A</v>
      </c>
      <c r="I122" s="12">
        <v>3.4329999999999998</v>
      </c>
      <c r="J122" s="12">
        <v>-11.4</v>
      </c>
      <c r="K122" s="44" t="s">
        <v>732</v>
      </c>
      <c r="L122" s="9" t="str">
        <f t="shared" si="14"/>
        <v>Yes</v>
      </c>
    </row>
    <row r="123" spans="1:12" ht="25.5" x14ac:dyDescent="0.2">
      <c r="A123" s="45" t="s">
        <v>1456</v>
      </c>
      <c r="B123" s="34" t="s">
        <v>217</v>
      </c>
      <c r="C123" s="46">
        <v>6392.6783799000004</v>
      </c>
      <c r="D123" s="43" t="str">
        <f t="shared" si="11"/>
        <v>N/A</v>
      </c>
      <c r="E123" s="46">
        <v>6555.1818759999996</v>
      </c>
      <c r="F123" s="43" t="str">
        <f t="shared" si="12"/>
        <v>N/A</v>
      </c>
      <c r="G123" s="46">
        <v>6600.9727575999996</v>
      </c>
      <c r="H123" s="43" t="str">
        <f t="shared" si="13"/>
        <v>N/A</v>
      </c>
      <c r="I123" s="12">
        <v>2.5419999999999998</v>
      </c>
      <c r="J123" s="12">
        <v>0.69850000000000001</v>
      </c>
      <c r="K123" s="44" t="s">
        <v>732</v>
      </c>
      <c r="L123" s="9" t="str">
        <f t="shared" si="14"/>
        <v>Yes</v>
      </c>
    </row>
    <row r="124" spans="1:12" ht="25.5" x14ac:dyDescent="0.2">
      <c r="A124" s="45" t="s">
        <v>629</v>
      </c>
      <c r="B124" s="34" t="s">
        <v>217</v>
      </c>
      <c r="C124" s="46">
        <v>136730308</v>
      </c>
      <c r="D124" s="43" t="str">
        <f t="shared" si="11"/>
        <v>N/A</v>
      </c>
      <c r="E124" s="46">
        <v>135192620</v>
      </c>
      <c r="F124" s="43" t="str">
        <f t="shared" si="12"/>
        <v>N/A</v>
      </c>
      <c r="G124" s="46">
        <v>108523689</v>
      </c>
      <c r="H124" s="43" t="str">
        <f t="shared" si="13"/>
        <v>N/A</v>
      </c>
      <c r="I124" s="12">
        <v>-1.1200000000000001</v>
      </c>
      <c r="J124" s="12">
        <v>-19.7</v>
      </c>
      <c r="K124" s="44" t="s">
        <v>732</v>
      </c>
      <c r="L124" s="9" t="str">
        <f t="shared" si="14"/>
        <v>Yes</v>
      </c>
    </row>
    <row r="125" spans="1:12" ht="25.5" x14ac:dyDescent="0.2">
      <c r="A125" s="45" t="s">
        <v>630</v>
      </c>
      <c r="B125" s="34" t="s">
        <v>217</v>
      </c>
      <c r="C125" s="35">
        <v>103405</v>
      </c>
      <c r="D125" s="43" t="str">
        <f t="shared" si="11"/>
        <v>N/A</v>
      </c>
      <c r="E125" s="35">
        <v>108159</v>
      </c>
      <c r="F125" s="43" t="str">
        <f t="shared" si="12"/>
        <v>N/A</v>
      </c>
      <c r="G125" s="35">
        <v>105330</v>
      </c>
      <c r="H125" s="43" t="str">
        <f t="shared" si="13"/>
        <v>N/A</v>
      </c>
      <c r="I125" s="12">
        <v>4.5970000000000004</v>
      </c>
      <c r="J125" s="12">
        <v>-2.62</v>
      </c>
      <c r="K125" s="44" t="s">
        <v>732</v>
      </c>
      <c r="L125" s="9" t="str">
        <f t="shared" si="14"/>
        <v>Yes</v>
      </c>
    </row>
    <row r="126" spans="1:12" ht="25.5" x14ac:dyDescent="0.2">
      <c r="A126" s="45" t="s">
        <v>1457</v>
      </c>
      <c r="B126" s="34" t="s">
        <v>217</v>
      </c>
      <c r="C126" s="46">
        <v>1322.2794641999999</v>
      </c>
      <c r="D126" s="43" t="str">
        <f t="shared" si="11"/>
        <v>N/A</v>
      </c>
      <c r="E126" s="46">
        <v>1249.9433242</v>
      </c>
      <c r="F126" s="43" t="str">
        <f t="shared" si="12"/>
        <v>N/A</v>
      </c>
      <c r="G126" s="46">
        <v>1030.3207918000001</v>
      </c>
      <c r="H126" s="43" t="str">
        <f t="shared" si="13"/>
        <v>N/A</v>
      </c>
      <c r="I126" s="12">
        <v>-5.47</v>
      </c>
      <c r="J126" s="12">
        <v>-17.600000000000001</v>
      </c>
      <c r="K126" s="44" t="s">
        <v>732</v>
      </c>
      <c r="L126" s="9" t="str">
        <f t="shared" si="14"/>
        <v>Yes</v>
      </c>
    </row>
    <row r="127" spans="1:12" ht="25.5" x14ac:dyDescent="0.2">
      <c r="A127" s="45" t="s">
        <v>631</v>
      </c>
      <c r="B127" s="34" t="s">
        <v>217</v>
      </c>
      <c r="C127" s="46">
        <v>0</v>
      </c>
      <c r="D127" s="43" t="str">
        <f t="shared" si="11"/>
        <v>N/A</v>
      </c>
      <c r="E127" s="46">
        <v>0</v>
      </c>
      <c r="F127" s="43" t="str">
        <f t="shared" si="12"/>
        <v>N/A</v>
      </c>
      <c r="G127" s="46">
        <v>0</v>
      </c>
      <c r="H127" s="43" t="str">
        <f t="shared" si="13"/>
        <v>N/A</v>
      </c>
      <c r="I127" s="12" t="s">
        <v>1743</v>
      </c>
      <c r="J127" s="12" t="s">
        <v>1743</v>
      </c>
      <c r="K127" s="44" t="s">
        <v>732</v>
      </c>
      <c r="L127" s="9" t="str">
        <f t="shared" si="14"/>
        <v>N/A</v>
      </c>
    </row>
    <row r="128" spans="1:12" x14ac:dyDescent="0.2">
      <c r="A128" s="45" t="s">
        <v>632</v>
      </c>
      <c r="B128" s="34" t="s">
        <v>217</v>
      </c>
      <c r="C128" s="35">
        <v>0</v>
      </c>
      <c r="D128" s="43" t="str">
        <f t="shared" si="11"/>
        <v>N/A</v>
      </c>
      <c r="E128" s="35">
        <v>0</v>
      </c>
      <c r="F128" s="43" t="str">
        <f t="shared" si="12"/>
        <v>N/A</v>
      </c>
      <c r="G128" s="35">
        <v>0</v>
      </c>
      <c r="H128" s="43" t="str">
        <f t="shared" si="13"/>
        <v>N/A</v>
      </c>
      <c r="I128" s="12" t="s">
        <v>1743</v>
      </c>
      <c r="J128" s="12" t="s">
        <v>1743</v>
      </c>
      <c r="K128" s="44" t="s">
        <v>732</v>
      </c>
      <c r="L128" s="9" t="str">
        <f t="shared" si="14"/>
        <v>N/A</v>
      </c>
    </row>
    <row r="129" spans="1:12" ht="25.5" x14ac:dyDescent="0.2">
      <c r="A129" s="45" t="s">
        <v>1458</v>
      </c>
      <c r="B129" s="34" t="s">
        <v>217</v>
      </c>
      <c r="C129" s="46" t="s">
        <v>1743</v>
      </c>
      <c r="D129" s="43" t="str">
        <f t="shared" si="11"/>
        <v>N/A</v>
      </c>
      <c r="E129" s="46" t="s">
        <v>1743</v>
      </c>
      <c r="F129" s="43" t="str">
        <f t="shared" si="12"/>
        <v>N/A</v>
      </c>
      <c r="G129" s="46" t="s">
        <v>1743</v>
      </c>
      <c r="H129" s="43" t="str">
        <f t="shared" si="13"/>
        <v>N/A</v>
      </c>
      <c r="I129" s="12" t="s">
        <v>1743</v>
      </c>
      <c r="J129" s="12" t="s">
        <v>1743</v>
      </c>
      <c r="K129" s="44" t="s">
        <v>732</v>
      </c>
      <c r="L129" s="9" t="str">
        <f t="shared" si="14"/>
        <v>N/A</v>
      </c>
    </row>
    <row r="130" spans="1:12" ht="25.5" x14ac:dyDescent="0.2">
      <c r="A130" s="45" t="s">
        <v>633</v>
      </c>
      <c r="B130" s="34" t="s">
        <v>217</v>
      </c>
      <c r="C130" s="46">
        <v>29795958</v>
      </c>
      <c r="D130" s="43" t="str">
        <f t="shared" si="11"/>
        <v>N/A</v>
      </c>
      <c r="E130" s="46">
        <v>30663328</v>
      </c>
      <c r="F130" s="43" t="str">
        <f t="shared" si="12"/>
        <v>N/A</v>
      </c>
      <c r="G130" s="46">
        <v>31333034</v>
      </c>
      <c r="H130" s="43" t="str">
        <f t="shared" si="13"/>
        <v>N/A</v>
      </c>
      <c r="I130" s="12">
        <v>2.911</v>
      </c>
      <c r="J130" s="12">
        <v>2.1840000000000002</v>
      </c>
      <c r="K130" s="44" t="s">
        <v>732</v>
      </c>
      <c r="L130" s="9" t="str">
        <f t="shared" si="14"/>
        <v>Yes</v>
      </c>
    </row>
    <row r="131" spans="1:12" x14ac:dyDescent="0.2">
      <c r="A131" s="45" t="s">
        <v>634</v>
      </c>
      <c r="B131" s="34" t="s">
        <v>217</v>
      </c>
      <c r="C131" s="35">
        <v>26713</v>
      </c>
      <c r="D131" s="43" t="str">
        <f t="shared" si="11"/>
        <v>N/A</v>
      </c>
      <c r="E131" s="35">
        <v>28830</v>
      </c>
      <c r="F131" s="43" t="str">
        <f t="shared" si="12"/>
        <v>N/A</v>
      </c>
      <c r="G131" s="35">
        <v>30551</v>
      </c>
      <c r="H131" s="43" t="str">
        <f t="shared" si="13"/>
        <v>N/A</v>
      </c>
      <c r="I131" s="12">
        <v>7.9249999999999998</v>
      </c>
      <c r="J131" s="12">
        <v>5.9690000000000003</v>
      </c>
      <c r="K131" s="44" t="s">
        <v>732</v>
      </c>
      <c r="L131" s="9" t="str">
        <f t="shared" si="14"/>
        <v>Yes</v>
      </c>
    </row>
    <row r="132" spans="1:12" ht="25.5" x14ac:dyDescent="0.2">
      <c r="A132" s="45" t="s">
        <v>1459</v>
      </c>
      <c r="B132" s="34" t="s">
        <v>217</v>
      </c>
      <c r="C132" s="46">
        <v>1115.4103994</v>
      </c>
      <c r="D132" s="43" t="str">
        <f t="shared" si="11"/>
        <v>N/A</v>
      </c>
      <c r="E132" s="46">
        <v>1063.5909816000001</v>
      </c>
      <c r="F132" s="43" t="str">
        <f t="shared" si="12"/>
        <v>N/A</v>
      </c>
      <c r="G132" s="46">
        <v>1025.5976564</v>
      </c>
      <c r="H132" s="43" t="str">
        <f t="shared" si="13"/>
        <v>N/A</v>
      </c>
      <c r="I132" s="12">
        <v>-4.6500000000000004</v>
      </c>
      <c r="J132" s="12">
        <v>-3.57</v>
      </c>
      <c r="K132" s="44" t="s">
        <v>732</v>
      </c>
      <c r="L132" s="9" t="str">
        <f t="shared" si="14"/>
        <v>Yes</v>
      </c>
    </row>
    <row r="133" spans="1:12" ht="25.5" x14ac:dyDescent="0.2">
      <c r="A133" s="45" t="s">
        <v>635</v>
      </c>
      <c r="B133" s="34" t="s">
        <v>217</v>
      </c>
      <c r="C133" s="46">
        <v>70445848</v>
      </c>
      <c r="D133" s="43" t="str">
        <f t="shared" si="11"/>
        <v>N/A</v>
      </c>
      <c r="E133" s="46">
        <v>60854954</v>
      </c>
      <c r="F133" s="43" t="str">
        <f t="shared" si="12"/>
        <v>N/A</v>
      </c>
      <c r="G133" s="46">
        <v>65344972</v>
      </c>
      <c r="H133" s="43" t="str">
        <f t="shared" si="13"/>
        <v>N/A</v>
      </c>
      <c r="I133" s="12">
        <v>-13.6</v>
      </c>
      <c r="J133" s="12">
        <v>7.3780000000000001</v>
      </c>
      <c r="K133" s="44" t="s">
        <v>732</v>
      </c>
      <c r="L133" s="9" t="str">
        <f t="shared" si="14"/>
        <v>Yes</v>
      </c>
    </row>
    <row r="134" spans="1:12" x14ac:dyDescent="0.2">
      <c r="A134" s="45" t="s">
        <v>636</v>
      </c>
      <c r="B134" s="34" t="s">
        <v>217</v>
      </c>
      <c r="C134" s="35">
        <v>5730</v>
      </c>
      <c r="D134" s="43" t="str">
        <f t="shared" si="11"/>
        <v>N/A</v>
      </c>
      <c r="E134" s="35">
        <v>5772</v>
      </c>
      <c r="F134" s="43" t="str">
        <f t="shared" si="12"/>
        <v>N/A</v>
      </c>
      <c r="G134" s="35">
        <v>6171</v>
      </c>
      <c r="H134" s="43" t="str">
        <f t="shared" si="13"/>
        <v>N/A</v>
      </c>
      <c r="I134" s="12">
        <v>0.73299999999999998</v>
      </c>
      <c r="J134" s="12">
        <v>6.9130000000000003</v>
      </c>
      <c r="K134" s="44" t="s">
        <v>732</v>
      </c>
      <c r="L134" s="9" t="str">
        <f t="shared" si="14"/>
        <v>Yes</v>
      </c>
    </row>
    <row r="135" spans="1:12" x14ac:dyDescent="0.2">
      <c r="A135" s="45" t="s">
        <v>1460</v>
      </c>
      <c r="B135" s="34" t="s">
        <v>217</v>
      </c>
      <c r="C135" s="46">
        <v>12294.214311</v>
      </c>
      <c r="D135" s="43" t="str">
        <f t="shared" si="11"/>
        <v>N/A</v>
      </c>
      <c r="E135" s="46">
        <v>10543.131324</v>
      </c>
      <c r="F135" s="43" t="str">
        <f t="shared" si="12"/>
        <v>N/A</v>
      </c>
      <c r="G135" s="46">
        <v>10589.040998</v>
      </c>
      <c r="H135" s="43" t="str">
        <f t="shared" si="13"/>
        <v>N/A</v>
      </c>
      <c r="I135" s="12">
        <v>-14.2</v>
      </c>
      <c r="J135" s="12">
        <v>0.43540000000000001</v>
      </c>
      <c r="K135" s="44" t="s">
        <v>732</v>
      </c>
      <c r="L135" s="9" t="str">
        <f t="shared" si="14"/>
        <v>Yes</v>
      </c>
    </row>
    <row r="136" spans="1:12" ht="25.5" x14ac:dyDescent="0.2">
      <c r="A136" s="45" t="s">
        <v>637</v>
      </c>
      <c r="B136" s="34" t="s">
        <v>217</v>
      </c>
      <c r="C136" s="46">
        <v>2182130</v>
      </c>
      <c r="D136" s="43" t="str">
        <f t="shared" si="11"/>
        <v>N/A</v>
      </c>
      <c r="E136" s="46">
        <v>12636032</v>
      </c>
      <c r="F136" s="43" t="str">
        <f t="shared" si="12"/>
        <v>N/A</v>
      </c>
      <c r="G136" s="46">
        <v>12366186</v>
      </c>
      <c r="H136" s="43" t="str">
        <f t="shared" si="13"/>
        <v>N/A</v>
      </c>
      <c r="I136" s="12">
        <v>479.1</v>
      </c>
      <c r="J136" s="12">
        <v>-2.14</v>
      </c>
      <c r="K136" s="44" t="s">
        <v>732</v>
      </c>
      <c r="L136" s="9" t="str">
        <f>IF(J136="Div by 0", "N/A", IF(OR(J136="N/A",K136="N/A"),"N/A", IF(J136&gt;VALUE(MID(K136,1,2)), "No", IF(J136&lt;-1*VALUE(MID(K136,1,2)), "No", "Yes"))))</f>
        <v>Yes</v>
      </c>
    </row>
    <row r="137" spans="1:12" x14ac:dyDescent="0.2">
      <c r="A137" s="45" t="s">
        <v>638</v>
      </c>
      <c r="B137" s="34" t="s">
        <v>217</v>
      </c>
      <c r="C137" s="35">
        <v>22535</v>
      </c>
      <c r="D137" s="43" t="str">
        <f t="shared" si="11"/>
        <v>N/A</v>
      </c>
      <c r="E137" s="35">
        <v>111687</v>
      </c>
      <c r="F137" s="43" t="str">
        <f t="shared" si="12"/>
        <v>N/A</v>
      </c>
      <c r="G137" s="35">
        <v>116585</v>
      </c>
      <c r="H137" s="43" t="str">
        <f t="shared" si="13"/>
        <v>N/A</v>
      </c>
      <c r="I137" s="12">
        <v>395.6</v>
      </c>
      <c r="J137" s="12">
        <v>4.3849999999999998</v>
      </c>
      <c r="K137" s="44" t="s">
        <v>732</v>
      </c>
      <c r="L137" s="9" t="str">
        <f t="shared" ref="L137:L141" si="15">IF(J137="Div by 0", "N/A", IF(OR(J137="N/A",K137="N/A"),"N/A", IF(J137&gt;VALUE(MID(K137,1,2)), "No", IF(J137&lt;-1*VALUE(MID(K137,1,2)), "No", "Yes"))))</f>
        <v>Yes</v>
      </c>
    </row>
    <row r="138" spans="1:12" ht="25.5" x14ac:dyDescent="0.2">
      <c r="A138" s="45" t="s">
        <v>1461</v>
      </c>
      <c r="B138" s="34" t="s">
        <v>217</v>
      </c>
      <c r="C138" s="46">
        <v>96.832926559000001</v>
      </c>
      <c r="D138" s="43" t="str">
        <f t="shared" si="11"/>
        <v>N/A</v>
      </c>
      <c r="E138" s="46">
        <v>113.13789429000001</v>
      </c>
      <c r="F138" s="43" t="str">
        <f t="shared" si="12"/>
        <v>N/A</v>
      </c>
      <c r="G138" s="46">
        <v>106.07012908999999</v>
      </c>
      <c r="H138" s="43" t="str">
        <f t="shared" si="13"/>
        <v>N/A</v>
      </c>
      <c r="I138" s="12">
        <v>16.84</v>
      </c>
      <c r="J138" s="12">
        <v>-6.25</v>
      </c>
      <c r="K138" s="44" t="s">
        <v>732</v>
      </c>
      <c r="L138" s="9" t="str">
        <f t="shared" si="15"/>
        <v>Yes</v>
      </c>
    </row>
    <row r="139" spans="1:12" ht="25.5" x14ac:dyDescent="0.2">
      <c r="A139" s="45" t="s">
        <v>639</v>
      </c>
      <c r="B139" s="34" t="s">
        <v>217</v>
      </c>
      <c r="C139" s="46">
        <v>0</v>
      </c>
      <c r="D139" s="43" t="str">
        <f t="shared" si="11"/>
        <v>N/A</v>
      </c>
      <c r="E139" s="46">
        <v>0</v>
      </c>
      <c r="F139" s="43" t="str">
        <f t="shared" si="12"/>
        <v>N/A</v>
      </c>
      <c r="G139" s="46">
        <v>0</v>
      </c>
      <c r="H139" s="43" t="str">
        <f t="shared" si="13"/>
        <v>N/A</v>
      </c>
      <c r="I139" s="12" t="s">
        <v>1743</v>
      </c>
      <c r="J139" s="12" t="s">
        <v>1743</v>
      </c>
      <c r="K139" s="44" t="s">
        <v>732</v>
      </c>
      <c r="L139" s="9" t="str">
        <f t="shared" si="15"/>
        <v>N/A</v>
      </c>
    </row>
    <row r="140" spans="1:12" x14ac:dyDescent="0.2">
      <c r="A140" s="45" t="s">
        <v>640</v>
      </c>
      <c r="B140" s="34" t="s">
        <v>217</v>
      </c>
      <c r="C140" s="35">
        <v>0</v>
      </c>
      <c r="D140" s="43" t="str">
        <f t="shared" si="11"/>
        <v>N/A</v>
      </c>
      <c r="E140" s="35">
        <v>0</v>
      </c>
      <c r="F140" s="43" t="str">
        <f t="shared" si="12"/>
        <v>N/A</v>
      </c>
      <c r="G140" s="35">
        <v>0</v>
      </c>
      <c r="H140" s="43" t="str">
        <f t="shared" si="13"/>
        <v>N/A</v>
      </c>
      <c r="I140" s="12" t="s">
        <v>1743</v>
      </c>
      <c r="J140" s="12" t="s">
        <v>1743</v>
      </c>
      <c r="K140" s="44" t="s">
        <v>732</v>
      </c>
      <c r="L140" s="9" t="str">
        <f t="shared" si="15"/>
        <v>N/A</v>
      </c>
    </row>
    <row r="141" spans="1:12" ht="25.5" x14ac:dyDescent="0.2">
      <c r="A141" s="45" t="s">
        <v>1462</v>
      </c>
      <c r="B141" s="34" t="s">
        <v>217</v>
      </c>
      <c r="C141" s="46" t="s">
        <v>1743</v>
      </c>
      <c r="D141" s="43" t="str">
        <f t="shared" si="11"/>
        <v>N/A</v>
      </c>
      <c r="E141" s="46" t="s">
        <v>1743</v>
      </c>
      <c r="F141" s="43" t="str">
        <f t="shared" si="12"/>
        <v>N/A</v>
      </c>
      <c r="G141" s="46" t="s">
        <v>1743</v>
      </c>
      <c r="H141" s="43" t="str">
        <f t="shared" si="13"/>
        <v>N/A</v>
      </c>
      <c r="I141" s="12" t="s">
        <v>1743</v>
      </c>
      <c r="J141" s="12" t="s">
        <v>1743</v>
      </c>
      <c r="K141" s="44" t="s">
        <v>732</v>
      </c>
      <c r="L141" s="9" t="str">
        <f t="shared" si="15"/>
        <v>N/A</v>
      </c>
    </row>
    <row r="142" spans="1:12" ht="25.5" x14ac:dyDescent="0.2">
      <c r="A142" s="45" t="s">
        <v>641</v>
      </c>
      <c r="B142" s="34" t="s">
        <v>217</v>
      </c>
      <c r="C142" s="46">
        <v>188393465</v>
      </c>
      <c r="D142" s="43" t="str">
        <f t="shared" si="11"/>
        <v>N/A</v>
      </c>
      <c r="E142" s="46">
        <v>213052557</v>
      </c>
      <c r="F142" s="43" t="str">
        <f t="shared" si="12"/>
        <v>N/A</v>
      </c>
      <c r="G142" s="46">
        <v>212532509</v>
      </c>
      <c r="H142" s="43" t="str">
        <f t="shared" si="13"/>
        <v>N/A</v>
      </c>
      <c r="I142" s="12">
        <v>13.09</v>
      </c>
      <c r="J142" s="12">
        <v>-0.24399999999999999</v>
      </c>
      <c r="K142" s="44" t="s">
        <v>732</v>
      </c>
      <c r="L142" s="9" t="str">
        <f t="shared" ref="L142:L153" si="16">IF(J142="Div by 0", "N/A", IF(K142="N/A","N/A", IF(J142&gt;VALUE(MID(K142,1,2)), "No", IF(J142&lt;-1*VALUE(MID(K142,1,2)), "No", "Yes"))))</f>
        <v>Yes</v>
      </c>
    </row>
    <row r="143" spans="1:12" ht="25.5" x14ac:dyDescent="0.2">
      <c r="A143" s="45" t="s">
        <v>642</v>
      </c>
      <c r="B143" s="34" t="s">
        <v>217</v>
      </c>
      <c r="C143" s="35">
        <v>472903</v>
      </c>
      <c r="D143" s="43" t="str">
        <f t="shared" si="11"/>
        <v>N/A</v>
      </c>
      <c r="E143" s="35">
        <v>509883</v>
      </c>
      <c r="F143" s="43" t="str">
        <f t="shared" si="12"/>
        <v>N/A</v>
      </c>
      <c r="G143" s="35">
        <v>502110</v>
      </c>
      <c r="H143" s="43" t="str">
        <f t="shared" si="13"/>
        <v>N/A</v>
      </c>
      <c r="I143" s="12">
        <v>7.82</v>
      </c>
      <c r="J143" s="12">
        <v>-1.52</v>
      </c>
      <c r="K143" s="44" t="s">
        <v>732</v>
      </c>
      <c r="L143" s="9" t="str">
        <f t="shared" si="16"/>
        <v>Yes</v>
      </c>
    </row>
    <row r="144" spans="1:12" ht="25.5" x14ac:dyDescent="0.2">
      <c r="A144" s="45" t="s">
        <v>1463</v>
      </c>
      <c r="B144" s="34" t="s">
        <v>217</v>
      </c>
      <c r="C144" s="46">
        <v>398.37654867999998</v>
      </c>
      <c r="D144" s="43" t="str">
        <f t="shared" si="11"/>
        <v>N/A</v>
      </c>
      <c r="E144" s="46">
        <v>417.84597055</v>
      </c>
      <c r="F144" s="43" t="str">
        <f t="shared" si="12"/>
        <v>N/A</v>
      </c>
      <c r="G144" s="46">
        <v>423.27878154000001</v>
      </c>
      <c r="H144" s="43" t="str">
        <f t="shared" si="13"/>
        <v>N/A</v>
      </c>
      <c r="I144" s="12">
        <v>4.8869999999999996</v>
      </c>
      <c r="J144" s="12">
        <v>1.3</v>
      </c>
      <c r="K144" s="44" t="s">
        <v>732</v>
      </c>
      <c r="L144" s="9" t="str">
        <f t="shared" si="16"/>
        <v>Yes</v>
      </c>
    </row>
    <row r="145" spans="1:12" ht="25.5" x14ac:dyDescent="0.2">
      <c r="A145" s="45" t="s">
        <v>643</v>
      </c>
      <c r="B145" s="34" t="s">
        <v>217</v>
      </c>
      <c r="C145" s="46">
        <v>1387393</v>
      </c>
      <c r="D145" s="43" t="str">
        <f t="shared" ref="D145:D153" si="17">IF($B145="N/A","N/A",IF(C145&gt;10,"No",IF(C145&lt;-10,"No","Yes")))</f>
        <v>N/A</v>
      </c>
      <c r="E145" s="46">
        <v>13405433</v>
      </c>
      <c r="F145" s="43" t="str">
        <f t="shared" ref="F145:F153" si="18">IF($B145="N/A","N/A",IF(E145&gt;10,"No",IF(E145&lt;-10,"No","Yes")))</f>
        <v>N/A</v>
      </c>
      <c r="G145" s="46">
        <v>16040007</v>
      </c>
      <c r="H145" s="43" t="str">
        <f t="shared" ref="H145:H153" si="19">IF($B145="N/A","N/A",IF(G145&gt;10,"No",IF(G145&lt;-10,"No","Yes")))</f>
        <v>N/A</v>
      </c>
      <c r="I145" s="12">
        <v>866.2</v>
      </c>
      <c r="J145" s="12">
        <v>19.649999999999999</v>
      </c>
      <c r="K145" s="44" t="s">
        <v>732</v>
      </c>
      <c r="L145" s="9" t="str">
        <f t="shared" si="16"/>
        <v>Yes</v>
      </c>
    </row>
    <row r="146" spans="1:12" x14ac:dyDescent="0.2">
      <c r="A146" s="45" t="s">
        <v>644</v>
      </c>
      <c r="B146" s="34" t="s">
        <v>217</v>
      </c>
      <c r="C146" s="35">
        <v>221</v>
      </c>
      <c r="D146" s="43" t="str">
        <f t="shared" si="17"/>
        <v>N/A</v>
      </c>
      <c r="E146" s="35">
        <v>399</v>
      </c>
      <c r="F146" s="43" t="str">
        <f t="shared" si="18"/>
        <v>N/A</v>
      </c>
      <c r="G146" s="35">
        <v>441</v>
      </c>
      <c r="H146" s="43" t="str">
        <f t="shared" si="19"/>
        <v>N/A</v>
      </c>
      <c r="I146" s="12">
        <v>80.540000000000006</v>
      </c>
      <c r="J146" s="12">
        <v>10.53</v>
      </c>
      <c r="K146" s="44" t="s">
        <v>732</v>
      </c>
      <c r="L146" s="9" t="str">
        <f t="shared" si="16"/>
        <v>Yes</v>
      </c>
    </row>
    <row r="147" spans="1:12" ht="25.5" x14ac:dyDescent="0.2">
      <c r="A147" s="45" t="s">
        <v>1464</v>
      </c>
      <c r="B147" s="34" t="s">
        <v>217</v>
      </c>
      <c r="C147" s="46">
        <v>6277.7963800999996</v>
      </c>
      <c r="D147" s="43" t="str">
        <f t="shared" si="17"/>
        <v>N/A</v>
      </c>
      <c r="E147" s="46">
        <v>33597.576440999997</v>
      </c>
      <c r="F147" s="43" t="str">
        <f t="shared" si="18"/>
        <v>N/A</v>
      </c>
      <c r="G147" s="46">
        <v>36371.897959000002</v>
      </c>
      <c r="H147" s="43" t="str">
        <f t="shared" si="19"/>
        <v>N/A</v>
      </c>
      <c r="I147" s="12">
        <v>435.2</v>
      </c>
      <c r="J147" s="12">
        <v>8.2579999999999991</v>
      </c>
      <c r="K147" s="44" t="s">
        <v>732</v>
      </c>
      <c r="L147" s="9" t="str">
        <f t="shared" si="16"/>
        <v>Yes</v>
      </c>
    </row>
    <row r="148" spans="1:12" ht="25.5" x14ac:dyDescent="0.2">
      <c r="A148" s="45" t="s">
        <v>645</v>
      </c>
      <c r="B148" s="34" t="s">
        <v>217</v>
      </c>
      <c r="C148" s="46">
        <v>1237070549</v>
      </c>
      <c r="D148" s="43" t="str">
        <f t="shared" si="17"/>
        <v>N/A</v>
      </c>
      <c r="E148" s="46">
        <v>1275403883</v>
      </c>
      <c r="F148" s="43" t="str">
        <f t="shared" si="18"/>
        <v>N/A</v>
      </c>
      <c r="G148" s="46">
        <v>1022375796</v>
      </c>
      <c r="H148" s="43" t="str">
        <f t="shared" si="19"/>
        <v>N/A</v>
      </c>
      <c r="I148" s="12">
        <v>3.0990000000000002</v>
      </c>
      <c r="J148" s="12">
        <v>-19.8</v>
      </c>
      <c r="K148" s="44" t="s">
        <v>732</v>
      </c>
      <c r="L148" s="9" t="str">
        <f t="shared" si="16"/>
        <v>Yes</v>
      </c>
    </row>
    <row r="149" spans="1:12" x14ac:dyDescent="0.2">
      <c r="A149" s="45" t="s">
        <v>646</v>
      </c>
      <c r="B149" s="34" t="s">
        <v>217</v>
      </c>
      <c r="C149" s="35">
        <v>255901</v>
      </c>
      <c r="D149" s="43" t="str">
        <f t="shared" si="17"/>
        <v>N/A</v>
      </c>
      <c r="E149" s="35">
        <v>280569</v>
      </c>
      <c r="F149" s="43" t="str">
        <f t="shared" si="18"/>
        <v>N/A</v>
      </c>
      <c r="G149" s="35">
        <v>220596</v>
      </c>
      <c r="H149" s="43" t="str">
        <f t="shared" si="19"/>
        <v>N/A</v>
      </c>
      <c r="I149" s="12">
        <v>9.64</v>
      </c>
      <c r="J149" s="12">
        <v>-21.4</v>
      </c>
      <c r="K149" s="44" t="s">
        <v>732</v>
      </c>
      <c r="L149" s="9" t="str">
        <f t="shared" si="16"/>
        <v>Yes</v>
      </c>
    </row>
    <row r="150" spans="1:12" ht="25.5" x14ac:dyDescent="0.2">
      <c r="A150" s="45" t="s">
        <v>1465</v>
      </c>
      <c r="B150" s="34" t="s">
        <v>217</v>
      </c>
      <c r="C150" s="46">
        <v>4834.1762986000003</v>
      </c>
      <c r="D150" s="43" t="str">
        <f t="shared" si="17"/>
        <v>N/A</v>
      </c>
      <c r="E150" s="46">
        <v>4545.7762012000003</v>
      </c>
      <c r="F150" s="43" t="str">
        <f t="shared" si="18"/>
        <v>N/A</v>
      </c>
      <c r="G150" s="46">
        <v>4634.607137</v>
      </c>
      <c r="H150" s="43" t="str">
        <f t="shared" si="19"/>
        <v>N/A</v>
      </c>
      <c r="I150" s="12">
        <v>-5.97</v>
      </c>
      <c r="J150" s="12">
        <v>1.954</v>
      </c>
      <c r="K150" s="44" t="s">
        <v>732</v>
      </c>
      <c r="L150" s="9" t="str">
        <f t="shared" si="16"/>
        <v>Yes</v>
      </c>
    </row>
    <row r="151" spans="1:12" ht="25.5" x14ac:dyDescent="0.2">
      <c r="A151" s="45" t="s">
        <v>647</v>
      </c>
      <c r="B151" s="34" t="s">
        <v>217</v>
      </c>
      <c r="C151" s="46">
        <v>2719715</v>
      </c>
      <c r="D151" s="43" t="str">
        <f t="shared" si="17"/>
        <v>N/A</v>
      </c>
      <c r="E151" s="46">
        <v>70078240</v>
      </c>
      <c r="F151" s="43" t="str">
        <f t="shared" si="18"/>
        <v>N/A</v>
      </c>
      <c r="G151" s="46">
        <v>74201585</v>
      </c>
      <c r="H151" s="43" t="str">
        <f t="shared" si="19"/>
        <v>N/A</v>
      </c>
      <c r="I151" s="12">
        <v>2477</v>
      </c>
      <c r="J151" s="12">
        <v>5.8840000000000003</v>
      </c>
      <c r="K151" s="44" t="s">
        <v>732</v>
      </c>
      <c r="L151" s="9" t="str">
        <f t="shared" si="16"/>
        <v>Yes</v>
      </c>
    </row>
    <row r="152" spans="1:12" x14ac:dyDescent="0.2">
      <c r="A152" s="45" t="s">
        <v>648</v>
      </c>
      <c r="B152" s="34" t="s">
        <v>217</v>
      </c>
      <c r="C152" s="35">
        <v>501</v>
      </c>
      <c r="D152" s="43" t="str">
        <f t="shared" si="17"/>
        <v>N/A</v>
      </c>
      <c r="E152" s="35">
        <v>2225</v>
      </c>
      <c r="F152" s="43" t="str">
        <f t="shared" si="18"/>
        <v>N/A</v>
      </c>
      <c r="G152" s="35">
        <v>2361</v>
      </c>
      <c r="H152" s="43" t="str">
        <f t="shared" si="19"/>
        <v>N/A</v>
      </c>
      <c r="I152" s="12">
        <v>344.1</v>
      </c>
      <c r="J152" s="12">
        <v>6.1120000000000001</v>
      </c>
      <c r="K152" s="44" t="s">
        <v>732</v>
      </c>
      <c r="L152" s="9" t="str">
        <f t="shared" si="16"/>
        <v>Yes</v>
      </c>
    </row>
    <row r="153" spans="1:12" ht="25.5" x14ac:dyDescent="0.2">
      <c r="A153" s="45" t="s">
        <v>1466</v>
      </c>
      <c r="B153" s="34" t="s">
        <v>217</v>
      </c>
      <c r="C153" s="46">
        <v>5428.5728542999996</v>
      </c>
      <c r="D153" s="43" t="str">
        <f t="shared" si="17"/>
        <v>N/A</v>
      </c>
      <c r="E153" s="46">
        <v>31495.838201999999</v>
      </c>
      <c r="F153" s="43" t="str">
        <f t="shared" si="18"/>
        <v>N/A</v>
      </c>
      <c r="G153" s="46">
        <v>31428.032612999999</v>
      </c>
      <c r="H153" s="43" t="str">
        <f t="shared" si="19"/>
        <v>N/A</v>
      </c>
      <c r="I153" s="12">
        <v>480.2</v>
      </c>
      <c r="J153" s="12">
        <v>-0.215</v>
      </c>
      <c r="K153" s="44" t="s">
        <v>732</v>
      </c>
      <c r="L153" s="9" t="str">
        <f t="shared" si="16"/>
        <v>Yes</v>
      </c>
    </row>
    <row r="154" spans="1:12" x14ac:dyDescent="0.2">
      <c r="A154" s="45" t="s">
        <v>1532</v>
      </c>
      <c r="B154" s="34" t="s">
        <v>217</v>
      </c>
      <c r="C154" s="46">
        <v>625.60699151999995</v>
      </c>
      <c r="D154" s="43" t="str">
        <f t="shared" ref="D154:D173" si="20">IF($B154="N/A","N/A",IF(C154&gt;10,"No",IF(C154&lt;-10,"No","Yes")))</f>
        <v>N/A</v>
      </c>
      <c r="E154" s="46">
        <v>618.41047985</v>
      </c>
      <c r="F154" s="43" t="str">
        <f t="shared" ref="F154:F173" si="21">IF($B154="N/A","N/A",IF(E154&gt;10,"No",IF(E154&lt;-10,"No","Yes")))</f>
        <v>N/A</v>
      </c>
      <c r="G154" s="46">
        <v>571.96763623000004</v>
      </c>
      <c r="H154" s="43" t="str">
        <f t="shared" ref="H154:H173" si="22">IF($B154="N/A","N/A",IF(G154&gt;10,"No",IF(G154&lt;-10,"No","Yes")))</f>
        <v>N/A</v>
      </c>
      <c r="I154" s="12">
        <v>-1.1499999999999999</v>
      </c>
      <c r="J154" s="12">
        <v>-7.51</v>
      </c>
      <c r="K154" s="44" t="s">
        <v>732</v>
      </c>
      <c r="L154" s="9" t="str">
        <f t="shared" ref="L154:L173" si="23">IF(J154="Div by 0", "N/A", IF(K154="N/A","N/A", IF(J154&gt;VALUE(MID(K154,1,2)), "No", IF(J154&lt;-1*VALUE(MID(K154,1,2)), "No", "Yes"))))</f>
        <v>Yes</v>
      </c>
    </row>
    <row r="155" spans="1:12" x14ac:dyDescent="0.2">
      <c r="A155" s="50" t="s">
        <v>1533</v>
      </c>
      <c r="B155" s="34" t="s">
        <v>217</v>
      </c>
      <c r="C155" s="46">
        <v>134.36114565</v>
      </c>
      <c r="D155" s="43" t="str">
        <f t="shared" si="20"/>
        <v>N/A</v>
      </c>
      <c r="E155" s="46">
        <v>101.63845191999999</v>
      </c>
      <c r="F155" s="43" t="str">
        <f t="shared" si="21"/>
        <v>N/A</v>
      </c>
      <c r="G155" s="46">
        <v>96.268399723000002</v>
      </c>
      <c r="H155" s="43" t="str">
        <f t="shared" si="22"/>
        <v>N/A</v>
      </c>
      <c r="I155" s="12">
        <v>-24.4</v>
      </c>
      <c r="J155" s="12">
        <v>-5.28</v>
      </c>
      <c r="K155" s="44" t="s">
        <v>732</v>
      </c>
      <c r="L155" s="9" t="str">
        <f t="shared" si="23"/>
        <v>Yes</v>
      </c>
    </row>
    <row r="156" spans="1:12" ht="25.5" x14ac:dyDescent="0.2">
      <c r="A156" s="50" t="s">
        <v>1534</v>
      </c>
      <c r="B156" s="34" t="s">
        <v>217</v>
      </c>
      <c r="C156" s="46">
        <v>1813.7356245999999</v>
      </c>
      <c r="D156" s="43" t="str">
        <f t="shared" si="20"/>
        <v>N/A</v>
      </c>
      <c r="E156" s="46">
        <v>1840.0380292</v>
      </c>
      <c r="F156" s="43" t="str">
        <f t="shared" si="21"/>
        <v>N/A</v>
      </c>
      <c r="G156" s="46">
        <v>1728.8261892</v>
      </c>
      <c r="H156" s="43" t="str">
        <f t="shared" si="22"/>
        <v>N/A</v>
      </c>
      <c r="I156" s="12">
        <v>1.45</v>
      </c>
      <c r="J156" s="12">
        <v>-6.04</v>
      </c>
      <c r="K156" s="44" t="s">
        <v>732</v>
      </c>
      <c r="L156" s="9" t="str">
        <f t="shared" si="23"/>
        <v>Yes</v>
      </c>
    </row>
    <row r="157" spans="1:12" x14ac:dyDescent="0.2">
      <c r="A157" s="50" t="s">
        <v>1535</v>
      </c>
      <c r="B157" s="34" t="s">
        <v>217</v>
      </c>
      <c r="C157" s="46">
        <v>278.25200547999998</v>
      </c>
      <c r="D157" s="43" t="str">
        <f t="shared" si="20"/>
        <v>N/A</v>
      </c>
      <c r="E157" s="46">
        <v>279.97348631</v>
      </c>
      <c r="F157" s="43" t="str">
        <f t="shared" si="21"/>
        <v>N/A</v>
      </c>
      <c r="G157" s="46">
        <v>243.23322042000001</v>
      </c>
      <c r="H157" s="43" t="str">
        <f t="shared" si="22"/>
        <v>N/A</v>
      </c>
      <c r="I157" s="12">
        <v>0.61870000000000003</v>
      </c>
      <c r="J157" s="12">
        <v>-13.1</v>
      </c>
      <c r="K157" s="44" t="s">
        <v>732</v>
      </c>
      <c r="L157" s="9" t="str">
        <f t="shared" si="23"/>
        <v>Yes</v>
      </c>
    </row>
    <row r="158" spans="1:12" x14ac:dyDescent="0.2">
      <c r="A158" s="50" t="s">
        <v>1536</v>
      </c>
      <c r="B158" s="34" t="s">
        <v>217</v>
      </c>
      <c r="C158" s="46">
        <v>840.79856152000002</v>
      </c>
      <c r="D158" s="43" t="str">
        <f t="shared" si="20"/>
        <v>N/A</v>
      </c>
      <c r="E158" s="46">
        <v>792.27178874000003</v>
      </c>
      <c r="F158" s="43" t="str">
        <f t="shared" si="21"/>
        <v>N/A</v>
      </c>
      <c r="G158" s="46">
        <v>754.42605819000005</v>
      </c>
      <c r="H158" s="43" t="str">
        <f t="shared" si="22"/>
        <v>N/A</v>
      </c>
      <c r="I158" s="12">
        <v>-5.77</v>
      </c>
      <c r="J158" s="12">
        <v>-4.78</v>
      </c>
      <c r="K158" s="44" t="s">
        <v>732</v>
      </c>
      <c r="L158" s="9" t="str">
        <f t="shared" si="23"/>
        <v>Yes</v>
      </c>
    </row>
    <row r="159" spans="1:12" x14ac:dyDescent="0.2">
      <c r="A159" s="45" t="s">
        <v>1537</v>
      </c>
      <c r="B159" s="34" t="s">
        <v>217</v>
      </c>
      <c r="C159" s="46">
        <v>995.13858633999996</v>
      </c>
      <c r="D159" s="43" t="str">
        <f t="shared" si="20"/>
        <v>N/A</v>
      </c>
      <c r="E159" s="46">
        <v>1008.9353151</v>
      </c>
      <c r="F159" s="43" t="str">
        <f t="shared" si="21"/>
        <v>N/A</v>
      </c>
      <c r="G159" s="46">
        <v>989.77078318999997</v>
      </c>
      <c r="H159" s="43" t="str">
        <f t="shared" si="22"/>
        <v>N/A</v>
      </c>
      <c r="I159" s="12">
        <v>1.3859999999999999</v>
      </c>
      <c r="J159" s="12">
        <v>-1.9</v>
      </c>
      <c r="K159" s="44" t="s">
        <v>732</v>
      </c>
      <c r="L159" s="9" t="str">
        <f t="shared" si="23"/>
        <v>Yes</v>
      </c>
    </row>
    <row r="160" spans="1:12" x14ac:dyDescent="0.2">
      <c r="A160" s="50" t="s">
        <v>1538</v>
      </c>
      <c r="B160" s="34" t="s">
        <v>217</v>
      </c>
      <c r="C160" s="46">
        <v>6655.5175055</v>
      </c>
      <c r="D160" s="43" t="str">
        <f t="shared" si="20"/>
        <v>N/A</v>
      </c>
      <c r="E160" s="46">
        <v>7209.7550873</v>
      </c>
      <c r="F160" s="43" t="str">
        <f t="shared" si="21"/>
        <v>N/A</v>
      </c>
      <c r="G160" s="46">
        <v>7206.0569358000002</v>
      </c>
      <c r="H160" s="43" t="str">
        <f t="shared" si="22"/>
        <v>N/A</v>
      </c>
      <c r="I160" s="12">
        <v>8.327</v>
      </c>
      <c r="J160" s="12">
        <v>-5.0999999999999997E-2</v>
      </c>
      <c r="K160" s="44" t="s">
        <v>732</v>
      </c>
      <c r="L160" s="9" t="str">
        <f t="shared" si="23"/>
        <v>Yes</v>
      </c>
    </row>
    <row r="161" spans="1:12" ht="25.5" x14ac:dyDescent="0.2">
      <c r="A161" s="50" t="s">
        <v>1539</v>
      </c>
      <c r="B161" s="34" t="s">
        <v>217</v>
      </c>
      <c r="C161" s="46">
        <v>2211.2728182000001</v>
      </c>
      <c r="D161" s="43" t="str">
        <f t="shared" si="20"/>
        <v>N/A</v>
      </c>
      <c r="E161" s="46">
        <v>2242.4566264999999</v>
      </c>
      <c r="F161" s="43" t="str">
        <f t="shared" si="21"/>
        <v>N/A</v>
      </c>
      <c r="G161" s="46">
        <v>2243.1410074999999</v>
      </c>
      <c r="H161" s="43" t="str">
        <f t="shared" si="22"/>
        <v>N/A</v>
      </c>
      <c r="I161" s="12">
        <v>1.41</v>
      </c>
      <c r="J161" s="12">
        <v>3.0499999999999999E-2</v>
      </c>
      <c r="K161" s="44" t="s">
        <v>732</v>
      </c>
      <c r="L161" s="9" t="str">
        <f t="shared" si="23"/>
        <v>Yes</v>
      </c>
    </row>
    <row r="162" spans="1:12" x14ac:dyDescent="0.2">
      <c r="A162" s="50" t="s">
        <v>1540</v>
      </c>
      <c r="B162" s="34" t="s">
        <v>217</v>
      </c>
      <c r="C162" s="46">
        <v>39.149523490999997</v>
      </c>
      <c r="D162" s="43" t="str">
        <f t="shared" si="20"/>
        <v>N/A</v>
      </c>
      <c r="E162" s="46">
        <v>47.358230390000003</v>
      </c>
      <c r="F162" s="43" t="str">
        <f t="shared" si="21"/>
        <v>N/A</v>
      </c>
      <c r="G162" s="46">
        <v>60.807052667000001</v>
      </c>
      <c r="H162" s="43" t="str">
        <f t="shared" si="22"/>
        <v>N/A</v>
      </c>
      <c r="I162" s="12">
        <v>20.97</v>
      </c>
      <c r="J162" s="12">
        <v>28.4</v>
      </c>
      <c r="K162" s="44" t="s">
        <v>732</v>
      </c>
      <c r="L162" s="9" t="str">
        <f t="shared" si="23"/>
        <v>Yes</v>
      </c>
    </row>
    <row r="163" spans="1:12" x14ac:dyDescent="0.2">
      <c r="A163" s="50" t="s">
        <v>1541</v>
      </c>
      <c r="B163" s="34" t="s">
        <v>217</v>
      </c>
      <c r="C163" s="46">
        <v>0.92012461320000005</v>
      </c>
      <c r="D163" s="43" t="str">
        <f t="shared" si="20"/>
        <v>N/A</v>
      </c>
      <c r="E163" s="46">
        <v>1.7077891519999999</v>
      </c>
      <c r="F163" s="43" t="str">
        <f t="shared" si="21"/>
        <v>N/A</v>
      </c>
      <c r="G163" s="46">
        <v>1.5165169354000001</v>
      </c>
      <c r="H163" s="43" t="str">
        <f t="shared" si="22"/>
        <v>N/A</v>
      </c>
      <c r="I163" s="12">
        <v>85.6</v>
      </c>
      <c r="J163" s="12">
        <v>-11.2</v>
      </c>
      <c r="K163" s="44" t="s">
        <v>732</v>
      </c>
      <c r="L163" s="9" t="str">
        <f t="shared" si="23"/>
        <v>Yes</v>
      </c>
    </row>
    <row r="164" spans="1:12" x14ac:dyDescent="0.2">
      <c r="A164" s="45" t="s">
        <v>1542</v>
      </c>
      <c r="B164" s="34" t="s">
        <v>217</v>
      </c>
      <c r="C164" s="46">
        <v>634.40645670000004</v>
      </c>
      <c r="D164" s="43" t="str">
        <f t="shared" si="20"/>
        <v>N/A</v>
      </c>
      <c r="E164" s="46">
        <v>644.48211120999997</v>
      </c>
      <c r="F164" s="43" t="str">
        <f t="shared" si="21"/>
        <v>N/A</v>
      </c>
      <c r="G164" s="46">
        <v>631.21661545999996</v>
      </c>
      <c r="H164" s="43" t="str">
        <f t="shared" si="22"/>
        <v>N/A</v>
      </c>
      <c r="I164" s="12">
        <v>1.5880000000000001</v>
      </c>
      <c r="J164" s="12">
        <v>-2.06</v>
      </c>
      <c r="K164" s="44" t="s">
        <v>732</v>
      </c>
      <c r="L164" s="9" t="str">
        <f t="shared" si="23"/>
        <v>Yes</v>
      </c>
    </row>
    <row r="165" spans="1:12" x14ac:dyDescent="0.2">
      <c r="A165" s="50" t="s">
        <v>1543</v>
      </c>
      <c r="B165" s="34" t="s">
        <v>217</v>
      </c>
      <c r="C165" s="46">
        <v>93.495428113000003</v>
      </c>
      <c r="D165" s="43" t="str">
        <f t="shared" si="20"/>
        <v>N/A</v>
      </c>
      <c r="E165" s="46">
        <v>86.274567337999997</v>
      </c>
      <c r="F165" s="43" t="str">
        <f t="shared" si="21"/>
        <v>N/A</v>
      </c>
      <c r="G165" s="46">
        <v>75.381359244999999</v>
      </c>
      <c r="H165" s="43" t="str">
        <f t="shared" si="22"/>
        <v>N/A</v>
      </c>
      <c r="I165" s="12">
        <v>-7.72</v>
      </c>
      <c r="J165" s="12">
        <v>-12.6</v>
      </c>
      <c r="K165" s="44" t="s">
        <v>732</v>
      </c>
      <c r="L165" s="9" t="str">
        <f t="shared" si="23"/>
        <v>Yes</v>
      </c>
    </row>
    <row r="166" spans="1:12" x14ac:dyDescent="0.2">
      <c r="A166" s="50" t="s">
        <v>1544</v>
      </c>
      <c r="B166" s="34" t="s">
        <v>217</v>
      </c>
      <c r="C166" s="46">
        <v>2028.7570464999999</v>
      </c>
      <c r="D166" s="43" t="str">
        <f t="shared" si="20"/>
        <v>N/A</v>
      </c>
      <c r="E166" s="46">
        <v>2049.4786749999998</v>
      </c>
      <c r="F166" s="43" t="str">
        <f t="shared" si="21"/>
        <v>N/A</v>
      </c>
      <c r="G166" s="46">
        <v>2038.7772419999999</v>
      </c>
      <c r="H166" s="43" t="str">
        <f t="shared" si="22"/>
        <v>N/A</v>
      </c>
      <c r="I166" s="12">
        <v>1.0209999999999999</v>
      </c>
      <c r="J166" s="12">
        <v>-0.52200000000000002</v>
      </c>
      <c r="K166" s="44" t="s">
        <v>732</v>
      </c>
      <c r="L166" s="9" t="str">
        <f t="shared" si="23"/>
        <v>Yes</v>
      </c>
    </row>
    <row r="167" spans="1:12" x14ac:dyDescent="0.2">
      <c r="A167" s="50" t="s">
        <v>1545</v>
      </c>
      <c r="B167" s="34" t="s">
        <v>217</v>
      </c>
      <c r="C167" s="46">
        <v>308.25566736000002</v>
      </c>
      <c r="D167" s="43" t="str">
        <f t="shared" si="20"/>
        <v>N/A</v>
      </c>
      <c r="E167" s="46">
        <v>320.18801330000002</v>
      </c>
      <c r="F167" s="43" t="str">
        <f t="shared" si="21"/>
        <v>N/A</v>
      </c>
      <c r="G167" s="46">
        <v>304.24244544999999</v>
      </c>
      <c r="H167" s="43" t="str">
        <f t="shared" si="22"/>
        <v>N/A</v>
      </c>
      <c r="I167" s="12">
        <v>3.871</v>
      </c>
      <c r="J167" s="12">
        <v>-4.9800000000000004</v>
      </c>
      <c r="K167" s="44" t="s">
        <v>732</v>
      </c>
      <c r="L167" s="9" t="str">
        <f t="shared" si="23"/>
        <v>Yes</v>
      </c>
    </row>
    <row r="168" spans="1:12" x14ac:dyDescent="0.2">
      <c r="A168" s="50" t="s">
        <v>1546</v>
      </c>
      <c r="B168" s="34" t="s">
        <v>217</v>
      </c>
      <c r="C168" s="46">
        <v>603.63842949000002</v>
      </c>
      <c r="D168" s="43" t="str">
        <f t="shared" si="20"/>
        <v>N/A</v>
      </c>
      <c r="E168" s="46">
        <v>616.97292201000005</v>
      </c>
      <c r="F168" s="43" t="str">
        <f t="shared" si="21"/>
        <v>N/A</v>
      </c>
      <c r="G168" s="46">
        <v>606.13645382000004</v>
      </c>
      <c r="H168" s="43" t="str">
        <f t="shared" si="22"/>
        <v>N/A</v>
      </c>
      <c r="I168" s="12">
        <v>2.2090000000000001</v>
      </c>
      <c r="J168" s="12">
        <v>-1.76</v>
      </c>
      <c r="K168" s="44" t="s">
        <v>732</v>
      </c>
      <c r="L168" s="9" t="str">
        <f t="shared" si="23"/>
        <v>Yes</v>
      </c>
    </row>
    <row r="169" spans="1:12" x14ac:dyDescent="0.2">
      <c r="A169" s="45" t="s">
        <v>1547</v>
      </c>
      <c r="B169" s="34" t="s">
        <v>217</v>
      </c>
      <c r="C169" s="46">
        <v>3020.6593198</v>
      </c>
      <c r="D169" s="43" t="str">
        <f t="shared" si="20"/>
        <v>N/A</v>
      </c>
      <c r="E169" s="46">
        <v>3122.6865527999998</v>
      </c>
      <c r="F169" s="43" t="str">
        <f t="shared" si="21"/>
        <v>N/A</v>
      </c>
      <c r="G169" s="46">
        <v>2796.4249565</v>
      </c>
      <c r="H169" s="43" t="str">
        <f t="shared" si="22"/>
        <v>N/A</v>
      </c>
      <c r="I169" s="12">
        <v>3.3780000000000001</v>
      </c>
      <c r="J169" s="12">
        <v>-10.4</v>
      </c>
      <c r="K169" s="44" t="s">
        <v>732</v>
      </c>
      <c r="L169" s="9" t="str">
        <f t="shared" si="23"/>
        <v>Yes</v>
      </c>
    </row>
    <row r="170" spans="1:12" x14ac:dyDescent="0.2">
      <c r="A170" s="50" t="s">
        <v>1548</v>
      </c>
      <c r="B170" s="34" t="s">
        <v>217</v>
      </c>
      <c r="C170" s="46">
        <v>4568.5892454000004</v>
      </c>
      <c r="D170" s="43" t="str">
        <f t="shared" si="20"/>
        <v>N/A</v>
      </c>
      <c r="E170" s="46">
        <v>4598.3856875000001</v>
      </c>
      <c r="F170" s="43" t="str">
        <f t="shared" si="21"/>
        <v>N/A</v>
      </c>
      <c r="G170" s="46">
        <v>4431.3044345999997</v>
      </c>
      <c r="H170" s="43" t="str">
        <f t="shared" si="22"/>
        <v>N/A</v>
      </c>
      <c r="I170" s="12">
        <v>0.6522</v>
      </c>
      <c r="J170" s="12">
        <v>-3.63</v>
      </c>
      <c r="K170" s="44" t="s">
        <v>732</v>
      </c>
      <c r="L170" s="9" t="str">
        <f t="shared" si="23"/>
        <v>Yes</v>
      </c>
    </row>
    <row r="171" spans="1:12" x14ac:dyDescent="0.2">
      <c r="A171" s="50" t="s">
        <v>1549</v>
      </c>
      <c r="B171" s="34" t="s">
        <v>217</v>
      </c>
      <c r="C171" s="46">
        <v>8020.1208402000002</v>
      </c>
      <c r="D171" s="43" t="str">
        <f t="shared" si="20"/>
        <v>N/A</v>
      </c>
      <c r="E171" s="46">
        <v>8361.5423953000009</v>
      </c>
      <c r="F171" s="43" t="str">
        <f t="shared" si="21"/>
        <v>N/A</v>
      </c>
      <c r="G171" s="46">
        <v>7572.7584930000003</v>
      </c>
      <c r="H171" s="43" t="str">
        <f t="shared" si="22"/>
        <v>N/A</v>
      </c>
      <c r="I171" s="12">
        <v>4.2569999999999997</v>
      </c>
      <c r="J171" s="12">
        <v>-9.43</v>
      </c>
      <c r="K171" s="44" t="s">
        <v>732</v>
      </c>
      <c r="L171" s="9" t="str">
        <f t="shared" si="23"/>
        <v>Yes</v>
      </c>
    </row>
    <row r="172" spans="1:12" x14ac:dyDescent="0.2">
      <c r="A172" s="50" t="s">
        <v>1550</v>
      </c>
      <c r="B172" s="34" t="s">
        <v>217</v>
      </c>
      <c r="C172" s="46">
        <v>1491.3983877999999</v>
      </c>
      <c r="D172" s="43" t="str">
        <f t="shared" si="20"/>
        <v>N/A</v>
      </c>
      <c r="E172" s="46">
        <v>1545.1732715000001</v>
      </c>
      <c r="F172" s="43" t="str">
        <f t="shared" si="21"/>
        <v>N/A</v>
      </c>
      <c r="G172" s="46">
        <v>1330.7994252000001</v>
      </c>
      <c r="H172" s="43" t="str">
        <f t="shared" si="22"/>
        <v>N/A</v>
      </c>
      <c r="I172" s="12">
        <v>3.6059999999999999</v>
      </c>
      <c r="J172" s="12">
        <v>-13.9</v>
      </c>
      <c r="K172" s="44" t="s">
        <v>732</v>
      </c>
      <c r="L172" s="9" t="str">
        <f t="shared" si="23"/>
        <v>Yes</v>
      </c>
    </row>
    <row r="173" spans="1:12" x14ac:dyDescent="0.2">
      <c r="A173" s="50" t="s">
        <v>1551</v>
      </c>
      <c r="B173" s="34" t="s">
        <v>217</v>
      </c>
      <c r="C173" s="46">
        <v>2288.4655097999998</v>
      </c>
      <c r="D173" s="43" t="str">
        <f t="shared" si="20"/>
        <v>N/A</v>
      </c>
      <c r="E173" s="46">
        <v>2524.8906502</v>
      </c>
      <c r="F173" s="43" t="str">
        <f t="shared" si="21"/>
        <v>N/A</v>
      </c>
      <c r="G173" s="46">
        <v>2274.1617531000002</v>
      </c>
      <c r="H173" s="43" t="str">
        <f t="shared" si="22"/>
        <v>N/A</v>
      </c>
      <c r="I173" s="12">
        <v>10.33</v>
      </c>
      <c r="J173" s="12">
        <v>-9.93</v>
      </c>
      <c r="K173" s="44" t="s">
        <v>732</v>
      </c>
      <c r="L173" s="9" t="str">
        <f t="shared" si="23"/>
        <v>Yes</v>
      </c>
    </row>
    <row r="174" spans="1:12" x14ac:dyDescent="0.2">
      <c r="A174" s="45" t="s">
        <v>372</v>
      </c>
      <c r="B174" s="34" t="s">
        <v>217</v>
      </c>
      <c r="C174" s="8">
        <v>12.535084599999999</v>
      </c>
      <c r="D174" s="43" t="str">
        <f t="shared" ref="D174:D203" si="24">IF($B174="N/A","N/A",IF(C174&gt;10,"No",IF(C174&lt;-10,"No","Yes")))</f>
        <v>N/A</v>
      </c>
      <c r="E174" s="8">
        <v>11.675092268</v>
      </c>
      <c r="F174" s="43" t="str">
        <f t="shared" ref="F174:F203" si="25">IF($B174="N/A","N/A",IF(E174&gt;10,"No",IF(E174&lt;-10,"No","Yes")))</f>
        <v>N/A</v>
      </c>
      <c r="G174" s="8">
        <v>10.97541685</v>
      </c>
      <c r="H174" s="43" t="str">
        <f t="shared" ref="H174:H203" si="26">IF($B174="N/A","N/A",IF(G174&gt;10,"No",IF(G174&lt;-10,"No","Yes")))</f>
        <v>N/A</v>
      </c>
      <c r="I174" s="12">
        <v>-6.86</v>
      </c>
      <c r="J174" s="12">
        <v>-5.99</v>
      </c>
      <c r="K174" s="44" t="s">
        <v>732</v>
      </c>
      <c r="L174" s="9" t="str">
        <f t="shared" ref="L174:L203" si="27">IF(J174="Div by 0", "N/A", IF(K174="N/A","N/A", IF(J174&gt;VALUE(MID(K174,1,2)), "No", IF(J174&lt;-1*VALUE(MID(K174,1,2)), "No", "Yes"))))</f>
        <v>Yes</v>
      </c>
    </row>
    <row r="175" spans="1:12" x14ac:dyDescent="0.2">
      <c r="A175" s="50" t="s">
        <v>483</v>
      </c>
      <c r="B175" s="34" t="s">
        <v>217</v>
      </c>
      <c r="C175" s="8">
        <v>9.4512398904000001</v>
      </c>
      <c r="D175" s="43" t="str">
        <f t="shared" si="24"/>
        <v>N/A</v>
      </c>
      <c r="E175" s="8">
        <v>6.0966663949999997</v>
      </c>
      <c r="F175" s="43" t="str">
        <f t="shared" si="25"/>
        <v>N/A</v>
      </c>
      <c r="G175" s="8">
        <v>5.1024816396999997</v>
      </c>
      <c r="H175" s="43" t="str">
        <f t="shared" si="26"/>
        <v>N/A</v>
      </c>
      <c r="I175" s="12">
        <v>-35.5</v>
      </c>
      <c r="J175" s="12">
        <v>-16.3</v>
      </c>
      <c r="K175" s="44" t="s">
        <v>732</v>
      </c>
      <c r="L175" s="9" t="str">
        <f t="shared" si="27"/>
        <v>Yes</v>
      </c>
    </row>
    <row r="176" spans="1:12" x14ac:dyDescent="0.2">
      <c r="A176" s="50" t="s">
        <v>484</v>
      </c>
      <c r="B176" s="34" t="s">
        <v>217</v>
      </c>
      <c r="C176" s="8">
        <v>14.499707963000001</v>
      </c>
      <c r="D176" s="43" t="str">
        <f t="shared" si="24"/>
        <v>N/A</v>
      </c>
      <c r="E176" s="8">
        <v>13.53939349</v>
      </c>
      <c r="F176" s="43" t="str">
        <f t="shared" si="25"/>
        <v>N/A</v>
      </c>
      <c r="G176" s="8">
        <v>13.011001926</v>
      </c>
      <c r="H176" s="43" t="str">
        <f t="shared" si="26"/>
        <v>N/A</v>
      </c>
      <c r="I176" s="12">
        <v>-6.62</v>
      </c>
      <c r="J176" s="12">
        <v>-3.9</v>
      </c>
      <c r="K176" s="44" t="s">
        <v>732</v>
      </c>
      <c r="L176" s="9" t="str">
        <f t="shared" si="27"/>
        <v>Yes</v>
      </c>
    </row>
    <row r="177" spans="1:12" x14ac:dyDescent="0.2">
      <c r="A177" s="50" t="s">
        <v>485</v>
      </c>
      <c r="B177" s="34" t="s">
        <v>217</v>
      </c>
      <c r="C177" s="8">
        <v>9.7395279373000001</v>
      </c>
      <c r="D177" s="43" t="str">
        <f t="shared" si="24"/>
        <v>N/A</v>
      </c>
      <c r="E177" s="8">
        <v>9.2225637065000008</v>
      </c>
      <c r="F177" s="43" t="str">
        <f t="shared" si="25"/>
        <v>N/A</v>
      </c>
      <c r="G177" s="8">
        <v>8.4878087955999995</v>
      </c>
      <c r="H177" s="43" t="str">
        <f t="shared" si="26"/>
        <v>N/A</v>
      </c>
      <c r="I177" s="12">
        <v>-5.31</v>
      </c>
      <c r="J177" s="12">
        <v>-7.97</v>
      </c>
      <c r="K177" s="44" t="s">
        <v>732</v>
      </c>
      <c r="L177" s="9" t="str">
        <f t="shared" si="27"/>
        <v>Yes</v>
      </c>
    </row>
    <row r="178" spans="1:12" x14ac:dyDescent="0.2">
      <c r="A178" s="50" t="s">
        <v>486</v>
      </c>
      <c r="B178" s="34" t="s">
        <v>217</v>
      </c>
      <c r="C178" s="8">
        <v>21.281440951</v>
      </c>
      <c r="D178" s="43" t="str">
        <f t="shared" si="24"/>
        <v>N/A</v>
      </c>
      <c r="E178" s="8">
        <v>20.483349019999999</v>
      </c>
      <c r="F178" s="43" t="str">
        <f t="shared" si="25"/>
        <v>N/A</v>
      </c>
      <c r="G178" s="8">
        <v>19.763592061000001</v>
      </c>
      <c r="H178" s="43" t="str">
        <f t="shared" si="26"/>
        <v>N/A</v>
      </c>
      <c r="I178" s="12">
        <v>-3.75</v>
      </c>
      <c r="J178" s="12">
        <v>-3.51</v>
      </c>
      <c r="K178" s="44" t="s">
        <v>732</v>
      </c>
      <c r="L178" s="9" t="str">
        <f t="shared" si="27"/>
        <v>Yes</v>
      </c>
    </row>
    <row r="179" spans="1:12" x14ac:dyDescent="0.2">
      <c r="A179" s="45" t="s">
        <v>1552</v>
      </c>
      <c r="B179" s="34" t="s">
        <v>217</v>
      </c>
      <c r="C179" s="8">
        <v>2.8310292179999998</v>
      </c>
      <c r="D179" s="43" t="str">
        <f t="shared" si="24"/>
        <v>N/A</v>
      </c>
      <c r="E179" s="8">
        <v>2.6735815166000001</v>
      </c>
      <c r="F179" s="43" t="str">
        <f t="shared" si="25"/>
        <v>N/A</v>
      </c>
      <c r="G179" s="8">
        <v>2.5985923925000001</v>
      </c>
      <c r="H179" s="43" t="str">
        <f t="shared" si="26"/>
        <v>N/A</v>
      </c>
      <c r="I179" s="12">
        <v>-5.56</v>
      </c>
      <c r="J179" s="12">
        <v>-2.8</v>
      </c>
      <c r="K179" s="44" t="s">
        <v>732</v>
      </c>
      <c r="L179" s="9" t="str">
        <f t="shared" si="27"/>
        <v>Yes</v>
      </c>
    </row>
    <row r="180" spans="1:12" x14ac:dyDescent="0.2">
      <c r="A180" s="50" t="s">
        <v>1553</v>
      </c>
      <c r="B180" s="34" t="s">
        <v>217</v>
      </c>
      <c r="C180" s="8">
        <v>23.041908963000001</v>
      </c>
      <c r="D180" s="43" t="str">
        <f t="shared" si="24"/>
        <v>N/A</v>
      </c>
      <c r="E180" s="8">
        <v>23.051321759</v>
      </c>
      <c r="F180" s="43" t="str">
        <f t="shared" si="25"/>
        <v>N/A</v>
      </c>
      <c r="G180" s="8">
        <v>23.101398194000001</v>
      </c>
      <c r="H180" s="43" t="str">
        <f t="shared" si="26"/>
        <v>N/A</v>
      </c>
      <c r="I180" s="12">
        <v>4.0899999999999999E-2</v>
      </c>
      <c r="J180" s="12">
        <v>0.2172</v>
      </c>
      <c r="K180" s="44" t="s">
        <v>732</v>
      </c>
      <c r="L180" s="9" t="str">
        <f t="shared" si="27"/>
        <v>Yes</v>
      </c>
    </row>
    <row r="181" spans="1:12" x14ac:dyDescent="0.2">
      <c r="A181" s="50" t="s">
        <v>1554</v>
      </c>
      <c r="B181" s="34" t="s">
        <v>217</v>
      </c>
      <c r="C181" s="8">
        <v>3.8940553924999999</v>
      </c>
      <c r="D181" s="43" t="str">
        <f t="shared" si="24"/>
        <v>N/A</v>
      </c>
      <c r="E181" s="8">
        <v>3.8170822609999999</v>
      </c>
      <c r="F181" s="43" t="str">
        <f t="shared" si="25"/>
        <v>N/A</v>
      </c>
      <c r="G181" s="8">
        <v>3.7892984232</v>
      </c>
      <c r="H181" s="43" t="str">
        <f t="shared" si="26"/>
        <v>N/A</v>
      </c>
      <c r="I181" s="12">
        <v>-1.98</v>
      </c>
      <c r="J181" s="12">
        <v>-0.72799999999999998</v>
      </c>
      <c r="K181" s="44" t="s">
        <v>732</v>
      </c>
      <c r="L181" s="9" t="str">
        <f t="shared" si="27"/>
        <v>Yes</v>
      </c>
    </row>
    <row r="182" spans="1:12" x14ac:dyDescent="0.2">
      <c r="A182" s="50" t="s">
        <v>1555</v>
      </c>
      <c r="B182" s="34" t="s">
        <v>217</v>
      </c>
      <c r="C182" s="8">
        <v>0.18040074740000001</v>
      </c>
      <c r="D182" s="43" t="str">
        <f t="shared" si="24"/>
        <v>N/A</v>
      </c>
      <c r="E182" s="8">
        <v>0.1679001238</v>
      </c>
      <c r="F182" s="43" t="str">
        <f t="shared" si="25"/>
        <v>N/A</v>
      </c>
      <c r="G182" s="8">
        <v>0.1851889032</v>
      </c>
      <c r="H182" s="43" t="str">
        <f t="shared" si="26"/>
        <v>N/A</v>
      </c>
      <c r="I182" s="12">
        <v>-6.93</v>
      </c>
      <c r="J182" s="12">
        <v>10.3</v>
      </c>
      <c r="K182" s="44" t="s">
        <v>732</v>
      </c>
      <c r="L182" s="9" t="str">
        <f t="shared" si="27"/>
        <v>Yes</v>
      </c>
    </row>
    <row r="183" spans="1:12" x14ac:dyDescent="0.2">
      <c r="A183" s="50" t="s">
        <v>1556</v>
      </c>
      <c r="B183" s="34" t="s">
        <v>217</v>
      </c>
      <c r="C183" s="8">
        <v>2.0952047299999998E-2</v>
      </c>
      <c r="D183" s="43" t="str">
        <f t="shared" si="24"/>
        <v>N/A</v>
      </c>
      <c r="E183" s="8">
        <v>2.5463171900000001E-2</v>
      </c>
      <c r="F183" s="43" t="str">
        <f t="shared" si="25"/>
        <v>N/A</v>
      </c>
      <c r="G183" s="8">
        <v>2.44902008E-2</v>
      </c>
      <c r="H183" s="43" t="str">
        <f t="shared" si="26"/>
        <v>N/A</v>
      </c>
      <c r="I183" s="12">
        <v>21.53</v>
      </c>
      <c r="J183" s="12">
        <v>-3.82</v>
      </c>
      <c r="K183" s="44" t="s">
        <v>732</v>
      </c>
      <c r="L183" s="9" t="str">
        <f t="shared" si="27"/>
        <v>Yes</v>
      </c>
    </row>
    <row r="184" spans="1:12" x14ac:dyDescent="0.2">
      <c r="A184" s="45" t="s">
        <v>97</v>
      </c>
      <c r="B184" s="34" t="s">
        <v>217</v>
      </c>
      <c r="C184" s="8">
        <v>64.757940907000005</v>
      </c>
      <c r="D184" s="43" t="str">
        <f t="shared" si="24"/>
        <v>N/A</v>
      </c>
      <c r="E184" s="8">
        <v>66.124418399999996</v>
      </c>
      <c r="F184" s="43" t="str">
        <f t="shared" si="25"/>
        <v>N/A</v>
      </c>
      <c r="G184" s="8">
        <v>63.585104010999999</v>
      </c>
      <c r="H184" s="43" t="str">
        <f t="shared" si="26"/>
        <v>N/A</v>
      </c>
      <c r="I184" s="12">
        <v>2.11</v>
      </c>
      <c r="J184" s="12">
        <v>-3.84</v>
      </c>
      <c r="K184" s="44" t="s">
        <v>732</v>
      </c>
      <c r="L184" s="9" t="str">
        <f t="shared" si="27"/>
        <v>Yes</v>
      </c>
    </row>
    <row r="185" spans="1:12" x14ac:dyDescent="0.2">
      <c r="A185" s="50" t="s">
        <v>487</v>
      </c>
      <c r="B185" s="34" t="s">
        <v>217</v>
      </c>
      <c r="C185" s="8">
        <v>43.327317692999998</v>
      </c>
      <c r="D185" s="43" t="str">
        <f t="shared" si="24"/>
        <v>N/A</v>
      </c>
      <c r="E185" s="8">
        <v>43.170456707</v>
      </c>
      <c r="F185" s="43" t="str">
        <f t="shared" si="25"/>
        <v>N/A</v>
      </c>
      <c r="G185" s="8">
        <v>39.192627082000001</v>
      </c>
      <c r="H185" s="43" t="str">
        <f t="shared" si="26"/>
        <v>N/A</v>
      </c>
      <c r="I185" s="12">
        <v>-0.36199999999999999</v>
      </c>
      <c r="J185" s="12">
        <v>-9.2100000000000009</v>
      </c>
      <c r="K185" s="44" t="s">
        <v>732</v>
      </c>
      <c r="L185" s="9" t="str">
        <f t="shared" si="27"/>
        <v>Yes</v>
      </c>
    </row>
    <row r="186" spans="1:12" x14ac:dyDescent="0.2">
      <c r="A186" s="50" t="s">
        <v>488</v>
      </c>
      <c r="B186" s="34" t="s">
        <v>217</v>
      </c>
      <c r="C186" s="8">
        <v>68.460739430000004</v>
      </c>
      <c r="D186" s="43" t="str">
        <f t="shared" si="24"/>
        <v>N/A</v>
      </c>
      <c r="E186" s="8">
        <v>68.504096356000005</v>
      </c>
      <c r="F186" s="43" t="str">
        <f t="shared" si="25"/>
        <v>N/A</v>
      </c>
      <c r="G186" s="8">
        <v>66.640331689999996</v>
      </c>
      <c r="H186" s="43" t="str">
        <f t="shared" si="26"/>
        <v>N/A</v>
      </c>
      <c r="I186" s="12">
        <v>6.3299999999999995E-2</v>
      </c>
      <c r="J186" s="12">
        <v>-2.72</v>
      </c>
      <c r="K186" s="44" t="s">
        <v>732</v>
      </c>
      <c r="L186" s="9" t="str">
        <f t="shared" si="27"/>
        <v>Yes</v>
      </c>
    </row>
    <row r="187" spans="1:12" x14ac:dyDescent="0.2">
      <c r="A187" s="50" t="s">
        <v>489</v>
      </c>
      <c r="B187" s="34" t="s">
        <v>217</v>
      </c>
      <c r="C187" s="8">
        <v>64.702819343000002</v>
      </c>
      <c r="D187" s="43" t="str">
        <f t="shared" si="24"/>
        <v>N/A</v>
      </c>
      <c r="E187" s="8">
        <v>66.908348626999995</v>
      </c>
      <c r="F187" s="43" t="str">
        <f t="shared" si="25"/>
        <v>N/A</v>
      </c>
      <c r="G187" s="8">
        <v>63.621231807000001</v>
      </c>
      <c r="H187" s="43" t="str">
        <f t="shared" si="26"/>
        <v>N/A</v>
      </c>
      <c r="I187" s="12">
        <v>3.4089999999999998</v>
      </c>
      <c r="J187" s="12">
        <v>-4.91</v>
      </c>
      <c r="K187" s="44" t="s">
        <v>732</v>
      </c>
      <c r="L187" s="9" t="str">
        <f t="shared" si="27"/>
        <v>Yes</v>
      </c>
    </row>
    <row r="188" spans="1:12" x14ac:dyDescent="0.2">
      <c r="A188" s="50" t="s">
        <v>490</v>
      </c>
      <c r="B188" s="34" t="s">
        <v>217</v>
      </c>
      <c r="C188" s="8">
        <v>72.313415148999994</v>
      </c>
      <c r="D188" s="43" t="str">
        <f t="shared" si="24"/>
        <v>N/A</v>
      </c>
      <c r="E188" s="8">
        <v>72.204208191999996</v>
      </c>
      <c r="F188" s="43" t="str">
        <f t="shared" si="25"/>
        <v>N/A</v>
      </c>
      <c r="G188" s="8">
        <v>71.594157072000002</v>
      </c>
      <c r="H188" s="43" t="str">
        <f t="shared" si="26"/>
        <v>N/A</v>
      </c>
      <c r="I188" s="12">
        <v>-0.151</v>
      </c>
      <c r="J188" s="12">
        <v>-0.84499999999999997</v>
      </c>
      <c r="K188" s="44" t="s">
        <v>732</v>
      </c>
      <c r="L188" s="9" t="str">
        <f t="shared" si="27"/>
        <v>Yes</v>
      </c>
    </row>
    <row r="189" spans="1:12" x14ac:dyDescent="0.2">
      <c r="A189" s="45" t="s">
        <v>118</v>
      </c>
      <c r="B189" s="34" t="s">
        <v>217</v>
      </c>
      <c r="C189" s="8">
        <v>89.555261419999994</v>
      </c>
      <c r="D189" s="43" t="str">
        <f t="shared" si="24"/>
        <v>N/A</v>
      </c>
      <c r="E189" s="8">
        <v>90.347848188</v>
      </c>
      <c r="F189" s="43" t="str">
        <f t="shared" si="25"/>
        <v>N/A</v>
      </c>
      <c r="G189" s="8">
        <v>88.730022551999994</v>
      </c>
      <c r="H189" s="43" t="str">
        <f t="shared" si="26"/>
        <v>N/A</v>
      </c>
      <c r="I189" s="12">
        <v>0.88500000000000001</v>
      </c>
      <c r="J189" s="12">
        <v>-1.79</v>
      </c>
      <c r="K189" s="44" t="s">
        <v>732</v>
      </c>
      <c r="L189" s="9" t="str">
        <f t="shared" si="27"/>
        <v>Yes</v>
      </c>
    </row>
    <row r="190" spans="1:12" x14ac:dyDescent="0.2">
      <c r="A190" s="50" t="s">
        <v>491</v>
      </c>
      <c r="B190" s="34" t="s">
        <v>217</v>
      </c>
      <c r="C190" s="8">
        <v>90.861573423999999</v>
      </c>
      <c r="D190" s="43" t="str">
        <f t="shared" si="24"/>
        <v>N/A</v>
      </c>
      <c r="E190" s="8">
        <v>91.380036406000002</v>
      </c>
      <c r="F190" s="43" t="str">
        <f t="shared" si="25"/>
        <v>N/A</v>
      </c>
      <c r="G190" s="8">
        <v>90.708422763000002</v>
      </c>
      <c r="H190" s="43" t="str">
        <f t="shared" si="26"/>
        <v>N/A</v>
      </c>
      <c r="I190" s="12">
        <v>0.5706</v>
      </c>
      <c r="J190" s="12">
        <v>-0.73499999999999999</v>
      </c>
      <c r="K190" s="44" t="s">
        <v>732</v>
      </c>
      <c r="L190" s="9" t="str">
        <f t="shared" si="27"/>
        <v>Yes</v>
      </c>
    </row>
    <row r="191" spans="1:12" x14ac:dyDescent="0.2">
      <c r="A191" s="50" t="s">
        <v>492</v>
      </c>
      <c r="B191" s="34" t="s">
        <v>217</v>
      </c>
      <c r="C191" s="8">
        <v>92.052405718000003</v>
      </c>
      <c r="D191" s="43" t="str">
        <f t="shared" si="24"/>
        <v>N/A</v>
      </c>
      <c r="E191" s="8">
        <v>92.285223772999998</v>
      </c>
      <c r="F191" s="43" t="str">
        <f t="shared" si="25"/>
        <v>N/A</v>
      </c>
      <c r="G191" s="8">
        <v>91.781202050000005</v>
      </c>
      <c r="H191" s="43" t="str">
        <f t="shared" si="26"/>
        <v>N/A</v>
      </c>
      <c r="I191" s="12">
        <v>0.25290000000000001</v>
      </c>
      <c r="J191" s="12">
        <v>-0.54600000000000004</v>
      </c>
      <c r="K191" s="44" t="s">
        <v>732</v>
      </c>
      <c r="L191" s="9" t="str">
        <f t="shared" si="27"/>
        <v>Yes</v>
      </c>
    </row>
    <row r="192" spans="1:12" x14ac:dyDescent="0.2">
      <c r="A192" s="50" t="s">
        <v>493</v>
      </c>
      <c r="B192" s="34" t="s">
        <v>217</v>
      </c>
      <c r="C192" s="8">
        <v>89.341252095000002</v>
      </c>
      <c r="D192" s="43" t="str">
        <f t="shared" si="24"/>
        <v>N/A</v>
      </c>
      <c r="E192" s="8">
        <v>90.530910741</v>
      </c>
      <c r="F192" s="43" t="str">
        <f t="shared" si="25"/>
        <v>N/A</v>
      </c>
      <c r="G192" s="8">
        <v>88.221909272000005</v>
      </c>
      <c r="H192" s="43" t="str">
        <f t="shared" si="26"/>
        <v>N/A</v>
      </c>
      <c r="I192" s="12">
        <v>1.3320000000000001</v>
      </c>
      <c r="J192" s="12">
        <v>-2.5499999999999998</v>
      </c>
      <c r="K192" s="44" t="s">
        <v>732</v>
      </c>
      <c r="L192" s="9" t="str">
        <f t="shared" si="27"/>
        <v>Yes</v>
      </c>
    </row>
    <row r="193" spans="1:12" x14ac:dyDescent="0.2">
      <c r="A193" s="50" t="s">
        <v>494</v>
      </c>
      <c r="B193" s="34" t="s">
        <v>217</v>
      </c>
      <c r="C193" s="8">
        <v>87.127543012000004</v>
      </c>
      <c r="D193" s="43" t="str">
        <f t="shared" si="24"/>
        <v>N/A</v>
      </c>
      <c r="E193" s="8">
        <v>87.413779766000005</v>
      </c>
      <c r="F193" s="43" t="str">
        <f t="shared" si="25"/>
        <v>N/A</v>
      </c>
      <c r="G193" s="8">
        <v>86.585880004000003</v>
      </c>
      <c r="H193" s="43" t="str">
        <f t="shared" si="26"/>
        <v>N/A</v>
      </c>
      <c r="I193" s="12">
        <v>0.32850000000000001</v>
      </c>
      <c r="J193" s="12">
        <v>-0.94699999999999995</v>
      </c>
      <c r="K193" s="44" t="s">
        <v>732</v>
      </c>
      <c r="L193" s="9" t="str">
        <f t="shared" si="27"/>
        <v>Yes</v>
      </c>
    </row>
    <row r="194" spans="1:12" x14ac:dyDescent="0.2">
      <c r="A194" s="45" t="s">
        <v>1557</v>
      </c>
      <c r="B194" s="34" t="s">
        <v>217</v>
      </c>
      <c r="C194" s="35">
        <v>4.2345198766000003</v>
      </c>
      <c r="D194" s="43" t="str">
        <f t="shared" si="24"/>
        <v>N/A</v>
      </c>
      <c r="E194" s="35">
        <v>5.2687780337000003</v>
      </c>
      <c r="F194" s="43" t="str">
        <f t="shared" si="25"/>
        <v>N/A</v>
      </c>
      <c r="G194" s="35">
        <v>5.3575192541999996</v>
      </c>
      <c r="H194" s="43" t="str">
        <f t="shared" si="26"/>
        <v>N/A</v>
      </c>
      <c r="I194" s="12">
        <v>24.42</v>
      </c>
      <c r="J194" s="12">
        <v>1.6839999999999999</v>
      </c>
      <c r="K194" s="44" t="s">
        <v>732</v>
      </c>
      <c r="L194" s="9" t="str">
        <f t="shared" si="27"/>
        <v>Yes</v>
      </c>
    </row>
    <row r="195" spans="1:12" x14ac:dyDescent="0.2">
      <c r="A195" s="50" t="s">
        <v>1558</v>
      </c>
      <c r="B195" s="34" t="s">
        <v>217</v>
      </c>
      <c r="C195" s="35">
        <v>0.46082036780000002</v>
      </c>
      <c r="D195" s="43" t="str">
        <f t="shared" si="24"/>
        <v>N/A</v>
      </c>
      <c r="E195" s="35">
        <v>0.72660427809999995</v>
      </c>
      <c r="F195" s="43" t="str">
        <f t="shared" si="25"/>
        <v>N/A</v>
      </c>
      <c r="G195" s="35">
        <v>0.97392823549999996</v>
      </c>
      <c r="H195" s="43" t="str">
        <f t="shared" si="26"/>
        <v>N/A</v>
      </c>
      <c r="I195" s="12">
        <v>57.68</v>
      </c>
      <c r="J195" s="12">
        <v>34.04</v>
      </c>
      <c r="K195" s="44" t="s">
        <v>732</v>
      </c>
      <c r="L195" s="9" t="str">
        <f t="shared" si="27"/>
        <v>No</v>
      </c>
    </row>
    <row r="196" spans="1:12" x14ac:dyDescent="0.2">
      <c r="A196" s="50" t="s">
        <v>1559</v>
      </c>
      <c r="B196" s="34" t="s">
        <v>217</v>
      </c>
      <c r="C196" s="35">
        <v>9.5749915577000007</v>
      </c>
      <c r="D196" s="43" t="str">
        <f t="shared" si="24"/>
        <v>N/A</v>
      </c>
      <c r="E196" s="35">
        <v>11.8343381</v>
      </c>
      <c r="F196" s="43" t="str">
        <f t="shared" si="25"/>
        <v>N/A</v>
      </c>
      <c r="G196" s="35">
        <v>12.076930796999999</v>
      </c>
      <c r="H196" s="43" t="str">
        <f t="shared" si="26"/>
        <v>N/A</v>
      </c>
      <c r="I196" s="12">
        <v>23.6</v>
      </c>
      <c r="J196" s="12">
        <v>2.0499999999999998</v>
      </c>
      <c r="K196" s="44" t="s">
        <v>732</v>
      </c>
      <c r="L196" s="9" t="str">
        <f t="shared" si="27"/>
        <v>Yes</v>
      </c>
    </row>
    <row r="197" spans="1:12" x14ac:dyDescent="0.2">
      <c r="A197" s="50" t="s">
        <v>1560</v>
      </c>
      <c r="B197" s="34" t="s">
        <v>217</v>
      </c>
      <c r="C197" s="35">
        <v>3.1646423458999999</v>
      </c>
      <c r="D197" s="43" t="str">
        <f t="shared" si="24"/>
        <v>N/A</v>
      </c>
      <c r="E197" s="35">
        <v>3.8342200398999999</v>
      </c>
      <c r="F197" s="43" t="str">
        <f t="shared" si="25"/>
        <v>N/A</v>
      </c>
      <c r="G197" s="35">
        <v>3.8157109226000001</v>
      </c>
      <c r="H197" s="43" t="str">
        <f t="shared" si="26"/>
        <v>N/A</v>
      </c>
      <c r="I197" s="12">
        <v>21.16</v>
      </c>
      <c r="J197" s="12">
        <v>-0.48299999999999998</v>
      </c>
      <c r="K197" s="44" t="s">
        <v>732</v>
      </c>
      <c r="L197" s="9" t="str">
        <f t="shared" si="27"/>
        <v>Yes</v>
      </c>
    </row>
    <row r="198" spans="1:12" x14ac:dyDescent="0.2">
      <c r="A198" s="50" t="s">
        <v>1561</v>
      </c>
      <c r="B198" s="34" t="s">
        <v>217</v>
      </c>
      <c r="C198" s="35">
        <v>3.1145919075999999</v>
      </c>
      <c r="D198" s="43" t="str">
        <f t="shared" si="24"/>
        <v>N/A</v>
      </c>
      <c r="E198" s="35">
        <v>3.8549173879</v>
      </c>
      <c r="F198" s="43" t="str">
        <f t="shared" si="25"/>
        <v>N/A</v>
      </c>
      <c r="G198" s="35">
        <v>3.8156792622000002</v>
      </c>
      <c r="H198" s="43" t="str">
        <f t="shared" si="26"/>
        <v>N/A</v>
      </c>
      <c r="I198" s="12">
        <v>23.77</v>
      </c>
      <c r="J198" s="12">
        <v>-1.02</v>
      </c>
      <c r="K198" s="44" t="s">
        <v>732</v>
      </c>
      <c r="L198" s="9" t="str">
        <f t="shared" si="27"/>
        <v>Yes</v>
      </c>
    </row>
    <row r="199" spans="1:12" x14ac:dyDescent="0.2">
      <c r="A199" s="45" t="s">
        <v>1562</v>
      </c>
      <c r="B199" s="34" t="s">
        <v>217</v>
      </c>
      <c r="C199" s="35">
        <v>227.62360688999999</v>
      </c>
      <c r="D199" s="43" t="str">
        <f t="shared" si="24"/>
        <v>N/A</v>
      </c>
      <c r="E199" s="35">
        <v>167.75493928</v>
      </c>
      <c r="F199" s="43" t="str">
        <f t="shared" si="25"/>
        <v>N/A</v>
      </c>
      <c r="G199" s="35">
        <v>227.47072624</v>
      </c>
      <c r="H199" s="43" t="str">
        <f t="shared" si="26"/>
        <v>N/A</v>
      </c>
      <c r="I199" s="12">
        <v>-26.3</v>
      </c>
      <c r="J199" s="12">
        <v>35.6</v>
      </c>
      <c r="K199" s="44" t="s">
        <v>732</v>
      </c>
      <c r="L199" s="9" t="str">
        <f t="shared" si="27"/>
        <v>No</v>
      </c>
    </row>
    <row r="200" spans="1:12" x14ac:dyDescent="0.2">
      <c r="A200" s="50" t="s">
        <v>1563</v>
      </c>
      <c r="B200" s="34" t="s">
        <v>217</v>
      </c>
      <c r="C200" s="35">
        <v>225.40721723999999</v>
      </c>
      <c r="D200" s="43" t="str">
        <f t="shared" si="24"/>
        <v>N/A</v>
      </c>
      <c r="E200" s="35">
        <v>169.57065825999999</v>
      </c>
      <c r="F200" s="43" t="str">
        <f t="shared" si="25"/>
        <v>N/A</v>
      </c>
      <c r="G200" s="35">
        <v>229.23470569</v>
      </c>
      <c r="H200" s="43" t="str">
        <f t="shared" si="26"/>
        <v>N/A</v>
      </c>
      <c r="I200" s="12">
        <v>-24.8</v>
      </c>
      <c r="J200" s="12">
        <v>35.19</v>
      </c>
      <c r="K200" s="44" t="s">
        <v>732</v>
      </c>
      <c r="L200" s="9" t="str">
        <f t="shared" si="27"/>
        <v>No</v>
      </c>
    </row>
    <row r="201" spans="1:12" x14ac:dyDescent="0.2">
      <c r="A201" s="50" t="s">
        <v>1564</v>
      </c>
      <c r="B201" s="34" t="s">
        <v>217</v>
      </c>
      <c r="C201" s="35">
        <v>263.11792707000001</v>
      </c>
      <c r="D201" s="43" t="str">
        <f t="shared" si="24"/>
        <v>N/A</v>
      </c>
      <c r="E201" s="35">
        <v>179.32764867</v>
      </c>
      <c r="F201" s="43" t="str">
        <f t="shared" si="25"/>
        <v>N/A</v>
      </c>
      <c r="G201" s="35">
        <v>249.21116567999999</v>
      </c>
      <c r="H201" s="43" t="str">
        <f t="shared" si="26"/>
        <v>N/A</v>
      </c>
      <c r="I201" s="12">
        <v>-31.8</v>
      </c>
      <c r="J201" s="12">
        <v>38.97</v>
      </c>
      <c r="K201" s="44" t="s">
        <v>732</v>
      </c>
      <c r="L201" s="9" t="str">
        <f t="shared" si="27"/>
        <v>No</v>
      </c>
    </row>
    <row r="202" spans="1:12" x14ac:dyDescent="0.2">
      <c r="A202" s="50" t="s">
        <v>1565</v>
      </c>
      <c r="B202" s="34" t="s">
        <v>217</v>
      </c>
      <c r="C202" s="35">
        <v>48.456674473</v>
      </c>
      <c r="D202" s="43" t="str">
        <f t="shared" si="24"/>
        <v>N/A</v>
      </c>
      <c r="E202" s="35">
        <v>60.491997628999997</v>
      </c>
      <c r="F202" s="43" t="str">
        <f t="shared" si="25"/>
        <v>N/A</v>
      </c>
      <c r="G202" s="35">
        <v>74.972638099999998</v>
      </c>
      <c r="H202" s="43" t="str">
        <f t="shared" si="26"/>
        <v>N/A</v>
      </c>
      <c r="I202" s="12">
        <v>24.84</v>
      </c>
      <c r="J202" s="12">
        <v>23.94</v>
      </c>
      <c r="K202" s="44" t="s">
        <v>732</v>
      </c>
      <c r="L202" s="9" t="str">
        <f t="shared" si="27"/>
        <v>Yes</v>
      </c>
    </row>
    <row r="203" spans="1:12" x14ac:dyDescent="0.2">
      <c r="A203" s="50" t="s">
        <v>1566</v>
      </c>
      <c r="B203" s="34" t="s">
        <v>217</v>
      </c>
      <c r="C203" s="35">
        <v>18.262295082000001</v>
      </c>
      <c r="D203" s="43" t="str">
        <f t="shared" si="24"/>
        <v>N/A</v>
      </c>
      <c r="E203" s="35">
        <v>20.443037974999999</v>
      </c>
      <c r="F203" s="43" t="str">
        <f t="shared" si="25"/>
        <v>N/A</v>
      </c>
      <c r="G203" s="35">
        <v>20.139240506</v>
      </c>
      <c r="H203" s="43" t="str">
        <f t="shared" si="26"/>
        <v>N/A</v>
      </c>
      <c r="I203" s="12">
        <v>11.94</v>
      </c>
      <c r="J203" s="12">
        <v>-1.49</v>
      </c>
      <c r="K203" s="44" t="s">
        <v>732</v>
      </c>
      <c r="L203" s="9" t="str">
        <f t="shared" si="27"/>
        <v>Yes</v>
      </c>
    </row>
    <row r="204" spans="1:12" x14ac:dyDescent="0.2">
      <c r="A204" s="45" t="s">
        <v>127</v>
      </c>
      <c r="B204" s="34" t="s">
        <v>217</v>
      </c>
      <c r="C204" s="35">
        <v>11</v>
      </c>
      <c r="D204" s="43" t="str">
        <f t="shared" ref="D204:D214" si="28">IF($B204="N/A","N/A",IF(C204&gt;10,"No",IF(C204&lt;-10,"No","Yes")))</f>
        <v>N/A</v>
      </c>
      <c r="E204" s="35">
        <v>11</v>
      </c>
      <c r="F204" s="43" t="str">
        <f t="shared" ref="F204:F214" si="29">IF($B204="N/A","N/A",IF(E204&gt;10,"No",IF(E204&lt;-10,"No","Yes")))</f>
        <v>N/A</v>
      </c>
      <c r="G204" s="35">
        <v>11</v>
      </c>
      <c r="H204" s="43" t="str">
        <f t="shared" ref="H204:H214" si="30">IF($B204="N/A","N/A",IF(G204&gt;10,"No",IF(G204&lt;-10,"No","Yes")))</f>
        <v>N/A</v>
      </c>
      <c r="I204" s="12">
        <v>0</v>
      </c>
      <c r="J204" s="12">
        <v>-10</v>
      </c>
      <c r="K204" s="14" t="s">
        <v>217</v>
      </c>
      <c r="L204" s="9" t="str">
        <f t="shared" ref="L204:L214" si="31">IF(J204="Div by 0", "N/A", IF(K204="N/A","N/A", IF(J204&gt;VALUE(MID(K204,1,2)), "No", IF(J204&lt;-1*VALUE(MID(K204,1,2)), "No", "Yes"))))</f>
        <v>N/A</v>
      </c>
    </row>
    <row r="205" spans="1:12" x14ac:dyDescent="0.2">
      <c r="A205" s="45" t="s">
        <v>128</v>
      </c>
      <c r="B205" s="34" t="s">
        <v>217</v>
      </c>
      <c r="C205" s="35">
        <v>46</v>
      </c>
      <c r="D205" s="43" t="str">
        <f t="shared" si="28"/>
        <v>N/A</v>
      </c>
      <c r="E205" s="35">
        <v>62</v>
      </c>
      <c r="F205" s="43" t="str">
        <f t="shared" si="29"/>
        <v>N/A</v>
      </c>
      <c r="G205" s="35">
        <v>54</v>
      </c>
      <c r="H205" s="43" t="str">
        <f t="shared" si="30"/>
        <v>N/A</v>
      </c>
      <c r="I205" s="12">
        <v>34.78</v>
      </c>
      <c r="J205" s="12">
        <v>-12.9</v>
      </c>
      <c r="K205" s="14" t="s">
        <v>217</v>
      </c>
      <c r="L205" s="9" t="str">
        <f t="shared" si="31"/>
        <v>N/A</v>
      </c>
    </row>
    <row r="206" spans="1:12" ht="25.5" x14ac:dyDescent="0.2">
      <c r="A206" s="45" t="s">
        <v>1614</v>
      </c>
      <c r="B206" s="34" t="s">
        <v>217</v>
      </c>
      <c r="C206" s="35">
        <v>11</v>
      </c>
      <c r="D206" s="43" t="str">
        <f t="shared" si="28"/>
        <v>N/A</v>
      </c>
      <c r="E206" s="35">
        <v>16</v>
      </c>
      <c r="F206" s="43" t="str">
        <f t="shared" si="29"/>
        <v>N/A</v>
      </c>
      <c r="G206" s="35">
        <v>15</v>
      </c>
      <c r="H206" s="43" t="str">
        <f t="shared" si="30"/>
        <v>N/A</v>
      </c>
      <c r="I206" s="12">
        <v>128.6</v>
      </c>
      <c r="J206" s="12">
        <v>-6.25</v>
      </c>
      <c r="K206" s="14" t="s">
        <v>217</v>
      </c>
      <c r="L206" s="9" t="str">
        <f t="shared" si="31"/>
        <v>N/A</v>
      </c>
    </row>
    <row r="207" spans="1:12" ht="25.5" x14ac:dyDescent="0.2">
      <c r="A207" s="45" t="s">
        <v>1567</v>
      </c>
      <c r="B207" s="34" t="s">
        <v>217</v>
      </c>
      <c r="C207" s="35">
        <v>16</v>
      </c>
      <c r="D207" s="43" t="str">
        <f t="shared" si="28"/>
        <v>N/A</v>
      </c>
      <c r="E207" s="35">
        <v>29</v>
      </c>
      <c r="F207" s="43" t="str">
        <f t="shared" si="29"/>
        <v>N/A</v>
      </c>
      <c r="G207" s="35">
        <v>158</v>
      </c>
      <c r="H207" s="43" t="str">
        <f t="shared" si="30"/>
        <v>N/A</v>
      </c>
      <c r="I207" s="12">
        <v>81.25</v>
      </c>
      <c r="J207" s="12">
        <v>444.8</v>
      </c>
      <c r="K207" s="14" t="s">
        <v>217</v>
      </c>
      <c r="L207" s="9" t="str">
        <f t="shared" si="31"/>
        <v>N/A</v>
      </c>
    </row>
    <row r="208" spans="1:12" x14ac:dyDescent="0.2">
      <c r="A208" s="45" t="s">
        <v>1615</v>
      </c>
      <c r="B208" s="34" t="s">
        <v>217</v>
      </c>
      <c r="C208" s="35">
        <v>69</v>
      </c>
      <c r="D208" s="43" t="str">
        <f t="shared" si="28"/>
        <v>N/A</v>
      </c>
      <c r="E208" s="35">
        <v>85</v>
      </c>
      <c r="F208" s="43" t="str">
        <f t="shared" si="29"/>
        <v>N/A</v>
      </c>
      <c r="G208" s="35">
        <v>88</v>
      </c>
      <c r="H208" s="43" t="str">
        <f t="shared" si="30"/>
        <v>N/A</v>
      </c>
      <c r="I208" s="12">
        <v>23.19</v>
      </c>
      <c r="J208" s="12">
        <v>3.5289999999999999</v>
      </c>
      <c r="K208" s="14" t="s">
        <v>217</v>
      </c>
      <c r="L208" s="9" t="str">
        <f t="shared" si="31"/>
        <v>N/A</v>
      </c>
    </row>
    <row r="209" spans="1:12" x14ac:dyDescent="0.2">
      <c r="A209" s="45" t="s">
        <v>1616</v>
      </c>
      <c r="B209" s="34" t="s">
        <v>217</v>
      </c>
      <c r="C209" s="35">
        <v>260</v>
      </c>
      <c r="D209" s="43" t="str">
        <f t="shared" si="28"/>
        <v>N/A</v>
      </c>
      <c r="E209" s="35">
        <v>312</v>
      </c>
      <c r="F209" s="43" t="str">
        <f t="shared" si="29"/>
        <v>N/A</v>
      </c>
      <c r="G209" s="35">
        <v>299</v>
      </c>
      <c r="H209" s="43" t="str">
        <f t="shared" si="30"/>
        <v>N/A</v>
      </c>
      <c r="I209" s="12">
        <v>20</v>
      </c>
      <c r="J209" s="12">
        <v>-4.17</v>
      </c>
      <c r="K209" s="14" t="s">
        <v>217</v>
      </c>
      <c r="L209" s="9" t="str">
        <f t="shared" si="31"/>
        <v>N/A</v>
      </c>
    </row>
    <row r="210" spans="1:12" x14ac:dyDescent="0.2">
      <c r="A210" s="45" t="s">
        <v>125</v>
      </c>
      <c r="B210" s="34" t="s">
        <v>217</v>
      </c>
      <c r="C210" s="46">
        <v>3707557</v>
      </c>
      <c r="D210" s="43" t="str">
        <f t="shared" si="28"/>
        <v>N/A</v>
      </c>
      <c r="E210" s="46">
        <v>3441833</v>
      </c>
      <c r="F210" s="43" t="str">
        <f t="shared" si="29"/>
        <v>N/A</v>
      </c>
      <c r="G210" s="46">
        <v>6761807</v>
      </c>
      <c r="H210" s="43" t="str">
        <f t="shared" si="30"/>
        <v>N/A</v>
      </c>
      <c r="I210" s="12">
        <v>-7.17</v>
      </c>
      <c r="J210" s="12">
        <v>96.46</v>
      </c>
      <c r="K210" s="14" t="s">
        <v>217</v>
      </c>
      <c r="L210" s="9" t="str">
        <f t="shared" si="31"/>
        <v>N/A</v>
      </c>
    </row>
    <row r="211" spans="1:12" x14ac:dyDescent="0.2">
      <c r="A211" s="45" t="s">
        <v>1617</v>
      </c>
      <c r="B211" s="34" t="s">
        <v>217</v>
      </c>
      <c r="C211" s="46">
        <v>630739</v>
      </c>
      <c r="D211" s="43" t="str">
        <f t="shared" si="28"/>
        <v>N/A</v>
      </c>
      <c r="E211" s="46">
        <v>3212842</v>
      </c>
      <c r="F211" s="43" t="str">
        <f t="shared" si="29"/>
        <v>N/A</v>
      </c>
      <c r="G211" s="46">
        <v>3225693</v>
      </c>
      <c r="H211" s="43" t="str">
        <f t="shared" si="30"/>
        <v>N/A</v>
      </c>
      <c r="I211" s="12">
        <v>409.4</v>
      </c>
      <c r="J211" s="12">
        <v>0.4</v>
      </c>
      <c r="K211" s="14" t="s">
        <v>217</v>
      </c>
      <c r="L211" s="9" t="str">
        <f t="shared" si="31"/>
        <v>N/A</v>
      </c>
    </row>
    <row r="212" spans="1:12" x14ac:dyDescent="0.2">
      <c r="A212" s="45" t="s">
        <v>1568</v>
      </c>
      <c r="B212" s="34" t="s">
        <v>217</v>
      </c>
      <c r="C212" s="46">
        <v>349587</v>
      </c>
      <c r="D212" s="43" t="str">
        <f t="shared" si="28"/>
        <v>N/A</v>
      </c>
      <c r="E212" s="46">
        <v>615731</v>
      </c>
      <c r="F212" s="43" t="str">
        <f t="shared" si="29"/>
        <v>N/A</v>
      </c>
      <c r="G212" s="46">
        <v>461466</v>
      </c>
      <c r="H212" s="43" t="str">
        <f t="shared" si="30"/>
        <v>N/A</v>
      </c>
      <c r="I212" s="12">
        <v>76.13</v>
      </c>
      <c r="J212" s="12">
        <v>-25.1</v>
      </c>
      <c r="K212" s="14" t="s">
        <v>217</v>
      </c>
      <c r="L212" s="9" t="str">
        <f t="shared" si="31"/>
        <v>N/A</v>
      </c>
    </row>
    <row r="213" spans="1:12" x14ac:dyDescent="0.2">
      <c r="A213" s="45" t="s">
        <v>1618</v>
      </c>
      <c r="B213" s="34" t="s">
        <v>217</v>
      </c>
      <c r="C213" s="46">
        <v>3123984</v>
      </c>
      <c r="D213" s="43" t="str">
        <f t="shared" si="28"/>
        <v>N/A</v>
      </c>
      <c r="E213" s="46">
        <v>2383059</v>
      </c>
      <c r="F213" s="43" t="str">
        <f t="shared" si="29"/>
        <v>N/A</v>
      </c>
      <c r="G213" s="46">
        <v>6348280</v>
      </c>
      <c r="H213" s="43" t="str">
        <f t="shared" si="30"/>
        <v>N/A</v>
      </c>
      <c r="I213" s="12">
        <v>-23.7</v>
      </c>
      <c r="J213" s="12">
        <v>166.4</v>
      </c>
      <c r="K213" s="14" t="s">
        <v>217</v>
      </c>
      <c r="L213" s="9" t="str">
        <f t="shared" si="31"/>
        <v>N/A</v>
      </c>
    </row>
    <row r="214" spans="1:12" x14ac:dyDescent="0.2">
      <c r="A214" s="50" t="s">
        <v>1619</v>
      </c>
      <c r="B214" s="34" t="s">
        <v>217</v>
      </c>
      <c r="C214" s="46">
        <v>3707511</v>
      </c>
      <c r="D214" s="43" t="str">
        <f t="shared" si="28"/>
        <v>N/A</v>
      </c>
      <c r="E214" s="46">
        <v>673993</v>
      </c>
      <c r="F214" s="43" t="str">
        <f t="shared" si="29"/>
        <v>N/A</v>
      </c>
      <c r="G214" s="46">
        <v>550875</v>
      </c>
      <c r="H214" s="43" t="str">
        <f t="shared" si="30"/>
        <v>N/A</v>
      </c>
      <c r="I214" s="12">
        <v>-81.8</v>
      </c>
      <c r="J214" s="12">
        <v>-18.3</v>
      </c>
      <c r="K214" s="14" t="s">
        <v>217</v>
      </c>
      <c r="L214" s="9" t="str">
        <f t="shared" si="31"/>
        <v>N/A</v>
      </c>
    </row>
    <row r="215" spans="1:12" ht="25.5" x14ac:dyDescent="0.2">
      <c r="A215" s="45" t="s">
        <v>1382</v>
      </c>
      <c r="B215" s="34" t="s">
        <v>217</v>
      </c>
      <c r="C215" s="46">
        <v>35840329</v>
      </c>
      <c r="D215" s="43" t="str">
        <f t="shared" ref="D215:D229" si="32">IF($B215="N/A","N/A",IF(C215&gt;10,"No",IF(C215&lt;-10,"No","Yes")))</f>
        <v>N/A</v>
      </c>
      <c r="E215" s="46">
        <v>37899867</v>
      </c>
      <c r="F215" s="43" t="str">
        <f t="shared" ref="F215:F229" si="33">IF($B215="N/A","N/A",IF(E215&gt;10,"No",IF(E215&lt;-10,"No","Yes")))</f>
        <v>N/A</v>
      </c>
      <c r="G215" s="46">
        <v>42424727</v>
      </c>
      <c r="H215" s="43" t="str">
        <f t="shared" ref="H215:H229" si="34">IF($B215="N/A","N/A",IF(G215&gt;10,"No",IF(G215&lt;-10,"No","Yes")))</f>
        <v>N/A</v>
      </c>
      <c r="I215" s="12">
        <v>5.7460000000000004</v>
      </c>
      <c r="J215" s="12">
        <v>11.94</v>
      </c>
      <c r="K215" s="44" t="s">
        <v>732</v>
      </c>
      <c r="L215" s="9" t="str">
        <f t="shared" ref="L215:L229" si="35">IF(J215="Div by 0", "N/A", IF(K215="N/A","N/A", IF(J215&gt;VALUE(MID(K215,1,2)), "No", IF(J215&lt;-1*VALUE(MID(K215,1,2)), "No", "Yes"))))</f>
        <v>Yes</v>
      </c>
    </row>
    <row r="216" spans="1:12" x14ac:dyDescent="0.2">
      <c r="A216" s="45" t="s">
        <v>649</v>
      </c>
      <c r="B216" s="34" t="s">
        <v>217</v>
      </c>
      <c r="C216" s="35">
        <v>115447</v>
      </c>
      <c r="D216" s="43" t="str">
        <f t="shared" si="32"/>
        <v>N/A</v>
      </c>
      <c r="E216" s="35">
        <v>122302</v>
      </c>
      <c r="F216" s="43" t="str">
        <f t="shared" si="33"/>
        <v>N/A</v>
      </c>
      <c r="G216" s="35">
        <v>126008</v>
      </c>
      <c r="H216" s="43" t="str">
        <f t="shared" si="34"/>
        <v>N/A</v>
      </c>
      <c r="I216" s="12">
        <v>5.9379999999999997</v>
      </c>
      <c r="J216" s="12">
        <v>3.03</v>
      </c>
      <c r="K216" s="44" t="s">
        <v>732</v>
      </c>
      <c r="L216" s="9" t="str">
        <f t="shared" si="35"/>
        <v>Yes</v>
      </c>
    </row>
    <row r="217" spans="1:12" ht="25.5" x14ac:dyDescent="0.2">
      <c r="A217" s="45" t="s">
        <v>1383</v>
      </c>
      <c r="B217" s="34" t="s">
        <v>217</v>
      </c>
      <c r="C217" s="46">
        <v>310.44833560000001</v>
      </c>
      <c r="D217" s="43" t="str">
        <f t="shared" si="32"/>
        <v>N/A</v>
      </c>
      <c r="E217" s="46">
        <v>309.88754884999997</v>
      </c>
      <c r="F217" s="43" t="str">
        <f t="shared" si="33"/>
        <v>N/A</v>
      </c>
      <c r="G217" s="46">
        <v>336.68280585000002</v>
      </c>
      <c r="H217" s="43" t="str">
        <f t="shared" si="34"/>
        <v>N/A</v>
      </c>
      <c r="I217" s="12">
        <v>-0.18099999999999999</v>
      </c>
      <c r="J217" s="12">
        <v>8.6470000000000002</v>
      </c>
      <c r="K217" s="44" t="s">
        <v>732</v>
      </c>
      <c r="L217" s="9" t="str">
        <f t="shared" si="35"/>
        <v>Yes</v>
      </c>
    </row>
    <row r="218" spans="1:12" ht="25.5" x14ac:dyDescent="0.2">
      <c r="A218" s="45" t="s">
        <v>1384</v>
      </c>
      <c r="B218" s="34" t="s">
        <v>217</v>
      </c>
      <c r="C218" s="46">
        <v>14835723</v>
      </c>
      <c r="D218" s="43" t="str">
        <f t="shared" si="32"/>
        <v>N/A</v>
      </c>
      <c r="E218" s="46">
        <v>14833838</v>
      </c>
      <c r="F218" s="43" t="str">
        <f t="shared" si="33"/>
        <v>N/A</v>
      </c>
      <c r="G218" s="46">
        <v>14395521</v>
      </c>
      <c r="H218" s="43" t="str">
        <f t="shared" si="34"/>
        <v>N/A</v>
      </c>
      <c r="I218" s="12">
        <v>-1.2999999999999999E-2</v>
      </c>
      <c r="J218" s="12">
        <v>-2.95</v>
      </c>
      <c r="K218" s="44" t="s">
        <v>732</v>
      </c>
      <c r="L218" s="9" t="str">
        <f t="shared" si="35"/>
        <v>Yes</v>
      </c>
    </row>
    <row r="219" spans="1:12" x14ac:dyDescent="0.2">
      <c r="A219" s="45" t="s">
        <v>516</v>
      </c>
      <c r="B219" s="34" t="s">
        <v>217</v>
      </c>
      <c r="C219" s="35">
        <v>84302</v>
      </c>
      <c r="D219" s="43" t="str">
        <f t="shared" si="32"/>
        <v>N/A</v>
      </c>
      <c r="E219" s="35">
        <v>81957</v>
      </c>
      <c r="F219" s="43" t="str">
        <f t="shared" si="33"/>
        <v>N/A</v>
      </c>
      <c r="G219" s="35">
        <v>73704</v>
      </c>
      <c r="H219" s="43" t="str">
        <f t="shared" si="34"/>
        <v>N/A</v>
      </c>
      <c r="I219" s="12">
        <v>-2.78</v>
      </c>
      <c r="J219" s="12">
        <v>-10.1</v>
      </c>
      <c r="K219" s="44" t="s">
        <v>732</v>
      </c>
      <c r="L219" s="9" t="str">
        <f t="shared" si="35"/>
        <v>Yes</v>
      </c>
    </row>
    <row r="220" spans="1:12" ht="25.5" x14ac:dyDescent="0.2">
      <c r="A220" s="45" t="s">
        <v>1385</v>
      </c>
      <c r="B220" s="34" t="s">
        <v>217</v>
      </c>
      <c r="C220" s="46">
        <v>175.98304904</v>
      </c>
      <c r="D220" s="43" t="str">
        <f t="shared" si="32"/>
        <v>N/A</v>
      </c>
      <c r="E220" s="46">
        <v>180.99537562</v>
      </c>
      <c r="F220" s="43" t="str">
        <f t="shared" si="33"/>
        <v>N/A</v>
      </c>
      <c r="G220" s="46">
        <v>195.31532888000001</v>
      </c>
      <c r="H220" s="43" t="str">
        <f t="shared" si="34"/>
        <v>N/A</v>
      </c>
      <c r="I220" s="12">
        <v>2.8479999999999999</v>
      </c>
      <c r="J220" s="12">
        <v>7.9119999999999999</v>
      </c>
      <c r="K220" s="44" t="s">
        <v>732</v>
      </c>
      <c r="L220" s="9" t="str">
        <f t="shared" si="35"/>
        <v>Yes</v>
      </c>
    </row>
    <row r="221" spans="1:12" ht="25.5" x14ac:dyDescent="0.2">
      <c r="A221" s="45" t="s">
        <v>1386</v>
      </c>
      <c r="B221" s="34" t="s">
        <v>217</v>
      </c>
      <c r="C221" s="46">
        <v>28706797</v>
      </c>
      <c r="D221" s="43" t="str">
        <f t="shared" si="32"/>
        <v>N/A</v>
      </c>
      <c r="E221" s="46">
        <v>31887398</v>
      </c>
      <c r="F221" s="43" t="str">
        <f t="shared" si="33"/>
        <v>N/A</v>
      </c>
      <c r="G221" s="46">
        <v>33211213</v>
      </c>
      <c r="H221" s="43" t="str">
        <f t="shared" si="34"/>
        <v>N/A</v>
      </c>
      <c r="I221" s="12">
        <v>11.08</v>
      </c>
      <c r="J221" s="12">
        <v>4.1520000000000001</v>
      </c>
      <c r="K221" s="44" t="s">
        <v>732</v>
      </c>
      <c r="L221" s="9" t="str">
        <f t="shared" si="35"/>
        <v>Yes</v>
      </c>
    </row>
    <row r="222" spans="1:12" x14ac:dyDescent="0.2">
      <c r="A222" s="45" t="s">
        <v>517</v>
      </c>
      <c r="B222" s="34" t="s">
        <v>217</v>
      </c>
      <c r="C222" s="35">
        <v>135416</v>
      </c>
      <c r="D222" s="43" t="str">
        <f t="shared" si="32"/>
        <v>N/A</v>
      </c>
      <c r="E222" s="35">
        <v>143583</v>
      </c>
      <c r="F222" s="43" t="str">
        <f t="shared" si="33"/>
        <v>N/A</v>
      </c>
      <c r="G222" s="35">
        <v>152761</v>
      </c>
      <c r="H222" s="43" t="str">
        <f t="shared" si="34"/>
        <v>N/A</v>
      </c>
      <c r="I222" s="12">
        <v>6.0309999999999997</v>
      </c>
      <c r="J222" s="12">
        <v>6.3920000000000003</v>
      </c>
      <c r="K222" s="44" t="s">
        <v>732</v>
      </c>
      <c r="L222" s="9" t="str">
        <f t="shared" si="35"/>
        <v>Yes</v>
      </c>
    </row>
    <row r="223" spans="1:12" ht="25.5" x14ac:dyDescent="0.2">
      <c r="A223" s="45" t="s">
        <v>1387</v>
      </c>
      <c r="B223" s="34" t="s">
        <v>217</v>
      </c>
      <c r="C223" s="46">
        <v>211.98969840999999</v>
      </c>
      <c r="D223" s="43" t="str">
        <f t="shared" si="32"/>
        <v>N/A</v>
      </c>
      <c r="E223" s="46">
        <v>222.08338033999999</v>
      </c>
      <c r="F223" s="43" t="str">
        <f t="shared" si="33"/>
        <v>N/A</v>
      </c>
      <c r="G223" s="46">
        <v>217.40636026000001</v>
      </c>
      <c r="H223" s="43" t="str">
        <f t="shared" si="34"/>
        <v>N/A</v>
      </c>
      <c r="I223" s="12">
        <v>4.7610000000000001</v>
      </c>
      <c r="J223" s="12">
        <v>-2.11</v>
      </c>
      <c r="K223" s="44" t="s">
        <v>732</v>
      </c>
      <c r="L223" s="9" t="str">
        <f t="shared" si="35"/>
        <v>Yes</v>
      </c>
    </row>
    <row r="224" spans="1:12" ht="25.5" x14ac:dyDescent="0.2">
      <c r="A224" s="45" t="s">
        <v>1388</v>
      </c>
      <c r="B224" s="34" t="s">
        <v>217</v>
      </c>
      <c r="C224" s="46">
        <v>4160713</v>
      </c>
      <c r="D224" s="43" t="str">
        <f t="shared" si="32"/>
        <v>N/A</v>
      </c>
      <c r="E224" s="46">
        <v>4883780</v>
      </c>
      <c r="F224" s="43" t="str">
        <f t="shared" si="33"/>
        <v>N/A</v>
      </c>
      <c r="G224" s="46">
        <v>5554666</v>
      </c>
      <c r="H224" s="43" t="str">
        <f t="shared" si="34"/>
        <v>N/A</v>
      </c>
      <c r="I224" s="12">
        <v>17.38</v>
      </c>
      <c r="J224" s="12">
        <v>13.74</v>
      </c>
      <c r="K224" s="44" t="s">
        <v>732</v>
      </c>
      <c r="L224" s="9" t="str">
        <f t="shared" si="35"/>
        <v>Yes</v>
      </c>
    </row>
    <row r="225" spans="1:12" x14ac:dyDescent="0.2">
      <c r="A225" s="45" t="s">
        <v>518</v>
      </c>
      <c r="B225" s="34" t="s">
        <v>217</v>
      </c>
      <c r="C225" s="35">
        <v>2219</v>
      </c>
      <c r="D225" s="43" t="str">
        <f t="shared" si="32"/>
        <v>N/A</v>
      </c>
      <c r="E225" s="35">
        <v>2281</v>
      </c>
      <c r="F225" s="43" t="str">
        <f t="shared" si="33"/>
        <v>N/A</v>
      </c>
      <c r="G225" s="35">
        <v>2193</v>
      </c>
      <c r="H225" s="43" t="str">
        <f t="shared" si="34"/>
        <v>N/A</v>
      </c>
      <c r="I225" s="12">
        <v>2.794</v>
      </c>
      <c r="J225" s="12">
        <v>-3.86</v>
      </c>
      <c r="K225" s="44" t="s">
        <v>732</v>
      </c>
      <c r="L225" s="9" t="str">
        <f t="shared" si="35"/>
        <v>Yes</v>
      </c>
    </row>
    <row r="226" spans="1:12" ht="25.5" x14ac:dyDescent="0.2">
      <c r="A226" s="45" t="s">
        <v>1389</v>
      </c>
      <c r="B226" s="34" t="s">
        <v>217</v>
      </c>
      <c r="C226" s="46">
        <v>1875.0396575</v>
      </c>
      <c r="D226" s="43" t="str">
        <f t="shared" si="32"/>
        <v>N/A</v>
      </c>
      <c r="E226" s="46">
        <v>2141.0697062999998</v>
      </c>
      <c r="F226" s="43" t="str">
        <f t="shared" si="33"/>
        <v>N/A</v>
      </c>
      <c r="G226" s="46">
        <v>2532.9074326999998</v>
      </c>
      <c r="H226" s="43" t="str">
        <f t="shared" si="34"/>
        <v>N/A</v>
      </c>
      <c r="I226" s="12">
        <v>14.19</v>
      </c>
      <c r="J226" s="12">
        <v>18.3</v>
      </c>
      <c r="K226" s="44" t="s">
        <v>732</v>
      </c>
      <c r="L226" s="9" t="str">
        <f t="shared" si="35"/>
        <v>Yes</v>
      </c>
    </row>
    <row r="227" spans="1:12" ht="25.5" x14ac:dyDescent="0.2">
      <c r="A227" s="45" t="s">
        <v>1390</v>
      </c>
      <c r="B227" s="34" t="s">
        <v>217</v>
      </c>
      <c r="C227" s="46">
        <v>764848645</v>
      </c>
      <c r="D227" s="43" t="str">
        <f t="shared" si="32"/>
        <v>N/A</v>
      </c>
      <c r="E227" s="46">
        <v>806309517</v>
      </c>
      <c r="F227" s="43" t="str">
        <f t="shared" si="33"/>
        <v>N/A</v>
      </c>
      <c r="G227" s="46">
        <v>807091657</v>
      </c>
      <c r="H227" s="43" t="str">
        <f t="shared" si="34"/>
        <v>N/A</v>
      </c>
      <c r="I227" s="12">
        <v>5.4210000000000003</v>
      </c>
      <c r="J227" s="12">
        <v>9.7000000000000003E-2</v>
      </c>
      <c r="K227" s="44" t="s">
        <v>732</v>
      </c>
      <c r="L227" s="9" t="str">
        <f t="shared" si="35"/>
        <v>Yes</v>
      </c>
    </row>
    <row r="228" spans="1:12" ht="25.5" x14ac:dyDescent="0.2">
      <c r="A228" s="45" t="s">
        <v>519</v>
      </c>
      <c r="B228" s="34" t="s">
        <v>217</v>
      </c>
      <c r="C228" s="35">
        <v>25202</v>
      </c>
      <c r="D228" s="43" t="str">
        <f t="shared" si="32"/>
        <v>N/A</v>
      </c>
      <c r="E228" s="35">
        <v>25336</v>
      </c>
      <c r="F228" s="43" t="str">
        <f t="shared" si="33"/>
        <v>N/A</v>
      </c>
      <c r="G228" s="35">
        <v>25338</v>
      </c>
      <c r="H228" s="43" t="str">
        <f t="shared" si="34"/>
        <v>N/A</v>
      </c>
      <c r="I228" s="12">
        <v>0.53169999999999995</v>
      </c>
      <c r="J228" s="12">
        <v>7.9000000000000008E-3</v>
      </c>
      <c r="K228" s="44" t="s">
        <v>732</v>
      </c>
      <c r="L228" s="9" t="str">
        <f t="shared" si="35"/>
        <v>Yes</v>
      </c>
    </row>
    <row r="229" spans="1:12" ht="25.5" x14ac:dyDescent="0.2">
      <c r="A229" s="45" t="s">
        <v>1391</v>
      </c>
      <c r="B229" s="34" t="s">
        <v>217</v>
      </c>
      <c r="C229" s="46">
        <v>30348.728077</v>
      </c>
      <c r="D229" s="43" t="str">
        <f t="shared" si="32"/>
        <v>N/A</v>
      </c>
      <c r="E229" s="46">
        <v>31824.657286000001</v>
      </c>
      <c r="F229" s="43" t="str">
        <f t="shared" si="33"/>
        <v>N/A</v>
      </c>
      <c r="G229" s="46">
        <v>31853.013536999999</v>
      </c>
      <c r="H229" s="43" t="str">
        <f t="shared" si="34"/>
        <v>N/A</v>
      </c>
      <c r="I229" s="12">
        <v>4.8630000000000004</v>
      </c>
      <c r="J229" s="12">
        <v>8.9099999999999999E-2</v>
      </c>
      <c r="K229" s="44" t="s">
        <v>732</v>
      </c>
      <c r="L229" s="9" t="str">
        <f t="shared" si="35"/>
        <v>Yes</v>
      </c>
    </row>
    <row r="230" spans="1:12" x14ac:dyDescent="0.2">
      <c r="A230" s="4" t="s">
        <v>1392</v>
      </c>
      <c r="B230" s="34" t="s">
        <v>217</v>
      </c>
      <c r="C230" s="51">
        <v>1394485806</v>
      </c>
      <c r="D230" s="43" t="str">
        <f t="shared" ref="D230:D253" si="36">IF($B230="N/A","N/A",IF(C230&gt;10,"No",IF(C230&lt;-10,"No","Yes")))</f>
        <v>N/A</v>
      </c>
      <c r="E230" s="51">
        <v>1479496096</v>
      </c>
      <c r="F230" s="43" t="str">
        <f t="shared" ref="F230:F253" si="37">IF($B230="N/A","N/A",IF(E230&gt;10,"No",IF(E230&lt;-10,"No","Yes")))</f>
        <v>N/A</v>
      </c>
      <c r="G230" s="51">
        <v>1414432510</v>
      </c>
      <c r="H230" s="43" t="str">
        <f t="shared" ref="H230:H253" si="38">IF($B230="N/A","N/A",IF(G230&gt;10,"No",IF(G230&lt;-10,"No","Yes")))</f>
        <v>N/A</v>
      </c>
      <c r="I230" s="12">
        <v>6.0960000000000001</v>
      </c>
      <c r="J230" s="12">
        <v>-4.4000000000000004</v>
      </c>
      <c r="K230" s="44" t="s">
        <v>732</v>
      </c>
      <c r="L230" s="9" t="str">
        <f t="shared" ref="L230:L253" si="39">IF(J230="Div by 0", "N/A", IF(K230="N/A","N/A", IF(J230&gt;VALUE(MID(K230,1,2)), "No", IF(J230&lt;-1*VALUE(MID(K230,1,2)), "No", "Yes"))))</f>
        <v>Yes</v>
      </c>
    </row>
    <row r="231" spans="1:12" x14ac:dyDescent="0.2">
      <c r="A231" s="4" t="s">
        <v>1569</v>
      </c>
      <c r="B231" s="34" t="s">
        <v>217</v>
      </c>
      <c r="C231" s="49">
        <v>112874</v>
      </c>
      <c r="D231" s="49" t="str">
        <f t="shared" si="36"/>
        <v>N/A</v>
      </c>
      <c r="E231" s="49">
        <v>116555</v>
      </c>
      <c r="F231" s="49" t="str">
        <f t="shared" si="37"/>
        <v>N/A</v>
      </c>
      <c r="G231" s="49">
        <v>110010</v>
      </c>
      <c r="H231" s="43" t="str">
        <f t="shared" si="38"/>
        <v>N/A</v>
      </c>
      <c r="I231" s="12">
        <v>3.2610000000000001</v>
      </c>
      <c r="J231" s="12">
        <v>-5.62</v>
      </c>
      <c r="K231" s="44" t="s">
        <v>732</v>
      </c>
      <c r="L231" s="9" t="str">
        <f t="shared" si="39"/>
        <v>Yes</v>
      </c>
    </row>
    <row r="232" spans="1:12" x14ac:dyDescent="0.2">
      <c r="A232" s="4" t="s">
        <v>1570</v>
      </c>
      <c r="B232" s="34" t="s">
        <v>217</v>
      </c>
      <c r="C232" s="51">
        <v>12354.35801</v>
      </c>
      <c r="D232" s="43" t="str">
        <f t="shared" si="36"/>
        <v>N/A</v>
      </c>
      <c r="E232" s="51">
        <v>12693.544644</v>
      </c>
      <c r="F232" s="43" t="str">
        <f t="shared" si="37"/>
        <v>N/A</v>
      </c>
      <c r="G232" s="51">
        <v>12857.308516999999</v>
      </c>
      <c r="H232" s="43" t="str">
        <f t="shared" si="38"/>
        <v>N/A</v>
      </c>
      <c r="I232" s="12">
        <v>2.7450000000000001</v>
      </c>
      <c r="J232" s="12">
        <v>1.29</v>
      </c>
      <c r="K232" s="44" t="s">
        <v>732</v>
      </c>
      <c r="L232" s="9" t="str">
        <f t="shared" si="39"/>
        <v>Yes</v>
      </c>
    </row>
    <row r="233" spans="1:12" x14ac:dyDescent="0.2">
      <c r="A233" s="52" t="s">
        <v>1571</v>
      </c>
      <c r="B233" s="34" t="s">
        <v>217</v>
      </c>
      <c r="C233" s="51">
        <v>10109.103364000001</v>
      </c>
      <c r="D233" s="43" t="str">
        <f t="shared" si="36"/>
        <v>N/A</v>
      </c>
      <c r="E233" s="51">
        <v>10341.414724</v>
      </c>
      <c r="F233" s="43" t="str">
        <f t="shared" si="37"/>
        <v>N/A</v>
      </c>
      <c r="G233" s="51">
        <v>10275.442171999999</v>
      </c>
      <c r="H233" s="43" t="str">
        <f t="shared" si="38"/>
        <v>N/A</v>
      </c>
      <c r="I233" s="12">
        <v>2.298</v>
      </c>
      <c r="J233" s="12">
        <v>-0.63800000000000001</v>
      </c>
      <c r="K233" s="44" t="s">
        <v>732</v>
      </c>
      <c r="L233" s="9" t="str">
        <f t="shared" si="39"/>
        <v>Yes</v>
      </c>
    </row>
    <row r="234" spans="1:12" x14ac:dyDescent="0.2">
      <c r="A234" s="52" t="s">
        <v>1572</v>
      </c>
      <c r="B234" s="34" t="s">
        <v>217</v>
      </c>
      <c r="C234" s="51">
        <v>15012.067064000001</v>
      </c>
      <c r="D234" s="43" t="str">
        <f t="shared" si="36"/>
        <v>N/A</v>
      </c>
      <c r="E234" s="51">
        <v>15364.457177</v>
      </c>
      <c r="F234" s="43" t="str">
        <f t="shared" si="37"/>
        <v>N/A</v>
      </c>
      <c r="G234" s="51">
        <v>15606.183988999999</v>
      </c>
      <c r="H234" s="43" t="str">
        <f t="shared" si="38"/>
        <v>N/A</v>
      </c>
      <c r="I234" s="12">
        <v>2.347</v>
      </c>
      <c r="J234" s="12">
        <v>1.573</v>
      </c>
      <c r="K234" s="44" t="s">
        <v>732</v>
      </c>
      <c r="L234" s="9" t="str">
        <f t="shared" si="39"/>
        <v>Yes</v>
      </c>
    </row>
    <row r="235" spans="1:12" x14ac:dyDescent="0.2">
      <c r="A235" s="52" t="s">
        <v>1573</v>
      </c>
      <c r="B235" s="34" t="s">
        <v>217</v>
      </c>
      <c r="C235" s="51">
        <v>3960.3689558999999</v>
      </c>
      <c r="D235" s="43" t="str">
        <f t="shared" si="36"/>
        <v>N/A</v>
      </c>
      <c r="E235" s="51">
        <v>4237.3999999999996</v>
      </c>
      <c r="F235" s="43" t="str">
        <f t="shared" si="37"/>
        <v>N/A</v>
      </c>
      <c r="G235" s="51">
        <v>3989.4191802</v>
      </c>
      <c r="H235" s="43" t="str">
        <f t="shared" si="38"/>
        <v>N/A</v>
      </c>
      <c r="I235" s="12">
        <v>6.9950000000000001</v>
      </c>
      <c r="J235" s="12">
        <v>-5.85</v>
      </c>
      <c r="K235" s="44" t="s">
        <v>732</v>
      </c>
      <c r="L235" s="9" t="str">
        <f t="shared" si="39"/>
        <v>Yes</v>
      </c>
    </row>
    <row r="236" spans="1:12" x14ac:dyDescent="0.2">
      <c r="A236" s="52" t="s">
        <v>1574</v>
      </c>
      <c r="B236" s="34" t="s">
        <v>217</v>
      </c>
      <c r="C236" s="51">
        <v>3075.5153793999998</v>
      </c>
      <c r="D236" s="43" t="str">
        <f t="shared" si="36"/>
        <v>N/A</v>
      </c>
      <c r="E236" s="51">
        <v>3333.6995191999999</v>
      </c>
      <c r="F236" s="43" t="str">
        <f t="shared" si="37"/>
        <v>N/A</v>
      </c>
      <c r="G236" s="51">
        <v>2728.6637108</v>
      </c>
      <c r="H236" s="43" t="str">
        <f t="shared" si="38"/>
        <v>N/A</v>
      </c>
      <c r="I236" s="12">
        <v>8.3949999999999996</v>
      </c>
      <c r="J236" s="12">
        <v>-18.100000000000001</v>
      </c>
      <c r="K236" s="44" t="s">
        <v>732</v>
      </c>
      <c r="L236" s="9" t="str">
        <f t="shared" si="39"/>
        <v>Yes</v>
      </c>
    </row>
    <row r="237" spans="1:12" x14ac:dyDescent="0.2">
      <c r="A237" s="45" t="s">
        <v>1575</v>
      </c>
      <c r="B237" s="34" t="s">
        <v>217</v>
      </c>
      <c r="C237" s="43">
        <v>6.7449677464000004</v>
      </c>
      <c r="D237" s="43" t="str">
        <f t="shared" si="36"/>
        <v>N/A</v>
      </c>
      <c r="E237" s="43">
        <v>6.6272366319999998</v>
      </c>
      <c r="F237" s="43" t="str">
        <f t="shared" si="37"/>
        <v>N/A</v>
      </c>
      <c r="G237" s="43">
        <v>6.0422545886999997</v>
      </c>
      <c r="H237" s="43" t="str">
        <f t="shared" si="38"/>
        <v>N/A</v>
      </c>
      <c r="I237" s="12">
        <v>-1.75</v>
      </c>
      <c r="J237" s="12">
        <v>-8.83</v>
      </c>
      <c r="K237" s="44" t="s">
        <v>732</v>
      </c>
      <c r="L237" s="9" t="str">
        <f t="shared" si="39"/>
        <v>Yes</v>
      </c>
    </row>
    <row r="238" spans="1:12" x14ac:dyDescent="0.2">
      <c r="A238" s="50" t="s">
        <v>1576</v>
      </c>
      <c r="B238" s="34" t="s">
        <v>217</v>
      </c>
      <c r="C238" s="43">
        <v>31.834770403</v>
      </c>
      <c r="D238" s="43" t="str">
        <f t="shared" si="36"/>
        <v>N/A</v>
      </c>
      <c r="E238" s="43">
        <v>32.317901485999997</v>
      </c>
      <c r="F238" s="43" t="str">
        <f t="shared" si="37"/>
        <v>N/A</v>
      </c>
      <c r="G238" s="43">
        <v>30.178768574999999</v>
      </c>
      <c r="H238" s="43" t="str">
        <f t="shared" si="38"/>
        <v>N/A</v>
      </c>
      <c r="I238" s="12">
        <v>1.518</v>
      </c>
      <c r="J238" s="12">
        <v>-6.62</v>
      </c>
      <c r="K238" s="44" t="s">
        <v>732</v>
      </c>
      <c r="L238" s="9" t="str">
        <f t="shared" si="39"/>
        <v>Yes</v>
      </c>
    </row>
    <row r="239" spans="1:12" x14ac:dyDescent="0.2">
      <c r="A239" s="50" t="s">
        <v>1577</v>
      </c>
      <c r="B239" s="34" t="s">
        <v>217</v>
      </c>
      <c r="C239" s="43">
        <v>20.797907128999999</v>
      </c>
      <c r="D239" s="43" t="str">
        <f t="shared" si="36"/>
        <v>N/A</v>
      </c>
      <c r="E239" s="43">
        <v>21.163439388</v>
      </c>
      <c r="F239" s="43" t="str">
        <f t="shared" si="37"/>
        <v>N/A</v>
      </c>
      <c r="G239" s="43">
        <v>19.745356011999998</v>
      </c>
      <c r="H239" s="43" t="str">
        <f t="shared" si="38"/>
        <v>N/A</v>
      </c>
      <c r="I239" s="12">
        <v>1.758</v>
      </c>
      <c r="J239" s="12">
        <v>-6.7</v>
      </c>
      <c r="K239" s="44" t="s">
        <v>732</v>
      </c>
      <c r="L239" s="9" t="str">
        <f t="shared" si="39"/>
        <v>Yes</v>
      </c>
    </row>
    <row r="240" spans="1:12" x14ac:dyDescent="0.2">
      <c r="A240" s="50" t="s">
        <v>1578</v>
      </c>
      <c r="B240" s="34" t="s">
        <v>217</v>
      </c>
      <c r="C240" s="43">
        <v>0.30144246660000001</v>
      </c>
      <c r="D240" s="43" t="str">
        <f t="shared" si="36"/>
        <v>N/A</v>
      </c>
      <c r="E240" s="43">
        <v>0.28862499050000001</v>
      </c>
      <c r="F240" s="43" t="str">
        <f t="shared" si="37"/>
        <v>N/A</v>
      </c>
      <c r="G240" s="43">
        <v>0.24723722440000001</v>
      </c>
      <c r="H240" s="43" t="str">
        <f t="shared" si="38"/>
        <v>N/A</v>
      </c>
      <c r="I240" s="12">
        <v>-4.25</v>
      </c>
      <c r="J240" s="12">
        <v>-14.3</v>
      </c>
      <c r="K240" s="44" t="s">
        <v>732</v>
      </c>
      <c r="L240" s="9" t="str">
        <f t="shared" si="39"/>
        <v>Yes</v>
      </c>
    </row>
    <row r="241" spans="1:12" x14ac:dyDescent="0.2">
      <c r="A241" s="50" t="s">
        <v>1579</v>
      </c>
      <c r="B241" s="34" t="s">
        <v>217</v>
      </c>
      <c r="C241" s="43">
        <v>1.0050113174999999</v>
      </c>
      <c r="D241" s="43" t="str">
        <f t="shared" si="36"/>
        <v>N/A</v>
      </c>
      <c r="E241" s="43">
        <v>1.0726764049999999</v>
      </c>
      <c r="F241" s="43" t="str">
        <f t="shared" si="37"/>
        <v>N/A</v>
      </c>
      <c r="G241" s="43">
        <v>0.90892745320000001</v>
      </c>
      <c r="H241" s="43" t="str">
        <f t="shared" si="38"/>
        <v>N/A</v>
      </c>
      <c r="I241" s="12">
        <v>6.7329999999999997</v>
      </c>
      <c r="J241" s="12">
        <v>-15.3</v>
      </c>
      <c r="K241" s="44" t="s">
        <v>732</v>
      </c>
      <c r="L241" s="9" t="str">
        <f t="shared" si="39"/>
        <v>Yes</v>
      </c>
    </row>
    <row r="242" spans="1:12" ht="25.5" x14ac:dyDescent="0.2">
      <c r="A242" s="4" t="s">
        <v>1404</v>
      </c>
      <c r="B242" s="34" t="s">
        <v>217</v>
      </c>
      <c r="C242" s="51">
        <v>764848645</v>
      </c>
      <c r="D242" s="43" t="str">
        <f t="shared" si="36"/>
        <v>N/A</v>
      </c>
      <c r="E242" s="51">
        <v>806309517</v>
      </c>
      <c r="F242" s="43" t="str">
        <f t="shared" si="37"/>
        <v>N/A</v>
      </c>
      <c r="G242" s="51">
        <v>807091657</v>
      </c>
      <c r="H242" s="43" t="str">
        <f t="shared" si="38"/>
        <v>N/A</v>
      </c>
      <c r="I242" s="12">
        <v>5.4210000000000003</v>
      </c>
      <c r="J242" s="12">
        <v>9.7000000000000003E-2</v>
      </c>
      <c r="K242" s="44" t="s">
        <v>732</v>
      </c>
      <c r="L242" s="9" t="str">
        <f t="shared" si="39"/>
        <v>Yes</v>
      </c>
    </row>
    <row r="243" spans="1:12" x14ac:dyDescent="0.2">
      <c r="A243" s="4" t="s">
        <v>1580</v>
      </c>
      <c r="B243" s="34" t="s">
        <v>217</v>
      </c>
      <c r="C243" s="49">
        <v>25203</v>
      </c>
      <c r="D243" s="49" t="str">
        <f t="shared" si="36"/>
        <v>N/A</v>
      </c>
      <c r="E243" s="49">
        <v>25336</v>
      </c>
      <c r="F243" s="49" t="str">
        <f t="shared" si="37"/>
        <v>N/A</v>
      </c>
      <c r="G243" s="49">
        <v>25338</v>
      </c>
      <c r="H243" s="43" t="str">
        <f t="shared" si="38"/>
        <v>N/A</v>
      </c>
      <c r="I243" s="12">
        <v>0.52769999999999995</v>
      </c>
      <c r="J243" s="12">
        <v>7.9000000000000008E-3</v>
      </c>
      <c r="K243" s="44" t="s">
        <v>732</v>
      </c>
      <c r="L243" s="9" t="str">
        <f t="shared" si="39"/>
        <v>Yes</v>
      </c>
    </row>
    <row r="244" spans="1:12" ht="25.5" x14ac:dyDescent="0.2">
      <c r="A244" s="4" t="s">
        <v>1581</v>
      </c>
      <c r="B244" s="34" t="s">
        <v>217</v>
      </c>
      <c r="C244" s="51">
        <v>30347.523905999999</v>
      </c>
      <c r="D244" s="43" t="str">
        <f t="shared" si="36"/>
        <v>N/A</v>
      </c>
      <c r="E244" s="51">
        <v>31824.657286000001</v>
      </c>
      <c r="F244" s="43" t="str">
        <f t="shared" si="37"/>
        <v>N/A</v>
      </c>
      <c r="G244" s="51">
        <v>31853.013536999999</v>
      </c>
      <c r="H244" s="43" t="str">
        <f t="shared" si="38"/>
        <v>N/A</v>
      </c>
      <c r="I244" s="12">
        <v>4.867</v>
      </c>
      <c r="J244" s="12">
        <v>8.9099999999999999E-2</v>
      </c>
      <c r="K244" s="44" t="s">
        <v>732</v>
      </c>
      <c r="L244" s="9" t="str">
        <f t="shared" si="39"/>
        <v>Yes</v>
      </c>
    </row>
    <row r="245" spans="1:12" ht="25.5" x14ac:dyDescent="0.2">
      <c r="A245" s="52" t="s">
        <v>1582</v>
      </c>
      <c r="B245" s="34" t="s">
        <v>217</v>
      </c>
      <c r="C245" s="51">
        <v>19820.923395999998</v>
      </c>
      <c r="D245" s="43" t="str">
        <f t="shared" si="36"/>
        <v>N/A</v>
      </c>
      <c r="E245" s="51">
        <v>19926.501013000001</v>
      </c>
      <c r="F245" s="43" t="str">
        <f t="shared" si="37"/>
        <v>N/A</v>
      </c>
      <c r="G245" s="51">
        <v>20398.436398000002</v>
      </c>
      <c r="H245" s="43" t="str">
        <f t="shared" si="38"/>
        <v>N/A</v>
      </c>
      <c r="I245" s="12">
        <v>0.53269999999999995</v>
      </c>
      <c r="J245" s="12">
        <v>2.3679999999999999</v>
      </c>
      <c r="K245" s="44" t="s">
        <v>732</v>
      </c>
      <c r="L245" s="9" t="str">
        <f t="shared" si="39"/>
        <v>Yes</v>
      </c>
    </row>
    <row r="246" spans="1:12" ht="25.5" x14ac:dyDescent="0.2">
      <c r="A246" s="52" t="s">
        <v>1583</v>
      </c>
      <c r="B246" s="34" t="s">
        <v>217</v>
      </c>
      <c r="C246" s="51">
        <v>37108.404592999999</v>
      </c>
      <c r="D246" s="43" t="str">
        <f t="shared" si="36"/>
        <v>N/A</v>
      </c>
      <c r="E246" s="51">
        <v>39371.796633999998</v>
      </c>
      <c r="F246" s="43" t="str">
        <f t="shared" si="37"/>
        <v>N/A</v>
      </c>
      <c r="G246" s="51">
        <v>38142.249323999997</v>
      </c>
      <c r="H246" s="43" t="str">
        <f t="shared" si="38"/>
        <v>N/A</v>
      </c>
      <c r="I246" s="12">
        <v>6.0990000000000002</v>
      </c>
      <c r="J246" s="12">
        <v>-3.12</v>
      </c>
      <c r="K246" s="44" t="s">
        <v>732</v>
      </c>
      <c r="L246" s="9" t="str">
        <f t="shared" si="39"/>
        <v>Yes</v>
      </c>
    </row>
    <row r="247" spans="1:12" ht="25.5" x14ac:dyDescent="0.2">
      <c r="A247" s="52" t="s">
        <v>1584</v>
      </c>
      <c r="B247" s="34" t="s">
        <v>217</v>
      </c>
      <c r="C247" s="51">
        <v>42545.604937999997</v>
      </c>
      <c r="D247" s="43" t="str">
        <f t="shared" si="36"/>
        <v>N/A</v>
      </c>
      <c r="E247" s="51">
        <v>48848.4</v>
      </c>
      <c r="F247" s="43" t="str">
        <f t="shared" si="37"/>
        <v>N/A</v>
      </c>
      <c r="G247" s="51">
        <v>34853.737373999997</v>
      </c>
      <c r="H247" s="43" t="str">
        <f t="shared" si="38"/>
        <v>N/A</v>
      </c>
      <c r="I247" s="12">
        <v>14.81</v>
      </c>
      <c r="J247" s="12">
        <v>-28.6</v>
      </c>
      <c r="K247" s="44" t="s">
        <v>732</v>
      </c>
      <c r="L247" s="9" t="str">
        <f t="shared" si="39"/>
        <v>Yes</v>
      </c>
    </row>
    <row r="248" spans="1:12" ht="25.5" x14ac:dyDescent="0.2">
      <c r="A248" s="52" t="s">
        <v>1585</v>
      </c>
      <c r="B248" s="34" t="s">
        <v>217</v>
      </c>
      <c r="C248" s="51" t="s">
        <v>1743</v>
      </c>
      <c r="D248" s="43" t="str">
        <f t="shared" si="36"/>
        <v>N/A</v>
      </c>
      <c r="E248" s="51" t="s">
        <v>1743</v>
      </c>
      <c r="F248" s="43" t="str">
        <f t="shared" si="37"/>
        <v>N/A</v>
      </c>
      <c r="G248" s="51">
        <v>27100</v>
      </c>
      <c r="H248" s="43" t="str">
        <f t="shared" si="38"/>
        <v>N/A</v>
      </c>
      <c r="I248" s="12" t="s">
        <v>1743</v>
      </c>
      <c r="J248" s="12" t="s">
        <v>1743</v>
      </c>
      <c r="K248" s="44" t="s">
        <v>732</v>
      </c>
      <c r="L248" s="9" t="str">
        <f t="shared" si="39"/>
        <v>N/A</v>
      </c>
    </row>
    <row r="249" spans="1:12" ht="25.5" x14ac:dyDescent="0.2">
      <c r="A249" s="45" t="s">
        <v>1586</v>
      </c>
      <c r="B249" s="34" t="s">
        <v>217</v>
      </c>
      <c r="C249" s="43">
        <v>1.5060458752000001</v>
      </c>
      <c r="D249" s="43" t="str">
        <f t="shared" si="36"/>
        <v>N/A</v>
      </c>
      <c r="E249" s="43">
        <v>1.4405874248999999</v>
      </c>
      <c r="F249" s="43" t="str">
        <f t="shared" si="37"/>
        <v>N/A</v>
      </c>
      <c r="G249" s="43">
        <v>1.3916793634</v>
      </c>
      <c r="H249" s="43" t="str">
        <f t="shared" si="38"/>
        <v>N/A</v>
      </c>
      <c r="I249" s="12">
        <v>-4.3499999999999996</v>
      </c>
      <c r="J249" s="12">
        <v>-3.4</v>
      </c>
      <c r="K249" s="44" t="s">
        <v>732</v>
      </c>
      <c r="L249" s="9" t="str">
        <f t="shared" si="39"/>
        <v>Yes</v>
      </c>
    </row>
    <row r="250" spans="1:12" ht="25.5" x14ac:dyDescent="0.2">
      <c r="A250" s="50" t="s">
        <v>1587</v>
      </c>
      <c r="B250" s="34" t="s">
        <v>217</v>
      </c>
      <c r="C250" s="43">
        <v>6.6051734509999998</v>
      </c>
      <c r="D250" s="43" t="str">
        <f t="shared" si="36"/>
        <v>N/A</v>
      </c>
      <c r="E250" s="43">
        <v>6.7038878473999999</v>
      </c>
      <c r="F250" s="43" t="str">
        <f t="shared" si="37"/>
        <v>N/A</v>
      </c>
      <c r="G250" s="43">
        <v>6.1454697560999998</v>
      </c>
      <c r="H250" s="43" t="str">
        <f t="shared" si="38"/>
        <v>N/A</v>
      </c>
      <c r="I250" s="12">
        <v>1.4950000000000001</v>
      </c>
      <c r="J250" s="12">
        <v>-8.33</v>
      </c>
      <c r="K250" s="44" t="s">
        <v>732</v>
      </c>
      <c r="L250" s="9" t="str">
        <f t="shared" si="39"/>
        <v>Yes</v>
      </c>
    </row>
    <row r="251" spans="1:12" ht="25.5" x14ac:dyDescent="0.2">
      <c r="A251" s="50" t="s">
        <v>1588</v>
      </c>
      <c r="B251" s="34" t="s">
        <v>217</v>
      </c>
      <c r="C251" s="43">
        <v>5.3301063573</v>
      </c>
      <c r="D251" s="43" t="str">
        <f t="shared" si="36"/>
        <v>N/A</v>
      </c>
      <c r="E251" s="43">
        <v>5.1911914005000002</v>
      </c>
      <c r="F251" s="43" t="str">
        <f t="shared" si="37"/>
        <v>N/A</v>
      </c>
      <c r="G251" s="43">
        <v>5.3135712186999999</v>
      </c>
      <c r="H251" s="43" t="str">
        <f t="shared" si="38"/>
        <v>N/A</v>
      </c>
      <c r="I251" s="12">
        <v>-2.61</v>
      </c>
      <c r="J251" s="12">
        <v>2.3570000000000002</v>
      </c>
      <c r="K251" s="44" t="s">
        <v>732</v>
      </c>
      <c r="L251" s="9" t="str">
        <f t="shared" si="39"/>
        <v>Yes</v>
      </c>
    </row>
    <row r="252" spans="1:12" ht="25.5" x14ac:dyDescent="0.2">
      <c r="A252" s="50" t="s">
        <v>1589</v>
      </c>
      <c r="B252" s="34" t="s">
        <v>217</v>
      </c>
      <c r="C252" s="43">
        <v>8.5553048E-3</v>
      </c>
      <c r="D252" s="43" t="str">
        <f t="shared" si="36"/>
        <v>N/A</v>
      </c>
      <c r="E252" s="43">
        <v>7.4644393999999999E-3</v>
      </c>
      <c r="F252" s="43" t="str">
        <f t="shared" si="37"/>
        <v>N/A</v>
      </c>
      <c r="G252" s="43">
        <v>9.4649981999999997E-3</v>
      </c>
      <c r="H252" s="43" t="str">
        <f t="shared" si="38"/>
        <v>N/A</v>
      </c>
      <c r="I252" s="12">
        <v>-12.8</v>
      </c>
      <c r="J252" s="12">
        <v>26.8</v>
      </c>
      <c r="K252" s="44" t="s">
        <v>732</v>
      </c>
      <c r="L252" s="9" t="str">
        <f t="shared" si="39"/>
        <v>Yes</v>
      </c>
    </row>
    <row r="253" spans="1:12" ht="25.5" x14ac:dyDescent="0.2">
      <c r="A253" s="50" t="s">
        <v>1590</v>
      </c>
      <c r="B253" s="34" t="s">
        <v>217</v>
      </c>
      <c r="C253" s="43">
        <v>0</v>
      </c>
      <c r="D253" s="43" t="str">
        <f t="shared" si="36"/>
        <v>N/A</v>
      </c>
      <c r="E253" s="43">
        <v>0</v>
      </c>
      <c r="F253" s="43" t="str">
        <f t="shared" si="37"/>
        <v>N/A</v>
      </c>
      <c r="G253" s="43">
        <v>3.1000249999999999E-4</v>
      </c>
      <c r="H253" s="43" t="str">
        <f t="shared" si="38"/>
        <v>N/A</v>
      </c>
      <c r="I253" s="12" t="s">
        <v>1743</v>
      </c>
      <c r="J253" s="12" t="s">
        <v>1743</v>
      </c>
      <c r="K253" s="44" t="s">
        <v>732</v>
      </c>
      <c r="L253" s="9" t="str">
        <f t="shared" si="39"/>
        <v>N/A</v>
      </c>
    </row>
    <row r="254" spans="1:12" x14ac:dyDescent="0.2">
      <c r="A254" s="173" t="s">
        <v>1649</v>
      </c>
      <c r="B254" s="174"/>
      <c r="C254" s="174"/>
      <c r="D254" s="174"/>
      <c r="E254" s="174"/>
      <c r="F254" s="174"/>
      <c r="G254" s="174"/>
      <c r="H254" s="174"/>
      <c r="I254" s="174"/>
      <c r="J254" s="174"/>
      <c r="K254" s="174"/>
      <c r="L254" s="175"/>
    </row>
    <row r="255" spans="1:12" x14ac:dyDescent="0.2">
      <c r="A255" s="167" t="s">
        <v>1647</v>
      </c>
      <c r="B255" s="168"/>
      <c r="C255" s="168"/>
      <c r="D255" s="168"/>
      <c r="E255" s="168"/>
      <c r="F255" s="168"/>
      <c r="G255" s="168"/>
      <c r="H255" s="168"/>
      <c r="I255" s="168"/>
      <c r="J255" s="168"/>
      <c r="K255" s="168"/>
      <c r="L255" s="169"/>
    </row>
    <row r="256" spans="1:12" x14ac:dyDescent="0.2">
      <c r="A256" s="55"/>
    </row>
    <row r="257" spans="1:1" x14ac:dyDescent="0.2">
      <c r="A257" s="53"/>
    </row>
    <row r="258" spans="1:1" x14ac:dyDescent="0.2">
      <c r="A258" s="2"/>
    </row>
    <row r="259" spans="1:1" x14ac:dyDescent="0.2">
      <c r="A259" s="2"/>
    </row>
    <row r="260" spans="1:1" x14ac:dyDescent="0.2">
      <c r="A260" s="53"/>
    </row>
    <row r="261" spans="1:1" x14ac:dyDescent="0.2">
      <c r="A261" s="53"/>
    </row>
    <row r="262" spans="1:1" x14ac:dyDescent="0.2">
      <c r="A262" s="53"/>
    </row>
    <row r="263" spans="1:1" x14ac:dyDescent="0.2">
      <c r="A263" s="53"/>
    </row>
    <row r="264" spans="1:1" x14ac:dyDescent="0.2">
      <c r="A264" s="53"/>
    </row>
    <row r="265" spans="1:1" x14ac:dyDescent="0.2">
      <c r="A265" s="53"/>
    </row>
    <row r="266" spans="1:1" x14ac:dyDescent="0.2">
      <c r="A266" s="53"/>
    </row>
    <row r="267" spans="1:1" x14ac:dyDescent="0.2">
      <c r="A267" s="53"/>
    </row>
  </sheetData>
  <mergeCells count="5">
    <mergeCell ref="A4:K4"/>
    <mergeCell ref="A2:L2"/>
    <mergeCell ref="A254:L254"/>
    <mergeCell ref="A255:L255"/>
    <mergeCell ref="A1:L1"/>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0"/>
  <sheetViews>
    <sheetView zoomScaleNormal="100" workbookViewId="0">
      <pane xSplit="2" ySplit="5" topLeftCell="C6"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37"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1678</v>
      </c>
      <c r="B1" s="159"/>
      <c r="C1" s="159"/>
      <c r="D1" s="159"/>
      <c r="E1" s="159"/>
      <c r="F1" s="159"/>
      <c r="G1" s="159"/>
      <c r="H1" s="159"/>
      <c r="I1" s="159"/>
      <c r="J1" s="159"/>
      <c r="K1" s="160"/>
    </row>
    <row r="2" spans="1:11" x14ac:dyDescent="0.2">
      <c r="A2" s="164" t="s">
        <v>1592</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s="27" customFormat="1" x14ac:dyDescent="0.2">
      <c r="A6" s="25" t="s">
        <v>345</v>
      </c>
      <c r="B6" s="134" t="s">
        <v>217</v>
      </c>
      <c r="C6" s="142">
        <v>7</v>
      </c>
      <c r="D6" s="134" t="s">
        <v>217</v>
      </c>
      <c r="E6" s="142">
        <v>7</v>
      </c>
      <c r="F6" s="134" t="s">
        <v>217</v>
      </c>
      <c r="G6" s="142">
        <v>7</v>
      </c>
      <c r="H6" s="134" t="s">
        <v>217</v>
      </c>
      <c r="I6" s="143" t="s">
        <v>217</v>
      </c>
      <c r="J6" s="143" t="s">
        <v>217</v>
      </c>
      <c r="K6" s="134" t="s">
        <v>217</v>
      </c>
    </row>
    <row r="7" spans="1:11" s="27" customFormat="1" x14ac:dyDescent="0.2">
      <c r="A7" s="28" t="s">
        <v>305</v>
      </c>
      <c r="B7" s="144" t="s">
        <v>217</v>
      </c>
      <c r="C7" s="145">
        <v>277865</v>
      </c>
      <c r="D7" s="146" t="str">
        <f>IF($B7="N/A","N/A",IF(C7&gt;15,"No",IF(C7&lt;-15,"No","Yes")))</f>
        <v>N/A</v>
      </c>
      <c r="E7" s="145">
        <v>272402</v>
      </c>
      <c r="F7" s="146" t="str">
        <f>IF($B7="N/A","N/A",IF(E7&gt;15,"No",IF(E7&lt;-15,"No","Yes")))</f>
        <v>N/A</v>
      </c>
      <c r="G7" s="145">
        <v>265666</v>
      </c>
      <c r="H7" s="146" t="str">
        <f>IF($B7="N/A","N/A",IF(G7&gt;15,"No",IF(G7&lt;-15,"No","Yes")))</f>
        <v>N/A</v>
      </c>
      <c r="I7" s="147">
        <v>-1.97</v>
      </c>
      <c r="J7" s="147">
        <v>-2.4700000000000002</v>
      </c>
      <c r="K7" s="146" t="str">
        <f t="shared" ref="K7:K24" si="0">IF(J7="Div by 0", "N/A", IF(J7="N/A","N/A", IF(J7&gt;30, "No", IF(J7&lt;-30, "No", "Yes"))))</f>
        <v>Yes</v>
      </c>
    </row>
    <row r="8" spans="1:11" x14ac:dyDescent="0.2">
      <c r="A8" s="25" t="s">
        <v>365</v>
      </c>
      <c r="B8" s="144" t="s">
        <v>217</v>
      </c>
      <c r="C8" s="145" t="s">
        <v>217</v>
      </c>
      <c r="D8" s="146" t="str">
        <f>IF($B8="N/A","N/A",IF(C8&gt;15,"No",IF(C8&lt;-15,"No","Yes")))</f>
        <v>N/A</v>
      </c>
      <c r="E8" s="145" t="s">
        <v>217</v>
      </c>
      <c r="F8" s="146" t="str">
        <f>IF($B8="N/A","N/A",IF(E8&gt;15,"No",IF(E8&lt;-15,"No","Yes")))</f>
        <v>N/A</v>
      </c>
      <c r="G8" s="148">
        <v>100</v>
      </c>
      <c r="H8" s="146" t="str">
        <f>IF($B8="N/A","N/A",IF(G8&gt;15,"No",IF(G8&lt;-15,"No","Yes")))</f>
        <v>N/A</v>
      </c>
      <c r="I8" s="147" t="s">
        <v>217</v>
      </c>
      <c r="J8" s="147" t="s">
        <v>217</v>
      </c>
      <c r="K8" s="146" t="str">
        <f t="shared" si="0"/>
        <v>N/A</v>
      </c>
    </row>
    <row r="9" spans="1:11" x14ac:dyDescent="0.2">
      <c r="A9" s="25" t="s">
        <v>306</v>
      </c>
      <c r="B9" s="136" t="s">
        <v>217</v>
      </c>
      <c r="C9" s="134">
        <v>0</v>
      </c>
      <c r="D9" s="134" t="str">
        <f>IF($B9="N/A","N/A",IF(C9&gt;15,"No",IF(C9&lt;-15,"No","Yes")))</f>
        <v>N/A</v>
      </c>
      <c r="E9" s="134">
        <v>0</v>
      </c>
      <c r="F9" s="134" t="str">
        <f>IF($B9="N/A","N/A",IF(E9&gt;15,"No",IF(E9&lt;-15,"No","Yes")))</f>
        <v>N/A</v>
      </c>
      <c r="G9" s="134">
        <v>0</v>
      </c>
      <c r="H9" s="134" t="str">
        <f>IF($B9="N/A","N/A",IF(G9&gt;15,"No",IF(G9&lt;-15,"No","Yes")))</f>
        <v>N/A</v>
      </c>
      <c r="I9" s="143" t="s">
        <v>1743</v>
      </c>
      <c r="J9" s="143" t="s">
        <v>1743</v>
      </c>
      <c r="K9" s="134" t="str">
        <f t="shared" si="0"/>
        <v>N/A</v>
      </c>
    </row>
    <row r="10" spans="1:11" x14ac:dyDescent="0.2">
      <c r="A10" s="25" t="s">
        <v>307</v>
      </c>
      <c r="B10" s="136" t="s">
        <v>217</v>
      </c>
      <c r="C10" s="134">
        <v>0</v>
      </c>
      <c r="D10" s="134" t="str">
        <f>IF($B10="N/A","N/A",IF(C10&gt;15,"No",IF(C10&lt;-15,"No","Yes")))</f>
        <v>N/A</v>
      </c>
      <c r="E10" s="134">
        <v>0</v>
      </c>
      <c r="F10" s="134" t="str">
        <f>IF($B10="N/A","N/A",IF(E10&gt;15,"No",IF(E10&lt;-15,"No","Yes")))</f>
        <v>N/A</v>
      </c>
      <c r="G10" s="134">
        <v>0</v>
      </c>
      <c r="H10" s="134" t="str">
        <f>IF($B10="N/A","N/A",IF(G10&gt;15,"No",IF(G10&lt;-15,"No","Yes")))</f>
        <v>N/A</v>
      </c>
      <c r="I10" s="143" t="s">
        <v>1743</v>
      </c>
      <c r="J10" s="143" t="s">
        <v>1743</v>
      </c>
      <c r="K10" s="134" t="str">
        <f t="shared" si="0"/>
        <v>N/A</v>
      </c>
    </row>
    <row r="11" spans="1:11" x14ac:dyDescent="0.2">
      <c r="A11" s="25" t="s">
        <v>811</v>
      </c>
      <c r="B11" s="136" t="s">
        <v>218</v>
      </c>
      <c r="C11" s="134" t="s">
        <v>217</v>
      </c>
      <c r="D11" s="134" t="str">
        <f>IF(OR($B11="N/A",$C11="N/A"),"N/A",IF(C11&gt;100,"No",IF(C11&lt;95,"No","Yes")))</f>
        <v>N/A</v>
      </c>
      <c r="E11" s="134">
        <v>99.999265790999999</v>
      </c>
      <c r="F11" s="134" t="str">
        <f>IF(OR($B11="N/A",$E11="N/A"),"N/A",IF(E11&gt;100,"No",IF(E11&lt;95,"No","Yes")))</f>
        <v>Yes</v>
      </c>
      <c r="G11" s="134">
        <v>99.999247174999994</v>
      </c>
      <c r="H11" s="134" t="str">
        <f>IF($B11="N/A","N/A",IF(G11&gt;100,"No",IF(G11&lt;95,"No","Yes")))</f>
        <v>Yes</v>
      </c>
      <c r="I11" s="143" t="s">
        <v>217</v>
      </c>
      <c r="J11" s="143">
        <v>0</v>
      </c>
      <c r="K11" s="134" t="str">
        <f t="shared" si="0"/>
        <v>Yes</v>
      </c>
    </row>
    <row r="12" spans="1:11" x14ac:dyDescent="0.2">
      <c r="A12" s="25" t="s">
        <v>308</v>
      </c>
      <c r="B12" s="136" t="s">
        <v>217</v>
      </c>
      <c r="C12" s="134" t="s">
        <v>217</v>
      </c>
      <c r="D12" s="134" t="str">
        <f t="shared" ref="D12:D13" si="1">IF(OR($B12="N/A",$C12="N/A"),"N/A",IF(C12&gt;100,"No",IF(C12&lt;95,"No","Yes")))</f>
        <v>N/A</v>
      </c>
      <c r="E12" s="134">
        <v>0</v>
      </c>
      <c r="F12" s="134" t="str">
        <f t="shared" ref="F12:F13" si="2">IF(OR($B12="N/A",$E12="N/A"),"N/A",IF(E12&gt;100,"No",IF(E12&lt;95,"No","Yes")))</f>
        <v>N/A</v>
      </c>
      <c r="G12" s="134">
        <v>0</v>
      </c>
      <c r="H12" s="134" t="str">
        <f t="shared" ref="H12:H13" si="3">IF($B12="N/A","N/A",IF(G12&gt;100,"No",IF(G12&lt;95,"No","Yes")))</f>
        <v>N/A</v>
      </c>
      <c r="I12" s="143" t="s">
        <v>217</v>
      </c>
      <c r="J12" s="143" t="s">
        <v>1743</v>
      </c>
      <c r="K12" s="134" t="str">
        <f t="shared" si="0"/>
        <v>N/A</v>
      </c>
    </row>
    <row r="13" spans="1:11" x14ac:dyDescent="0.2">
      <c r="A13" s="25" t="s">
        <v>812</v>
      </c>
      <c r="B13" s="136" t="s">
        <v>218</v>
      </c>
      <c r="C13" s="134" t="s">
        <v>217</v>
      </c>
      <c r="D13" s="134" t="str">
        <f t="shared" si="1"/>
        <v>N/A</v>
      </c>
      <c r="E13" s="134">
        <v>97.429534290999996</v>
      </c>
      <c r="F13" s="134" t="str">
        <f t="shared" si="2"/>
        <v>Yes</v>
      </c>
      <c r="G13" s="134">
        <v>97.547672641999995</v>
      </c>
      <c r="H13" s="134" t="str">
        <f t="shared" si="3"/>
        <v>Yes</v>
      </c>
      <c r="I13" s="143" t="s">
        <v>217</v>
      </c>
      <c r="J13" s="143">
        <v>0.12130000000000001</v>
      </c>
      <c r="K13" s="134" t="str">
        <f t="shared" si="0"/>
        <v>Yes</v>
      </c>
    </row>
    <row r="14" spans="1:11" x14ac:dyDescent="0.2">
      <c r="A14" s="28" t="s">
        <v>309</v>
      </c>
      <c r="B14" s="136" t="s">
        <v>217</v>
      </c>
      <c r="C14" s="149">
        <v>277865</v>
      </c>
      <c r="D14" s="134" t="str">
        <f>IF($B14="N/A","N/A",IF(C14&gt;15,"No",IF(C14&lt;-15,"No","Yes")))</f>
        <v>N/A</v>
      </c>
      <c r="E14" s="149">
        <v>272402</v>
      </c>
      <c r="F14" s="134" t="str">
        <f>IF($B14="N/A","N/A",IF(E14&gt;15,"No",IF(E14&lt;-15,"No","Yes")))</f>
        <v>N/A</v>
      </c>
      <c r="G14" s="149">
        <v>265666</v>
      </c>
      <c r="H14" s="134" t="str">
        <f>IF($B14="N/A","N/A",IF(G14&gt;15,"No",IF(G14&lt;-15,"No","Yes")))</f>
        <v>N/A</v>
      </c>
      <c r="I14" s="143">
        <v>-1.97</v>
      </c>
      <c r="J14" s="143">
        <v>-2.4700000000000002</v>
      </c>
      <c r="K14" s="134" t="str">
        <f t="shared" si="0"/>
        <v>Yes</v>
      </c>
    </row>
    <row r="15" spans="1:11" x14ac:dyDescent="0.2">
      <c r="A15" s="25" t="s">
        <v>435</v>
      </c>
      <c r="B15" s="136" t="s">
        <v>219</v>
      </c>
      <c r="C15" s="134">
        <v>9.0752703650999997</v>
      </c>
      <c r="D15" s="134" t="str">
        <f>IF($B15="N/A","N/A",IF(C15&gt;20,"No",IF(C15&lt;5,"No","Yes")))</f>
        <v>Yes</v>
      </c>
      <c r="E15" s="134">
        <v>5.8387970720000002</v>
      </c>
      <c r="F15" s="134" t="str">
        <f>IF($B15="N/A","N/A",IF(E15&gt;20,"No",IF(E15&lt;5,"No","Yes")))</f>
        <v>Yes</v>
      </c>
      <c r="G15" s="134">
        <v>5.0040276135999999</v>
      </c>
      <c r="H15" s="134" t="str">
        <f>IF($B15="N/A","N/A",IF(G15&gt;20,"No",IF(G15&lt;5,"No","Yes")))</f>
        <v>Yes</v>
      </c>
      <c r="I15" s="143">
        <v>-35.700000000000003</v>
      </c>
      <c r="J15" s="143">
        <v>-14.3</v>
      </c>
      <c r="K15" s="134" t="str">
        <f t="shared" si="0"/>
        <v>Yes</v>
      </c>
    </row>
    <row r="16" spans="1:11" x14ac:dyDescent="0.2">
      <c r="A16" s="25" t="s">
        <v>436</v>
      </c>
      <c r="B16" s="136" t="s">
        <v>217</v>
      </c>
      <c r="C16" s="134" t="s">
        <v>217</v>
      </c>
      <c r="D16" s="134" t="str">
        <f>IF($B16="N/A","N/A",IF(C16&gt;15,"No",IF(C16&lt;-15,"No","Yes")))</f>
        <v>N/A</v>
      </c>
      <c r="E16" s="134" t="s">
        <v>217</v>
      </c>
      <c r="F16" s="134" t="str">
        <f>IF($B16="N/A","N/A",IF(E16&gt;15,"No",IF(E16&lt;-15,"No","Yes")))</f>
        <v>N/A</v>
      </c>
      <c r="G16" s="134">
        <v>94.995972386000005</v>
      </c>
      <c r="H16" s="134" t="str">
        <f>IF($B16="N/A","N/A",IF(G16&gt;15,"No",IF(G16&lt;-15,"No","Yes")))</f>
        <v>N/A</v>
      </c>
      <c r="I16" s="143" t="s">
        <v>217</v>
      </c>
      <c r="J16" s="143" t="s">
        <v>217</v>
      </c>
      <c r="K16" s="134" t="str">
        <f t="shared" si="0"/>
        <v>N/A</v>
      </c>
    </row>
    <row r="17" spans="1:11" x14ac:dyDescent="0.2">
      <c r="A17" s="25" t="s">
        <v>437</v>
      </c>
      <c r="B17" s="136" t="s">
        <v>217</v>
      </c>
      <c r="C17" s="134">
        <v>27.236247817999999</v>
      </c>
      <c r="D17" s="134" t="str">
        <f>IF($B17="N/A","N/A",IF(C17&gt;15,"No",IF(C17&lt;-15,"No","Yes")))</f>
        <v>N/A</v>
      </c>
      <c r="E17" s="134">
        <v>36.673372442000002</v>
      </c>
      <c r="F17" s="134" t="str">
        <f>IF($B17="N/A","N/A",IF(E17&gt;15,"No",IF(E17&lt;-15,"No","Yes")))</f>
        <v>N/A</v>
      </c>
      <c r="G17" s="134">
        <v>5.0627479617000004</v>
      </c>
      <c r="H17" s="134" t="str">
        <f>IF($B17="N/A","N/A",IF(G17&gt;15,"No",IF(G17&lt;-15,"No","Yes")))</f>
        <v>N/A</v>
      </c>
      <c r="I17" s="143">
        <v>34.65</v>
      </c>
      <c r="J17" s="143">
        <v>-86.2</v>
      </c>
      <c r="K17" s="134" t="str">
        <f t="shared" si="0"/>
        <v>No</v>
      </c>
    </row>
    <row r="18" spans="1:11" x14ac:dyDescent="0.2">
      <c r="A18" s="25" t="s">
        <v>813</v>
      </c>
      <c r="B18" s="136" t="s">
        <v>217</v>
      </c>
      <c r="C18" s="182">
        <v>4088.7155127000001</v>
      </c>
      <c r="D18" s="134" t="str">
        <f>IF($B18="N/A","N/A",IF(C18&gt;15,"No",IF(C18&lt;-15,"No","Yes")))</f>
        <v>N/A</v>
      </c>
      <c r="E18" s="182">
        <v>3724.4550095999998</v>
      </c>
      <c r="F18" s="134" t="str">
        <f>IF($B18="N/A","N/A",IF(E18&gt;15,"No",IF(E18&lt;-15,"No","Yes")))</f>
        <v>N/A</v>
      </c>
      <c r="G18" s="182">
        <v>2950.2732341999999</v>
      </c>
      <c r="H18" s="134" t="str">
        <f>IF($B18="N/A","N/A",IF(G18&gt;15,"No",IF(G18&lt;-15,"No","Yes")))</f>
        <v>N/A</v>
      </c>
      <c r="I18" s="143">
        <v>-8.91</v>
      </c>
      <c r="J18" s="143">
        <v>-20.8</v>
      </c>
      <c r="K18" s="134" t="str">
        <f t="shared" si="0"/>
        <v>Yes</v>
      </c>
    </row>
    <row r="19" spans="1:11" x14ac:dyDescent="0.2">
      <c r="A19" s="3" t="s">
        <v>310</v>
      </c>
      <c r="B19" s="136" t="s">
        <v>217</v>
      </c>
      <c r="C19" s="149">
        <v>169</v>
      </c>
      <c r="D19" s="136" t="s">
        <v>217</v>
      </c>
      <c r="E19" s="149">
        <v>250</v>
      </c>
      <c r="F19" s="136" t="s">
        <v>217</v>
      </c>
      <c r="G19" s="149">
        <v>194</v>
      </c>
      <c r="H19" s="134" t="str">
        <f>IF($B19="N/A","N/A",IF(G19&gt;15,"No",IF(G19&lt;-15,"No","Yes")))</f>
        <v>N/A</v>
      </c>
      <c r="I19" s="143">
        <v>47.93</v>
      </c>
      <c r="J19" s="143">
        <v>-22.4</v>
      </c>
      <c r="K19" s="134" t="str">
        <f t="shared" si="0"/>
        <v>Yes</v>
      </c>
    </row>
    <row r="20" spans="1:11" x14ac:dyDescent="0.2">
      <c r="A20" s="3" t="s">
        <v>350</v>
      </c>
      <c r="B20" s="136" t="s">
        <v>217</v>
      </c>
      <c r="C20" s="149" t="s">
        <v>217</v>
      </c>
      <c r="D20" s="136" t="s">
        <v>217</v>
      </c>
      <c r="E20" s="149" t="s">
        <v>217</v>
      </c>
      <c r="F20" s="136" t="s">
        <v>217</v>
      </c>
      <c r="G20" s="150">
        <v>7.3024022600000002E-2</v>
      </c>
      <c r="H20" s="134" t="str">
        <f>IF($B20="N/A","N/A",IF(G20&gt;15,"No",IF(G20&lt;-15,"No","Yes")))</f>
        <v>N/A</v>
      </c>
      <c r="I20" s="143" t="s">
        <v>217</v>
      </c>
      <c r="J20" s="143" t="s">
        <v>217</v>
      </c>
      <c r="K20" s="134" t="str">
        <f t="shared" si="0"/>
        <v>N/A</v>
      </c>
    </row>
    <row r="21" spans="1:11" ht="25.5" x14ac:dyDescent="0.2">
      <c r="A21" s="3" t="s">
        <v>814</v>
      </c>
      <c r="B21" s="136" t="s">
        <v>217</v>
      </c>
      <c r="C21" s="151">
        <v>9492.7633136000004</v>
      </c>
      <c r="D21" s="134" t="str">
        <f>IF($B21="N/A","N/A",IF(C21&gt;60,"No",IF(C21&lt;15,"No","Yes")))</f>
        <v>N/A</v>
      </c>
      <c r="E21" s="151">
        <v>7711.5479999999998</v>
      </c>
      <c r="F21" s="134" t="str">
        <f>IF($B21="N/A","N/A",IF(E21&gt;60,"No",IF(E21&lt;15,"No","Yes")))</f>
        <v>N/A</v>
      </c>
      <c r="G21" s="151">
        <v>5868.0103092999998</v>
      </c>
      <c r="H21" s="134" t="str">
        <f>IF($B21="N/A","N/A",IF(G21&gt;60,"No",IF(G21&lt;15,"No","Yes")))</f>
        <v>N/A</v>
      </c>
      <c r="I21" s="143">
        <v>-18.8</v>
      </c>
      <c r="J21" s="143">
        <v>-23.9</v>
      </c>
      <c r="K21" s="134" t="str">
        <f t="shared" si="0"/>
        <v>Yes</v>
      </c>
    </row>
    <row r="22" spans="1:11" x14ac:dyDescent="0.2">
      <c r="A22" s="3" t="s">
        <v>815</v>
      </c>
      <c r="B22" s="136" t="s">
        <v>221</v>
      </c>
      <c r="C22" s="149">
        <v>0</v>
      </c>
      <c r="D22" s="134" t="str">
        <f>IF($B22="N/A","N/A",IF(C22="N/A","N/A",IF(C22=0,"Yes","No")))</f>
        <v>Yes</v>
      </c>
      <c r="E22" s="149">
        <v>11</v>
      </c>
      <c r="F22" s="134" t="str">
        <f>IF($B22="N/A","N/A",IF(E22="N/A","N/A",IF(E22=0,"Yes","No")))</f>
        <v>No</v>
      </c>
      <c r="G22" s="149">
        <v>11</v>
      </c>
      <c r="H22" s="134" t="str">
        <f>IF($B22="N/A","N/A",IF(G22=0,"Yes","No"))</f>
        <v>No</v>
      </c>
      <c r="I22" s="143" t="s">
        <v>1743</v>
      </c>
      <c r="J22" s="143">
        <v>0</v>
      </c>
      <c r="K22" s="134" t="str">
        <f t="shared" si="0"/>
        <v>Yes</v>
      </c>
    </row>
    <row r="23" spans="1:11" x14ac:dyDescent="0.2">
      <c r="A23" s="3" t="s">
        <v>816</v>
      </c>
      <c r="B23" s="136" t="s">
        <v>221</v>
      </c>
      <c r="C23" s="134">
        <v>0</v>
      </c>
      <c r="D23" s="134" t="str">
        <f>IF($B23="N/A","N/A",IF(C23="N/A","N/A",IF(C23=0,"Yes","No")))</f>
        <v>Yes</v>
      </c>
      <c r="E23" s="134">
        <v>0</v>
      </c>
      <c r="F23" s="134" t="str">
        <f t="shared" ref="F23:F24" si="4">IF($B23="N/A","N/A",IF(E23="N/A","N/A",IF(E23=0,"Yes","No")))</f>
        <v>Yes</v>
      </c>
      <c r="G23" s="134">
        <v>0</v>
      </c>
      <c r="H23" s="134" t="str">
        <f t="shared" ref="H23:H24" si="5">IF($B23="N/A","N/A",IF(G23=0,"Yes","No"))</f>
        <v>Yes</v>
      </c>
      <c r="I23" s="143" t="s">
        <v>1743</v>
      </c>
      <c r="J23" s="143" t="s">
        <v>1743</v>
      </c>
      <c r="K23" s="134" t="str">
        <f t="shared" si="0"/>
        <v>N/A</v>
      </c>
    </row>
    <row r="24" spans="1:11" x14ac:dyDescent="0.2">
      <c r="A24" s="3" t="s">
        <v>817</v>
      </c>
      <c r="B24" s="136" t="s">
        <v>221</v>
      </c>
      <c r="C24" s="182">
        <v>0</v>
      </c>
      <c r="D24" s="134" t="str">
        <f>IF($B24="N/A","N/A",IF(C24="N/A","N/A",IF(C24=0,"Yes","No")))</f>
        <v>Yes</v>
      </c>
      <c r="E24" s="182">
        <v>0</v>
      </c>
      <c r="F24" s="134" t="str">
        <f t="shared" si="4"/>
        <v>Yes</v>
      </c>
      <c r="G24" s="182">
        <v>0</v>
      </c>
      <c r="H24" s="134" t="str">
        <f t="shared" si="5"/>
        <v>Yes</v>
      </c>
      <c r="I24" s="143" t="s">
        <v>1743</v>
      </c>
      <c r="J24" s="143" t="s">
        <v>1743</v>
      </c>
      <c r="K24" s="134" t="str">
        <f t="shared" si="0"/>
        <v>N/A</v>
      </c>
    </row>
    <row r="25" spans="1:11" s="115" customFormat="1" x14ac:dyDescent="0.2">
      <c r="A25" s="110" t="s">
        <v>1649</v>
      </c>
      <c r="B25" s="111"/>
      <c r="C25" s="112"/>
      <c r="D25" s="113"/>
      <c r="E25" s="112"/>
      <c r="F25" s="113"/>
      <c r="G25" s="112"/>
      <c r="H25" s="113"/>
      <c r="I25" s="114"/>
      <c r="J25" s="114"/>
      <c r="K25" s="113"/>
    </row>
    <row r="26" spans="1:11" ht="12.75" customHeight="1" x14ac:dyDescent="0.2">
      <c r="A26" s="167" t="s">
        <v>1647</v>
      </c>
      <c r="B26" s="168"/>
      <c r="C26" s="168"/>
      <c r="D26" s="168"/>
      <c r="E26" s="168"/>
      <c r="F26" s="168"/>
      <c r="G26" s="168"/>
      <c r="H26" s="168"/>
      <c r="I26" s="168"/>
      <c r="J26" s="168"/>
      <c r="K26" s="169"/>
    </row>
    <row r="27" spans="1:11" x14ac:dyDescent="0.2">
      <c r="B27" s="34"/>
      <c r="C27" s="8"/>
      <c r="D27" s="9"/>
      <c r="E27" s="8"/>
      <c r="F27" s="9"/>
      <c r="G27" s="8"/>
      <c r="H27" s="9"/>
      <c r="I27" s="10"/>
      <c r="J27" s="10"/>
      <c r="K27" s="9"/>
    </row>
    <row r="28" spans="1:11" x14ac:dyDescent="0.2">
      <c r="B28" s="34"/>
      <c r="C28" s="8"/>
      <c r="D28" s="9"/>
      <c r="E28" s="8"/>
      <c r="F28" s="9"/>
      <c r="G28" s="8"/>
      <c r="H28" s="9"/>
      <c r="I28" s="10"/>
      <c r="J28" s="10"/>
      <c r="K28" s="9"/>
    </row>
    <row r="29" spans="1:11" x14ac:dyDescent="0.2">
      <c r="B29" s="34"/>
      <c r="C29" s="8"/>
      <c r="D29" s="9"/>
      <c r="E29" s="8"/>
      <c r="F29" s="9"/>
      <c r="G29" s="8"/>
      <c r="H29" s="9"/>
      <c r="I29" s="10"/>
      <c r="J29" s="10"/>
      <c r="K29" s="9"/>
    </row>
    <row r="30" spans="1:11" x14ac:dyDescent="0.2">
      <c r="B30" s="34"/>
      <c r="C30" s="8"/>
      <c r="D30" s="9"/>
      <c r="E30" s="8"/>
      <c r="F30" s="9"/>
      <c r="G30" s="8"/>
      <c r="H30" s="9"/>
      <c r="I30" s="10"/>
      <c r="J30" s="10"/>
      <c r="K30" s="9"/>
    </row>
    <row r="31" spans="1:11" x14ac:dyDescent="0.2">
      <c r="B31" s="34"/>
      <c r="C31" s="8"/>
      <c r="D31" s="9"/>
      <c r="E31" s="8"/>
      <c r="F31" s="9"/>
      <c r="G31" s="8"/>
      <c r="H31" s="9"/>
      <c r="I31" s="10"/>
      <c r="J31" s="10"/>
      <c r="K31" s="9"/>
    </row>
    <row r="32" spans="1:11" x14ac:dyDescent="0.2">
      <c r="B32" s="34"/>
      <c r="C32" s="8"/>
      <c r="D32" s="9"/>
      <c r="E32" s="8"/>
      <c r="F32" s="9"/>
      <c r="G32" s="8"/>
      <c r="H32" s="9"/>
      <c r="I32" s="10"/>
      <c r="J32" s="10"/>
      <c r="K32" s="9"/>
    </row>
    <row r="33" spans="2:11" x14ac:dyDescent="0.2">
      <c r="B33" s="34"/>
      <c r="C33" s="8"/>
      <c r="D33" s="9"/>
      <c r="E33" s="8"/>
      <c r="F33" s="9"/>
      <c r="G33" s="8"/>
      <c r="H33" s="9"/>
      <c r="I33" s="10"/>
      <c r="J33" s="10"/>
      <c r="K33" s="9"/>
    </row>
    <row r="34" spans="2:11" x14ac:dyDescent="0.2">
      <c r="B34" s="34"/>
      <c r="C34" s="8"/>
      <c r="D34" s="9"/>
      <c r="E34" s="8"/>
      <c r="F34" s="9"/>
      <c r="G34" s="8"/>
      <c r="H34" s="9"/>
      <c r="I34" s="10"/>
      <c r="J34" s="10"/>
      <c r="K34" s="9"/>
    </row>
    <row r="35" spans="2:11" x14ac:dyDescent="0.2">
      <c r="B35" s="34"/>
      <c r="C35" s="8"/>
      <c r="D35" s="9"/>
      <c r="E35" s="8"/>
      <c r="F35" s="9"/>
      <c r="G35" s="8"/>
      <c r="H35" s="9"/>
      <c r="I35" s="10"/>
      <c r="J35" s="10"/>
      <c r="K35" s="9"/>
    </row>
    <row r="36" spans="2:11" x14ac:dyDescent="0.2">
      <c r="B36" s="34"/>
      <c r="C36" s="8"/>
      <c r="D36" s="9"/>
      <c r="E36" s="8"/>
      <c r="F36" s="9"/>
      <c r="G36" s="8"/>
      <c r="H36" s="9"/>
      <c r="I36" s="10"/>
      <c r="J36" s="10"/>
      <c r="K36" s="9"/>
    </row>
    <row r="37" spans="2:11" x14ac:dyDescent="0.2">
      <c r="B37" s="34"/>
      <c r="C37" s="8"/>
      <c r="D37" s="9"/>
      <c r="E37" s="8"/>
      <c r="F37" s="9"/>
      <c r="G37" s="8"/>
      <c r="H37" s="9"/>
      <c r="I37" s="10"/>
      <c r="J37" s="10"/>
      <c r="K37" s="9"/>
    </row>
    <row r="38" spans="2:11" x14ac:dyDescent="0.2">
      <c r="B38" s="34"/>
      <c r="C38" s="8"/>
      <c r="D38" s="9"/>
      <c r="E38" s="8"/>
      <c r="F38" s="9"/>
      <c r="G38" s="8"/>
      <c r="H38" s="9"/>
      <c r="I38" s="10"/>
      <c r="J38" s="10"/>
      <c r="K38" s="9"/>
    </row>
    <row r="39" spans="2:11" x14ac:dyDescent="0.2">
      <c r="B39" s="34"/>
      <c r="C39" s="8"/>
      <c r="D39" s="9"/>
      <c r="E39" s="8"/>
      <c r="F39" s="9"/>
      <c r="G39" s="8"/>
      <c r="H39" s="9"/>
      <c r="I39" s="10"/>
      <c r="J39" s="10"/>
      <c r="K39" s="9"/>
    </row>
    <row r="40" spans="2:11" x14ac:dyDescent="0.2">
      <c r="B40" s="34"/>
      <c r="C40" s="8"/>
      <c r="D40" s="9"/>
      <c r="E40" s="8"/>
      <c r="F40" s="9"/>
      <c r="G40" s="8"/>
      <c r="H40" s="9"/>
      <c r="I40" s="10"/>
      <c r="J40" s="10"/>
      <c r="K40" s="9"/>
    </row>
  </sheetData>
  <mergeCells count="4">
    <mergeCell ref="A1:K1"/>
    <mergeCell ref="A4:K4"/>
    <mergeCell ref="A2:K2"/>
    <mergeCell ref="A26:K26"/>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K42"/>
  <sheetViews>
    <sheetView zoomScaleNormal="100" zoomScaleSheetLayoutView="70" workbookViewId="0">
      <pane xSplit="2" ySplit="5" topLeftCell="C12"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37"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1678</v>
      </c>
      <c r="B1" s="159"/>
      <c r="C1" s="159"/>
      <c r="D1" s="159"/>
      <c r="E1" s="159"/>
      <c r="F1" s="159"/>
      <c r="G1" s="159"/>
      <c r="H1" s="159"/>
      <c r="I1" s="159"/>
      <c r="J1" s="159"/>
      <c r="K1" s="160"/>
    </row>
    <row r="2" spans="1:11" x14ac:dyDescent="0.2">
      <c r="A2" s="164" t="s">
        <v>1593</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x14ac:dyDescent="0.2">
      <c r="A6" s="102" t="s">
        <v>305</v>
      </c>
      <c r="B6" s="34" t="s">
        <v>217</v>
      </c>
      <c r="C6" s="35">
        <v>252648</v>
      </c>
      <c r="D6" s="9" t="str">
        <f>IF($B6="N/A","N/A",IF(C6&gt;15,"No",IF(C6&lt;-15,"No","Yes")))</f>
        <v>N/A</v>
      </c>
      <c r="E6" s="35">
        <v>256497</v>
      </c>
      <c r="F6" s="9" t="str">
        <f>IF($B6="N/A","N/A",IF(E6&gt;15,"No",IF(E6&lt;-15,"No","Yes")))</f>
        <v>N/A</v>
      </c>
      <c r="G6" s="35">
        <v>252372</v>
      </c>
      <c r="H6" s="9" t="str">
        <f>IF($B6="N/A","N/A",IF(G6&gt;15,"No",IF(G6&lt;-15,"No","Yes")))</f>
        <v>N/A</v>
      </c>
      <c r="I6" s="10">
        <v>1.5229999999999999</v>
      </c>
      <c r="J6" s="10">
        <v>-1.61</v>
      </c>
      <c r="K6" s="9" t="str">
        <f t="shared" ref="K6:K36" si="0">IF(J6="Div by 0", "N/A", IF(J6="N/A","N/A", IF(J6&gt;30, "No", IF(J6&lt;-30, "No", "Yes"))))</f>
        <v>Yes</v>
      </c>
    </row>
    <row r="7" spans="1:11" x14ac:dyDescent="0.2">
      <c r="A7" s="102" t="s">
        <v>311</v>
      </c>
      <c r="B7" s="34" t="s">
        <v>218</v>
      </c>
      <c r="C7" s="103">
        <v>100</v>
      </c>
      <c r="D7" s="9" t="str">
        <f>IF($B7="N/A","N/A",IF(C7&gt;100,"No",IF(C7&lt;95,"No","Yes")))</f>
        <v>Yes</v>
      </c>
      <c r="E7" s="103">
        <v>100</v>
      </c>
      <c r="F7" s="9" t="str">
        <f>IF($B7="N/A","N/A",IF(E7&gt;100,"No",IF(E7&lt;95,"No","Yes")))</f>
        <v>Yes</v>
      </c>
      <c r="G7" s="9">
        <v>100</v>
      </c>
      <c r="H7" s="9" t="str">
        <f>IF($B7="N/A","N/A",IF(G7&gt;100,"No",IF(G7&lt;95,"No","Yes")))</f>
        <v>Yes</v>
      </c>
      <c r="I7" s="10">
        <v>0</v>
      </c>
      <c r="J7" s="10">
        <v>0</v>
      </c>
      <c r="K7" s="9" t="str">
        <f t="shared" si="0"/>
        <v>Yes</v>
      </c>
    </row>
    <row r="8" spans="1:11" x14ac:dyDescent="0.2">
      <c r="A8" s="102" t="s">
        <v>312</v>
      </c>
      <c r="B8" s="34" t="s">
        <v>221</v>
      </c>
      <c r="C8" s="103">
        <v>0</v>
      </c>
      <c r="D8" s="9" t="str">
        <f>IF($B8="N/A","N/A",IF(C8=0,"Yes","No"))</f>
        <v>Yes</v>
      </c>
      <c r="E8" s="103">
        <v>0</v>
      </c>
      <c r="F8" s="9" t="str">
        <f>IF($B8="N/A","N/A",IF(E8=0,"Yes","No"))</f>
        <v>Yes</v>
      </c>
      <c r="G8" s="103">
        <v>0</v>
      </c>
      <c r="H8" s="9" t="str">
        <f>IF($B8="N/A","N/A",IF(G8=0,"Yes","No"))</f>
        <v>Yes</v>
      </c>
      <c r="I8" s="10" t="s">
        <v>1743</v>
      </c>
      <c r="J8" s="10" t="s">
        <v>1743</v>
      </c>
      <c r="K8" s="9" t="str">
        <f t="shared" si="0"/>
        <v>N/A</v>
      </c>
    </row>
    <row r="9" spans="1:11" x14ac:dyDescent="0.2">
      <c r="A9" s="102" t="s">
        <v>818</v>
      </c>
      <c r="B9" s="34" t="s">
        <v>222</v>
      </c>
      <c r="C9" s="88">
        <v>4217.2847202000003</v>
      </c>
      <c r="D9" s="9" t="str">
        <f>IF($B9="N/A","N/A",IF(C9&gt;7000,"No",IF(C9&lt;2000,"No","Yes")))</f>
        <v>Yes</v>
      </c>
      <c r="E9" s="88">
        <v>4312.4230693</v>
      </c>
      <c r="F9" s="9" t="str">
        <f>IF($B9="N/A","N/A",IF(E9&gt;7000,"No",IF(E9&lt;2000,"No","Yes")))</f>
        <v>Yes</v>
      </c>
      <c r="G9" s="88">
        <v>4195.5872323000003</v>
      </c>
      <c r="H9" s="9" t="str">
        <f>IF($B9="N/A","N/A",IF(G9&gt;7000,"No",IF(G9&lt;2000,"No","Yes")))</f>
        <v>Yes</v>
      </c>
      <c r="I9" s="10">
        <v>2.2559999999999998</v>
      </c>
      <c r="J9" s="10">
        <v>-2.71</v>
      </c>
      <c r="K9" s="9" t="str">
        <f t="shared" si="0"/>
        <v>Yes</v>
      </c>
    </row>
    <row r="10" spans="1:11" x14ac:dyDescent="0.2">
      <c r="A10" s="102" t="s">
        <v>819</v>
      </c>
      <c r="B10" s="34" t="s">
        <v>217</v>
      </c>
      <c r="C10" s="88">
        <v>997.11098635999997</v>
      </c>
      <c r="D10" s="9" t="str">
        <f>IF($B10="N/A","N/A",IF(C10&gt;15,"No",IF(C10&lt;-15,"No","Yes")))</f>
        <v>N/A</v>
      </c>
      <c r="E10" s="88">
        <v>989.33985771000005</v>
      </c>
      <c r="F10" s="9" t="str">
        <f>IF($B10="N/A","N/A",IF(E10&gt;15,"No",IF(E10&lt;-15,"No","Yes")))</f>
        <v>N/A</v>
      </c>
      <c r="G10" s="88">
        <v>958.49055363000002</v>
      </c>
      <c r="H10" s="9" t="str">
        <f>IF($B10="N/A","N/A",IF(G10&gt;15,"No",IF(G10&lt;-15,"No","Yes")))</f>
        <v>N/A</v>
      </c>
      <c r="I10" s="10">
        <v>-0.77900000000000003</v>
      </c>
      <c r="J10" s="10">
        <v>-3.12</v>
      </c>
      <c r="K10" s="9" t="str">
        <f t="shared" si="0"/>
        <v>Yes</v>
      </c>
    </row>
    <row r="11" spans="1:11" x14ac:dyDescent="0.2">
      <c r="A11" s="102" t="s">
        <v>313</v>
      </c>
      <c r="B11" s="34" t="s">
        <v>223</v>
      </c>
      <c r="C11" s="9">
        <v>1.0793673411</v>
      </c>
      <c r="D11" s="9" t="str">
        <f>IF($B11="N/A","N/A",IF(C11&gt;10,"No",IF(C11&lt;=0,"No","Yes")))</f>
        <v>Yes</v>
      </c>
      <c r="E11" s="9">
        <v>0.9037142735</v>
      </c>
      <c r="F11" s="9" t="str">
        <f>IF($B11="N/A","N/A",IF(E11&gt;10,"No",IF(E11&lt;=0,"No","Yes")))</f>
        <v>Yes</v>
      </c>
      <c r="G11" s="9">
        <v>0.7885185361</v>
      </c>
      <c r="H11" s="9" t="str">
        <f>IF($B11="N/A","N/A",IF(G11&gt;10,"No",IF(G11&lt;=0,"No","Yes")))</f>
        <v>Yes</v>
      </c>
      <c r="I11" s="10">
        <v>-16.3</v>
      </c>
      <c r="J11" s="10">
        <v>-12.7</v>
      </c>
      <c r="K11" s="9" t="str">
        <f t="shared" si="0"/>
        <v>Yes</v>
      </c>
    </row>
    <row r="12" spans="1:11" x14ac:dyDescent="0.2">
      <c r="A12" s="102" t="s">
        <v>820</v>
      </c>
      <c r="B12" s="34" t="s">
        <v>217</v>
      </c>
      <c r="C12" s="88">
        <v>2382.6707004</v>
      </c>
      <c r="D12" s="9" t="str">
        <f>IF($B12="N/A","N/A",IF(C12&gt;15,"No",IF(C12&lt;-15,"No","Yes")))</f>
        <v>N/A</v>
      </c>
      <c r="E12" s="88">
        <v>2493.4158757999999</v>
      </c>
      <c r="F12" s="9" t="str">
        <f>IF($B12="N/A","N/A",IF(E12&gt;15,"No",IF(E12&lt;-15,"No","Yes")))</f>
        <v>N/A</v>
      </c>
      <c r="G12" s="88">
        <v>2140.1457286</v>
      </c>
      <c r="H12" s="9" t="str">
        <f>IF($B12="N/A","N/A",IF(G12&gt;15,"No",IF(G12&lt;-15,"No","Yes")))</f>
        <v>N/A</v>
      </c>
      <c r="I12" s="10">
        <v>4.6479999999999997</v>
      </c>
      <c r="J12" s="10">
        <v>-14.2</v>
      </c>
      <c r="K12" s="9" t="str">
        <f t="shared" si="0"/>
        <v>Yes</v>
      </c>
    </row>
    <row r="13" spans="1:11" x14ac:dyDescent="0.2">
      <c r="A13" s="102" t="s">
        <v>314</v>
      </c>
      <c r="B13" s="34" t="s">
        <v>218</v>
      </c>
      <c r="C13" s="8">
        <v>99.996833538999994</v>
      </c>
      <c r="D13" s="9" t="str">
        <f>IF($B13="N/A","N/A",IF(C13&gt;100,"No",IF(C13&lt;95,"No","Yes")))</f>
        <v>Yes</v>
      </c>
      <c r="E13" s="8">
        <v>99.998050659</v>
      </c>
      <c r="F13" s="9" t="str">
        <f>IF($B13="N/A","N/A",IF(E13&gt;100,"No",IF(E13&lt;95,"No","Yes")))</f>
        <v>Yes</v>
      </c>
      <c r="G13" s="8">
        <v>99.998018798000004</v>
      </c>
      <c r="H13" s="9" t="str">
        <f>IF($B13="N/A","N/A",IF(G13&gt;100,"No",IF(G13&lt;95,"No","Yes")))</f>
        <v>Yes</v>
      </c>
      <c r="I13" s="10">
        <v>1.1999999999999999E-3</v>
      </c>
      <c r="J13" s="10">
        <v>0</v>
      </c>
      <c r="K13" s="9" t="str">
        <f t="shared" si="0"/>
        <v>Yes</v>
      </c>
    </row>
    <row r="14" spans="1:11" x14ac:dyDescent="0.2">
      <c r="A14" s="102" t="s">
        <v>821</v>
      </c>
      <c r="B14" s="34" t="s">
        <v>224</v>
      </c>
      <c r="C14" s="8">
        <v>1.1421231791999999</v>
      </c>
      <c r="D14" s="9" t="str">
        <f>IF($B14="N/A","N/A",IF(C14&gt;1,"Yes","No"))</f>
        <v>Yes</v>
      </c>
      <c r="E14" s="8">
        <v>1.1526480358</v>
      </c>
      <c r="F14" s="9" t="str">
        <f>IF($B14="N/A","N/A",IF(E14&gt;1,"Yes","No"))</f>
        <v>Yes</v>
      </c>
      <c r="G14" s="8">
        <v>1.1561971256000001</v>
      </c>
      <c r="H14" s="9" t="str">
        <f>IF($B14="N/A","N/A",IF(G14&gt;1,"Yes","No"))</f>
        <v>Yes</v>
      </c>
      <c r="I14" s="10">
        <v>0.92149999999999999</v>
      </c>
      <c r="J14" s="10">
        <v>0.30790000000000001</v>
      </c>
      <c r="K14" s="9" t="str">
        <f t="shared" si="0"/>
        <v>Yes</v>
      </c>
    </row>
    <row r="15" spans="1:11" x14ac:dyDescent="0.2">
      <c r="A15" s="102" t="s">
        <v>315</v>
      </c>
      <c r="B15" s="34" t="s">
        <v>218</v>
      </c>
      <c r="C15" s="8">
        <v>99.889173869999993</v>
      </c>
      <c r="D15" s="9" t="str">
        <f>IF($B15="N/A","N/A",IF(C15&gt;100,"No",IF(C15&lt;95,"No","Yes")))</f>
        <v>Yes</v>
      </c>
      <c r="E15" s="8">
        <v>99.889667325999994</v>
      </c>
      <c r="F15" s="9" t="str">
        <f>IF($B15="N/A","N/A",IF(E15&gt;100,"No",IF(E15&lt;95,"No","Yes")))</f>
        <v>Yes</v>
      </c>
      <c r="G15" s="8">
        <v>99.770180526999994</v>
      </c>
      <c r="H15" s="9" t="str">
        <f>IF($B15="N/A","N/A",IF(G15&gt;100,"No",IF(G15&lt;95,"No","Yes")))</f>
        <v>Yes</v>
      </c>
      <c r="I15" s="10">
        <v>5.0000000000000001E-4</v>
      </c>
      <c r="J15" s="10">
        <v>-0.12</v>
      </c>
      <c r="K15" s="9" t="str">
        <f t="shared" si="0"/>
        <v>Yes</v>
      </c>
    </row>
    <row r="16" spans="1:11" x14ac:dyDescent="0.2">
      <c r="A16" s="102" t="s">
        <v>822</v>
      </c>
      <c r="B16" s="34" t="s">
        <v>225</v>
      </c>
      <c r="C16" s="8">
        <v>8.9978880048000001</v>
      </c>
      <c r="D16" s="9" t="str">
        <f>IF($B16="N/A","N/A",IF(C16&gt;3,"Yes","No"))</f>
        <v>Yes</v>
      </c>
      <c r="E16" s="8">
        <v>9.2030373048000005</v>
      </c>
      <c r="F16" s="9" t="str">
        <f>IF($B16="N/A","N/A",IF(E16&gt;3,"Yes","No"))</f>
        <v>Yes</v>
      </c>
      <c r="G16" s="8">
        <v>9.2049072249999995</v>
      </c>
      <c r="H16" s="9" t="str">
        <f>IF($B16="N/A","N/A",IF(G16&gt;3,"Yes","No"))</f>
        <v>Yes</v>
      </c>
      <c r="I16" s="10">
        <v>2.2799999999999998</v>
      </c>
      <c r="J16" s="10">
        <v>2.0299999999999999E-2</v>
      </c>
      <c r="K16" s="9" t="str">
        <f t="shared" si="0"/>
        <v>Yes</v>
      </c>
    </row>
    <row r="17" spans="1:11" x14ac:dyDescent="0.2">
      <c r="A17" s="102" t="s">
        <v>823</v>
      </c>
      <c r="B17" s="34" t="s">
        <v>226</v>
      </c>
      <c r="C17" s="8">
        <v>4.2547828703999997</v>
      </c>
      <c r="D17" s="9" t="str">
        <f>IF($B17="N/A","N/A",IF(C17&gt;=8,"No",IF(C17&lt;2,"No","Yes")))</f>
        <v>Yes</v>
      </c>
      <c r="E17" s="8">
        <v>4.2719781938999999</v>
      </c>
      <c r="F17" s="9" t="str">
        <f>IF($B17="N/A","N/A",IF(E17&gt;=8,"No",IF(E17&lt;2,"No","Yes")))</f>
        <v>Yes</v>
      </c>
      <c r="G17" s="8">
        <v>4.3400949641000004</v>
      </c>
      <c r="H17" s="9" t="str">
        <f>IF($B17="N/A","N/A",IF(G17&gt;=8,"No",IF(G17&lt;2,"No","Yes")))</f>
        <v>Yes</v>
      </c>
      <c r="I17" s="10">
        <v>0.40410000000000001</v>
      </c>
      <c r="J17" s="10">
        <v>1.595</v>
      </c>
      <c r="K17" s="9" t="str">
        <f t="shared" si="0"/>
        <v>Yes</v>
      </c>
    </row>
    <row r="18" spans="1:11" x14ac:dyDescent="0.2">
      <c r="A18" s="102" t="s">
        <v>824</v>
      </c>
      <c r="B18" s="34" t="s">
        <v>226</v>
      </c>
      <c r="C18" s="8">
        <v>4.4717204677</v>
      </c>
      <c r="D18" s="9" t="str">
        <f>IF($B18="N/A","N/A",IF(C18&gt;=8,"No",IF(C18&lt;2,"No","Yes")))</f>
        <v>Yes</v>
      </c>
      <c r="E18" s="8">
        <v>4.3588038830000002</v>
      </c>
      <c r="F18" s="9" t="str">
        <f>IF($B18="N/A","N/A",IF(E18&gt;=8,"No",IF(E18&lt;2,"No","Yes")))</f>
        <v>Yes</v>
      </c>
      <c r="G18" s="8">
        <v>4.3778933969000002</v>
      </c>
      <c r="H18" s="9" t="str">
        <f>IF($B18="N/A","N/A",IF(G18&gt;=8,"No",IF(G18&lt;2,"No","Yes")))</f>
        <v>Yes</v>
      </c>
      <c r="I18" s="10">
        <v>-2.5299999999999998</v>
      </c>
      <c r="J18" s="10">
        <v>0.438</v>
      </c>
      <c r="K18" s="9" t="str">
        <f t="shared" si="0"/>
        <v>Yes</v>
      </c>
    </row>
    <row r="19" spans="1:11" x14ac:dyDescent="0.2">
      <c r="A19" s="102" t="s">
        <v>316</v>
      </c>
      <c r="B19" s="34" t="s">
        <v>227</v>
      </c>
      <c r="C19" s="8">
        <v>100</v>
      </c>
      <c r="D19" s="9" t="str">
        <f>IF(OR($B19="N/A",$C19="N/A"),"N/A",IF(C19&gt;100,"No",IF(C19&lt;98,"No","Yes")))</f>
        <v>Yes</v>
      </c>
      <c r="E19" s="8">
        <v>100</v>
      </c>
      <c r="F19" s="9" t="str">
        <f>IF(OR($B19="N/A",$E19="N/A"),"N/A",IF(E19&gt;100,"No",IF(E19&lt;98,"No","Yes")))</f>
        <v>Yes</v>
      </c>
      <c r="G19" s="8">
        <v>100</v>
      </c>
      <c r="H19" s="9" t="str">
        <f>IF($B19="N/A","N/A",IF(G19&gt;100,"No",IF(G19&lt;98,"No","Yes")))</f>
        <v>Yes</v>
      </c>
      <c r="I19" s="10">
        <v>0</v>
      </c>
      <c r="J19" s="10">
        <v>0</v>
      </c>
      <c r="K19" s="9" t="str">
        <f t="shared" si="0"/>
        <v>Yes</v>
      </c>
    </row>
    <row r="20" spans="1:11" x14ac:dyDescent="0.2">
      <c r="A20" s="102" t="s">
        <v>31</v>
      </c>
      <c r="B20" s="59" t="s">
        <v>218</v>
      </c>
      <c r="C20" s="8">
        <v>100</v>
      </c>
      <c r="D20" s="9" t="str">
        <f>IF($B20="N/A","N/A",IF(C20&gt;100,"No",IF(C20&lt;95,"No","Yes")))</f>
        <v>Yes</v>
      </c>
      <c r="E20" s="8">
        <v>100</v>
      </c>
      <c r="F20" s="9" t="str">
        <f>IF($B20="N/A","N/A",IF(E20&gt;100,"No",IF(E20&lt;95,"No","Yes")))</f>
        <v>Yes</v>
      </c>
      <c r="G20" s="8">
        <v>99.999603759999999</v>
      </c>
      <c r="H20" s="9" t="str">
        <f>IF($B20="N/A","N/A",IF(G20&gt;100,"No",IF(G20&lt;95,"No","Yes")))</f>
        <v>Yes</v>
      </c>
      <c r="I20" s="10">
        <v>0</v>
      </c>
      <c r="J20" s="10">
        <v>0</v>
      </c>
      <c r="K20" s="9" t="str">
        <f t="shared" si="0"/>
        <v>Yes</v>
      </c>
    </row>
    <row r="21" spans="1:11" x14ac:dyDescent="0.2">
      <c r="A21" s="102" t="s">
        <v>317</v>
      </c>
      <c r="B21" s="34" t="s">
        <v>218</v>
      </c>
      <c r="C21" s="8">
        <v>99.413413128000002</v>
      </c>
      <c r="D21" s="9" t="str">
        <f>IF($B21="N/A","N/A",IF(C21&gt;100,"No",IF(C21&lt;95,"No","Yes")))</f>
        <v>Yes</v>
      </c>
      <c r="E21" s="8">
        <v>99.699801557000001</v>
      </c>
      <c r="F21" s="9" t="str">
        <f>IF($B21="N/A","N/A",IF(E21&gt;100,"No",IF(E21&lt;95,"No","Yes")))</f>
        <v>Yes</v>
      </c>
      <c r="G21" s="8">
        <v>99.740462492000006</v>
      </c>
      <c r="H21" s="9" t="str">
        <f>IF($B21="N/A","N/A",IF(G21&gt;100,"No",IF(G21&lt;95,"No","Yes")))</f>
        <v>Yes</v>
      </c>
      <c r="I21" s="10">
        <v>0.28810000000000002</v>
      </c>
      <c r="J21" s="10">
        <v>4.0800000000000003E-2</v>
      </c>
      <c r="K21" s="9" t="str">
        <f t="shared" si="0"/>
        <v>Yes</v>
      </c>
    </row>
    <row r="22" spans="1:11" x14ac:dyDescent="0.2">
      <c r="A22" s="102" t="s">
        <v>1719</v>
      </c>
      <c r="B22" s="34" t="s">
        <v>228</v>
      </c>
      <c r="C22" s="8">
        <v>0.58658687190000003</v>
      </c>
      <c r="D22" s="9" t="str">
        <f>IF($B22="N/A","N/A",IF(C22&gt;5,"No",IF(C22&lt;=0,"No","Yes")))</f>
        <v>Yes</v>
      </c>
      <c r="E22" s="8">
        <v>0.30097817910000002</v>
      </c>
      <c r="F22" s="9" t="str">
        <f>IF($B22="N/A","N/A",IF(E22&gt;5,"No",IF(E22&lt;=0,"No","Yes")))</f>
        <v>Yes</v>
      </c>
      <c r="G22" s="8">
        <v>0.26072622950000002</v>
      </c>
      <c r="H22" s="9" t="str">
        <f>IF($B22="N/A","N/A",IF(G22&gt;5,"No",IF(G22&lt;=0,"No","Yes")))</f>
        <v>Yes</v>
      </c>
      <c r="I22" s="10">
        <v>-48.7</v>
      </c>
      <c r="J22" s="10">
        <v>-13.4</v>
      </c>
      <c r="K22" s="9" t="str">
        <f t="shared" si="0"/>
        <v>Yes</v>
      </c>
    </row>
    <row r="23" spans="1:11" x14ac:dyDescent="0.2">
      <c r="A23" s="102" t="s">
        <v>318</v>
      </c>
      <c r="B23" s="34" t="s">
        <v>227</v>
      </c>
      <c r="C23" s="8">
        <v>100</v>
      </c>
      <c r="D23" s="9" t="str">
        <f>IF($B23="N/A","N/A",IF(C23&gt;100,"No",IF(C23&lt;98,"No","Yes")))</f>
        <v>Yes</v>
      </c>
      <c r="E23" s="8">
        <v>100</v>
      </c>
      <c r="F23" s="9" t="str">
        <f>IF($B23="N/A","N/A",IF(E23&gt;100,"No",IF(E23&lt;98,"No","Yes")))</f>
        <v>Yes</v>
      </c>
      <c r="G23" s="8">
        <v>100</v>
      </c>
      <c r="H23" s="9" t="str">
        <f>IF($B23="N/A","N/A",IF(G23&gt;100,"No",IF(G23&lt;98,"No","Yes")))</f>
        <v>Yes</v>
      </c>
      <c r="I23" s="10">
        <v>0</v>
      </c>
      <c r="J23" s="10">
        <v>0</v>
      </c>
      <c r="K23" s="9" t="str">
        <f t="shared" si="0"/>
        <v>Yes</v>
      </c>
    </row>
    <row r="24" spans="1:11" x14ac:dyDescent="0.2">
      <c r="A24" s="102" t="s">
        <v>825</v>
      </c>
      <c r="B24" s="34" t="s">
        <v>229</v>
      </c>
      <c r="C24" s="8">
        <v>4.8085557771999996</v>
      </c>
      <c r="D24" s="9" t="str">
        <f>IF($B24="N/A","N/A",IF(C24&gt;=2,"Yes","No"))</f>
        <v>Yes</v>
      </c>
      <c r="E24" s="8">
        <v>4.9765221426000004</v>
      </c>
      <c r="F24" s="9" t="str">
        <f>IF($B24="N/A","N/A",IF(E24&gt;=2,"Yes","No"))</f>
        <v>Yes</v>
      </c>
      <c r="G24" s="8">
        <v>5.1034781988000004</v>
      </c>
      <c r="H24" s="9" t="str">
        <f>IF($B24="N/A","N/A",IF(G24&gt;=2,"Yes","No"))</f>
        <v>Yes</v>
      </c>
      <c r="I24" s="10">
        <v>3.4929999999999999</v>
      </c>
      <c r="J24" s="10">
        <v>2.5510000000000002</v>
      </c>
      <c r="K24" s="9" t="str">
        <f t="shared" si="0"/>
        <v>Yes</v>
      </c>
    </row>
    <row r="25" spans="1:11" x14ac:dyDescent="0.2">
      <c r="A25" s="102" t="s">
        <v>826</v>
      </c>
      <c r="B25" s="34" t="s">
        <v>230</v>
      </c>
      <c r="C25" s="8">
        <v>4.5027073240000002</v>
      </c>
      <c r="D25" s="9" t="str">
        <f>IF($B25="N/A","N/A",IF(C25&gt;30,"No",IF(C25&lt;5,"No","Yes")))</f>
        <v>No</v>
      </c>
      <c r="E25" s="8">
        <v>4.4569722062999997</v>
      </c>
      <c r="F25" s="9" t="str">
        <f>IF($B25="N/A","N/A",IF(E25&gt;30,"No",IF(E25&lt;5,"No","Yes")))</f>
        <v>No</v>
      </c>
      <c r="G25" s="8">
        <v>4.1569587750999997</v>
      </c>
      <c r="H25" s="9" t="str">
        <f>IF($B25="N/A","N/A",IF(G25&gt;30,"No",IF(G25&lt;5,"No","Yes")))</f>
        <v>No</v>
      </c>
      <c r="I25" s="10">
        <v>-1.02</v>
      </c>
      <c r="J25" s="10">
        <v>-6.73</v>
      </c>
      <c r="K25" s="9" t="str">
        <f t="shared" si="0"/>
        <v>Yes</v>
      </c>
    </row>
    <row r="26" spans="1:11" x14ac:dyDescent="0.2">
      <c r="A26" s="102" t="s">
        <v>827</v>
      </c>
      <c r="B26" s="34" t="s">
        <v>231</v>
      </c>
      <c r="C26" s="8">
        <v>15.629650739000001</v>
      </c>
      <c r="D26" s="9" t="str">
        <f>IF($B26="N/A","N/A",IF(C26&gt;75,"No",IF(C26&lt;15,"No","Yes")))</f>
        <v>Yes</v>
      </c>
      <c r="E26" s="8">
        <v>15.9541827</v>
      </c>
      <c r="F26" s="9" t="str">
        <f>IF($B26="N/A","N/A",IF(E26&gt;75,"No",IF(E26&lt;15,"No","Yes")))</f>
        <v>Yes</v>
      </c>
      <c r="G26" s="8">
        <v>16.143233004999999</v>
      </c>
      <c r="H26" s="9" t="str">
        <f>IF($B26="N/A","N/A",IF(G26&gt;75,"No",IF(G26&lt;15,"No","Yes")))</f>
        <v>Yes</v>
      </c>
      <c r="I26" s="10">
        <v>2.0760000000000001</v>
      </c>
      <c r="J26" s="10">
        <v>1.1850000000000001</v>
      </c>
      <c r="K26" s="9" t="str">
        <f t="shared" si="0"/>
        <v>Yes</v>
      </c>
    </row>
    <row r="27" spans="1:11" x14ac:dyDescent="0.2">
      <c r="A27" s="102" t="s">
        <v>828</v>
      </c>
      <c r="B27" s="34" t="s">
        <v>232</v>
      </c>
      <c r="C27" s="8">
        <v>79.867641937000002</v>
      </c>
      <c r="D27" s="9" t="str">
        <f>IF($B27="N/A","N/A",IF(C27&gt;70,"No",IF(C27&lt;25,"No","Yes")))</f>
        <v>No</v>
      </c>
      <c r="E27" s="8">
        <v>79.588845094000007</v>
      </c>
      <c r="F27" s="9" t="str">
        <f>IF($B27="N/A","N/A",IF(E27&gt;70,"No",IF(E27&lt;25,"No","Yes")))</f>
        <v>No</v>
      </c>
      <c r="G27" s="8">
        <v>79.699808219999994</v>
      </c>
      <c r="H27" s="9" t="str">
        <f>IF($B27="N/A","N/A",IF(G27&gt;70,"No",IF(G27&lt;25,"No","Yes")))</f>
        <v>No</v>
      </c>
      <c r="I27" s="10">
        <v>-0.34899999999999998</v>
      </c>
      <c r="J27" s="10">
        <v>0.1394</v>
      </c>
      <c r="K27" s="9" t="str">
        <f t="shared" si="0"/>
        <v>Yes</v>
      </c>
    </row>
    <row r="28" spans="1:11" x14ac:dyDescent="0.2">
      <c r="A28" s="102" t="s">
        <v>322</v>
      </c>
      <c r="B28" s="34" t="s">
        <v>233</v>
      </c>
      <c r="C28" s="8">
        <v>64.862971407000003</v>
      </c>
      <c r="D28" s="9" t="str">
        <f>IF($B28="N/A","N/A",IF(C28&gt;70,"No",IF(C28&lt;35,"No","Yes")))</f>
        <v>Yes</v>
      </c>
      <c r="E28" s="8">
        <v>64.63662343</v>
      </c>
      <c r="F28" s="9" t="str">
        <f>IF($B28="N/A","N/A",IF(E28&gt;70,"No",IF(E28&lt;35,"No","Yes")))</f>
        <v>Yes</v>
      </c>
      <c r="G28" s="8">
        <v>65.056345394999994</v>
      </c>
      <c r="H28" s="9" t="str">
        <f>IF($B28="N/A","N/A",IF(G28&gt;70,"No",IF(G28&lt;35,"No","Yes")))</f>
        <v>Yes</v>
      </c>
      <c r="I28" s="10">
        <v>-0.34899999999999998</v>
      </c>
      <c r="J28" s="10">
        <v>0.64939999999999998</v>
      </c>
      <c r="K28" s="9" t="str">
        <f t="shared" si="0"/>
        <v>Yes</v>
      </c>
    </row>
    <row r="29" spans="1:11" x14ac:dyDescent="0.2">
      <c r="A29" s="102" t="s">
        <v>829</v>
      </c>
      <c r="B29" s="34" t="s">
        <v>224</v>
      </c>
      <c r="C29" s="8">
        <v>2.0465415713000001</v>
      </c>
      <c r="D29" s="9" t="str">
        <f>IF($B29="N/A","N/A",IF(C29&gt;1,"Yes","No"))</f>
        <v>Yes</v>
      </c>
      <c r="E29" s="8">
        <v>2.0861868256</v>
      </c>
      <c r="F29" s="9" t="str">
        <f>IF($B29="N/A","N/A",IF(E29&gt;1,"Yes","No"))</f>
        <v>Yes</v>
      </c>
      <c r="G29" s="8">
        <v>2.0937667494999999</v>
      </c>
      <c r="H29" s="9" t="str">
        <f>IF($B29="N/A","N/A",IF(G29&gt;1,"Yes","No"))</f>
        <v>Yes</v>
      </c>
      <c r="I29" s="10">
        <v>1.9370000000000001</v>
      </c>
      <c r="J29" s="10">
        <v>0.36330000000000001</v>
      </c>
      <c r="K29" s="9" t="str">
        <f t="shared" si="0"/>
        <v>Yes</v>
      </c>
    </row>
    <row r="30" spans="1:11" x14ac:dyDescent="0.2">
      <c r="A30" s="102" t="s">
        <v>323</v>
      </c>
      <c r="B30" s="34" t="s">
        <v>217</v>
      </c>
      <c r="C30" s="8">
        <v>0</v>
      </c>
      <c r="D30" s="9" t="str">
        <f>IF($B30="N/A","N/A",IF(C30&gt;15,"No",IF(C30&lt;-15,"No","Yes")))</f>
        <v>N/A</v>
      </c>
      <c r="E30" s="8">
        <v>0</v>
      </c>
      <c r="F30" s="9" t="str">
        <f>IF($B30="N/A","N/A",IF(E30&gt;15,"No",IF(E30&lt;-15,"No","Yes")))</f>
        <v>N/A</v>
      </c>
      <c r="G30" s="8">
        <v>0</v>
      </c>
      <c r="H30" s="9" t="str">
        <f>IF($B30="N/A","N/A",IF(G30&gt;15,"No",IF(G30&lt;-15,"No","Yes")))</f>
        <v>N/A</v>
      </c>
      <c r="I30" s="10" t="s">
        <v>1743</v>
      </c>
      <c r="J30" s="10" t="s">
        <v>1743</v>
      </c>
      <c r="K30" s="9" t="str">
        <f t="shared" si="0"/>
        <v>N/A</v>
      </c>
    </row>
    <row r="31" spans="1:11" x14ac:dyDescent="0.2">
      <c r="A31" s="102" t="s">
        <v>830</v>
      </c>
      <c r="B31" s="34" t="s">
        <v>217</v>
      </c>
      <c r="C31" s="8">
        <v>99.895041953000003</v>
      </c>
      <c r="D31" s="9" t="str">
        <f>IF($B31="N/A","N/A",IF(C31&gt;15,"No",IF(C31&lt;-15,"No","Yes")))</f>
        <v>N/A</v>
      </c>
      <c r="E31" s="8">
        <v>99.876350345000006</v>
      </c>
      <c r="F31" s="9" t="str">
        <f>IF($B31="N/A","N/A",IF(E31&gt;15,"No",IF(E31&lt;-15,"No","Yes")))</f>
        <v>N/A</v>
      </c>
      <c r="G31" s="8">
        <v>99.956146762000003</v>
      </c>
      <c r="H31" s="9" t="str">
        <f>IF($B31="N/A","N/A",IF(G31&gt;15,"No",IF(G31&lt;-15,"No","Yes")))</f>
        <v>N/A</v>
      </c>
      <c r="I31" s="10">
        <v>-1.9E-2</v>
      </c>
      <c r="J31" s="10">
        <v>7.9899999999999999E-2</v>
      </c>
      <c r="K31" s="9" t="str">
        <f t="shared" si="0"/>
        <v>Yes</v>
      </c>
    </row>
    <row r="32" spans="1:11" x14ac:dyDescent="0.2">
      <c r="A32" s="102" t="s">
        <v>324</v>
      </c>
      <c r="B32" s="34" t="s">
        <v>217</v>
      </c>
      <c r="C32" s="8" t="s">
        <v>1743</v>
      </c>
      <c r="D32" s="9" t="str">
        <f>IF($B32="N/A","N/A",IF(C32&gt;15,"No",IF(C32&lt;-15,"No","Yes")))</f>
        <v>N/A</v>
      </c>
      <c r="E32" s="8" t="s">
        <v>1743</v>
      </c>
      <c r="F32" s="9" t="str">
        <f>IF($B32="N/A","N/A",IF(E32&gt;15,"No",IF(E32&lt;-15,"No","Yes")))</f>
        <v>N/A</v>
      </c>
      <c r="G32" s="8" t="s">
        <v>1743</v>
      </c>
      <c r="H32" s="9" t="str">
        <f>IF($B32="N/A","N/A",IF(G32&gt;15,"No",IF(G32&lt;-15,"No","Yes")))</f>
        <v>N/A</v>
      </c>
      <c r="I32" s="10" t="s">
        <v>1743</v>
      </c>
      <c r="J32" s="10" t="s">
        <v>1743</v>
      </c>
      <c r="K32" s="9" t="str">
        <f t="shared" si="0"/>
        <v>N/A</v>
      </c>
    </row>
    <row r="33" spans="1:11" x14ac:dyDescent="0.2">
      <c r="A33" s="102" t="s">
        <v>325</v>
      </c>
      <c r="B33" s="34" t="s">
        <v>217</v>
      </c>
      <c r="C33" s="8">
        <v>99.988393615000007</v>
      </c>
      <c r="D33" s="9" t="str">
        <f>IF($B33="N/A","N/A",IF(C33&gt;15,"No",IF(C33&lt;-15,"No","Yes")))</f>
        <v>N/A</v>
      </c>
      <c r="E33" s="8">
        <v>99.998792167999994</v>
      </c>
      <c r="F33" s="9" t="str">
        <f>IF($B33="N/A","N/A",IF(E33&gt;15,"No",IF(E33&lt;-15,"No","Yes")))</f>
        <v>N/A</v>
      </c>
      <c r="G33" s="8">
        <v>100</v>
      </c>
      <c r="H33" s="9" t="str">
        <f>IF($B33="N/A","N/A",IF(G33&gt;15,"No",IF(G33&lt;-15,"No","Yes")))</f>
        <v>N/A</v>
      </c>
      <c r="I33" s="10">
        <v>1.04E-2</v>
      </c>
      <c r="J33" s="10">
        <v>1.1999999999999999E-3</v>
      </c>
      <c r="K33" s="9" t="str">
        <f t="shared" si="0"/>
        <v>Yes</v>
      </c>
    </row>
    <row r="34" spans="1:11" x14ac:dyDescent="0.2">
      <c r="A34" s="102" t="s">
        <v>326</v>
      </c>
      <c r="B34" s="34" t="s">
        <v>234</v>
      </c>
      <c r="C34" s="8">
        <v>100</v>
      </c>
      <c r="D34" s="9" t="str">
        <f>IF($B34="N/A","N/A",IF(C34&gt;=90,"Yes","No"))</f>
        <v>Yes</v>
      </c>
      <c r="E34" s="8">
        <v>100</v>
      </c>
      <c r="F34" s="9" t="str">
        <f>IF($B34="N/A","N/A",IF(E34&gt;=90,"Yes","No"))</f>
        <v>Yes</v>
      </c>
      <c r="G34" s="8">
        <v>100</v>
      </c>
      <c r="H34" s="9" t="str">
        <f>IF($B34="N/A","N/A",IF(G34&gt;=90,"Yes","No"))</f>
        <v>Yes</v>
      </c>
      <c r="I34" s="10">
        <v>0</v>
      </c>
      <c r="J34" s="10">
        <v>0</v>
      </c>
      <c r="K34" s="9" t="str">
        <f t="shared" si="0"/>
        <v>Yes</v>
      </c>
    </row>
    <row r="35" spans="1:11" x14ac:dyDescent="0.2">
      <c r="A35" s="102" t="s">
        <v>327</v>
      </c>
      <c r="B35" s="34" t="s">
        <v>217</v>
      </c>
      <c r="C35" s="8">
        <v>25.738972799999999</v>
      </c>
      <c r="D35" s="9" t="str">
        <f>IF($B35="N/A","N/A",IF(C35&gt;15,"No",IF(C35&lt;-15,"No","Yes")))</f>
        <v>N/A</v>
      </c>
      <c r="E35" s="8">
        <v>24.834208586999999</v>
      </c>
      <c r="F35" s="9" t="str">
        <f>IF($B35="N/A","N/A",IF(E35&gt;15,"No",IF(E35&lt;-15,"No","Yes")))</f>
        <v>N/A</v>
      </c>
      <c r="G35" s="8">
        <v>24.357297957</v>
      </c>
      <c r="H35" s="9" t="str">
        <f>IF($B35="N/A","N/A",IF(G35&gt;15,"No",IF(G35&lt;-15,"No","Yes")))</f>
        <v>N/A</v>
      </c>
      <c r="I35" s="10">
        <v>-3.52</v>
      </c>
      <c r="J35" s="10">
        <v>-1.92</v>
      </c>
      <c r="K35" s="9" t="str">
        <f t="shared" si="0"/>
        <v>Yes</v>
      </c>
    </row>
    <row r="36" spans="1:11" ht="25.5" x14ac:dyDescent="0.2">
      <c r="A36" s="102" t="s">
        <v>368</v>
      </c>
      <c r="B36" s="34" t="s">
        <v>217</v>
      </c>
      <c r="C36" s="8">
        <v>27.724343750999999</v>
      </c>
      <c r="D36" s="9" t="str">
        <f>IF($B36="N/A","N/A",IF(C36&gt;15,"No",IF(C36&lt;-15,"No","Yes")))</f>
        <v>N/A</v>
      </c>
      <c r="E36" s="8">
        <v>26.897780481000002</v>
      </c>
      <c r="F36" s="9" t="str">
        <f>IF($B36="N/A","N/A",IF(E36&gt;15,"No",IF(E36&lt;-15,"No","Yes")))</f>
        <v>N/A</v>
      </c>
      <c r="G36" s="8">
        <v>26.319084526000001</v>
      </c>
      <c r="H36" s="9" t="str">
        <f>IF($B36="N/A","N/A",IF(G36&gt;15,"No",IF(G36&lt;-15,"No","Yes")))</f>
        <v>N/A</v>
      </c>
      <c r="I36" s="10">
        <v>-2.98</v>
      </c>
      <c r="J36" s="10">
        <v>-2.15</v>
      </c>
      <c r="K36" s="9" t="str">
        <f t="shared" si="0"/>
        <v>Yes</v>
      </c>
    </row>
    <row r="37" spans="1:11" x14ac:dyDescent="0.2">
      <c r="A37" s="102" t="s">
        <v>373</v>
      </c>
      <c r="B37" s="34" t="s">
        <v>235</v>
      </c>
      <c r="C37" s="8">
        <v>89.708606441000001</v>
      </c>
      <c r="D37" s="9" t="str">
        <f>IF($B37="N/A","N/A",IF(C37&gt;90,"No",IF(C37&lt;75,"No","Yes")))</f>
        <v>Yes</v>
      </c>
      <c r="E37" s="8">
        <v>89.329309894000005</v>
      </c>
      <c r="F37" s="9" t="str">
        <f>IF($B37="N/A","N/A",IF(E37&gt;90,"No",IF(E37&lt;75,"No","Yes")))</f>
        <v>Yes</v>
      </c>
      <c r="G37" s="8">
        <v>88.984118682000002</v>
      </c>
      <c r="H37" s="9" t="str">
        <f>IF($B37="N/A","N/A",IF(G37&gt;90,"No",IF(G37&lt;75,"No","Yes")))</f>
        <v>Yes</v>
      </c>
      <c r="I37" s="10">
        <v>-0.42299999999999999</v>
      </c>
      <c r="J37" s="10">
        <v>-0.38600000000000001</v>
      </c>
      <c r="K37" s="9" t="str">
        <f>IF(J37="Div by 0", "N/A", IF(J37="N/A","N/A", IF(J37&gt;30, "No", IF(J37&lt;-30, "No", "Yes"))))</f>
        <v>Yes</v>
      </c>
    </row>
    <row r="38" spans="1:11" x14ac:dyDescent="0.2">
      <c r="A38" s="102" t="s">
        <v>374</v>
      </c>
      <c r="B38" s="34" t="s">
        <v>236</v>
      </c>
      <c r="C38" s="8">
        <v>8.8415502991999997</v>
      </c>
      <c r="D38" s="9" t="str">
        <f>IF($B38="N/A","N/A",IF(C38&gt;10,"No",IF(C38&lt;1,"No","Yes")))</f>
        <v>Yes</v>
      </c>
      <c r="E38" s="8">
        <v>9.0492286458999995</v>
      </c>
      <c r="F38" s="9" t="str">
        <f>IF($B38="N/A","N/A",IF(E38&gt;10,"No",IF(E38&lt;1,"No","Yes")))</f>
        <v>Yes</v>
      </c>
      <c r="G38" s="8">
        <v>9.1309654002999991</v>
      </c>
      <c r="H38" s="9" t="str">
        <f>IF($B38="N/A","N/A",IF(G38&gt;10,"No",IF(G38&lt;1,"No","Yes")))</f>
        <v>Yes</v>
      </c>
      <c r="I38" s="10">
        <v>2.3490000000000002</v>
      </c>
      <c r="J38" s="10">
        <v>0.9032</v>
      </c>
      <c r="K38" s="9" t="str">
        <f>IF(J38="Div by 0", "N/A", IF(J38="N/A","N/A", IF(J38&gt;30, "No", IF(J38&lt;-30, "No", "Yes"))))</f>
        <v>Yes</v>
      </c>
    </row>
    <row r="39" spans="1:11" x14ac:dyDescent="0.2">
      <c r="A39" s="102" t="s">
        <v>375</v>
      </c>
      <c r="B39" s="34" t="s">
        <v>237</v>
      </c>
      <c r="C39" s="8">
        <v>1.5832304000000001E-3</v>
      </c>
      <c r="D39" s="9" t="str">
        <f>IF($B39="N/A","N/A",IF(C39&gt;2,"No",IF(C39&lt;=0,"No","Yes")))</f>
        <v>Yes</v>
      </c>
      <c r="E39" s="8">
        <v>1.5594724E-3</v>
      </c>
      <c r="F39" s="9" t="str">
        <f>IF($B39="N/A","N/A",IF(E39&gt;2,"No",IF(E39&lt;=0,"No","Yes")))</f>
        <v>Yes</v>
      </c>
      <c r="G39" s="8">
        <v>1.9812024000000002E-3</v>
      </c>
      <c r="H39" s="9" t="str">
        <f>IF($B39="N/A","N/A",IF(G39&gt;2,"No",IF(G39&lt;=0,"No","Yes")))</f>
        <v>Yes</v>
      </c>
      <c r="I39" s="10">
        <v>-1.5</v>
      </c>
      <c r="J39" s="10">
        <v>27.04</v>
      </c>
      <c r="K39" s="9" t="str">
        <f>IF(J39="Div by 0", "N/A", IF(J39="N/A","N/A", IF(J39&gt;30, "No", IF(J39&lt;-30, "No", "Yes"))))</f>
        <v>Yes</v>
      </c>
    </row>
    <row r="40" spans="1:11" x14ac:dyDescent="0.2">
      <c r="A40" s="102" t="s">
        <v>376</v>
      </c>
      <c r="B40" s="34" t="s">
        <v>238</v>
      </c>
      <c r="C40" s="8">
        <v>0.84861150689999998</v>
      </c>
      <c r="D40" s="9" t="str">
        <f>IF($B40="N/A","N/A",IF(C40&gt;3,"No",IF(C40&lt;=0,"No","Yes")))</f>
        <v>Yes</v>
      </c>
      <c r="E40" s="8">
        <v>0.82652038819999996</v>
      </c>
      <c r="F40" s="9" t="str">
        <f>IF($B40="N/A","N/A",IF(E40&gt;3,"No",IF(E40&lt;=0,"No","Yes")))</f>
        <v>Yes</v>
      </c>
      <c r="G40" s="8">
        <v>0.81902905240000001</v>
      </c>
      <c r="H40" s="9" t="str">
        <f>IF($B40="N/A","N/A",IF(G40&gt;3,"No",IF(G40&lt;=0,"No","Yes")))</f>
        <v>Yes</v>
      </c>
      <c r="I40" s="10">
        <v>-2.6</v>
      </c>
      <c r="J40" s="10">
        <v>-0.90600000000000003</v>
      </c>
      <c r="K40" s="9" t="str">
        <f>IF(J40="Div by 0", "N/A", IF(J40="N/A","N/A", IF(J40&gt;30, "No", IF(J40&lt;-30, "No", "Yes"))))</f>
        <v>Yes</v>
      </c>
    </row>
    <row r="41" spans="1:11" s="115" customFormat="1" x14ac:dyDescent="0.2">
      <c r="A41" s="170" t="s">
        <v>1649</v>
      </c>
      <c r="B41" s="171"/>
      <c r="C41" s="171"/>
      <c r="D41" s="171"/>
      <c r="E41" s="171"/>
      <c r="F41" s="171"/>
      <c r="G41" s="171"/>
      <c r="H41" s="171"/>
      <c r="I41" s="171"/>
      <c r="J41" s="171"/>
      <c r="K41" s="172"/>
    </row>
    <row r="42" spans="1:11" ht="16.5" customHeight="1" x14ac:dyDescent="0.2">
      <c r="A42" s="167" t="s">
        <v>1647</v>
      </c>
      <c r="B42" s="168"/>
      <c r="C42" s="168"/>
      <c r="D42" s="168"/>
      <c r="E42" s="168"/>
      <c r="F42" s="168"/>
      <c r="G42" s="168"/>
      <c r="H42" s="168"/>
      <c r="I42" s="168"/>
      <c r="J42" s="168"/>
      <c r="K42" s="169"/>
    </row>
  </sheetData>
  <mergeCells count="5">
    <mergeCell ref="A1:K1"/>
    <mergeCell ref="A2:K2"/>
    <mergeCell ref="A4:K4"/>
    <mergeCell ref="A42:K42"/>
    <mergeCell ref="A41:K41"/>
  </mergeCells>
  <phoneticPr fontId="0" type="noConversion"/>
  <printOptions headings="1"/>
  <pageMargins left="0.75" right="0.75" top="1" bottom="0.75" header="0.5" footer="0.5"/>
  <pageSetup scale="63" fitToHeight="3" orientation="landscape" useFirstPageNumber="1" r:id="rId1"/>
  <headerFooter alignWithMargins="0">
    <oddFooter>&amp;R&amp;A Page &amp;P</oddFooter>
  </headerFooter>
  <rowBreaks count="1" manualBreakCount="1">
    <brk id="34"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2"/>
  <sheetViews>
    <sheetView showGridLines="0" zoomScaleNormal="100" workbookViewId="0">
      <pane xSplit="2" ySplit="5" topLeftCell="C6"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37"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1678</v>
      </c>
      <c r="B1" s="159"/>
      <c r="C1" s="159"/>
      <c r="D1" s="159"/>
      <c r="E1" s="159"/>
      <c r="F1" s="159"/>
      <c r="G1" s="159"/>
      <c r="H1" s="159"/>
      <c r="I1" s="159"/>
      <c r="J1" s="159"/>
      <c r="K1" s="160"/>
    </row>
    <row r="2" spans="1:11" x14ac:dyDescent="0.2">
      <c r="A2" s="164" t="s">
        <v>1591</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x14ac:dyDescent="0.2">
      <c r="A6" s="102" t="s">
        <v>305</v>
      </c>
      <c r="B6" s="34" t="s">
        <v>217</v>
      </c>
      <c r="C6" s="35">
        <v>25217</v>
      </c>
      <c r="D6" s="9" t="str">
        <f>IF($B6="N/A","N/A",IF(C6&gt;15,"No",IF(C6&lt;-15,"No","Yes")))</f>
        <v>N/A</v>
      </c>
      <c r="E6" s="35">
        <v>15905</v>
      </c>
      <c r="F6" s="9" t="str">
        <f>IF($B6="N/A","N/A",IF(E6&gt;15,"No",IF(E6&lt;-15,"No","Yes")))</f>
        <v>N/A</v>
      </c>
      <c r="G6" s="35">
        <v>13294</v>
      </c>
      <c r="H6" s="9" t="str">
        <f>IF($B6="N/A","N/A",IF(G6&gt;15,"No",IF(G6&lt;-15,"No","Yes")))</f>
        <v>N/A</v>
      </c>
      <c r="I6" s="10">
        <v>-36.9</v>
      </c>
      <c r="J6" s="10">
        <v>-16.399999999999999</v>
      </c>
      <c r="K6" s="9" t="str">
        <f t="shared" ref="K6:K31" si="0">IF(J6="Div by 0", "N/A", IF(J6="N/A","N/A", IF(J6&gt;30, "No", IF(J6&lt;-30, "No", "Yes"))))</f>
        <v>Yes</v>
      </c>
    </row>
    <row r="7" spans="1:11" x14ac:dyDescent="0.2">
      <c r="A7" s="102" t="s">
        <v>311</v>
      </c>
      <c r="B7" s="34" t="s">
        <v>217</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
      <c r="A8" s="102" t="s">
        <v>312</v>
      </c>
      <c r="B8" s="34" t="s">
        <v>221</v>
      </c>
      <c r="C8" s="8">
        <v>0</v>
      </c>
      <c r="D8" s="9" t="str">
        <f>IF($B8="N/A","N/A",IF(C8=0,"Yes","No"))</f>
        <v>Yes</v>
      </c>
      <c r="E8" s="8">
        <v>0</v>
      </c>
      <c r="F8" s="9" t="str">
        <f>IF($B8="N/A","N/A",IF(E8=0,"Yes","No"))</f>
        <v>Yes</v>
      </c>
      <c r="G8" s="8">
        <v>0</v>
      </c>
      <c r="H8" s="9" t="str">
        <f>IF($B8="N/A","N/A",IF(G8=0,"Yes","No"))</f>
        <v>Yes</v>
      </c>
      <c r="I8" s="10" t="s">
        <v>1743</v>
      </c>
      <c r="J8" s="10" t="s">
        <v>1743</v>
      </c>
      <c r="K8" s="9" t="str">
        <f t="shared" si="0"/>
        <v>N/A</v>
      </c>
    </row>
    <row r="9" spans="1:11" x14ac:dyDescent="0.2">
      <c r="A9" s="102" t="s">
        <v>818</v>
      </c>
      <c r="B9" s="34" t="s">
        <v>217</v>
      </c>
      <c r="C9" s="88">
        <v>792.26438513999994</v>
      </c>
      <c r="D9" s="9" t="str">
        <f>IF($B9="N/A","N/A",IF(C9&gt;15,"No",IF(C9&lt;-15,"No","Yes")))</f>
        <v>N/A</v>
      </c>
      <c r="E9" s="88">
        <v>858.24363407999999</v>
      </c>
      <c r="F9" s="9" t="str">
        <f>IF($B9="N/A","N/A",IF(E9&gt;15,"No",IF(E9&lt;-15,"No","Yes")))</f>
        <v>N/A</v>
      </c>
      <c r="G9" s="88">
        <v>854.66812096000001</v>
      </c>
      <c r="H9" s="9" t="str">
        <f>IF($B9="N/A","N/A",IF(G9&gt;15,"No",IF(G9&lt;-15,"No","Yes")))</f>
        <v>N/A</v>
      </c>
      <c r="I9" s="10">
        <v>8.3279999999999994</v>
      </c>
      <c r="J9" s="10">
        <v>-0.41699999999999998</v>
      </c>
      <c r="K9" s="9" t="str">
        <f t="shared" si="0"/>
        <v>Yes</v>
      </c>
    </row>
    <row r="10" spans="1:11" x14ac:dyDescent="0.2">
      <c r="A10" s="102" t="s">
        <v>313</v>
      </c>
      <c r="B10" s="34" t="s">
        <v>217</v>
      </c>
      <c r="C10" s="8">
        <v>0.38466114130000001</v>
      </c>
      <c r="D10" s="9" t="str">
        <f>IF($B10="N/A","N/A",IF(C10&gt;15,"No",IF(C10&lt;-15,"No","Yes")))</f>
        <v>N/A</v>
      </c>
      <c r="E10" s="8">
        <v>0.14460861359999999</v>
      </c>
      <c r="F10" s="9" t="str">
        <f>IF($B10="N/A","N/A",IF(E10&gt;15,"No",IF(E10&lt;-15,"No","Yes")))</f>
        <v>N/A</v>
      </c>
      <c r="G10" s="8">
        <v>0</v>
      </c>
      <c r="H10" s="9" t="str">
        <f>IF($B10="N/A","N/A",IF(G10&gt;15,"No",IF(G10&lt;-15,"No","Yes")))</f>
        <v>N/A</v>
      </c>
      <c r="I10" s="10">
        <v>-62.4</v>
      </c>
      <c r="J10" s="10">
        <v>-100</v>
      </c>
      <c r="K10" s="9" t="str">
        <f t="shared" si="0"/>
        <v>No</v>
      </c>
    </row>
    <row r="11" spans="1:11" x14ac:dyDescent="0.2">
      <c r="A11" s="102" t="s">
        <v>820</v>
      </c>
      <c r="B11" s="34" t="s">
        <v>217</v>
      </c>
      <c r="C11" s="88">
        <v>645.02061856</v>
      </c>
      <c r="D11" s="9" t="str">
        <f>IF($B11="N/A","N/A",IF(C11&gt;15,"No",IF(C11&lt;-15,"No","Yes")))</f>
        <v>N/A</v>
      </c>
      <c r="E11" s="88">
        <v>1799.5652173999999</v>
      </c>
      <c r="F11" s="9" t="str">
        <f>IF($B11="N/A","N/A",IF(E11&gt;15,"No",IF(E11&lt;-15,"No","Yes")))</f>
        <v>N/A</v>
      </c>
      <c r="G11" s="88" t="s">
        <v>1743</v>
      </c>
      <c r="H11" s="9" t="str">
        <f>IF($B11="N/A","N/A",IF(G11&gt;15,"No",IF(G11&lt;-15,"No","Yes")))</f>
        <v>N/A</v>
      </c>
      <c r="I11" s="10">
        <v>179</v>
      </c>
      <c r="J11" s="10" t="s">
        <v>1743</v>
      </c>
      <c r="K11" s="9" t="str">
        <f t="shared" si="0"/>
        <v>N/A</v>
      </c>
    </row>
    <row r="12" spans="1:11" x14ac:dyDescent="0.2">
      <c r="A12" s="102" t="s">
        <v>314</v>
      </c>
      <c r="B12" s="34" t="s">
        <v>218</v>
      </c>
      <c r="C12" s="8">
        <v>31.871356624000001</v>
      </c>
      <c r="D12" s="9" t="str">
        <f>IF($B12="N/A","N/A",IF(C12&gt;100,"No",IF(C12&lt;95,"No","Yes")))</f>
        <v>No</v>
      </c>
      <c r="E12" s="8">
        <v>48.286702294999998</v>
      </c>
      <c r="F12" s="9" t="str">
        <f>IF($B12="N/A","N/A",IF(E12&gt;100,"No",IF(E12&lt;95,"No","Yes")))</f>
        <v>No</v>
      </c>
      <c r="G12" s="8">
        <v>40.604784113000001</v>
      </c>
      <c r="H12" s="9" t="str">
        <f>IF($B12="N/A","N/A",IF(G12&gt;100,"No",IF(G12&lt;95,"No","Yes")))</f>
        <v>No</v>
      </c>
      <c r="I12" s="10">
        <v>51.51</v>
      </c>
      <c r="J12" s="10">
        <v>-15.9</v>
      </c>
      <c r="K12" s="9" t="str">
        <f t="shared" si="0"/>
        <v>Yes</v>
      </c>
    </row>
    <row r="13" spans="1:11" x14ac:dyDescent="0.2">
      <c r="A13" s="102" t="s">
        <v>821</v>
      </c>
      <c r="B13" s="34" t="s">
        <v>224</v>
      </c>
      <c r="C13" s="8">
        <v>1.1200696777000001</v>
      </c>
      <c r="D13" s="9" t="str">
        <f>IF($B13="N/A","N/A",IF(C13&gt;1,"Yes","No"))</f>
        <v>Yes</v>
      </c>
      <c r="E13" s="8">
        <v>1.1111979166999999</v>
      </c>
      <c r="F13" s="9" t="str">
        <f>IF($B13="N/A","N/A",IF(E13&gt;1,"Yes","No"))</f>
        <v>Yes</v>
      </c>
      <c r="G13" s="8">
        <v>1.1159688774000001</v>
      </c>
      <c r="H13" s="9" t="str">
        <f>IF($B13="N/A","N/A",IF(G13&gt;1,"Yes","No"))</f>
        <v>Yes</v>
      </c>
      <c r="I13" s="10">
        <v>-0.79200000000000004</v>
      </c>
      <c r="J13" s="10">
        <v>0.4294</v>
      </c>
      <c r="K13" s="9" t="str">
        <f t="shared" si="0"/>
        <v>Yes</v>
      </c>
    </row>
    <row r="14" spans="1:11" x14ac:dyDescent="0.2">
      <c r="A14" s="102" t="s">
        <v>315</v>
      </c>
      <c r="B14" s="34" t="s">
        <v>218</v>
      </c>
      <c r="C14" s="8">
        <v>31.998255145000002</v>
      </c>
      <c r="D14" s="9" t="str">
        <f>IF($B14="N/A","N/A",IF(C14&gt;100,"No",IF(C14&lt;95,"No","Yes")))</f>
        <v>No</v>
      </c>
      <c r="E14" s="8">
        <v>48.795976107999998</v>
      </c>
      <c r="F14" s="9" t="str">
        <f>IF($B14="N/A","N/A",IF(E14&gt;100,"No",IF(E14&lt;95,"No","Yes")))</f>
        <v>No</v>
      </c>
      <c r="G14" s="8">
        <v>41.665412967999998</v>
      </c>
      <c r="H14" s="9" t="str">
        <f>IF($B14="N/A","N/A",IF(G14&gt;100,"No",IF(G14&lt;95,"No","Yes")))</f>
        <v>No</v>
      </c>
      <c r="I14" s="10">
        <v>52.5</v>
      </c>
      <c r="J14" s="10">
        <v>-14.6</v>
      </c>
      <c r="K14" s="9" t="str">
        <f t="shared" si="0"/>
        <v>Yes</v>
      </c>
    </row>
    <row r="15" spans="1:11" x14ac:dyDescent="0.2">
      <c r="A15" s="102" t="s">
        <v>822</v>
      </c>
      <c r="B15" s="34" t="s">
        <v>225</v>
      </c>
      <c r="C15" s="8">
        <v>12.145123311000001</v>
      </c>
      <c r="D15" s="9" t="str">
        <f>IF($B15="N/A","N/A",IF(C15&gt;3,"Yes","No"))</f>
        <v>Yes</v>
      </c>
      <c r="E15" s="8">
        <v>11.188764334</v>
      </c>
      <c r="F15" s="9" t="str">
        <f>IF($B15="N/A","N/A",IF(E15&gt;3,"Yes","No"))</f>
        <v>Yes</v>
      </c>
      <c r="G15" s="8">
        <v>10.668712764</v>
      </c>
      <c r="H15" s="9" t="str">
        <f>IF($B15="N/A","N/A",IF(G15&gt;3,"Yes","No"))</f>
        <v>Yes</v>
      </c>
      <c r="I15" s="10">
        <v>-7.87</v>
      </c>
      <c r="J15" s="10">
        <v>-4.6500000000000004</v>
      </c>
      <c r="K15" s="9" t="str">
        <f t="shared" si="0"/>
        <v>Yes</v>
      </c>
    </row>
    <row r="16" spans="1:11" x14ac:dyDescent="0.2">
      <c r="A16" s="102" t="s">
        <v>823</v>
      </c>
      <c r="B16" s="34" t="s">
        <v>226</v>
      </c>
      <c r="C16" s="8">
        <v>4.8020949055999997</v>
      </c>
      <c r="D16" s="9" t="str">
        <f>IF($B16="N/A","N/A",IF(C16&gt;=8,"No",IF(C16&lt;2,"No","Yes")))</f>
        <v>Yes</v>
      </c>
      <c r="E16" s="8">
        <v>5.1151183283000003</v>
      </c>
      <c r="F16" s="9" t="str">
        <f>IF($B16="N/A","N/A",IF(E16&gt;=8,"No",IF(E16&lt;2,"No","Yes")))</f>
        <v>Yes</v>
      </c>
      <c r="G16" s="8">
        <v>5.1518253669999998</v>
      </c>
      <c r="H16" s="9" t="str">
        <f>IF($B16="N/A","N/A",IF(G16&gt;=8,"No",IF(G16&lt;2,"No","Yes")))</f>
        <v>Yes</v>
      </c>
      <c r="I16" s="10">
        <v>6.5179999999999998</v>
      </c>
      <c r="J16" s="10">
        <v>0.71760000000000002</v>
      </c>
      <c r="K16" s="9" t="str">
        <f t="shared" si="0"/>
        <v>Yes</v>
      </c>
    </row>
    <row r="17" spans="1:11" x14ac:dyDescent="0.2">
      <c r="A17" s="102" t="s">
        <v>316</v>
      </c>
      <c r="B17" s="34" t="s">
        <v>227</v>
      </c>
      <c r="C17" s="8">
        <v>99.948447475999998</v>
      </c>
      <c r="D17" s="9" t="str">
        <f>IF(OR($B17="N/A",$C17="N/A"),"N/A",IF(C17&gt;100,"No",IF(C17&lt;98,"No","Yes")))</f>
        <v>Yes</v>
      </c>
      <c r="E17" s="8">
        <v>99.955988683000001</v>
      </c>
      <c r="F17" s="9" t="str">
        <f>IF(OR($B17="N/A",$E17="N/A"),"N/A",IF(E17&gt;100,"No",IF(E17&lt;98,"No","Yes")))</f>
        <v>Yes</v>
      </c>
      <c r="G17" s="8">
        <v>99.932300286</v>
      </c>
      <c r="H17" s="9" t="str">
        <f>IF($B17="N/A","N/A",IF(G17&gt;100,"No",IF(G17&lt;98,"No","Yes")))</f>
        <v>Yes</v>
      </c>
      <c r="I17" s="10">
        <v>7.4999999999999997E-3</v>
      </c>
      <c r="J17" s="10">
        <v>-2.4E-2</v>
      </c>
      <c r="K17" s="9" t="str">
        <f t="shared" si="0"/>
        <v>Yes</v>
      </c>
    </row>
    <row r="18" spans="1:11" x14ac:dyDescent="0.2">
      <c r="A18" s="102" t="s">
        <v>31</v>
      </c>
      <c r="B18" s="34" t="s">
        <v>218</v>
      </c>
      <c r="C18" s="8">
        <v>99.809652219</v>
      </c>
      <c r="D18" s="9" t="str">
        <f>IF($B18="N/A","N/A",IF(C18&gt;100,"No",IF(C18&lt;95,"No","Yes")))</f>
        <v>Yes</v>
      </c>
      <c r="E18" s="8">
        <v>99.811380068999995</v>
      </c>
      <c r="F18" s="9" t="str">
        <f>IF($B18="N/A","N/A",IF(E18&gt;100,"No",IF(E18&lt;95,"No","Yes")))</f>
        <v>Yes</v>
      </c>
      <c r="G18" s="8">
        <v>99.586279524999995</v>
      </c>
      <c r="H18" s="9" t="str">
        <f>IF($B18="N/A","N/A",IF(G18&gt;100,"No",IF(G18&lt;95,"No","Yes")))</f>
        <v>Yes</v>
      </c>
      <c r="I18" s="10">
        <v>1.6999999999999999E-3</v>
      </c>
      <c r="J18" s="10">
        <v>-0.22600000000000001</v>
      </c>
      <c r="K18" s="9" t="str">
        <f t="shared" si="0"/>
        <v>Yes</v>
      </c>
    </row>
    <row r="19" spans="1:11" x14ac:dyDescent="0.2">
      <c r="A19" s="102" t="s">
        <v>317</v>
      </c>
      <c r="B19" s="34" t="s">
        <v>218</v>
      </c>
      <c r="C19" s="8">
        <v>100</v>
      </c>
      <c r="D19" s="9" t="str">
        <f>IF($B19="N/A","N/A",IF(C19&gt;100,"No",IF(C19&lt;95,"No","Yes")))</f>
        <v>Yes</v>
      </c>
      <c r="E19" s="8">
        <v>100</v>
      </c>
      <c r="F19" s="9" t="str">
        <f>IF($B19="N/A","N/A",IF(E19&gt;100,"No",IF(E19&lt;95,"No","Yes")))</f>
        <v>Yes</v>
      </c>
      <c r="G19" s="8">
        <v>100</v>
      </c>
      <c r="H19" s="9" t="str">
        <f>IF($B19="N/A","N/A",IF(G19&gt;100,"No",IF(G19&lt;95,"No","Yes")))</f>
        <v>Yes</v>
      </c>
      <c r="I19" s="10">
        <v>0</v>
      </c>
      <c r="J19" s="10">
        <v>0</v>
      </c>
      <c r="K19" s="9" t="str">
        <f t="shared" si="0"/>
        <v>Yes</v>
      </c>
    </row>
    <row r="20" spans="1:11" x14ac:dyDescent="0.2">
      <c r="A20" s="102" t="s">
        <v>318</v>
      </c>
      <c r="B20" s="34" t="s">
        <v>227</v>
      </c>
      <c r="C20" s="8">
        <v>100</v>
      </c>
      <c r="D20" s="9" t="str">
        <f>IF($B20="N/A","N/A",IF(C20&gt;100,"No",IF(C20&lt;98,"No","Yes")))</f>
        <v>Yes</v>
      </c>
      <c r="E20" s="8">
        <v>100</v>
      </c>
      <c r="F20" s="9" t="str">
        <f>IF($B20="N/A","N/A",IF(E20&gt;100,"No",IF(E20&lt;98,"No","Yes")))</f>
        <v>Yes</v>
      </c>
      <c r="G20" s="8">
        <v>100</v>
      </c>
      <c r="H20" s="9" t="str">
        <f>IF($B20="N/A","N/A",IF(G20&gt;100,"No",IF(G20&lt;98,"No","Yes")))</f>
        <v>Yes</v>
      </c>
      <c r="I20" s="10">
        <v>0</v>
      </c>
      <c r="J20" s="10">
        <v>0</v>
      </c>
      <c r="K20" s="9" t="str">
        <f t="shared" si="0"/>
        <v>Yes</v>
      </c>
    </row>
    <row r="21" spans="1:11" x14ac:dyDescent="0.2">
      <c r="A21" s="102" t="s">
        <v>825</v>
      </c>
      <c r="B21" s="34" t="s">
        <v>229</v>
      </c>
      <c r="C21" s="8">
        <v>3.2368640203000001</v>
      </c>
      <c r="D21" s="9" t="str">
        <f>IF($B21="N/A","N/A",IF(C21&gt;=2,"Yes","No"))</f>
        <v>Yes</v>
      </c>
      <c r="E21" s="8">
        <v>4.4132033952</v>
      </c>
      <c r="F21" s="9" t="str">
        <f>IF($B21="N/A","N/A",IF(E21&gt;=2,"Yes","No"))</f>
        <v>Yes</v>
      </c>
      <c r="G21" s="8">
        <v>3.9769820972000001</v>
      </c>
      <c r="H21" s="9" t="str">
        <f>IF($B21="N/A","N/A",IF(G21&gt;=2,"Yes","No"))</f>
        <v>Yes</v>
      </c>
      <c r="I21" s="10">
        <v>36.340000000000003</v>
      </c>
      <c r="J21" s="10">
        <v>-9.8800000000000008</v>
      </c>
      <c r="K21" s="9" t="str">
        <f t="shared" si="0"/>
        <v>Yes</v>
      </c>
    </row>
    <row r="22" spans="1:11" x14ac:dyDescent="0.2">
      <c r="A22" s="102" t="s">
        <v>826</v>
      </c>
      <c r="B22" s="34" t="s">
        <v>230</v>
      </c>
      <c r="C22" s="8">
        <v>1.1817424753000001</v>
      </c>
      <c r="D22" s="9" t="str">
        <f>IF($B22="N/A","N/A",IF(C22&gt;30,"No",IF(C22&lt;5,"No","Yes")))</f>
        <v>No</v>
      </c>
      <c r="E22" s="8">
        <v>2.257151839</v>
      </c>
      <c r="F22" s="9" t="str">
        <f>IF($B22="N/A","N/A",IF(E22&gt;30,"No",IF(E22&lt;5,"No","Yes")))</f>
        <v>No</v>
      </c>
      <c r="G22" s="8">
        <v>1.9407251392</v>
      </c>
      <c r="H22" s="9" t="str">
        <f>IF($B22="N/A","N/A",IF(G22&gt;30,"No",IF(G22&lt;5,"No","Yes")))</f>
        <v>No</v>
      </c>
      <c r="I22" s="10">
        <v>91</v>
      </c>
      <c r="J22" s="10">
        <v>-14</v>
      </c>
      <c r="K22" s="9" t="str">
        <f t="shared" si="0"/>
        <v>Yes</v>
      </c>
    </row>
    <row r="23" spans="1:11" x14ac:dyDescent="0.2">
      <c r="A23" s="102" t="s">
        <v>827</v>
      </c>
      <c r="B23" s="34" t="s">
        <v>231</v>
      </c>
      <c r="C23" s="8">
        <v>79.755720346999993</v>
      </c>
      <c r="D23" s="9" t="str">
        <f>IF($B23="N/A","N/A",IF(C23&gt;75,"No",IF(C23&lt;15,"No","Yes")))</f>
        <v>No</v>
      </c>
      <c r="E23" s="8">
        <v>65.149324112000002</v>
      </c>
      <c r="F23" s="9" t="str">
        <f>IF($B23="N/A","N/A",IF(E23&gt;75,"No",IF(E23&lt;15,"No","Yes")))</f>
        <v>Yes</v>
      </c>
      <c r="G23" s="8">
        <v>69.271851963000003</v>
      </c>
      <c r="H23" s="9" t="str">
        <f>IF($B23="N/A","N/A",IF(G23&gt;75,"No",IF(G23&lt;15,"No","Yes")))</f>
        <v>Yes</v>
      </c>
      <c r="I23" s="10">
        <v>-18.3</v>
      </c>
      <c r="J23" s="10">
        <v>6.3280000000000003</v>
      </c>
      <c r="K23" s="9" t="str">
        <f t="shared" si="0"/>
        <v>Yes</v>
      </c>
    </row>
    <row r="24" spans="1:11" x14ac:dyDescent="0.2">
      <c r="A24" s="102" t="s">
        <v>828</v>
      </c>
      <c r="B24" s="34" t="s">
        <v>232</v>
      </c>
      <c r="C24" s="8">
        <v>19.062537176999999</v>
      </c>
      <c r="D24" s="9" t="str">
        <f>IF($B24="N/A","N/A",IF(C24&gt;70,"No",IF(C24&lt;25,"No","Yes")))</f>
        <v>No</v>
      </c>
      <c r="E24" s="8">
        <v>32.593524049000003</v>
      </c>
      <c r="F24" s="9" t="str">
        <f>IF($B24="N/A","N/A",IF(E24&gt;70,"No",IF(E24&lt;25,"No","Yes")))</f>
        <v>Yes</v>
      </c>
      <c r="G24" s="8">
        <v>28.787422897999999</v>
      </c>
      <c r="H24" s="9" t="str">
        <f>IF($B24="N/A","N/A",IF(G24&gt;70,"No",IF(G24&lt;25,"No","Yes")))</f>
        <v>Yes</v>
      </c>
      <c r="I24" s="10">
        <v>70.98</v>
      </c>
      <c r="J24" s="10">
        <v>-11.7</v>
      </c>
      <c r="K24" s="9" t="str">
        <f t="shared" si="0"/>
        <v>Yes</v>
      </c>
    </row>
    <row r="25" spans="1:11" x14ac:dyDescent="0.2">
      <c r="A25" s="102" t="s">
        <v>322</v>
      </c>
      <c r="B25" s="34" t="s">
        <v>233</v>
      </c>
      <c r="C25" s="8">
        <v>3.1724630199999999E-2</v>
      </c>
      <c r="D25" s="9" t="str">
        <f>IF($B25="N/A","N/A",IF(C25&gt;70,"No",IF(C25&lt;35,"No","Yes")))</f>
        <v>No</v>
      </c>
      <c r="E25" s="8">
        <v>0.1194592895</v>
      </c>
      <c r="F25" s="9" t="str">
        <f>IF($B25="N/A","N/A",IF(E25&gt;70,"No",IF(E25&lt;35,"No","Yes")))</f>
        <v>No</v>
      </c>
      <c r="G25" s="8">
        <v>0</v>
      </c>
      <c r="H25" s="9" t="str">
        <f>IF($B25="N/A","N/A",IF(G25&gt;70,"No",IF(G25&lt;35,"No","Yes")))</f>
        <v>No</v>
      </c>
      <c r="I25" s="10">
        <v>276.60000000000002</v>
      </c>
      <c r="J25" s="10">
        <v>-100</v>
      </c>
      <c r="K25" s="9" t="str">
        <f t="shared" si="0"/>
        <v>No</v>
      </c>
    </row>
    <row r="26" spans="1:11" x14ac:dyDescent="0.2">
      <c r="A26" s="102" t="s">
        <v>829</v>
      </c>
      <c r="B26" s="34" t="s">
        <v>224</v>
      </c>
      <c r="C26" s="8">
        <v>2.25</v>
      </c>
      <c r="D26" s="9" t="str">
        <f>IF($B26="N/A","N/A",IF(C26&gt;1,"Yes","No"))</f>
        <v>Yes</v>
      </c>
      <c r="E26" s="8">
        <v>1.9473684211</v>
      </c>
      <c r="F26" s="9" t="str">
        <f>IF($B26="N/A","N/A",IF(E26&gt;1,"Yes","No"))</f>
        <v>Yes</v>
      </c>
      <c r="G26" s="8" t="s">
        <v>1743</v>
      </c>
      <c r="H26" s="9" t="str">
        <f>IF($B26="N/A","N/A",IF(G26&gt;1,"Yes","No"))</f>
        <v>Yes</v>
      </c>
      <c r="I26" s="10">
        <v>-13.5</v>
      </c>
      <c r="J26" s="10" t="s">
        <v>1743</v>
      </c>
      <c r="K26" s="9" t="str">
        <f t="shared" si="0"/>
        <v>N/A</v>
      </c>
    </row>
    <row r="27" spans="1:11" x14ac:dyDescent="0.2">
      <c r="A27" s="102" t="s">
        <v>323</v>
      </c>
      <c r="B27" s="34" t="s">
        <v>217</v>
      </c>
      <c r="C27" s="8">
        <v>0</v>
      </c>
      <c r="D27" s="9" t="str">
        <f>IF($B27="N/A","N/A",IF(C27&gt;15,"No",IF(C27&lt;-15,"No","Yes")))</f>
        <v>N/A</v>
      </c>
      <c r="E27" s="8">
        <v>0</v>
      </c>
      <c r="F27" s="9" t="str">
        <f>IF($B27="N/A","N/A",IF(E27&gt;15,"No",IF(E27&lt;-15,"No","Yes")))</f>
        <v>N/A</v>
      </c>
      <c r="G27" s="8" t="s">
        <v>1743</v>
      </c>
      <c r="H27" s="9" t="str">
        <f>IF($B27="N/A","N/A",IF(G27&gt;15,"No",IF(G27&lt;-15,"No","Yes")))</f>
        <v>N/A</v>
      </c>
      <c r="I27" s="10" t="s">
        <v>1743</v>
      </c>
      <c r="J27" s="10" t="s">
        <v>1743</v>
      </c>
      <c r="K27" s="9" t="str">
        <f t="shared" si="0"/>
        <v>N/A</v>
      </c>
    </row>
    <row r="28" spans="1:11" x14ac:dyDescent="0.2">
      <c r="A28" s="102" t="s">
        <v>830</v>
      </c>
      <c r="B28" s="34" t="s">
        <v>217</v>
      </c>
      <c r="C28" s="8">
        <v>100</v>
      </c>
      <c r="D28" s="9" t="str">
        <f>IF($B28="N/A","N/A",IF(C28&gt;15,"No",IF(C28&lt;-15,"No","Yes")))</f>
        <v>N/A</v>
      </c>
      <c r="E28" s="8">
        <v>100</v>
      </c>
      <c r="F28" s="9" t="str">
        <f>IF($B28="N/A","N/A",IF(E28&gt;15,"No",IF(E28&lt;-15,"No","Yes")))</f>
        <v>N/A</v>
      </c>
      <c r="G28" s="8" t="s">
        <v>1743</v>
      </c>
      <c r="H28" s="9" t="str">
        <f>IF($B28="N/A","N/A",IF(G28&gt;15,"No",IF(G28&lt;-15,"No","Yes")))</f>
        <v>N/A</v>
      </c>
      <c r="I28" s="10">
        <v>0</v>
      </c>
      <c r="J28" s="10" t="s">
        <v>1743</v>
      </c>
      <c r="K28" s="9" t="str">
        <f t="shared" si="0"/>
        <v>N/A</v>
      </c>
    </row>
    <row r="29" spans="1:11" x14ac:dyDescent="0.2">
      <c r="A29" s="102" t="s">
        <v>324</v>
      </c>
      <c r="B29" s="34" t="s">
        <v>217</v>
      </c>
      <c r="C29" s="8" t="s">
        <v>1743</v>
      </c>
      <c r="D29" s="9" t="str">
        <f>IF($B29="N/A","N/A",IF(C29&gt;15,"No",IF(C29&lt;-15,"No","Yes")))</f>
        <v>N/A</v>
      </c>
      <c r="E29" s="8" t="s">
        <v>1743</v>
      </c>
      <c r="F29" s="9" t="str">
        <f>IF($B29="N/A","N/A",IF(E29&gt;15,"No",IF(E29&lt;-15,"No","Yes")))</f>
        <v>N/A</v>
      </c>
      <c r="G29" s="8" t="s">
        <v>1743</v>
      </c>
      <c r="H29" s="9" t="str">
        <f>IF($B29="N/A","N/A",IF(G29&gt;15,"No",IF(G29&lt;-15,"No","Yes")))</f>
        <v>N/A</v>
      </c>
      <c r="I29" s="10" t="s">
        <v>1743</v>
      </c>
      <c r="J29" s="10" t="s">
        <v>1743</v>
      </c>
      <c r="K29" s="9" t="str">
        <f t="shared" si="0"/>
        <v>N/A</v>
      </c>
    </row>
    <row r="30" spans="1:11" x14ac:dyDescent="0.2">
      <c r="A30" s="102" t="s">
        <v>325</v>
      </c>
      <c r="B30" s="34" t="s">
        <v>217</v>
      </c>
      <c r="C30" s="8">
        <v>100</v>
      </c>
      <c r="D30" s="9" t="str">
        <f>IF($B30="N/A","N/A",IF(C30&gt;15,"No",IF(C30&lt;-15,"No","Yes")))</f>
        <v>N/A</v>
      </c>
      <c r="E30" s="8">
        <v>100</v>
      </c>
      <c r="F30" s="9" t="str">
        <f>IF($B30="N/A","N/A",IF(E30&gt;15,"No",IF(E30&lt;-15,"No","Yes")))</f>
        <v>N/A</v>
      </c>
      <c r="G30" s="8" t="s">
        <v>1743</v>
      </c>
      <c r="H30" s="9" t="str">
        <f>IF($B30="N/A","N/A",IF(G30&gt;15,"No",IF(G30&lt;-15,"No","Yes")))</f>
        <v>N/A</v>
      </c>
      <c r="I30" s="10">
        <v>0</v>
      </c>
      <c r="J30" s="10" t="s">
        <v>1743</v>
      </c>
      <c r="K30" s="9" t="str">
        <f t="shared" si="0"/>
        <v>N/A</v>
      </c>
    </row>
    <row r="31" spans="1:11" x14ac:dyDescent="0.2">
      <c r="A31" s="102" t="s">
        <v>326</v>
      </c>
      <c r="B31" s="34" t="s">
        <v>234</v>
      </c>
      <c r="C31" s="8">
        <v>99.873101478999999</v>
      </c>
      <c r="D31" s="9" t="str">
        <f>IF($B31="N/A","N/A",IF(C31&gt;=90,"Yes","No"))</f>
        <v>Yes</v>
      </c>
      <c r="E31" s="8">
        <v>99.735932097000003</v>
      </c>
      <c r="F31" s="9" t="str">
        <f>IF($B31="N/A","N/A",IF(E31&gt;=90,"Yes","No"))</f>
        <v>Yes</v>
      </c>
      <c r="G31" s="8">
        <v>99.744245523999993</v>
      </c>
      <c r="H31" s="9" t="str">
        <f>IF($B31="N/A","N/A",IF(G31&gt;=90,"Yes","No"))</f>
        <v>Yes</v>
      </c>
      <c r="I31" s="10">
        <v>-0.13700000000000001</v>
      </c>
      <c r="J31" s="10">
        <v>8.3000000000000001E-3</v>
      </c>
      <c r="K31" s="9" t="str">
        <f t="shared" si="0"/>
        <v>Yes</v>
      </c>
    </row>
    <row r="32" spans="1:11" x14ac:dyDescent="0.2">
      <c r="A32" s="170" t="s">
        <v>1649</v>
      </c>
      <c r="B32" s="171"/>
      <c r="C32" s="171"/>
      <c r="D32" s="171"/>
      <c r="E32" s="171"/>
      <c r="F32" s="171"/>
      <c r="G32" s="171"/>
      <c r="H32" s="171"/>
      <c r="I32" s="171"/>
      <c r="J32" s="171"/>
      <c r="K32" s="172"/>
    </row>
    <row r="33" spans="1:11" x14ac:dyDescent="0.2">
      <c r="A33" s="167" t="s">
        <v>1647</v>
      </c>
      <c r="B33" s="168"/>
      <c r="C33" s="168"/>
      <c r="D33" s="168"/>
      <c r="E33" s="168"/>
      <c r="F33" s="168"/>
      <c r="G33" s="168"/>
      <c r="H33" s="168"/>
      <c r="I33" s="168"/>
      <c r="J33" s="168"/>
      <c r="K33" s="169"/>
    </row>
    <row r="34" spans="1:11" x14ac:dyDescent="0.2">
      <c r="C34" s="8"/>
      <c r="D34" s="8"/>
    </row>
    <row r="35" spans="1:11" x14ac:dyDescent="0.2">
      <c r="C35" s="8"/>
      <c r="D35" s="8"/>
    </row>
    <row r="36" spans="1:11" x14ac:dyDescent="0.2">
      <c r="C36" s="8"/>
      <c r="D36" s="8"/>
    </row>
    <row r="37" spans="1:11" x14ac:dyDescent="0.2">
      <c r="C37" s="8"/>
      <c r="D37" s="8"/>
    </row>
    <row r="38" spans="1:11" x14ac:dyDescent="0.2">
      <c r="C38" s="8"/>
      <c r="D38" s="8"/>
    </row>
    <row r="39" spans="1:11" x14ac:dyDescent="0.2">
      <c r="C39" s="8"/>
      <c r="D39" s="8"/>
    </row>
    <row r="40" spans="1:11" x14ac:dyDescent="0.2">
      <c r="C40" s="8"/>
      <c r="D40" s="8"/>
    </row>
    <row r="41" spans="1:11" x14ac:dyDescent="0.2">
      <c r="C41" s="8"/>
      <c r="D41" s="8"/>
    </row>
    <row r="42" spans="1:11" x14ac:dyDescent="0.2">
      <c r="C42" s="8"/>
      <c r="D42" s="8"/>
    </row>
  </sheetData>
  <mergeCells count="5">
    <mergeCell ref="A1:K1"/>
    <mergeCell ref="A2:K2"/>
    <mergeCell ref="A4:K4"/>
    <mergeCell ref="A32:K32"/>
    <mergeCell ref="A33:K3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1"/>
  <sheetViews>
    <sheetView zoomScaleNormal="100" workbookViewId="0">
      <pane xSplit="2" ySplit="5" topLeftCell="C12"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37"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1678</v>
      </c>
      <c r="B1" s="159"/>
      <c r="C1" s="159"/>
      <c r="D1" s="159"/>
      <c r="E1" s="159"/>
      <c r="F1" s="159"/>
      <c r="G1" s="159"/>
      <c r="H1" s="159"/>
      <c r="I1" s="159"/>
      <c r="J1" s="159"/>
      <c r="K1" s="160"/>
    </row>
    <row r="2" spans="1:11" x14ac:dyDescent="0.2">
      <c r="A2" s="164" t="s">
        <v>1594</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x14ac:dyDescent="0.2">
      <c r="A6" s="101" t="s">
        <v>305</v>
      </c>
      <c r="B6" s="97" t="s">
        <v>217</v>
      </c>
      <c r="C6" s="35" t="s">
        <v>217</v>
      </c>
      <c r="D6" s="9" t="str">
        <f>IF(OR($B6="N/A",$C6="N/A"),"N/A",IF(C6&lt;0,"No","Yes"))</f>
        <v>N/A</v>
      </c>
      <c r="E6" s="35">
        <v>0</v>
      </c>
      <c r="F6" s="9" t="str">
        <f>IF($B6="N/A","N/A",IF(E6&lt;0,"No","Yes"))</f>
        <v>N/A</v>
      </c>
      <c r="G6" s="35">
        <v>0</v>
      </c>
      <c r="H6" s="9" t="str">
        <f>IF($B6="N/A","N/A",IF(G6&lt;0,"No","Yes"))</f>
        <v>N/A</v>
      </c>
      <c r="I6" s="10" t="s">
        <v>217</v>
      </c>
      <c r="J6" s="10" t="s">
        <v>1743</v>
      </c>
      <c r="K6" s="9" t="str">
        <f t="shared" ref="K6:K35" si="0">IF(J6="Div by 0", "N/A", IF(J6="N/A","N/A", IF(J6&gt;30, "No", IF(J6&lt;-30, "No", "Yes"))))</f>
        <v>N/A</v>
      </c>
    </row>
    <row r="7" spans="1:11" x14ac:dyDescent="0.2">
      <c r="A7" s="102" t="s">
        <v>438</v>
      </c>
      <c r="B7" s="97" t="s">
        <v>217</v>
      </c>
      <c r="C7" s="9" t="s">
        <v>217</v>
      </c>
      <c r="D7" s="9" t="str">
        <f t="shared" ref="D7:D17" si="1">IF(OR($B7="N/A",$C7="N/A"),"N/A",IF(C7&lt;0,"No","Yes"))</f>
        <v>N/A</v>
      </c>
      <c r="E7" s="9" t="s">
        <v>1743</v>
      </c>
      <c r="F7" s="9" t="str">
        <f t="shared" ref="F7:F17" si="2">IF($B7="N/A","N/A",IF(E7&lt;0,"No","Yes"))</f>
        <v>N/A</v>
      </c>
      <c r="G7" s="9" t="s">
        <v>1743</v>
      </c>
      <c r="H7" s="9" t="str">
        <f t="shared" ref="H7:H17" si="3">IF($B7="N/A","N/A",IF(G7&lt;0,"No","Yes"))</f>
        <v>N/A</v>
      </c>
      <c r="I7" s="10" t="s">
        <v>217</v>
      </c>
      <c r="J7" s="10" t="s">
        <v>1743</v>
      </c>
      <c r="K7" s="9" t="str">
        <f t="shared" si="0"/>
        <v>N/A</v>
      </c>
    </row>
    <row r="8" spans="1:11" x14ac:dyDescent="0.2">
      <c r="A8" s="102" t="s">
        <v>439</v>
      </c>
      <c r="B8" s="97" t="s">
        <v>217</v>
      </c>
      <c r="C8" s="9" t="s">
        <v>217</v>
      </c>
      <c r="D8" s="9" t="str">
        <f t="shared" si="1"/>
        <v>N/A</v>
      </c>
      <c r="E8" s="9" t="s">
        <v>1743</v>
      </c>
      <c r="F8" s="9" t="str">
        <f t="shared" si="2"/>
        <v>N/A</v>
      </c>
      <c r="G8" s="9" t="s">
        <v>1743</v>
      </c>
      <c r="H8" s="9" t="str">
        <f t="shared" si="3"/>
        <v>N/A</v>
      </c>
      <c r="I8" s="10" t="s">
        <v>217</v>
      </c>
      <c r="J8" s="10" t="s">
        <v>1743</v>
      </c>
      <c r="K8" s="9" t="str">
        <f t="shared" si="0"/>
        <v>N/A</v>
      </c>
    </row>
    <row r="9" spans="1:11" x14ac:dyDescent="0.2">
      <c r="A9" s="102" t="s">
        <v>440</v>
      </c>
      <c r="B9" s="97" t="s">
        <v>217</v>
      </c>
      <c r="C9" s="9" t="s">
        <v>217</v>
      </c>
      <c r="D9" s="9" t="str">
        <f t="shared" si="1"/>
        <v>N/A</v>
      </c>
      <c r="E9" s="9" t="s">
        <v>1743</v>
      </c>
      <c r="F9" s="9" t="str">
        <f t="shared" si="2"/>
        <v>N/A</v>
      </c>
      <c r="G9" s="9" t="s">
        <v>1743</v>
      </c>
      <c r="H9" s="9" t="str">
        <f t="shared" si="3"/>
        <v>N/A</v>
      </c>
      <c r="I9" s="10" t="s">
        <v>217</v>
      </c>
      <c r="J9" s="10" t="s">
        <v>1743</v>
      </c>
      <c r="K9" s="9" t="str">
        <f t="shared" si="0"/>
        <v>N/A</v>
      </c>
    </row>
    <row r="10" spans="1:11" x14ac:dyDescent="0.2">
      <c r="A10" s="102" t="s">
        <v>441</v>
      </c>
      <c r="B10" s="97" t="s">
        <v>217</v>
      </c>
      <c r="C10" s="9" t="s">
        <v>217</v>
      </c>
      <c r="D10" s="9" t="str">
        <f t="shared" si="1"/>
        <v>N/A</v>
      </c>
      <c r="E10" s="9" t="s">
        <v>1743</v>
      </c>
      <c r="F10" s="9" t="str">
        <f t="shared" si="2"/>
        <v>N/A</v>
      </c>
      <c r="G10" s="9" t="s">
        <v>1743</v>
      </c>
      <c r="H10" s="9" t="str">
        <f t="shared" si="3"/>
        <v>N/A</v>
      </c>
      <c r="I10" s="10" t="s">
        <v>217</v>
      </c>
      <c r="J10" s="10" t="s">
        <v>1743</v>
      </c>
      <c r="K10" s="9" t="str">
        <f t="shared" si="0"/>
        <v>N/A</v>
      </c>
    </row>
    <row r="11" spans="1:11" x14ac:dyDescent="0.2">
      <c r="A11" s="25" t="s">
        <v>328</v>
      </c>
      <c r="B11" s="97" t="s">
        <v>217</v>
      </c>
      <c r="C11" s="9" t="s">
        <v>217</v>
      </c>
      <c r="D11" s="9" t="str">
        <f t="shared" si="1"/>
        <v>N/A</v>
      </c>
      <c r="E11" s="9" t="s">
        <v>1743</v>
      </c>
      <c r="F11" s="9" t="str">
        <f t="shared" si="2"/>
        <v>N/A</v>
      </c>
      <c r="G11" s="9" t="s">
        <v>1743</v>
      </c>
      <c r="H11" s="9" t="str">
        <f t="shared" si="3"/>
        <v>N/A</v>
      </c>
      <c r="I11" s="10" t="s">
        <v>217</v>
      </c>
      <c r="J11" s="10" t="s">
        <v>1743</v>
      </c>
      <c r="K11" s="9" t="str">
        <f t="shared" si="0"/>
        <v>N/A</v>
      </c>
    </row>
    <row r="12" spans="1:11" x14ac:dyDescent="0.2">
      <c r="A12" s="25" t="s">
        <v>314</v>
      </c>
      <c r="B12" s="97" t="s">
        <v>217</v>
      </c>
      <c r="C12" s="9" t="s">
        <v>217</v>
      </c>
      <c r="D12" s="9" t="str">
        <f t="shared" si="1"/>
        <v>N/A</v>
      </c>
      <c r="E12" s="9" t="s">
        <v>1743</v>
      </c>
      <c r="F12" s="9" t="str">
        <f t="shared" si="2"/>
        <v>N/A</v>
      </c>
      <c r="G12" s="9" t="s">
        <v>1743</v>
      </c>
      <c r="H12" s="9" t="str">
        <f t="shared" si="3"/>
        <v>N/A</v>
      </c>
      <c r="I12" s="10" t="s">
        <v>217</v>
      </c>
      <c r="J12" s="10" t="s">
        <v>1743</v>
      </c>
      <c r="K12" s="9" t="str">
        <f t="shared" si="0"/>
        <v>N/A</v>
      </c>
    </row>
    <row r="13" spans="1:11" x14ac:dyDescent="0.2">
      <c r="A13" s="25" t="s">
        <v>821</v>
      </c>
      <c r="B13" s="97" t="s">
        <v>217</v>
      </c>
      <c r="C13" s="9" t="s">
        <v>217</v>
      </c>
      <c r="D13" s="9" t="str">
        <f t="shared" si="1"/>
        <v>N/A</v>
      </c>
      <c r="E13" s="9" t="s">
        <v>1743</v>
      </c>
      <c r="F13" s="9" t="str">
        <f t="shared" si="2"/>
        <v>N/A</v>
      </c>
      <c r="G13" s="9" t="s">
        <v>1743</v>
      </c>
      <c r="H13" s="9" t="str">
        <f t="shared" si="3"/>
        <v>N/A</v>
      </c>
      <c r="I13" s="10" t="s">
        <v>217</v>
      </c>
      <c r="J13" s="10" t="s">
        <v>1743</v>
      </c>
      <c r="K13" s="9" t="str">
        <f t="shared" si="0"/>
        <v>N/A</v>
      </c>
    </row>
    <row r="14" spans="1:11" x14ac:dyDescent="0.2">
      <c r="A14" s="25" t="s">
        <v>315</v>
      </c>
      <c r="B14" s="97" t="s">
        <v>217</v>
      </c>
      <c r="C14" s="9" t="s">
        <v>217</v>
      </c>
      <c r="D14" s="9" t="str">
        <f t="shared" si="1"/>
        <v>N/A</v>
      </c>
      <c r="E14" s="9" t="s">
        <v>1743</v>
      </c>
      <c r="F14" s="9" t="str">
        <f t="shared" si="2"/>
        <v>N/A</v>
      </c>
      <c r="G14" s="9" t="s">
        <v>1743</v>
      </c>
      <c r="H14" s="9" t="str">
        <f t="shared" si="3"/>
        <v>N/A</v>
      </c>
      <c r="I14" s="10" t="s">
        <v>217</v>
      </c>
      <c r="J14" s="10" t="s">
        <v>1743</v>
      </c>
      <c r="K14" s="9" t="str">
        <f t="shared" si="0"/>
        <v>N/A</v>
      </c>
    </row>
    <row r="15" spans="1:11" x14ac:dyDescent="0.2">
      <c r="A15" s="25" t="s">
        <v>822</v>
      </c>
      <c r="B15" s="97" t="s">
        <v>217</v>
      </c>
      <c r="C15" s="9" t="s">
        <v>217</v>
      </c>
      <c r="D15" s="9" t="str">
        <f t="shared" si="1"/>
        <v>N/A</v>
      </c>
      <c r="E15" s="9" t="s">
        <v>1743</v>
      </c>
      <c r="F15" s="9" t="str">
        <f t="shared" si="2"/>
        <v>N/A</v>
      </c>
      <c r="G15" s="9" t="s">
        <v>1743</v>
      </c>
      <c r="H15" s="9" t="str">
        <f t="shared" si="3"/>
        <v>N/A</v>
      </c>
      <c r="I15" s="10" t="s">
        <v>217</v>
      </c>
      <c r="J15" s="10" t="s">
        <v>1743</v>
      </c>
      <c r="K15" s="9" t="str">
        <f t="shared" si="0"/>
        <v>N/A</v>
      </c>
    </row>
    <row r="16" spans="1:11" x14ac:dyDescent="0.2">
      <c r="A16" s="25" t="s">
        <v>831</v>
      </c>
      <c r="B16" s="97" t="s">
        <v>217</v>
      </c>
      <c r="C16" s="9" t="s">
        <v>217</v>
      </c>
      <c r="D16" s="9" t="str">
        <f t="shared" si="1"/>
        <v>N/A</v>
      </c>
      <c r="E16" s="9" t="s">
        <v>1743</v>
      </c>
      <c r="F16" s="9" t="str">
        <f t="shared" si="2"/>
        <v>N/A</v>
      </c>
      <c r="G16" s="9" t="s">
        <v>1743</v>
      </c>
      <c r="H16" s="9" t="str">
        <f t="shared" si="3"/>
        <v>N/A</v>
      </c>
      <c r="I16" s="10" t="s">
        <v>217</v>
      </c>
      <c r="J16" s="10" t="s">
        <v>1743</v>
      </c>
      <c r="K16" s="9" t="str">
        <f t="shared" si="0"/>
        <v>N/A</v>
      </c>
    </row>
    <row r="17" spans="1:11" x14ac:dyDescent="0.2">
      <c r="A17" s="25" t="s">
        <v>824</v>
      </c>
      <c r="B17" s="97" t="s">
        <v>217</v>
      </c>
      <c r="C17" s="9" t="s">
        <v>217</v>
      </c>
      <c r="D17" s="9" t="str">
        <f t="shared" si="1"/>
        <v>N/A</v>
      </c>
      <c r="E17" s="9" t="s">
        <v>1743</v>
      </c>
      <c r="F17" s="9" t="str">
        <f t="shared" si="2"/>
        <v>N/A</v>
      </c>
      <c r="G17" s="9" t="s">
        <v>1743</v>
      </c>
      <c r="H17" s="9" t="str">
        <f t="shared" si="3"/>
        <v>N/A</v>
      </c>
      <c r="I17" s="10" t="s">
        <v>217</v>
      </c>
      <c r="J17" s="10" t="s">
        <v>1743</v>
      </c>
      <c r="K17" s="9" t="str">
        <f t="shared" si="0"/>
        <v>N/A</v>
      </c>
    </row>
    <row r="18" spans="1:11" x14ac:dyDescent="0.2">
      <c r="A18" s="102" t="s">
        <v>316</v>
      </c>
      <c r="B18" s="34" t="s">
        <v>227</v>
      </c>
      <c r="C18" s="9" t="s">
        <v>217</v>
      </c>
      <c r="D18" s="9" t="str">
        <f>IF(OR($B18="N/A",$C18="N/A"),"N/A",IF(C18&gt;100,"No",IF(C18&lt;98,"No","Yes")))</f>
        <v>N/A</v>
      </c>
      <c r="E18" s="9" t="s">
        <v>1743</v>
      </c>
      <c r="F18" s="9" t="str">
        <f>IF(OR($B18="N/A",$E18="N/A"),"N/A",IF(E18&gt;100,"No",IF(E18&lt;98,"No","Yes")))</f>
        <v>No</v>
      </c>
      <c r="G18" s="9" t="s">
        <v>1743</v>
      </c>
      <c r="H18" s="9" t="str">
        <f>IF($B18="N/A","N/A",IF(G18&gt;100,"No",IF(G18&lt;98,"No","Yes")))</f>
        <v>No</v>
      </c>
      <c r="I18" s="10" t="s">
        <v>217</v>
      </c>
      <c r="J18" s="10" t="s">
        <v>1743</v>
      </c>
      <c r="K18" s="9" t="str">
        <f t="shared" si="0"/>
        <v>N/A</v>
      </c>
    </row>
    <row r="19" spans="1:11" x14ac:dyDescent="0.2">
      <c r="A19" s="102" t="s">
        <v>31</v>
      </c>
      <c r="B19" s="34" t="s">
        <v>218</v>
      </c>
      <c r="C19" s="9" t="s">
        <v>217</v>
      </c>
      <c r="D19" s="9" t="str">
        <f>IF(OR($B19="N/A",$C19="N/A"),"N/A",IF(C19&gt;100,"No",IF(C19&lt;95,"No","Yes")))</f>
        <v>N/A</v>
      </c>
      <c r="E19" s="9" t="s">
        <v>1743</v>
      </c>
      <c r="F19" s="9" t="str">
        <f>IF(OR($B19="N/A",$E19="N/A"),"N/A",IF(E19&gt;100,"No",IF(E19&lt;98,"No","Yes")))</f>
        <v>No</v>
      </c>
      <c r="G19" s="9" t="s">
        <v>1743</v>
      </c>
      <c r="H19" s="9" t="str">
        <f>IF($B19="N/A","N/A",IF(G19&gt;100,"No",IF(G19&lt;95,"No","Yes")))</f>
        <v>No</v>
      </c>
      <c r="I19" s="10" t="s">
        <v>217</v>
      </c>
      <c r="J19" s="10" t="s">
        <v>1743</v>
      </c>
      <c r="K19" s="9" t="str">
        <f t="shared" si="0"/>
        <v>N/A</v>
      </c>
    </row>
    <row r="20" spans="1:11" x14ac:dyDescent="0.2">
      <c r="A20" s="25" t="s">
        <v>317</v>
      </c>
      <c r="B20" s="97" t="s">
        <v>217</v>
      </c>
      <c r="C20" s="9" t="s">
        <v>217</v>
      </c>
      <c r="D20" s="9" t="str">
        <f t="shared" ref="D20:D35" si="4">IF(OR($B20="N/A",$C20="N/A"),"N/A",IF(C20&lt;0,"No","Yes"))</f>
        <v>N/A</v>
      </c>
      <c r="E20" s="9" t="s">
        <v>1743</v>
      </c>
      <c r="F20" s="9" t="str">
        <f t="shared" ref="F20:F34" si="5">IF($B20="N/A","N/A",IF(E20&lt;0,"No","Yes"))</f>
        <v>N/A</v>
      </c>
      <c r="G20" s="9" t="s">
        <v>1743</v>
      </c>
      <c r="H20" s="9" t="str">
        <f t="shared" ref="H20:H35" si="6">IF($B20="N/A","N/A",IF(G20&lt;0,"No","Yes"))</f>
        <v>N/A</v>
      </c>
      <c r="I20" s="10" t="s">
        <v>217</v>
      </c>
      <c r="J20" s="10" t="s">
        <v>1743</v>
      </c>
      <c r="K20" s="9" t="str">
        <f t="shared" si="0"/>
        <v>N/A</v>
      </c>
    </row>
    <row r="21" spans="1:11" x14ac:dyDescent="0.2">
      <c r="A21" s="25" t="s">
        <v>832</v>
      </c>
      <c r="B21" s="97" t="s">
        <v>217</v>
      </c>
      <c r="C21" s="9" t="s">
        <v>217</v>
      </c>
      <c r="D21" s="9" t="str">
        <f t="shared" si="4"/>
        <v>N/A</v>
      </c>
      <c r="E21" s="9" t="s">
        <v>1743</v>
      </c>
      <c r="F21" s="9" t="str">
        <f t="shared" si="5"/>
        <v>N/A</v>
      </c>
      <c r="G21" s="9" t="s">
        <v>1743</v>
      </c>
      <c r="H21" s="9" t="str">
        <f t="shared" si="6"/>
        <v>N/A</v>
      </c>
      <c r="I21" s="10" t="s">
        <v>217</v>
      </c>
      <c r="J21" s="10" t="s">
        <v>1743</v>
      </c>
      <c r="K21" s="9" t="str">
        <f t="shared" si="0"/>
        <v>N/A</v>
      </c>
    </row>
    <row r="22" spans="1:11" x14ac:dyDescent="0.2">
      <c r="A22" s="25" t="s">
        <v>318</v>
      </c>
      <c r="B22" s="97" t="s">
        <v>217</v>
      </c>
      <c r="C22" s="9" t="s">
        <v>217</v>
      </c>
      <c r="D22" s="9" t="str">
        <f t="shared" si="4"/>
        <v>N/A</v>
      </c>
      <c r="E22" s="9" t="s">
        <v>1743</v>
      </c>
      <c r="F22" s="9" t="str">
        <f t="shared" si="5"/>
        <v>N/A</v>
      </c>
      <c r="G22" s="9" t="s">
        <v>1743</v>
      </c>
      <c r="H22" s="9" t="str">
        <f t="shared" si="6"/>
        <v>N/A</v>
      </c>
      <c r="I22" s="10" t="s">
        <v>217</v>
      </c>
      <c r="J22" s="10" t="s">
        <v>1743</v>
      </c>
      <c r="K22" s="9" t="str">
        <f t="shared" si="0"/>
        <v>N/A</v>
      </c>
    </row>
    <row r="23" spans="1:11" x14ac:dyDescent="0.2">
      <c r="A23" s="25" t="s">
        <v>825</v>
      </c>
      <c r="B23" s="97" t="s">
        <v>217</v>
      </c>
      <c r="C23" s="9" t="s">
        <v>217</v>
      </c>
      <c r="D23" s="9" t="str">
        <f t="shared" si="4"/>
        <v>N/A</v>
      </c>
      <c r="E23" s="9" t="s">
        <v>1743</v>
      </c>
      <c r="F23" s="9" t="str">
        <f t="shared" si="5"/>
        <v>N/A</v>
      </c>
      <c r="G23" s="9" t="s">
        <v>1743</v>
      </c>
      <c r="H23" s="9" t="str">
        <f t="shared" si="6"/>
        <v>N/A</v>
      </c>
      <c r="I23" s="10" t="s">
        <v>217</v>
      </c>
      <c r="J23" s="10" t="s">
        <v>1743</v>
      </c>
      <c r="K23" s="9" t="str">
        <f t="shared" si="0"/>
        <v>N/A</v>
      </c>
    </row>
    <row r="24" spans="1:11" x14ac:dyDescent="0.2">
      <c r="A24" s="25" t="s">
        <v>319</v>
      </c>
      <c r="B24" s="97" t="s">
        <v>217</v>
      </c>
      <c r="C24" s="9" t="s">
        <v>217</v>
      </c>
      <c r="D24" s="9" t="str">
        <f t="shared" si="4"/>
        <v>N/A</v>
      </c>
      <c r="E24" s="9" t="s">
        <v>1743</v>
      </c>
      <c r="F24" s="9" t="str">
        <f t="shared" si="5"/>
        <v>N/A</v>
      </c>
      <c r="G24" s="9" t="s">
        <v>1743</v>
      </c>
      <c r="H24" s="9" t="str">
        <f t="shared" si="6"/>
        <v>N/A</v>
      </c>
      <c r="I24" s="10" t="s">
        <v>217</v>
      </c>
      <c r="J24" s="10" t="s">
        <v>1743</v>
      </c>
      <c r="K24" s="9" t="str">
        <f t="shared" si="0"/>
        <v>N/A</v>
      </c>
    </row>
    <row r="25" spans="1:11" x14ac:dyDescent="0.2">
      <c r="A25" s="25" t="s">
        <v>320</v>
      </c>
      <c r="B25" s="97" t="s">
        <v>217</v>
      </c>
      <c r="C25" s="9" t="s">
        <v>217</v>
      </c>
      <c r="D25" s="9" t="str">
        <f t="shared" si="4"/>
        <v>N/A</v>
      </c>
      <c r="E25" s="9" t="s">
        <v>1743</v>
      </c>
      <c r="F25" s="9" t="str">
        <f t="shared" si="5"/>
        <v>N/A</v>
      </c>
      <c r="G25" s="9" t="s">
        <v>1743</v>
      </c>
      <c r="H25" s="9" t="str">
        <f t="shared" si="6"/>
        <v>N/A</v>
      </c>
      <c r="I25" s="10" t="s">
        <v>217</v>
      </c>
      <c r="J25" s="10" t="s">
        <v>1743</v>
      </c>
      <c r="K25" s="9" t="str">
        <f t="shared" si="0"/>
        <v>N/A</v>
      </c>
    </row>
    <row r="26" spans="1:11" x14ac:dyDescent="0.2">
      <c r="A26" s="25" t="s">
        <v>321</v>
      </c>
      <c r="B26" s="97" t="s">
        <v>217</v>
      </c>
      <c r="C26" s="9" t="s">
        <v>217</v>
      </c>
      <c r="D26" s="9" t="str">
        <f t="shared" si="4"/>
        <v>N/A</v>
      </c>
      <c r="E26" s="9" t="s">
        <v>1743</v>
      </c>
      <c r="F26" s="9" t="str">
        <f t="shared" si="5"/>
        <v>N/A</v>
      </c>
      <c r="G26" s="9" t="s">
        <v>1743</v>
      </c>
      <c r="H26" s="9" t="str">
        <f t="shared" si="6"/>
        <v>N/A</v>
      </c>
      <c r="I26" s="10" t="s">
        <v>217</v>
      </c>
      <c r="J26" s="10" t="s">
        <v>1743</v>
      </c>
      <c r="K26" s="9" t="str">
        <f t="shared" si="0"/>
        <v>N/A</v>
      </c>
    </row>
    <row r="27" spans="1:11" x14ac:dyDescent="0.2">
      <c r="A27" s="25" t="s">
        <v>322</v>
      </c>
      <c r="B27" s="97" t="s">
        <v>217</v>
      </c>
      <c r="C27" s="9" t="s">
        <v>217</v>
      </c>
      <c r="D27" s="9" t="str">
        <f t="shared" si="4"/>
        <v>N/A</v>
      </c>
      <c r="E27" s="9" t="s">
        <v>1743</v>
      </c>
      <c r="F27" s="9" t="str">
        <f t="shared" si="5"/>
        <v>N/A</v>
      </c>
      <c r="G27" s="9" t="s">
        <v>1743</v>
      </c>
      <c r="H27" s="9" t="str">
        <f t="shared" si="6"/>
        <v>N/A</v>
      </c>
      <c r="I27" s="10" t="s">
        <v>217</v>
      </c>
      <c r="J27" s="10" t="s">
        <v>1743</v>
      </c>
      <c r="K27" s="9" t="str">
        <f t="shared" si="0"/>
        <v>N/A</v>
      </c>
    </row>
    <row r="28" spans="1:11" x14ac:dyDescent="0.2">
      <c r="A28" s="25" t="s">
        <v>829</v>
      </c>
      <c r="B28" s="97" t="s">
        <v>217</v>
      </c>
      <c r="C28" s="9" t="s">
        <v>217</v>
      </c>
      <c r="D28" s="9" t="str">
        <f t="shared" si="4"/>
        <v>N/A</v>
      </c>
      <c r="E28" s="9" t="s">
        <v>1743</v>
      </c>
      <c r="F28" s="9" t="str">
        <f t="shared" si="5"/>
        <v>N/A</v>
      </c>
      <c r="G28" s="9" t="s">
        <v>1743</v>
      </c>
      <c r="H28" s="9" t="str">
        <f t="shared" si="6"/>
        <v>N/A</v>
      </c>
      <c r="I28" s="10" t="s">
        <v>217</v>
      </c>
      <c r="J28" s="10" t="s">
        <v>1743</v>
      </c>
      <c r="K28" s="9" t="str">
        <f t="shared" si="0"/>
        <v>N/A</v>
      </c>
    </row>
    <row r="29" spans="1:11" x14ac:dyDescent="0.2">
      <c r="A29" s="25" t="s">
        <v>323</v>
      </c>
      <c r="B29" s="97" t="s">
        <v>217</v>
      </c>
      <c r="C29" s="9" t="s">
        <v>217</v>
      </c>
      <c r="D29" s="9" t="str">
        <f t="shared" si="4"/>
        <v>N/A</v>
      </c>
      <c r="E29" s="9" t="s">
        <v>1743</v>
      </c>
      <c r="F29" s="9" t="str">
        <f t="shared" si="5"/>
        <v>N/A</v>
      </c>
      <c r="G29" s="9" t="s">
        <v>1743</v>
      </c>
      <c r="H29" s="9" t="str">
        <f t="shared" si="6"/>
        <v>N/A</v>
      </c>
      <c r="I29" s="10" t="s">
        <v>217</v>
      </c>
      <c r="J29" s="10" t="s">
        <v>1743</v>
      </c>
      <c r="K29" s="9" t="str">
        <f t="shared" si="0"/>
        <v>N/A</v>
      </c>
    </row>
    <row r="30" spans="1:11" x14ac:dyDescent="0.2">
      <c r="A30" s="25" t="s">
        <v>830</v>
      </c>
      <c r="B30" s="97" t="s">
        <v>217</v>
      </c>
      <c r="C30" s="9" t="s">
        <v>217</v>
      </c>
      <c r="D30" s="9" t="str">
        <f t="shared" si="4"/>
        <v>N/A</v>
      </c>
      <c r="E30" s="9" t="s">
        <v>1743</v>
      </c>
      <c r="F30" s="9" t="str">
        <f t="shared" si="5"/>
        <v>N/A</v>
      </c>
      <c r="G30" s="9" t="s">
        <v>1743</v>
      </c>
      <c r="H30" s="9" t="str">
        <f t="shared" si="6"/>
        <v>N/A</v>
      </c>
      <c r="I30" s="10" t="s">
        <v>217</v>
      </c>
      <c r="J30" s="10" t="s">
        <v>1743</v>
      </c>
      <c r="K30" s="9" t="str">
        <f t="shared" si="0"/>
        <v>N/A</v>
      </c>
    </row>
    <row r="31" spans="1:11" x14ac:dyDescent="0.2">
      <c r="A31" s="102" t="s">
        <v>324</v>
      </c>
      <c r="B31" s="34" t="s">
        <v>217</v>
      </c>
      <c r="C31" s="9" t="s">
        <v>217</v>
      </c>
      <c r="D31" s="9" t="str">
        <f t="shared" si="4"/>
        <v>N/A</v>
      </c>
      <c r="E31" s="9" t="s">
        <v>1743</v>
      </c>
      <c r="F31" s="9" t="str">
        <f t="shared" si="5"/>
        <v>N/A</v>
      </c>
      <c r="G31" s="9" t="s">
        <v>1743</v>
      </c>
      <c r="H31" s="9" t="str">
        <f t="shared" si="6"/>
        <v>N/A</v>
      </c>
      <c r="I31" s="10" t="s">
        <v>217</v>
      </c>
      <c r="J31" s="10" t="s">
        <v>1743</v>
      </c>
      <c r="K31" s="9" t="str">
        <f t="shared" si="0"/>
        <v>N/A</v>
      </c>
    </row>
    <row r="32" spans="1:11" x14ac:dyDescent="0.2">
      <c r="A32" s="102" t="s">
        <v>325</v>
      </c>
      <c r="B32" s="34" t="s">
        <v>217</v>
      </c>
      <c r="C32" s="9" t="s">
        <v>217</v>
      </c>
      <c r="D32" s="9" t="str">
        <f t="shared" si="4"/>
        <v>N/A</v>
      </c>
      <c r="E32" s="9" t="s">
        <v>1743</v>
      </c>
      <c r="F32" s="9" t="str">
        <f t="shared" si="5"/>
        <v>N/A</v>
      </c>
      <c r="G32" s="9" t="s">
        <v>1743</v>
      </c>
      <c r="H32" s="9" t="str">
        <f t="shared" si="6"/>
        <v>N/A</v>
      </c>
      <c r="I32" s="10" t="s">
        <v>217</v>
      </c>
      <c r="J32" s="10" t="s">
        <v>1743</v>
      </c>
      <c r="K32" s="9" t="str">
        <f t="shared" si="0"/>
        <v>N/A</v>
      </c>
    </row>
    <row r="33" spans="1:11" x14ac:dyDescent="0.2">
      <c r="A33" s="25" t="s">
        <v>326</v>
      </c>
      <c r="B33" s="97" t="s">
        <v>217</v>
      </c>
      <c r="C33" s="9" t="s">
        <v>217</v>
      </c>
      <c r="D33" s="9" t="str">
        <f t="shared" si="4"/>
        <v>N/A</v>
      </c>
      <c r="E33" s="9" t="s">
        <v>1743</v>
      </c>
      <c r="F33" s="9" t="str">
        <f t="shared" si="5"/>
        <v>N/A</v>
      </c>
      <c r="G33" s="9" t="s">
        <v>1743</v>
      </c>
      <c r="H33" s="9" t="str">
        <f t="shared" si="6"/>
        <v>N/A</v>
      </c>
      <c r="I33" s="10" t="s">
        <v>217</v>
      </c>
      <c r="J33" s="10" t="s">
        <v>1743</v>
      </c>
      <c r="K33" s="9" t="str">
        <f t="shared" si="0"/>
        <v>N/A</v>
      </c>
    </row>
    <row r="34" spans="1:11" x14ac:dyDescent="0.2">
      <c r="A34" s="25" t="s">
        <v>327</v>
      </c>
      <c r="B34" s="97" t="s">
        <v>217</v>
      </c>
      <c r="C34" s="9" t="s">
        <v>217</v>
      </c>
      <c r="D34" s="9" t="str">
        <f t="shared" si="4"/>
        <v>N/A</v>
      </c>
      <c r="E34" s="9" t="s">
        <v>1743</v>
      </c>
      <c r="F34" s="9" t="str">
        <f t="shared" si="5"/>
        <v>N/A</v>
      </c>
      <c r="G34" s="9" t="s">
        <v>1743</v>
      </c>
      <c r="H34" s="9" t="str">
        <f t="shared" si="6"/>
        <v>N/A</v>
      </c>
      <c r="I34" s="10" t="s">
        <v>217</v>
      </c>
      <c r="J34" s="10" t="s">
        <v>1743</v>
      </c>
      <c r="K34" s="9" t="str">
        <f t="shared" si="0"/>
        <v>N/A</v>
      </c>
    </row>
    <row r="35" spans="1:11" ht="25.5" x14ac:dyDescent="0.2">
      <c r="A35" s="25" t="s">
        <v>369</v>
      </c>
      <c r="B35" s="97" t="s">
        <v>217</v>
      </c>
      <c r="C35" s="9" t="s">
        <v>217</v>
      </c>
      <c r="D35" s="9" t="str">
        <f t="shared" si="4"/>
        <v>N/A</v>
      </c>
      <c r="E35" s="9" t="s">
        <v>1743</v>
      </c>
      <c r="F35" s="9" t="str">
        <f>IF($B35="N/A","N/A",IF(E35&lt;0,"No","Yes"))</f>
        <v>N/A</v>
      </c>
      <c r="G35" s="9" t="s">
        <v>1743</v>
      </c>
      <c r="H35" s="9" t="str">
        <f t="shared" si="6"/>
        <v>N/A</v>
      </c>
      <c r="I35" s="10" t="s">
        <v>217</v>
      </c>
      <c r="J35" s="10" t="s">
        <v>1743</v>
      </c>
      <c r="K35" s="9" t="str">
        <f t="shared" si="0"/>
        <v>N/A</v>
      </c>
    </row>
    <row r="36" spans="1:11" x14ac:dyDescent="0.2">
      <c r="A36" s="28" t="s">
        <v>373</v>
      </c>
      <c r="B36" s="1" t="s">
        <v>217</v>
      </c>
      <c r="C36" s="8" t="s">
        <v>217</v>
      </c>
      <c r="D36" s="9" t="str">
        <f t="shared" ref="D36:D39" si="7">IF($B36="N/A","N/A",IF(C36&lt;0,"No","Yes"))</f>
        <v>N/A</v>
      </c>
      <c r="E36" s="8" t="s">
        <v>1743</v>
      </c>
      <c r="F36" s="9" t="str">
        <f t="shared" ref="F36:F39" si="8">IF($B36="N/A","N/A",IF(E36&lt;0,"No","Yes"))</f>
        <v>N/A</v>
      </c>
      <c r="G36" s="8" t="s">
        <v>1743</v>
      </c>
      <c r="H36" s="9" t="str">
        <f t="shared" ref="H36:H39" si="9">IF($B36="N/A","N/A",IF(G36&lt;0,"No","Yes"))</f>
        <v>N/A</v>
      </c>
      <c r="I36" s="10" t="s">
        <v>217</v>
      </c>
      <c r="J36" s="10" t="s">
        <v>1743</v>
      </c>
      <c r="K36" s="9" t="str">
        <f>IF(J36="Div by 0", "N/A", IF(J36="N/A","N/A", IF(J36&gt;30, "No", IF(J36&lt;-30, "No", "Yes"))))</f>
        <v>N/A</v>
      </c>
    </row>
    <row r="37" spans="1:11" x14ac:dyDescent="0.2">
      <c r="A37" s="28" t="s">
        <v>374</v>
      </c>
      <c r="B37" s="1" t="s">
        <v>217</v>
      </c>
      <c r="C37" s="8" t="s">
        <v>217</v>
      </c>
      <c r="D37" s="9" t="str">
        <f t="shared" si="7"/>
        <v>N/A</v>
      </c>
      <c r="E37" s="8" t="s">
        <v>1743</v>
      </c>
      <c r="F37" s="9" t="str">
        <f t="shared" si="8"/>
        <v>N/A</v>
      </c>
      <c r="G37" s="8" t="s">
        <v>1743</v>
      </c>
      <c r="H37" s="9" t="str">
        <f t="shared" si="9"/>
        <v>N/A</v>
      </c>
      <c r="I37" s="10" t="s">
        <v>217</v>
      </c>
      <c r="J37" s="10" t="s">
        <v>1743</v>
      </c>
      <c r="K37" s="9" t="str">
        <f>IF(J37="Div by 0", "N/A", IF(J37="N/A","N/A", IF(J37&gt;30, "No", IF(J37&lt;-30, "No", "Yes"))))</f>
        <v>N/A</v>
      </c>
    </row>
    <row r="38" spans="1:11" x14ac:dyDescent="0.2">
      <c r="A38" s="28" t="s">
        <v>375</v>
      </c>
      <c r="B38" s="1" t="s">
        <v>217</v>
      </c>
      <c r="C38" s="8" t="s">
        <v>217</v>
      </c>
      <c r="D38" s="9" t="str">
        <f t="shared" si="7"/>
        <v>N/A</v>
      </c>
      <c r="E38" s="8" t="s">
        <v>1743</v>
      </c>
      <c r="F38" s="9" t="str">
        <f t="shared" si="8"/>
        <v>N/A</v>
      </c>
      <c r="G38" s="8" t="s">
        <v>1743</v>
      </c>
      <c r="H38" s="9" t="str">
        <f t="shared" si="9"/>
        <v>N/A</v>
      </c>
      <c r="I38" s="10" t="s">
        <v>217</v>
      </c>
      <c r="J38" s="10" t="s">
        <v>1743</v>
      </c>
      <c r="K38" s="9" t="str">
        <f>IF(J38="Div by 0", "N/A", IF(J38="N/A","N/A", IF(J38&gt;30, "No", IF(J38&lt;-30, "No", "Yes"))))</f>
        <v>N/A</v>
      </c>
    </row>
    <row r="39" spans="1:11" x14ac:dyDescent="0.2">
      <c r="A39" s="28" t="s">
        <v>376</v>
      </c>
      <c r="B39" s="1" t="s">
        <v>217</v>
      </c>
      <c r="C39" s="8" t="s">
        <v>217</v>
      </c>
      <c r="D39" s="9" t="str">
        <f t="shared" si="7"/>
        <v>N/A</v>
      </c>
      <c r="E39" s="8" t="s">
        <v>1743</v>
      </c>
      <c r="F39" s="9" t="str">
        <f t="shared" si="8"/>
        <v>N/A</v>
      </c>
      <c r="G39" s="8" t="s">
        <v>1743</v>
      </c>
      <c r="H39" s="9" t="str">
        <f t="shared" si="9"/>
        <v>N/A</v>
      </c>
      <c r="I39" s="10" t="s">
        <v>217</v>
      </c>
      <c r="J39" s="10" t="s">
        <v>1743</v>
      </c>
      <c r="K39" s="9" t="str">
        <f>IF(J39="Div by 0", "N/A", IF(J39="N/A","N/A", IF(J39&gt;30, "No", IF(J39&lt;-30, "No", "Yes"))))</f>
        <v>N/A</v>
      </c>
    </row>
    <row r="40" spans="1:11" x14ac:dyDescent="0.2">
      <c r="A40" s="170" t="s">
        <v>1649</v>
      </c>
      <c r="B40" s="171"/>
      <c r="C40" s="171"/>
      <c r="D40" s="171"/>
      <c r="E40" s="171"/>
      <c r="F40" s="171"/>
      <c r="G40" s="171"/>
      <c r="H40" s="171"/>
      <c r="I40" s="171"/>
      <c r="J40" s="171"/>
      <c r="K40" s="172"/>
    </row>
    <row r="41" spans="1:11" x14ac:dyDescent="0.2">
      <c r="A41" s="167" t="s">
        <v>1647</v>
      </c>
      <c r="B41" s="168"/>
      <c r="C41" s="168"/>
      <c r="D41" s="168"/>
      <c r="E41" s="168"/>
      <c r="F41" s="168"/>
      <c r="G41" s="168"/>
      <c r="H41" s="168"/>
      <c r="I41" s="168"/>
      <c r="J41" s="168"/>
      <c r="K41" s="169"/>
    </row>
  </sheetData>
  <mergeCells count="5">
    <mergeCell ref="A1:K1"/>
    <mergeCell ref="A2:K2"/>
    <mergeCell ref="A4:K4"/>
    <mergeCell ref="A40:K40"/>
    <mergeCell ref="A41:K41"/>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K42"/>
  <sheetViews>
    <sheetView zoomScaleNormal="100" zoomScaleSheetLayoutView="70" workbookViewId="0">
      <pane xSplit="2" ySplit="5" topLeftCell="C6"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98"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1679</v>
      </c>
      <c r="B1" s="159"/>
      <c r="C1" s="159"/>
      <c r="D1" s="159"/>
      <c r="E1" s="159"/>
      <c r="F1" s="159"/>
      <c r="G1" s="159"/>
      <c r="H1" s="159"/>
      <c r="I1" s="159"/>
      <c r="J1" s="159"/>
      <c r="K1" s="160"/>
    </row>
    <row r="2" spans="1:11" x14ac:dyDescent="0.2">
      <c r="A2" s="164" t="s">
        <v>1595</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s="27" customFormat="1" x14ac:dyDescent="0.2">
      <c r="A6" s="99" t="s">
        <v>346</v>
      </c>
      <c r="B6" s="9" t="s">
        <v>217</v>
      </c>
      <c r="C6" s="5">
        <v>7</v>
      </c>
      <c r="D6" s="9" t="s">
        <v>217</v>
      </c>
      <c r="E6" s="5">
        <v>7</v>
      </c>
      <c r="F6" s="9" t="s">
        <v>217</v>
      </c>
      <c r="G6" s="5">
        <v>7</v>
      </c>
      <c r="H6" s="9" t="s">
        <v>217</v>
      </c>
      <c r="I6" s="10" t="s">
        <v>217</v>
      </c>
      <c r="J6" s="10" t="s">
        <v>217</v>
      </c>
      <c r="K6" s="9" t="s">
        <v>217</v>
      </c>
    </row>
    <row r="7" spans="1:11" s="27" customFormat="1" x14ac:dyDescent="0.2">
      <c r="A7" s="99" t="s">
        <v>12</v>
      </c>
      <c r="B7" s="29" t="s">
        <v>217</v>
      </c>
      <c r="C7" s="30">
        <v>975683</v>
      </c>
      <c r="D7" s="31" t="str">
        <f>IF($B7="N/A","N/A",IF(C7&gt;15,"No",IF(C7&lt;-15,"No","Yes")))</f>
        <v>N/A</v>
      </c>
      <c r="E7" s="30">
        <v>948056</v>
      </c>
      <c r="F7" s="31" t="str">
        <f>IF($B7="N/A","N/A",IF(E7&gt;15,"No",IF(E7&lt;-15,"No","Yes")))</f>
        <v>N/A</v>
      </c>
      <c r="G7" s="30">
        <v>973690</v>
      </c>
      <c r="H7" s="31" t="str">
        <f>IF($B7="N/A","N/A",IF(G7&gt;15,"No",IF(G7&lt;-15,"No","Yes")))</f>
        <v>N/A</v>
      </c>
      <c r="I7" s="32">
        <v>-2.83</v>
      </c>
      <c r="J7" s="32">
        <v>2.7040000000000002</v>
      </c>
      <c r="K7" s="31" t="str">
        <f t="shared" ref="K7:K24" si="0">IF(J7="Div by 0", "N/A", IF(J7="N/A","N/A", IF(J7&gt;30, "No", IF(J7&lt;-30, "No", "Yes"))))</f>
        <v>Yes</v>
      </c>
    </row>
    <row r="8" spans="1:11" x14ac:dyDescent="0.2">
      <c r="A8" s="99" t="s">
        <v>366</v>
      </c>
      <c r="B8" s="29" t="s">
        <v>217</v>
      </c>
      <c r="C8" s="30" t="s">
        <v>217</v>
      </c>
      <c r="D8" s="31" t="str">
        <f>IF($B8="N/A","N/A",IF(C8&gt;15,"No",IF(C8&lt;-15,"No","Yes")))</f>
        <v>N/A</v>
      </c>
      <c r="E8" s="30" t="s">
        <v>217</v>
      </c>
      <c r="F8" s="31" t="str">
        <f>IF($B8="N/A","N/A",IF(E8&gt;15,"No",IF(E8&lt;-15,"No","Yes")))</f>
        <v>N/A</v>
      </c>
      <c r="G8" s="33">
        <v>100</v>
      </c>
      <c r="H8" s="31" t="str">
        <f>IF($B8="N/A","N/A",IF(G8&gt;15,"No",IF(G8&lt;-15,"No","Yes")))</f>
        <v>N/A</v>
      </c>
      <c r="I8" s="32" t="s">
        <v>217</v>
      </c>
      <c r="J8" s="32" t="s">
        <v>217</v>
      </c>
      <c r="K8" s="31" t="str">
        <f t="shared" si="0"/>
        <v>N/A</v>
      </c>
    </row>
    <row r="9" spans="1:11" x14ac:dyDescent="0.2">
      <c r="A9" s="99" t="s">
        <v>119</v>
      </c>
      <c r="B9" s="34" t="s">
        <v>217</v>
      </c>
      <c r="C9" s="8">
        <v>0</v>
      </c>
      <c r="D9" s="9" t="str">
        <f>IF($B9="N/A","N/A",IF(C9&gt;15,"No",IF(C9&lt;-15,"No","Yes")))</f>
        <v>N/A</v>
      </c>
      <c r="E9" s="8">
        <v>0</v>
      </c>
      <c r="F9" s="9" t="str">
        <f>IF($B9="N/A","N/A",IF(E9&gt;15,"No",IF(E9&lt;-15,"No","Yes")))</f>
        <v>N/A</v>
      </c>
      <c r="G9" s="8">
        <v>0</v>
      </c>
      <c r="H9" s="9" t="str">
        <f>IF($B9="N/A","N/A",IF(G9&gt;15,"No",IF(G9&lt;-15,"No","Yes")))</f>
        <v>N/A</v>
      </c>
      <c r="I9" s="10" t="s">
        <v>1743</v>
      </c>
      <c r="J9" s="10" t="s">
        <v>1743</v>
      </c>
      <c r="K9" s="9" t="str">
        <f t="shared" si="0"/>
        <v>N/A</v>
      </c>
    </row>
    <row r="10" spans="1:11" x14ac:dyDescent="0.2">
      <c r="A10" s="99" t="s">
        <v>120</v>
      </c>
      <c r="B10" s="34" t="s">
        <v>217</v>
      </c>
      <c r="C10" s="8">
        <v>0</v>
      </c>
      <c r="D10" s="9" t="str">
        <f>IF($B10="N/A","N/A",IF(C10&gt;15,"No",IF(C10&lt;-15,"No","Yes")))</f>
        <v>N/A</v>
      </c>
      <c r="E10" s="8">
        <v>0</v>
      </c>
      <c r="F10" s="9" t="str">
        <f>IF($B10="N/A","N/A",IF(E10&gt;15,"No",IF(E10&lt;-15,"No","Yes")))</f>
        <v>N/A</v>
      </c>
      <c r="G10" s="8">
        <v>0</v>
      </c>
      <c r="H10" s="9" t="str">
        <f>IF($B10="N/A","N/A",IF(G10&gt;15,"No",IF(G10&lt;-15,"No","Yes")))</f>
        <v>N/A</v>
      </c>
      <c r="I10" s="10" t="s">
        <v>1743</v>
      </c>
      <c r="J10" s="10" t="s">
        <v>1743</v>
      </c>
      <c r="K10" s="9" t="str">
        <f t="shared" si="0"/>
        <v>N/A</v>
      </c>
    </row>
    <row r="11" spans="1:11" x14ac:dyDescent="0.2">
      <c r="A11" s="99" t="s">
        <v>833</v>
      </c>
      <c r="B11" s="34" t="s">
        <v>218</v>
      </c>
      <c r="C11" s="8" t="s">
        <v>217</v>
      </c>
      <c r="D11" s="9" t="str">
        <f>IF(OR($B11="N/A",$C11="N/A"),"N/A",IF(C11&gt;100,"No",IF(C11&lt;95,"No","Yes")))</f>
        <v>N/A</v>
      </c>
      <c r="E11" s="8">
        <v>100</v>
      </c>
      <c r="F11" s="9" t="str">
        <f>IF(OR($B11="N/A",$E11="N/A"),"N/A",IF(E11&gt;100,"No",IF(E11&lt;95,"No","Yes")))</f>
        <v>Yes</v>
      </c>
      <c r="G11" s="8">
        <v>99.998151362000002</v>
      </c>
      <c r="H11" s="9" t="str">
        <f>IF($B11="N/A","N/A",IF(G11&gt;100,"No",IF(G11&lt;95,"No","Yes")))</f>
        <v>Yes</v>
      </c>
      <c r="I11" s="10" t="s">
        <v>217</v>
      </c>
      <c r="J11" s="10">
        <v>-2E-3</v>
      </c>
      <c r="K11" s="9" t="str">
        <f t="shared" si="0"/>
        <v>Yes</v>
      </c>
    </row>
    <row r="12" spans="1:11" x14ac:dyDescent="0.2">
      <c r="A12" s="99" t="s">
        <v>352</v>
      </c>
      <c r="B12" s="34" t="s">
        <v>217</v>
      </c>
      <c r="C12" s="8" t="s">
        <v>217</v>
      </c>
      <c r="D12" s="9" t="str">
        <f t="shared" ref="D12:D13" si="1">IF(OR($B12="N/A",$C12="N/A"),"N/A",IF(C12&gt;100,"No",IF(C12&lt;95,"No","Yes")))</f>
        <v>N/A</v>
      </c>
      <c r="E12" s="8">
        <v>0</v>
      </c>
      <c r="F12" s="9" t="str">
        <f t="shared" ref="F12:F13" si="2">IF(OR($B12="N/A",$E12="N/A"),"N/A",IF(E12&gt;100,"No",IF(E12&lt;95,"No","Yes")))</f>
        <v>N/A</v>
      </c>
      <c r="G12" s="8">
        <v>0</v>
      </c>
      <c r="H12" s="9" t="str">
        <f t="shared" ref="H12:H13" si="3">IF($B12="N/A","N/A",IF(G12&gt;100,"No",IF(G12&lt;95,"No","Yes")))</f>
        <v>N/A</v>
      </c>
      <c r="I12" s="10" t="s">
        <v>217</v>
      </c>
      <c r="J12" s="10" t="s">
        <v>1743</v>
      </c>
      <c r="K12" s="9" t="str">
        <f t="shared" si="0"/>
        <v>N/A</v>
      </c>
    </row>
    <row r="13" spans="1:11" x14ac:dyDescent="0.2">
      <c r="A13" s="99" t="s">
        <v>834</v>
      </c>
      <c r="B13" s="34" t="s">
        <v>218</v>
      </c>
      <c r="C13" s="8" t="s">
        <v>217</v>
      </c>
      <c r="D13" s="9" t="str">
        <f t="shared" si="1"/>
        <v>N/A</v>
      </c>
      <c r="E13" s="8">
        <v>99.097943580999996</v>
      </c>
      <c r="F13" s="9" t="str">
        <f t="shared" si="2"/>
        <v>Yes</v>
      </c>
      <c r="G13" s="8">
        <v>99.229837012000004</v>
      </c>
      <c r="H13" s="9" t="str">
        <f t="shared" si="3"/>
        <v>Yes</v>
      </c>
      <c r="I13" s="10" t="s">
        <v>217</v>
      </c>
      <c r="J13" s="10">
        <v>0.1331</v>
      </c>
      <c r="K13" s="9" t="str">
        <f t="shared" si="0"/>
        <v>Yes</v>
      </c>
    </row>
    <row r="14" spans="1:11" x14ac:dyDescent="0.2">
      <c r="A14" s="99" t="s">
        <v>13</v>
      </c>
      <c r="B14" s="34" t="s">
        <v>217</v>
      </c>
      <c r="C14" s="35">
        <v>975683</v>
      </c>
      <c r="D14" s="9" t="str">
        <f>IF($B14="N/A","N/A",IF(C14&gt;15,"No",IF(C14&lt;-15,"No","Yes")))</f>
        <v>N/A</v>
      </c>
      <c r="E14" s="35">
        <v>948056</v>
      </c>
      <c r="F14" s="9" t="str">
        <f>IF($B14="N/A","N/A",IF(E14&gt;15,"No",IF(E14&lt;-15,"No","Yes")))</f>
        <v>N/A</v>
      </c>
      <c r="G14" s="35">
        <v>973690</v>
      </c>
      <c r="H14" s="9" t="str">
        <f>IF($B14="N/A","N/A",IF(G14&gt;15,"No",IF(G14&lt;-15,"No","Yes")))</f>
        <v>N/A</v>
      </c>
      <c r="I14" s="10">
        <v>-2.83</v>
      </c>
      <c r="J14" s="10">
        <v>2.7040000000000002</v>
      </c>
      <c r="K14" s="9" t="str">
        <f t="shared" si="0"/>
        <v>Yes</v>
      </c>
    </row>
    <row r="15" spans="1:11" x14ac:dyDescent="0.2">
      <c r="A15" s="99" t="s">
        <v>442</v>
      </c>
      <c r="B15" s="34" t="s">
        <v>219</v>
      </c>
      <c r="C15" s="8">
        <v>4.5826359586000001</v>
      </c>
      <c r="D15" s="9" t="str">
        <f>IF($B15="N/A","N/A",IF(C15&gt;20,"No",IF(C15&lt;5,"No","Yes")))</f>
        <v>No</v>
      </c>
      <c r="E15" s="8">
        <v>5.6857400828999998</v>
      </c>
      <c r="F15" s="9" t="str">
        <f>IF($B15="N/A","N/A",IF(E15&gt;20,"No",IF(E15&lt;5,"No","Yes")))</f>
        <v>Yes</v>
      </c>
      <c r="G15" s="8">
        <v>5.5964423994999999</v>
      </c>
      <c r="H15" s="9" t="str">
        <f>IF($B15="N/A","N/A",IF(G15&gt;20,"No",IF(G15&lt;5,"No","Yes")))</f>
        <v>Yes</v>
      </c>
      <c r="I15" s="10">
        <v>24.07</v>
      </c>
      <c r="J15" s="10">
        <v>-1.57</v>
      </c>
      <c r="K15" s="9" t="str">
        <f t="shared" si="0"/>
        <v>Yes</v>
      </c>
    </row>
    <row r="16" spans="1:11" x14ac:dyDescent="0.2">
      <c r="A16" s="99" t="s">
        <v>443</v>
      </c>
      <c r="B16" s="29" t="s">
        <v>217</v>
      </c>
      <c r="C16" s="8" t="s">
        <v>217</v>
      </c>
      <c r="D16" s="9" t="str">
        <f>IF($B16="N/A","N/A",IF(C16&gt;15,"No",IF(C16&lt;-15,"No","Yes")))</f>
        <v>N/A</v>
      </c>
      <c r="E16" s="8" t="s">
        <v>217</v>
      </c>
      <c r="F16" s="9" t="str">
        <f>IF($B16="N/A","N/A",IF(E16&gt;15,"No",IF(E16&lt;-15,"No","Yes")))</f>
        <v>N/A</v>
      </c>
      <c r="G16" s="8">
        <v>94.403557599999999</v>
      </c>
      <c r="H16" s="9" t="str">
        <f>IF($B16="N/A","N/A",IF(G16&gt;15,"No",IF(G16&lt;-15,"No","Yes")))</f>
        <v>N/A</v>
      </c>
      <c r="I16" s="10" t="s">
        <v>217</v>
      </c>
      <c r="J16" s="10" t="s">
        <v>217</v>
      </c>
      <c r="K16" s="9" t="str">
        <f t="shared" si="0"/>
        <v>N/A</v>
      </c>
    </row>
    <row r="17" spans="1:11" x14ac:dyDescent="0.2">
      <c r="A17" s="99" t="s">
        <v>444</v>
      </c>
      <c r="B17" s="34" t="s">
        <v>239</v>
      </c>
      <c r="C17" s="8">
        <v>13.427516928999999</v>
      </c>
      <c r="D17" s="9" t="str">
        <f>IF($B17="N/A","N/A",IF(C17&gt;1,"Yes","No"))</f>
        <v>Yes</v>
      </c>
      <c r="E17" s="8">
        <v>1.0797885357000001</v>
      </c>
      <c r="F17" s="9" t="str">
        <f>IF($B17="N/A","N/A",IF(E17&gt;1,"Yes","No"))</f>
        <v>Yes</v>
      </c>
      <c r="G17" s="8">
        <v>4.7403177603</v>
      </c>
      <c r="H17" s="9" t="str">
        <f>IF($B17="N/A","N/A",IF(G17&gt;1,"Yes","No"))</f>
        <v>Yes</v>
      </c>
      <c r="I17" s="10">
        <v>-92</v>
      </c>
      <c r="J17" s="10">
        <v>339</v>
      </c>
      <c r="K17" s="9" t="str">
        <f t="shared" si="0"/>
        <v>No</v>
      </c>
    </row>
    <row r="18" spans="1:11" x14ac:dyDescent="0.2">
      <c r="A18" s="99" t="s">
        <v>856</v>
      </c>
      <c r="B18" s="34" t="s">
        <v>217</v>
      </c>
      <c r="C18" s="100">
        <v>1001.3886039</v>
      </c>
      <c r="D18" s="9" t="str">
        <f>IF($B18="N/A","N/A",IF(C18&gt;15,"No",IF(C18&lt;-15,"No","Yes")))</f>
        <v>N/A</v>
      </c>
      <c r="E18" s="100">
        <v>755.37540294999997</v>
      </c>
      <c r="F18" s="9" t="str">
        <f>IF($B18="N/A","N/A",IF(E18&gt;15,"No",IF(E18&lt;-15,"No","Yes")))</f>
        <v>N/A</v>
      </c>
      <c r="G18" s="100">
        <v>536.66955542000005</v>
      </c>
      <c r="H18" s="9" t="str">
        <f>IF($B18="N/A","N/A",IF(G18&gt;15,"No",IF(G18&lt;-15,"No","Yes")))</f>
        <v>N/A</v>
      </c>
      <c r="I18" s="10">
        <v>-24.6</v>
      </c>
      <c r="J18" s="10">
        <v>-29</v>
      </c>
      <c r="K18" s="9" t="str">
        <f t="shared" si="0"/>
        <v>Yes</v>
      </c>
    </row>
    <row r="19" spans="1:11" x14ac:dyDescent="0.2">
      <c r="A19" s="3" t="s">
        <v>131</v>
      </c>
      <c r="B19" s="34" t="s">
        <v>217</v>
      </c>
      <c r="C19" s="35">
        <v>11</v>
      </c>
      <c r="D19" s="34" t="s">
        <v>217</v>
      </c>
      <c r="E19" s="35">
        <v>11</v>
      </c>
      <c r="F19" s="34" t="s">
        <v>217</v>
      </c>
      <c r="G19" s="35">
        <v>11</v>
      </c>
      <c r="H19" s="9" t="str">
        <f>IF($B19="N/A","N/A",IF(G19&gt;15,"No",IF(G19&lt;-15,"No","Yes")))</f>
        <v>N/A</v>
      </c>
      <c r="I19" s="10">
        <v>100</v>
      </c>
      <c r="J19" s="10">
        <v>-25</v>
      </c>
      <c r="K19" s="9" t="str">
        <f t="shared" si="0"/>
        <v>Yes</v>
      </c>
    </row>
    <row r="20" spans="1:11" x14ac:dyDescent="0.2">
      <c r="A20" s="3" t="s">
        <v>350</v>
      </c>
      <c r="B20" s="29" t="s">
        <v>217</v>
      </c>
      <c r="C20" s="8" t="s">
        <v>217</v>
      </c>
      <c r="D20" s="34" t="s">
        <v>217</v>
      </c>
      <c r="E20" s="8" t="s">
        <v>217</v>
      </c>
      <c r="F20" s="34" t="s">
        <v>217</v>
      </c>
      <c r="G20" s="8">
        <v>3.0810629999999999E-4</v>
      </c>
      <c r="H20" s="9" t="str">
        <f>IF($B20="N/A","N/A",IF(G20&gt;15,"No",IF(G20&lt;-15,"No","Yes")))</f>
        <v>N/A</v>
      </c>
      <c r="I20" s="10" t="s">
        <v>217</v>
      </c>
      <c r="J20" s="10" t="s">
        <v>217</v>
      </c>
      <c r="K20" s="9" t="str">
        <f t="shared" si="0"/>
        <v>N/A</v>
      </c>
    </row>
    <row r="21" spans="1:11" ht="25.5" x14ac:dyDescent="0.2">
      <c r="A21" s="3" t="s">
        <v>835</v>
      </c>
      <c r="B21" s="34" t="s">
        <v>217</v>
      </c>
      <c r="C21" s="100">
        <v>3913.5</v>
      </c>
      <c r="D21" s="9" t="str">
        <f>IF($B21="N/A","N/A",IF(C21&gt;60,"No",IF(C21&lt;15,"No","Yes")))</f>
        <v>N/A</v>
      </c>
      <c r="E21" s="100">
        <v>5378.25</v>
      </c>
      <c r="F21" s="9" t="str">
        <f>IF($B21="N/A","N/A",IF(E21&gt;60,"No",IF(E21&lt;15,"No","Yes")))</f>
        <v>N/A</v>
      </c>
      <c r="G21" s="100">
        <v>3714.6666667</v>
      </c>
      <c r="H21" s="9" t="str">
        <f>IF($B21="N/A","N/A",IF(G21&gt;60,"No",IF(G21&lt;15,"No","Yes")))</f>
        <v>N/A</v>
      </c>
      <c r="I21" s="10">
        <v>37.43</v>
      </c>
      <c r="J21" s="10">
        <v>-30.9</v>
      </c>
      <c r="K21" s="9" t="str">
        <f t="shared" si="0"/>
        <v>No</v>
      </c>
    </row>
    <row r="22" spans="1:11" x14ac:dyDescent="0.2">
      <c r="A22" s="3" t="s">
        <v>27</v>
      </c>
      <c r="B22" s="34" t="s">
        <v>221</v>
      </c>
      <c r="C22" s="35">
        <v>0</v>
      </c>
      <c r="D22" s="9" t="str">
        <f>IF($B22="N/A","N/A",IF(C22="N/A","N/A",IF(C22=0,"Yes","No")))</f>
        <v>Yes</v>
      </c>
      <c r="E22" s="35">
        <v>0</v>
      </c>
      <c r="F22" s="9" t="str">
        <f>IF($B22="N/A","N/A",IF(E22="N/A","N/A",IF(E22=0,"Yes","No")))</f>
        <v>Yes</v>
      </c>
      <c r="G22" s="35">
        <v>0</v>
      </c>
      <c r="H22" s="9" t="str">
        <f>IF($B22="N/A","N/A",IF(G22=0,"Yes","No"))</f>
        <v>Yes</v>
      </c>
      <c r="I22" s="10" t="s">
        <v>1743</v>
      </c>
      <c r="J22" s="10" t="s">
        <v>1743</v>
      </c>
      <c r="K22" s="9" t="str">
        <f t="shared" si="0"/>
        <v>N/A</v>
      </c>
    </row>
    <row r="23" spans="1:11" x14ac:dyDescent="0.2">
      <c r="A23" s="3" t="s">
        <v>836</v>
      </c>
      <c r="B23" s="34" t="s">
        <v>221</v>
      </c>
      <c r="C23" s="8">
        <v>0</v>
      </c>
      <c r="D23" s="9" t="str">
        <f t="shared" ref="D23:D24" si="4">IF($B23="N/A","N/A",IF(C23="N/A","N/A",IF(C23=0,"Yes","No")))</f>
        <v>Yes</v>
      </c>
      <c r="E23" s="8">
        <v>0</v>
      </c>
      <c r="F23" s="9" t="str">
        <f t="shared" ref="F23:F24" si="5">IF($B23="N/A","N/A",IF(E23="N/A","N/A",IF(E23=0,"Yes","No")))</f>
        <v>Yes</v>
      </c>
      <c r="G23" s="8">
        <v>0</v>
      </c>
      <c r="H23" s="9" t="str">
        <f t="shared" ref="H23:H24" si="6">IF($B23="N/A","N/A",IF(G23=0,"Yes","No"))</f>
        <v>Yes</v>
      </c>
      <c r="I23" s="10" t="s">
        <v>1743</v>
      </c>
      <c r="J23" s="10" t="s">
        <v>1743</v>
      </c>
      <c r="K23" s="9" t="str">
        <f t="shared" si="0"/>
        <v>N/A</v>
      </c>
    </row>
    <row r="24" spans="1:11" x14ac:dyDescent="0.2">
      <c r="A24" s="3" t="s">
        <v>817</v>
      </c>
      <c r="B24" s="34" t="s">
        <v>221</v>
      </c>
      <c r="C24" s="46">
        <v>0</v>
      </c>
      <c r="D24" s="9" t="str">
        <f t="shared" si="4"/>
        <v>Yes</v>
      </c>
      <c r="E24" s="46">
        <v>0</v>
      </c>
      <c r="F24" s="9" t="str">
        <f t="shared" si="5"/>
        <v>Yes</v>
      </c>
      <c r="G24" s="46">
        <v>0</v>
      </c>
      <c r="H24" s="9" t="str">
        <f t="shared" si="6"/>
        <v>Yes</v>
      </c>
      <c r="I24" s="10" t="s">
        <v>1743</v>
      </c>
      <c r="J24" s="10" t="s">
        <v>1743</v>
      </c>
      <c r="K24" s="9" t="str">
        <f t="shared" si="0"/>
        <v>N/A</v>
      </c>
    </row>
    <row r="25" spans="1:11" x14ac:dyDescent="0.2">
      <c r="A25" s="170" t="s">
        <v>1649</v>
      </c>
      <c r="B25" s="171"/>
      <c r="C25" s="171"/>
      <c r="D25" s="171"/>
      <c r="E25" s="171"/>
      <c r="F25" s="171"/>
      <c r="G25" s="171"/>
      <c r="H25" s="171"/>
      <c r="I25" s="171"/>
      <c r="J25" s="171"/>
      <c r="K25" s="172"/>
    </row>
    <row r="26" spans="1:11" x14ac:dyDescent="0.2">
      <c r="A26" s="167" t="s">
        <v>1647</v>
      </c>
      <c r="B26" s="168"/>
      <c r="C26" s="168"/>
      <c r="D26" s="168"/>
      <c r="E26" s="168"/>
      <c r="F26" s="168"/>
      <c r="G26" s="168"/>
      <c r="H26" s="168"/>
      <c r="I26" s="168"/>
      <c r="J26" s="168"/>
      <c r="K26" s="169"/>
    </row>
    <row r="27" spans="1:11" x14ac:dyDescent="0.2">
      <c r="C27" s="8"/>
      <c r="D27" s="8"/>
    </row>
    <row r="28" spans="1:11" x14ac:dyDescent="0.2">
      <c r="C28" s="8"/>
      <c r="D28" s="8"/>
    </row>
    <row r="29" spans="1:11" x14ac:dyDescent="0.2">
      <c r="C29" s="8"/>
      <c r="D29" s="8"/>
    </row>
    <row r="30" spans="1:11" x14ac:dyDescent="0.2">
      <c r="C30" s="8"/>
      <c r="D30" s="8"/>
    </row>
    <row r="31" spans="1:11" x14ac:dyDescent="0.2">
      <c r="C31" s="8"/>
      <c r="D31" s="8"/>
    </row>
    <row r="32" spans="1:11" x14ac:dyDescent="0.2">
      <c r="C32" s="8"/>
      <c r="D32" s="8"/>
    </row>
    <row r="33" spans="3:4" x14ac:dyDescent="0.2">
      <c r="C33" s="8"/>
      <c r="D33" s="8"/>
    </row>
    <row r="34" spans="3:4" x14ac:dyDescent="0.2">
      <c r="C34" s="8"/>
      <c r="D34" s="8"/>
    </row>
    <row r="35" spans="3:4" x14ac:dyDescent="0.2">
      <c r="C35" s="8"/>
      <c r="D35" s="8"/>
    </row>
    <row r="36" spans="3:4" x14ac:dyDescent="0.2">
      <c r="C36" s="8"/>
      <c r="D36" s="8"/>
    </row>
    <row r="37" spans="3:4" x14ac:dyDescent="0.2">
      <c r="C37" s="8"/>
      <c r="D37" s="8"/>
    </row>
    <row r="38" spans="3:4" x14ac:dyDescent="0.2">
      <c r="C38" s="8"/>
      <c r="D38" s="8"/>
    </row>
    <row r="39" spans="3:4" x14ac:dyDescent="0.2">
      <c r="C39" s="8"/>
      <c r="D39" s="8"/>
    </row>
    <row r="40" spans="3:4" x14ac:dyDescent="0.2">
      <c r="C40" s="8"/>
      <c r="D40" s="8"/>
    </row>
    <row r="41" spans="3:4" x14ac:dyDescent="0.2">
      <c r="C41" s="8"/>
      <c r="D41" s="8"/>
    </row>
    <row r="42" spans="3:4" x14ac:dyDescent="0.2">
      <c r="C42" s="8"/>
      <c r="D42" s="8"/>
    </row>
  </sheetData>
  <mergeCells count="5">
    <mergeCell ref="A1:K1"/>
    <mergeCell ref="A2:K2"/>
    <mergeCell ref="A4:K4"/>
    <mergeCell ref="A25:K25"/>
    <mergeCell ref="A26:K26"/>
  </mergeCells>
  <phoneticPr fontId="0" type="noConversion"/>
  <printOptions headings="1"/>
  <pageMargins left="0.75" right="0.75" top="1" bottom="0.75" header="0.5" footer="0.5"/>
  <pageSetup scale="63" fitToHeight="2" orientation="landscape" useFirstPageNumber="1" r:id="rId1"/>
  <headerFooter alignWithMargins="0">
    <oddFooter>&amp;R&amp;A Page &amp;P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6"/>
  <sheetViews>
    <sheetView zoomScaleNormal="100" workbookViewId="0">
      <pane xSplit="2" ySplit="5" topLeftCell="C9"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98"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1679</v>
      </c>
      <c r="B1" s="159"/>
      <c r="C1" s="159"/>
      <c r="D1" s="159"/>
      <c r="E1" s="159"/>
      <c r="F1" s="159"/>
      <c r="G1" s="159"/>
      <c r="H1" s="159"/>
      <c r="I1" s="159"/>
      <c r="J1" s="159"/>
      <c r="K1" s="160"/>
    </row>
    <row r="2" spans="1:11" x14ac:dyDescent="0.2">
      <c r="A2" s="164" t="s">
        <v>1596</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x14ac:dyDescent="0.2">
      <c r="A6" s="81" t="s">
        <v>12</v>
      </c>
      <c r="B6" s="34" t="s">
        <v>217</v>
      </c>
      <c r="C6" s="35">
        <v>930971</v>
      </c>
      <c r="D6" s="9" t="str">
        <f>IF($B6="N/A","N/A",IF(C6&gt;15,"No",IF(C6&lt;-15,"No","Yes")))</f>
        <v>N/A</v>
      </c>
      <c r="E6" s="35">
        <v>894152</v>
      </c>
      <c r="F6" s="9" t="str">
        <f>IF($B6="N/A","N/A",IF(E6&gt;15,"No",IF(E6&lt;-15,"No","Yes")))</f>
        <v>N/A</v>
      </c>
      <c r="G6" s="35">
        <v>919198</v>
      </c>
      <c r="H6" s="9" t="str">
        <f>IF($B6="N/A","N/A",IF(G6&gt;15,"No",IF(G6&lt;-15,"No","Yes")))</f>
        <v>N/A</v>
      </c>
      <c r="I6" s="10">
        <v>-3.95</v>
      </c>
      <c r="J6" s="10">
        <v>2.8010000000000002</v>
      </c>
      <c r="K6" s="9" t="str">
        <f t="shared" ref="K6:K12" si="0">IF(J6="Div by 0", "N/A", IF(J6="N/A","N/A", IF(J6&gt;30, "No", IF(J6&lt;-30, "No", "Yes"))))</f>
        <v>Yes</v>
      </c>
    </row>
    <row r="7" spans="1:11" x14ac:dyDescent="0.2">
      <c r="A7" s="81" t="s">
        <v>30</v>
      </c>
      <c r="B7" s="34" t="s">
        <v>217</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
      <c r="A8" s="81" t="s">
        <v>29</v>
      </c>
      <c r="B8" s="34" t="s">
        <v>221</v>
      </c>
      <c r="C8" s="8">
        <v>0</v>
      </c>
      <c r="D8" s="9" t="str">
        <f>IF($B8="N/A","N/A",IF(C8=0,"Yes","No"))</f>
        <v>Yes</v>
      </c>
      <c r="E8" s="8">
        <v>0</v>
      </c>
      <c r="F8" s="9" t="str">
        <f>IF($B8="N/A","N/A",IF(E8=0,"Yes","No"))</f>
        <v>Yes</v>
      </c>
      <c r="G8" s="8">
        <v>0</v>
      </c>
      <c r="H8" s="9" t="str">
        <f>IF($B8="N/A","N/A",IF(G8=0,"Yes","No"))</f>
        <v>Yes</v>
      </c>
      <c r="I8" s="10" t="s">
        <v>1743</v>
      </c>
      <c r="J8" s="10" t="s">
        <v>1743</v>
      </c>
      <c r="K8" s="9" t="str">
        <f t="shared" si="0"/>
        <v>N/A</v>
      </c>
    </row>
    <row r="9" spans="1:11" ht="25.5" x14ac:dyDescent="0.2">
      <c r="A9" s="81" t="s">
        <v>837</v>
      </c>
      <c r="B9" s="34" t="s">
        <v>240</v>
      </c>
      <c r="C9" s="36">
        <v>122.78980076000001</v>
      </c>
      <c r="D9" s="9" t="str">
        <f>IF($B9="N/A","N/A",IF(C9&gt;100,"No",IF(C9&lt;50,"No","Yes")))</f>
        <v>No</v>
      </c>
      <c r="E9" s="36">
        <v>132.89456430000001</v>
      </c>
      <c r="F9" s="9" t="str">
        <f>IF($B9="N/A","N/A",IF(E9&gt;100,"No",IF(E9&lt;50,"No","Yes")))</f>
        <v>No</v>
      </c>
      <c r="G9" s="36">
        <v>133.36635387999999</v>
      </c>
      <c r="H9" s="9" t="str">
        <f>IF($B9="N/A","N/A",IF(G9&gt;100,"No",IF(G9&lt;50,"No","Yes")))</f>
        <v>No</v>
      </c>
      <c r="I9" s="10">
        <v>8.2289999999999992</v>
      </c>
      <c r="J9" s="10">
        <v>0.35499999999999998</v>
      </c>
      <c r="K9" s="9" t="str">
        <f t="shared" si="0"/>
        <v>Yes</v>
      </c>
    </row>
    <row r="10" spans="1:11" ht="25.5" x14ac:dyDescent="0.2">
      <c r="A10" s="81" t="s">
        <v>838</v>
      </c>
      <c r="B10" s="34" t="s">
        <v>217</v>
      </c>
      <c r="C10" s="36">
        <v>265.88189817</v>
      </c>
      <c r="D10" s="9" t="str">
        <f>IF($B10="N/A","N/A",IF(C10&gt;15,"No",IF(C10&lt;-15,"No","Yes")))</f>
        <v>N/A</v>
      </c>
      <c r="E10" s="36">
        <v>330.38640784</v>
      </c>
      <c r="F10" s="9" t="str">
        <f>IF($B10="N/A","N/A",IF(E10&gt;15,"No",IF(E10&lt;-15,"No","Yes")))</f>
        <v>N/A</v>
      </c>
      <c r="G10" s="36">
        <v>312.73621928</v>
      </c>
      <c r="H10" s="9" t="str">
        <f>IF($B10="N/A","N/A",IF(G10&gt;15,"No",IF(G10&lt;-15,"No","Yes")))</f>
        <v>N/A</v>
      </c>
      <c r="I10" s="10">
        <v>24.26</v>
      </c>
      <c r="J10" s="10">
        <v>-5.34</v>
      </c>
      <c r="K10" s="9" t="str">
        <f t="shared" si="0"/>
        <v>Yes</v>
      </c>
    </row>
    <row r="11" spans="1:11" ht="25.5" x14ac:dyDescent="0.2">
      <c r="A11" s="81" t="s">
        <v>839</v>
      </c>
      <c r="B11" s="34" t="s">
        <v>217</v>
      </c>
      <c r="C11" s="36">
        <v>719.05752519999999</v>
      </c>
      <c r="D11" s="9" t="str">
        <f>IF($B11="N/A","N/A",IF(C11&gt;15,"No",IF(C11&lt;-15,"No","Yes")))</f>
        <v>N/A</v>
      </c>
      <c r="E11" s="36">
        <v>790.78885285000001</v>
      </c>
      <c r="F11" s="9" t="str">
        <f>IF($B11="N/A","N/A",IF(E11&gt;15,"No",IF(E11&lt;-15,"No","Yes")))</f>
        <v>N/A</v>
      </c>
      <c r="G11" s="36">
        <v>953.74165941000001</v>
      </c>
      <c r="H11" s="9" t="str">
        <f>IF($B11="N/A","N/A",IF(G11&gt;15,"No",IF(G11&lt;-15,"No","Yes")))</f>
        <v>N/A</v>
      </c>
      <c r="I11" s="10">
        <v>9.9760000000000009</v>
      </c>
      <c r="J11" s="10">
        <v>20.61</v>
      </c>
      <c r="K11" s="9" t="str">
        <f t="shared" si="0"/>
        <v>Yes</v>
      </c>
    </row>
    <row r="12" spans="1:11" ht="25.5" x14ac:dyDescent="0.2">
      <c r="A12" s="81" t="s">
        <v>840</v>
      </c>
      <c r="B12" s="34" t="s">
        <v>217</v>
      </c>
      <c r="C12" s="36">
        <v>476.75752182000002</v>
      </c>
      <c r="D12" s="9" t="str">
        <f>IF($B12="N/A","N/A",IF(C12&gt;15,"No",IF(C12&lt;-15,"No","Yes")))</f>
        <v>N/A</v>
      </c>
      <c r="E12" s="36">
        <v>474.86477615000001</v>
      </c>
      <c r="F12" s="9" t="str">
        <f>IF($B12="N/A","N/A",IF(E12&gt;15,"No",IF(E12&lt;-15,"No","Yes")))</f>
        <v>N/A</v>
      </c>
      <c r="G12" s="36">
        <v>456.06728566999999</v>
      </c>
      <c r="H12" s="9" t="str">
        <f>IF($B12="N/A","N/A",IF(G12&gt;15,"No",IF(G12&lt;-15,"No","Yes")))</f>
        <v>N/A</v>
      </c>
      <c r="I12" s="10">
        <v>-0.39700000000000002</v>
      </c>
      <c r="J12" s="10">
        <v>-3.96</v>
      </c>
      <c r="K12" s="9" t="str">
        <f t="shared" si="0"/>
        <v>Yes</v>
      </c>
    </row>
    <row r="13" spans="1:11" x14ac:dyDescent="0.2">
      <c r="A13" s="81" t="s">
        <v>655</v>
      </c>
      <c r="B13" s="34" t="s">
        <v>241</v>
      </c>
      <c r="C13" s="8">
        <v>75.456700584999993</v>
      </c>
      <c r="D13" s="9" t="str">
        <f>IF($B13="N/A","N/A",IF(C13&gt;99,"No",IF(C13&lt;75,"No","Yes")))</f>
        <v>Yes</v>
      </c>
      <c r="E13" s="8">
        <v>79.223107481</v>
      </c>
      <c r="F13" s="9" t="str">
        <f>IF($B13="N/A","N/A",IF(E13&gt;99,"No",IF(E13&lt;75,"No","Yes")))</f>
        <v>Yes</v>
      </c>
      <c r="G13" s="8">
        <v>76.876799122999998</v>
      </c>
      <c r="H13" s="9" t="str">
        <f>IF($B13="N/A","N/A",IF(G13&gt;99,"No",IF(G13&lt;75,"No","Yes")))</f>
        <v>Yes</v>
      </c>
      <c r="I13" s="10">
        <v>4.9909999999999997</v>
      </c>
      <c r="J13" s="10">
        <v>-2.96</v>
      </c>
      <c r="K13" s="9" t="str">
        <f t="shared" ref="K13:K24" si="1">IF(J13="Div by 0", "N/A", IF(J13="N/A","N/A", IF(J13&gt;30, "No", IF(J13&lt;-30, "No", "Yes"))))</f>
        <v>Yes</v>
      </c>
    </row>
    <row r="14" spans="1:11" x14ac:dyDescent="0.2">
      <c r="A14" s="81" t="s">
        <v>495</v>
      </c>
      <c r="B14" s="34" t="s">
        <v>217</v>
      </c>
      <c r="C14" s="9">
        <v>98.201514634000006</v>
      </c>
      <c r="D14" s="9" t="str">
        <f>IF($B14="N/A","N/A",IF(C14&gt;15,"No",IF(C14&lt;-15,"No","Yes")))</f>
        <v>N/A</v>
      </c>
      <c r="E14" s="9">
        <v>73.647714840000006</v>
      </c>
      <c r="F14" s="9" t="str">
        <f>IF($B14="N/A","N/A",IF(E14&gt;15,"No",IF(E14&lt;-15,"No","Yes")))</f>
        <v>N/A</v>
      </c>
      <c r="G14" s="9">
        <v>100</v>
      </c>
      <c r="H14" s="9" t="str">
        <f>IF($B14="N/A","N/A",IF(G14&gt;15,"No",IF(G14&lt;-15,"No","Yes")))</f>
        <v>N/A</v>
      </c>
      <c r="I14" s="10">
        <v>-25</v>
      </c>
      <c r="J14" s="10">
        <v>35.78</v>
      </c>
      <c r="K14" s="9" t="str">
        <f t="shared" si="1"/>
        <v>No</v>
      </c>
    </row>
    <row r="15" spans="1:11" x14ac:dyDescent="0.2">
      <c r="A15" s="81" t="s">
        <v>841</v>
      </c>
      <c r="B15" s="34" t="s">
        <v>217</v>
      </c>
      <c r="C15" s="35">
        <v>12.906938650000001</v>
      </c>
      <c r="D15" s="9" t="str">
        <f>IF($B15="N/A","N/A",IF(C15&gt;15,"No",IF(C15&lt;-15,"No","Yes")))</f>
        <v>N/A</v>
      </c>
      <c r="E15" s="10">
        <v>12.725789818999999</v>
      </c>
      <c r="F15" s="9" t="str">
        <f>IF($B15="N/A","N/A",IF(E15&gt;15,"No",IF(E15&lt;-15,"No","Yes")))</f>
        <v>N/A</v>
      </c>
      <c r="G15" s="10">
        <v>12.708511993</v>
      </c>
      <c r="H15" s="9" t="str">
        <f>IF($B15="N/A","N/A",IF(G15&gt;15,"No",IF(G15&lt;-15,"No","Yes")))</f>
        <v>N/A</v>
      </c>
      <c r="I15" s="10">
        <v>-1.4</v>
      </c>
      <c r="J15" s="10">
        <v>-0.13600000000000001</v>
      </c>
      <c r="K15" s="9" t="str">
        <f t="shared" si="1"/>
        <v>Yes</v>
      </c>
    </row>
    <row r="16" spans="1:11" x14ac:dyDescent="0.2">
      <c r="A16" s="78" t="s">
        <v>656</v>
      </c>
      <c r="B16" s="59" t="s">
        <v>242</v>
      </c>
      <c r="C16" s="9">
        <v>22.747325105000002</v>
      </c>
      <c r="D16" s="9" t="str">
        <f>IF($B16="N/A","N/A",IF(C16&gt;20,"No",IF(C16&lt;=0,"No","Yes")))</f>
        <v>No</v>
      </c>
      <c r="E16" s="9">
        <v>18.395753742</v>
      </c>
      <c r="F16" s="9" t="str">
        <f>IF($B16="N/A","N/A",IF(E16&gt;20,"No",IF(E16&lt;=0,"No","Yes")))</f>
        <v>Yes</v>
      </c>
      <c r="G16" s="9">
        <v>19.959464663999999</v>
      </c>
      <c r="H16" s="9" t="str">
        <f>IF($B16="N/A","N/A",IF(G16&gt;20,"No",IF(G16&lt;=0,"No","Yes")))</f>
        <v>Yes</v>
      </c>
      <c r="I16" s="10">
        <v>-19.100000000000001</v>
      </c>
      <c r="J16" s="10">
        <v>8.5</v>
      </c>
      <c r="K16" s="9" t="str">
        <f t="shared" si="1"/>
        <v>Yes</v>
      </c>
    </row>
    <row r="17" spans="1:11" x14ac:dyDescent="0.2">
      <c r="A17" s="78" t="s">
        <v>370</v>
      </c>
      <c r="B17" s="34" t="s">
        <v>217</v>
      </c>
      <c r="C17" s="9">
        <v>94.080870374</v>
      </c>
      <c r="D17" s="9" t="str">
        <f>IF($B17="N/A","N/A",IF(C17&gt;15,"No",IF(C17&lt;-15,"No","Yes")))</f>
        <v>N/A</v>
      </c>
      <c r="E17" s="9">
        <v>71.277190763999997</v>
      </c>
      <c r="F17" s="9" t="str">
        <f>IF($B17="N/A","N/A",IF(E17&gt;15,"No",IF(E17&lt;-15,"No","Yes")))</f>
        <v>N/A</v>
      </c>
      <c r="G17" s="9">
        <v>100</v>
      </c>
      <c r="H17" s="9" t="str">
        <f>IF($B17="N/A","N/A",IF(G17&gt;15,"No",IF(G17&lt;-15,"No","Yes")))</f>
        <v>N/A</v>
      </c>
      <c r="I17" s="10">
        <v>-24.2</v>
      </c>
      <c r="J17" s="10">
        <v>40.299999999999997</v>
      </c>
      <c r="K17" s="9" t="str">
        <f t="shared" si="1"/>
        <v>No</v>
      </c>
    </row>
    <row r="18" spans="1:11" x14ac:dyDescent="0.2">
      <c r="A18" s="78" t="s">
        <v>842</v>
      </c>
      <c r="B18" s="34" t="s">
        <v>217</v>
      </c>
      <c r="C18" s="10">
        <v>8.7677779115999996</v>
      </c>
      <c r="D18" s="9" t="str">
        <f>IF($B18="N/A","N/A",IF(C18&gt;15,"No",IF(C18&lt;-15,"No","Yes")))</f>
        <v>N/A</v>
      </c>
      <c r="E18" s="10">
        <v>9.1956482800000003</v>
      </c>
      <c r="F18" s="9" t="str">
        <f>IF($B18="N/A","N/A",IF(E18&gt;15,"No",IF(E18&lt;-15,"No","Yes")))</f>
        <v>N/A</v>
      </c>
      <c r="G18" s="10">
        <v>8.4105697482000004</v>
      </c>
      <c r="H18" s="9" t="str">
        <f>IF($B18="N/A","N/A",IF(G18&gt;15,"No",IF(G18&lt;-15,"No","Yes")))</f>
        <v>N/A</v>
      </c>
      <c r="I18" s="10">
        <v>4.88</v>
      </c>
      <c r="J18" s="10">
        <v>-8.5399999999999991</v>
      </c>
      <c r="K18" s="9" t="str">
        <f t="shared" si="1"/>
        <v>Yes</v>
      </c>
    </row>
    <row r="19" spans="1:11" x14ac:dyDescent="0.2">
      <c r="A19" s="81" t="s">
        <v>657</v>
      </c>
      <c r="B19" s="59" t="s">
        <v>243</v>
      </c>
      <c r="C19" s="9">
        <v>2.6101779799999999E-2</v>
      </c>
      <c r="D19" s="9" t="str">
        <f>IF($B19="N/A","N/A",IF(C19&gt;10,"No",IF(C19&lt;=0,"No","Yes")))</f>
        <v>Yes</v>
      </c>
      <c r="E19" s="9">
        <v>3.2209288799999999E-2</v>
      </c>
      <c r="F19" s="9" t="str">
        <f>IF($B19="N/A","N/A",IF(E19&gt;10,"No",IF(E19&lt;=0,"No","Yes")))</f>
        <v>Yes</v>
      </c>
      <c r="G19" s="9">
        <v>2.8503108100000001E-2</v>
      </c>
      <c r="H19" s="9" t="str">
        <f>IF($B19="N/A","N/A",IF(G19&gt;10,"No",IF(G19&lt;=0,"No","Yes")))</f>
        <v>Yes</v>
      </c>
      <c r="I19" s="10">
        <v>23.4</v>
      </c>
      <c r="J19" s="10">
        <v>-11.5</v>
      </c>
      <c r="K19" s="9" t="str">
        <f t="shared" si="1"/>
        <v>Yes</v>
      </c>
    </row>
    <row r="20" spans="1:11" x14ac:dyDescent="0.2">
      <c r="A20" s="81" t="s">
        <v>129</v>
      </c>
      <c r="B20" s="34" t="s">
        <v>217</v>
      </c>
      <c r="C20" s="9">
        <v>100</v>
      </c>
      <c r="D20" s="9" t="str">
        <f>IF($B20="N/A","N/A",IF(C20&gt;15,"No",IF(C20&lt;-15,"No","Yes")))</f>
        <v>N/A</v>
      </c>
      <c r="E20" s="9">
        <v>100</v>
      </c>
      <c r="F20" s="9" t="str">
        <f>IF($B20="N/A","N/A",IF(E20&gt;15,"No",IF(E20&lt;-15,"No","Yes")))</f>
        <v>N/A</v>
      </c>
      <c r="G20" s="9">
        <v>100</v>
      </c>
      <c r="H20" s="9" t="str">
        <f>IF($B20="N/A","N/A",IF(G20&gt;15,"No",IF(G20&lt;-15,"No","Yes")))</f>
        <v>N/A</v>
      </c>
      <c r="I20" s="10">
        <v>0</v>
      </c>
      <c r="J20" s="10">
        <v>0</v>
      </c>
      <c r="K20" s="9" t="str">
        <f t="shared" si="1"/>
        <v>Yes</v>
      </c>
    </row>
    <row r="21" spans="1:11" x14ac:dyDescent="0.2">
      <c r="A21" s="81" t="s">
        <v>843</v>
      </c>
      <c r="B21" s="34" t="s">
        <v>217</v>
      </c>
      <c r="C21" s="10">
        <v>23.679012346</v>
      </c>
      <c r="D21" s="9" t="str">
        <f>IF($B21="N/A","N/A",IF(C21&gt;15,"No",IF(C21&lt;-15,"No","Yes")))</f>
        <v>N/A</v>
      </c>
      <c r="E21" s="10">
        <v>23.548611111</v>
      </c>
      <c r="F21" s="9" t="str">
        <f>IF($B21="N/A","N/A",IF(E21&gt;15,"No",IF(E21&lt;-15,"No","Yes")))</f>
        <v>N/A</v>
      </c>
      <c r="G21" s="10">
        <v>26.312977099000001</v>
      </c>
      <c r="H21" s="9" t="str">
        <f>IF($B21="N/A","N/A",IF(G21&gt;15,"No",IF(G21&lt;-15,"No","Yes")))</f>
        <v>N/A</v>
      </c>
      <c r="I21" s="10">
        <v>-0.55100000000000005</v>
      </c>
      <c r="J21" s="10">
        <v>11.74</v>
      </c>
      <c r="K21" s="9" t="str">
        <f t="shared" si="1"/>
        <v>Yes</v>
      </c>
    </row>
    <row r="22" spans="1:11" x14ac:dyDescent="0.2">
      <c r="A22" s="81" t="s">
        <v>1720</v>
      </c>
      <c r="B22" s="59" t="s">
        <v>228</v>
      </c>
      <c r="C22" s="9">
        <v>1.7698725309000001</v>
      </c>
      <c r="D22" s="9" t="str">
        <f>IF($B22="N/A","N/A",IF(C22&gt;5,"No",IF(C22&lt;=0,"No","Yes")))</f>
        <v>Yes</v>
      </c>
      <c r="E22" s="9">
        <v>2.3489294885000001</v>
      </c>
      <c r="F22" s="9" t="str">
        <f>IF($B22="N/A","N/A",IF(E22&gt;5,"No",IF(E22&lt;=0,"No","Yes")))</f>
        <v>Yes</v>
      </c>
      <c r="G22" s="9">
        <v>3.1352331054000002</v>
      </c>
      <c r="H22" s="9" t="str">
        <f>IF($B22="N/A","N/A",IF(G22&gt;5,"No",IF(G22&lt;=0,"No","Yes")))</f>
        <v>Yes</v>
      </c>
      <c r="I22" s="10">
        <v>32.72</v>
      </c>
      <c r="J22" s="10">
        <v>33.47</v>
      </c>
      <c r="K22" s="9" t="str">
        <f t="shared" si="1"/>
        <v>No</v>
      </c>
    </row>
    <row r="23" spans="1:11" x14ac:dyDescent="0.2">
      <c r="A23" s="81" t="s">
        <v>130</v>
      </c>
      <c r="B23" s="34" t="s">
        <v>217</v>
      </c>
      <c r="C23" s="9">
        <v>99.987861867999996</v>
      </c>
      <c r="D23" s="9" t="str">
        <f>IF($B23="N/A","N/A",IF(C23&gt;15,"No",IF(C23&lt;-15,"No","Yes")))</f>
        <v>N/A</v>
      </c>
      <c r="E23" s="9">
        <v>99.995238775000004</v>
      </c>
      <c r="F23" s="9" t="str">
        <f>IF($B23="N/A","N/A",IF(E23&gt;15,"No",IF(E23&lt;-15,"No","Yes")))</f>
        <v>N/A</v>
      </c>
      <c r="G23" s="9">
        <v>100</v>
      </c>
      <c r="H23" s="9" t="str">
        <f>IF($B23="N/A","N/A",IF(G23&gt;15,"No",IF(G23&lt;-15,"No","Yes")))</f>
        <v>N/A</v>
      </c>
      <c r="I23" s="10">
        <v>7.4000000000000003E-3</v>
      </c>
      <c r="J23" s="10">
        <v>4.7999999999999996E-3</v>
      </c>
      <c r="K23" s="9" t="str">
        <f t="shared" si="1"/>
        <v>Yes</v>
      </c>
    </row>
    <row r="24" spans="1:11" x14ac:dyDescent="0.2">
      <c r="A24" s="81" t="s">
        <v>844</v>
      </c>
      <c r="B24" s="34" t="s">
        <v>217</v>
      </c>
      <c r="C24" s="10">
        <v>7.7407587253000001</v>
      </c>
      <c r="D24" s="9" t="str">
        <f>IF($B24="N/A","N/A",IF(C24&gt;15,"No",IF(C24&lt;-15,"No","Yes")))</f>
        <v>N/A</v>
      </c>
      <c r="E24" s="10">
        <v>7.8328254452000001</v>
      </c>
      <c r="F24" s="9" t="str">
        <f>IF($B24="N/A","N/A",IF(E24&gt;15,"No",IF(E24&lt;-15,"No","Yes")))</f>
        <v>N/A</v>
      </c>
      <c r="G24" s="10">
        <v>8.0459766127000005</v>
      </c>
      <c r="H24" s="9" t="str">
        <f>IF($B24="N/A","N/A",IF(G24&gt;15,"No",IF(G24&lt;-15,"No","Yes")))</f>
        <v>N/A</v>
      </c>
      <c r="I24" s="10">
        <v>1.1890000000000001</v>
      </c>
      <c r="J24" s="10">
        <v>2.7210000000000001</v>
      </c>
      <c r="K24" s="9" t="str">
        <f t="shared" si="1"/>
        <v>Yes</v>
      </c>
    </row>
    <row r="25" spans="1:11" x14ac:dyDescent="0.2">
      <c r="A25" s="81" t="s">
        <v>15</v>
      </c>
      <c r="B25" s="34" t="s">
        <v>244</v>
      </c>
      <c r="C25" s="9">
        <v>1.8009153883</v>
      </c>
      <c r="D25" s="9" t="str">
        <f>IF($B25="N/A","N/A",IF(C25&gt;20,"No",IF(C25&lt;1,"No","Yes")))</f>
        <v>Yes</v>
      </c>
      <c r="E25" s="9">
        <v>1.0549660460000001</v>
      </c>
      <c r="F25" s="9" t="str">
        <f>IF($B25="N/A","N/A",IF(E25&gt;20,"No",IF(E25&lt;1,"No","Yes")))</f>
        <v>Yes</v>
      </c>
      <c r="G25" s="9">
        <v>0</v>
      </c>
      <c r="H25" s="9" t="str">
        <f>IF($B25="N/A","N/A",IF(G25&gt;20,"No",IF(G25&lt;1,"No","Yes")))</f>
        <v>No</v>
      </c>
      <c r="I25" s="10">
        <v>-41.4</v>
      </c>
      <c r="J25" s="10">
        <v>-100</v>
      </c>
      <c r="K25" s="9" t="str">
        <f t="shared" ref="K25:K34" si="2">IF(J25="Div by 0", "N/A", IF(J25="N/A","N/A", IF(J25&gt;30, "No", IF(J25&lt;-30, "No", "Yes"))))</f>
        <v>No</v>
      </c>
    </row>
    <row r="26" spans="1:11" x14ac:dyDescent="0.2">
      <c r="A26" s="81" t="s">
        <v>163</v>
      </c>
      <c r="B26" s="34" t="s">
        <v>218</v>
      </c>
      <c r="C26" s="9">
        <v>100</v>
      </c>
      <c r="D26" s="9" t="str">
        <f>IF($B26="N/A","N/A",IF(C26&gt;100,"No",IF(C26&lt;95,"No","Yes")))</f>
        <v>Yes</v>
      </c>
      <c r="E26" s="9">
        <v>100</v>
      </c>
      <c r="F26" s="9" t="str">
        <f>IF($B26="N/A","N/A",IF(E26&gt;100,"No",IF(E26&lt;95,"No","Yes")))</f>
        <v>Yes</v>
      </c>
      <c r="G26" s="9">
        <v>100</v>
      </c>
      <c r="H26" s="9" t="str">
        <f>IF($B26="N/A","N/A",IF(G26&gt;100,"No",IF(G26&lt;95,"No","Yes")))</f>
        <v>Yes</v>
      </c>
      <c r="I26" s="10">
        <v>0</v>
      </c>
      <c r="J26" s="10">
        <v>0</v>
      </c>
      <c r="K26" s="9" t="str">
        <f t="shared" si="2"/>
        <v>Yes</v>
      </c>
    </row>
    <row r="27" spans="1:11" x14ac:dyDescent="0.2">
      <c r="A27" s="81" t="s">
        <v>32</v>
      </c>
      <c r="B27" s="34" t="s">
        <v>218</v>
      </c>
      <c r="C27" s="9">
        <v>100</v>
      </c>
      <c r="D27" s="9" t="str">
        <f>IF($B27="N/A","N/A",IF(C27&gt;100,"No",IF(C27&lt;95,"No","Yes")))</f>
        <v>Yes</v>
      </c>
      <c r="E27" s="9">
        <v>100</v>
      </c>
      <c r="F27" s="9" t="str">
        <f>IF($B27="N/A","N/A",IF(E27&gt;100,"No",IF(E27&lt;95,"No","Yes")))</f>
        <v>Yes</v>
      </c>
      <c r="G27" s="9">
        <v>100</v>
      </c>
      <c r="H27" s="9" t="str">
        <f>IF($B27="N/A","N/A",IF(G27&gt;100,"No",IF(G27&lt;95,"No","Yes")))</f>
        <v>Yes</v>
      </c>
      <c r="I27" s="10">
        <v>0</v>
      </c>
      <c r="J27" s="10">
        <v>0</v>
      </c>
      <c r="K27" s="9" t="str">
        <f t="shared" si="2"/>
        <v>Yes</v>
      </c>
    </row>
    <row r="28" spans="1:11" x14ac:dyDescent="0.2">
      <c r="A28" s="81" t="s">
        <v>845</v>
      </c>
      <c r="B28" s="34" t="s">
        <v>230</v>
      </c>
      <c r="C28" s="9">
        <v>13.558746727999999</v>
      </c>
      <c r="D28" s="9" t="str">
        <f>IF($B28="N/A","N/A",IF(C28&gt;30,"No",IF(C28&lt;5,"No","Yes")))</f>
        <v>Yes</v>
      </c>
      <c r="E28" s="9">
        <v>11.481157566</v>
      </c>
      <c r="F28" s="9" t="str">
        <f>IF($B28="N/A","N/A",IF(E28&gt;30,"No",IF(E28&lt;5,"No","Yes")))</f>
        <v>Yes</v>
      </c>
      <c r="G28" s="9">
        <v>10.073564128999999</v>
      </c>
      <c r="H28" s="9" t="str">
        <f>IF($B28="N/A","N/A",IF(G28&gt;30,"No",IF(G28&lt;5,"No","Yes")))</f>
        <v>Yes</v>
      </c>
      <c r="I28" s="10">
        <v>-15.3</v>
      </c>
      <c r="J28" s="10">
        <v>-12.3</v>
      </c>
      <c r="K28" s="9" t="str">
        <f t="shared" si="2"/>
        <v>Yes</v>
      </c>
    </row>
    <row r="29" spans="1:11" x14ac:dyDescent="0.2">
      <c r="A29" s="81" t="s">
        <v>846</v>
      </c>
      <c r="B29" s="34" t="s">
        <v>231</v>
      </c>
      <c r="C29" s="9">
        <v>55.398503282999997</v>
      </c>
      <c r="D29" s="9" t="str">
        <f>IF($B29="N/A","N/A",IF(C29&gt;75,"No",IF(C29&lt;15,"No","Yes")))</f>
        <v>Yes</v>
      </c>
      <c r="E29" s="9">
        <v>54.161373009999998</v>
      </c>
      <c r="F29" s="9" t="str">
        <f>IF($B29="N/A","N/A",IF(E29&gt;75,"No",IF(E29&lt;15,"No","Yes")))</f>
        <v>Yes</v>
      </c>
      <c r="G29" s="9">
        <v>54.795049597999999</v>
      </c>
      <c r="H29" s="9" t="str">
        <f>IF($B29="N/A","N/A",IF(G29&gt;75,"No",IF(G29&lt;15,"No","Yes")))</f>
        <v>Yes</v>
      </c>
      <c r="I29" s="10">
        <v>-2.23</v>
      </c>
      <c r="J29" s="10">
        <v>1.17</v>
      </c>
      <c r="K29" s="9" t="str">
        <f t="shared" si="2"/>
        <v>Yes</v>
      </c>
    </row>
    <row r="30" spans="1:11" x14ac:dyDescent="0.2">
      <c r="A30" s="81" t="s">
        <v>847</v>
      </c>
      <c r="B30" s="34" t="s">
        <v>232</v>
      </c>
      <c r="C30" s="9">
        <v>31.042749989000001</v>
      </c>
      <c r="D30" s="9" t="str">
        <f>IF($B30="N/A","N/A",IF(C30&gt;70,"No",IF(C30&lt;25,"No","Yes")))</f>
        <v>Yes</v>
      </c>
      <c r="E30" s="9">
        <v>34.357469424000001</v>
      </c>
      <c r="F30" s="9" t="str">
        <f>IF($B30="N/A","N/A",IF(E30&gt;70,"No",IF(E30&lt;25,"No","Yes")))</f>
        <v>Yes</v>
      </c>
      <c r="G30" s="9">
        <v>35.130733530999997</v>
      </c>
      <c r="H30" s="9" t="str">
        <f>IF($B30="N/A","N/A",IF(G30&gt;70,"No",IF(G30&lt;25,"No","Yes")))</f>
        <v>Yes</v>
      </c>
      <c r="I30" s="10">
        <v>10.68</v>
      </c>
      <c r="J30" s="10">
        <v>2.2509999999999999</v>
      </c>
      <c r="K30" s="9" t="str">
        <f t="shared" si="2"/>
        <v>Yes</v>
      </c>
    </row>
    <row r="31" spans="1:11" x14ac:dyDescent="0.2">
      <c r="A31" s="81" t="s">
        <v>164</v>
      </c>
      <c r="B31" s="34" t="s">
        <v>218</v>
      </c>
      <c r="C31" s="9">
        <v>99.994414434000007</v>
      </c>
      <c r="D31" s="9" t="str">
        <f>IF($B31="N/A","N/A",IF(C31&gt;100,"No",IF(C31&lt;95,"No","Yes")))</f>
        <v>Yes</v>
      </c>
      <c r="E31" s="9">
        <v>99.995973839000001</v>
      </c>
      <c r="F31" s="9" t="str">
        <f>IF($B31="N/A","N/A",IF(E31&gt;100,"No",IF(E31&lt;95,"No","Yes")))</f>
        <v>Yes</v>
      </c>
      <c r="G31" s="9">
        <v>99.987053931999995</v>
      </c>
      <c r="H31" s="9" t="str">
        <f>IF($B31="N/A","N/A",IF(G31&gt;100,"No",IF(G31&lt;95,"No","Yes")))</f>
        <v>Yes</v>
      </c>
      <c r="I31" s="10">
        <v>1.6000000000000001E-3</v>
      </c>
      <c r="J31" s="10">
        <v>-8.9999999999999993E-3</v>
      </c>
      <c r="K31" s="9" t="str">
        <f t="shared" si="2"/>
        <v>Yes</v>
      </c>
    </row>
    <row r="32" spans="1:11" x14ac:dyDescent="0.2">
      <c r="A32" s="28" t="s">
        <v>373</v>
      </c>
      <c r="B32" s="34" t="s">
        <v>245</v>
      </c>
      <c r="C32" s="9">
        <v>0.416446914</v>
      </c>
      <c r="D32" s="9" t="str">
        <f>IF($B32="N/A","N/A",IF(C32&gt;5,"No",IF(C32&lt;1,"No","Yes")))</f>
        <v>No</v>
      </c>
      <c r="E32" s="9">
        <v>0.43907523549999999</v>
      </c>
      <c r="F32" s="9" t="str">
        <f>IF($B32="N/A","N/A",IF(E32&gt;5,"No",IF(E32&lt;1,"No","Yes")))</f>
        <v>No</v>
      </c>
      <c r="G32" s="9">
        <v>0.47846057110000001</v>
      </c>
      <c r="H32" s="9" t="str">
        <f>IF($B32="N/A","N/A",IF(G32&gt;5,"No",IF(G32&lt;1,"No","Yes")))</f>
        <v>No</v>
      </c>
      <c r="I32" s="10">
        <v>5.4340000000000002</v>
      </c>
      <c r="J32" s="10">
        <v>8.9700000000000006</v>
      </c>
      <c r="K32" s="9" t="str">
        <f t="shared" si="2"/>
        <v>Yes</v>
      </c>
    </row>
    <row r="33" spans="1:11" x14ac:dyDescent="0.2">
      <c r="A33" s="28" t="s">
        <v>375</v>
      </c>
      <c r="B33" s="34" t="s">
        <v>246</v>
      </c>
      <c r="C33" s="9">
        <v>98.028939676999997</v>
      </c>
      <c r="D33" s="9" t="str">
        <f>IF($B33="N/A","N/A",IF(C33&gt;98,"No",IF(C33&lt;8,"No","Yes")))</f>
        <v>No</v>
      </c>
      <c r="E33" s="9">
        <v>97.926191520000003</v>
      </c>
      <c r="F33" s="9" t="str">
        <f>IF($B33="N/A","N/A",IF(E33&gt;98,"No",IF(E33&lt;8,"No","Yes")))</f>
        <v>Yes</v>
      </c>
      <c r="G33" s="9">
        <v>97.919599477000006</v>
      </c>
      <c r="H33" s="9" t="str">
        <f>IF($B33="N/A","N/A",IF(G33&gt;98,"No",IF(G33&lt;8,"No","Yes")))</f>
        <v>Yes</v>
      </c>
      <c r="I33" s="10">
        <v>-0.105</v>
      </c>
      <c r="J33" s="10">
        <v>-7.0000000000000001E-3</v>
      </c>
      <c r="K33" s="9" t="str">
        <f t="shared" si="2"/>
        <v>Yes</v>
      </c>
    </row>
    <row r="34" spans="1:11" x14ac:dyDescent="0.2">
      <c r="A34" s="28" t="s">
        <v>376</v>
      </c>
      <c r="B34" s="59" t="s">
        <v>228</v>
      </c>
      <c r="C34" s="9">
        <v>0.2271821571</v>
      </c>
      <c r="D34" s="9" t="str">
        <f>IF($B34="N/A","N/A",IF(C34&gt;5,"No",IF(C34&lt;=0,"No","Yes")))</f>
        <v>Yes</v>
      </c>
      <c r="E34" s="9">
        <v>0.22837280460000001</v>
      </c>
      <c r="F34" s="9" t="str">
        <f>IF($B34="N/A","N/A",IF(E34&gt;5,"No",IF(E34&lt;=0,"No","Yes")))</f>
        <v>Yes</v>
      </c>
      <c r="G34" s="9">
        <v>0.21072717739999999</v>
      </c>
      <c r="H34" s="9" t="str">
        <f>IF($B34="N/A","N/A",IF(G34&gt;5,"No",IF(G34&lt;=0,"No","Yes")))</f>
        <v>Yes</v>
      </c>
      <c r="I34" s="10">
        <v>0.52410000000000001</v>
      </c>
      <c r="J34" s="10">
        <v>-7.73</v>
      </c>
      <c r="K34" s="9" t="str">
        <f t="shared" si="2"/>
        <v>Yes</v>
      </c>
    </row>
    <row r="35" spans="1:11" ht="12" customHeight="1" x14ac:dyDescent="0.2">
      <c r="A35" s="170" t="s">
        <v>1649</v>
      </c>
      <c r="B35" s="171"/>
      <c r="C35" s="171"/>
      <c r="D35" s="171"/>
      <c r="E35" s="171"/>
      <c r="F35" s="171"/>
      <c r="G35" s="171"/>
      <c r="H35" s="171"/>
      <c r="I35" s="171"/>
      <c r="J35" s="171"/>
      <c r="K35" s="172"/>
    </row>
    <row r="36" spans="1:11" x14ac:dyDescent="0.2">
      <c r="A36" s="167" t="s">
        <v>1647</v>
      </c>
      <c r="B36" s="168"/>
      <c r="C36" s="168"/>
      <c r="D36" s="168"/>
      <c r="E36" s="168"/>
      <c r="F36" s="168"/>
      <c r="G36" s="168"/>
      <c r="H36" s="168"/>
      <c r="I36" s="168"/>
      <c r="J36" s="168"/>
      <c r="K36" s="169"/>
    </row>
  </sheetData>
  <mergeCells count="5">
    <mergeCell ref="A1:K1"/>
    <mergeCell ref="A2:K2"/>
    <mergeCell ref="A4:K4"/>
    <mergeCell ref="A35:K35"/>
    <mergeCell ref="A36:K36"/>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2"/>
  <sheetViews>
    <sheetView zoomScaleNormal="100" workbookViewId="0">
      <pane xSplit="2" ySplit="5" topLeftCell="C18"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98"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1679</v>
      </c>
      <c r="B1" s="159"/>
      <c r="C1" s="159"/>
      <c r="D1" s="159"/>
      <c r="E1" s="159"/>
      <c r="F1" s="159"/>
      <c r="G1" s="159"/>
      <c r="H1" s="159"/>
      <c r="I1" s="159"/>
      <c r="J1" s="159"/>
      <c r="K1" s="160"/>
    </row>
    <row r="2" spans="1:11" x14ac:dyDescent="0.2">
      <c r="A2" s="164" t="s">
        <v>1597</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x14ac:dyDescent="0.2">
      <c r="A6" s="81" t="s">
        <v>12</v>
      </c>
      <c r="B6" s="34" t="s">
        <v>217</v>
      </c>
      <c r="C6" s="35">
        <v>44712</v>
      </c>
      <c r="D6" s="9" t="str">
        <f>IF($B6="N/A","N/A",IF(C6&gt;15,"No",IF(C6&lt;-15,"No","Yes")))</f>
        <v>N/A</v>
      </c>
      <c r="E6" s="35">
        <v>53904</v>
      </c>
      <c r="F6" s="9" t="str">
        <f>IF($B6="N/A","N/A",IF(E6&gt;15,"No",IF(E6&lt;-15,"No","Yes")))</f>
        <v>N/A</v>
      </c>
      <c r="G6" s="35">
        <v>54492</v>
      </c>
      <c r="H6" s="9" t="str">
        <f>IF($B6="N/A","N/A",IF(G6&gt;15,"No",IF(G6&lt;-15,"No","Yes")))</f>
        <v>N/A</v>
      </c>
      <c r="I6" s="10">
        <v>20.56</v>
      </c>
      <c r="J6" s="10">
        <v>1.091</v>
      </c>
      <c r="K6" s="9" t="str">
        <f t="shared" ref="K6:K22" si="0">IF(J6="Div by 0", "N/A", IF(J6="N/A","N/A", IF(J6&gt;30, "No", IF(J6&lt;-30, "No", "Yes"))))</f>
        <v>Yes</v>
      </c>
    </row>
    <row r="7" spans="1:11" x14ac:dyDescent="0.2">
      <c r="A7" s="81" t="s">
        <v>30</v>
      </c>
      <c r="B7" s="34" t="s">
        <v>217</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
      <c r="A8" s="81" t="s">
        <v>29</v>
      </c>
      <c r="B8" s="34" t="s">
        <v>221</v>
      </c>
      <c r="C8" s="8">
        <v>0</v>
      </c>
      <c r="D8" s="9" t="str">
        <f>IF($B8="N/A","N/A",IF(C8=0,"Yes","No"))</f>
        <v>Yes</v>
      </c>
      <c r="E8" s="8">
        <v>0</v>
      </c>
      <c r="F8" s="9" t="str">
        <f>IF($B8="N/A","N/A",IF(E8=0,"Yes","No"))</f>
        <v>Yes</v>
      </c>
      <c r="G8" s="8">
        <v>0</v>
      </c>
      <c r="H8" s="9" t="str">
        <f>IF($B8="N/A","N/A",IF(G8=0,"Yes","No"))</f>
        <v>Yes</v>
      </c>
      <c r="I8" s="10" t="s">
        <v>1743</v>
      </c>
      <c r="J8" s="10" t="s">
        <v>1743</v>
      </c>
      <c r="K8" s="9" t="str">
        <f t="shared" si="0"/>
        <v>N/A</v>
      </c>
    </row>
    <row r="9" spans="1:11" x14ac:dyDescent="0.2">
      <c r="A9" s="81" t="s">
        <v>848</v>
      </c>
      <c r="B9" s="34" t="s">
        <v>217</v>
      </c>
      <c r="C9" s="36">
        <v>168.15197262000001</v>
      </c>
      <c r="D9" s="9" t="str">
        <f>IF($B9="N/A","N/A",IF(C9&gt;15,"No",IF(C9&lt;-15,"No","Yes")))</f>
        <v>N/A</v>
      </c>
      <c r="E9" s="36">
        <v>174.09991837000001</v>
      </c>
      <c r="F9" s="9" t="str">
        <f>IF($B9="N/A","N/A",IF(E9&gt;15,"No",IF(E9&lt;-15,"No","Yes")))</f>
        <v>N/A</v>
      </c>
      <c r="G9" s="36">
        <v>174.59924393</v>
      </c>
      <c r="H9" s="9" t="str">
        <f>IF($B9="N/A","N/A",IF(G9&gt;15,"No",IF(G9&lt;-15,"No","Yes")))</f>
        <v>N/A</v>
      </c>
      <c r="I9" s="10">
        <v>3.5369999999999999</v>
      </c>
      <c r="J9" s="10">
        <v>0.2868</v>
      </c>
      <c r="K9" s="9" t="str">
        <f t="shared" si="0"/>
        <v>Yes</v>
      </c>
    </row>
    <row r="10" spans="1:11" x14ac:dyDescent="0.2">
      <c r="A10" s="81" t="s">
        <v>655</v>
      </c>
      <c r="B10" s="34" t="s">
        <v>241</v>
      </c>
      <c r="C10" s="8">
        <v>99.861334764999995</v>
      </c>
      <c r="D10" s="9" t="str">
        <f>IF($B10="N/A","N/A",IF(C10&gt;99,"No",IF(C10&lt;75,"No","Yes")))</f>
        <v>No</v>
      </c>
      <c r="E10" s="8">
        <v>99.933214604</v>
      </c>
      <c r="F10" s="9" t="str">
        <f>IF($B10="N/A","N/A",IF(E10&gt;99,"No",IF(E10&lt;75,"No","Yes")))</f>
        <v>No</v>
      </c>
      <c r="G10" s="8">
        <v>99.908243412000004</v>
      </c>
      <c r="H10" s="9" t="str">
        <f>IF($B10="N/A","N/A",IF(G10&gt;99,"No",IF(G10&lt;75,"No","Yes")))</f>
        <v>No</v>
      </c>
      <c r="I10" s="10">
        <v>7.1999999999999995E-2</v>
      </c>
      <c r="J10" s="10">
        <v>-2.5000000000000001E-2</v>
      </c>
      <c r="K10" s="9" t="str">
        <f t="shared" si="0"/>
        <v>Yes</v>
      </c>
    </row>
    <row r="11" spans="1:11" x14ac:dyDescent="0.2">
      <c r="A11" s="78" t="s">
        <v>656</v>
      </c>
      <c r="B11" s="59" t="s">
        <v>242</v>
      </c>
      <c r="C11" s="9">
        <v>0</v>
      </c>
      <c r="D11" s="9" t="str">
        <f>IF($B11="N/A","N/A",IF(C11&gt;20,"No",IF(C11&lt;=0,"No","Yes")))</f>
        <v>No</v>
      </c>
      <c r="E11" s="9">
        <v>1.8551499E-3</v>
      </c>
      <c r="F11" s="9" t="str">
        <f>IF($B11="N/A","N/A",IF(E11&gt;20,"No",IF(E11&lt;=0,"No","Yes")))</f>
        <v>Yes</v>
      </c>
      <c r="G11" s="9">
        <v>1.8351318000000001E-3</v>
      </c>
      <c r="H11" s="9" t="str">
        <f>IF($B11="N/A","N/A",IF(G11&gt;20,"No",IF(G11&lt;=0,"No","Yes")))</f>
        <v>Yes</v>
      </c>
      <c r="I11" s="10" t="s">
        <v>1743</v>
      </c>
      <c r="J11" s="10">
        <v>-1.08</v>
      </c>
      <c r="K11" s="9" t="str">
        <f t="shared" si="0"/>
        <v>Yes</v>
      </c>
    </row>
    <row r="12" spans="1:11" x14ac:dyDescent="0.2">
      <c r="A12" s="81" t="s">
        <v>657</v>
      </c>
      <c r="B12" s="59" t="s">
        <v>243</v>
      </c>
      <c r="C12" s="9">
        <v>0.13419216319999999</v>
      </c>
      <c r="D12" s="9" t="str">
        <f>IF($B12="N/A","N/A",IF(C12&gt;10,"No",IF(C12&lt;=0,"No","Yes")))</f>
        <v>Yes</v>
      </c>
      <c r="E12" s="9">
        <v>6.3075096499999997E-2</v>
      </c>
      <c r="F12" s="9" t="str">
        <f>IF($B12="N/A","N/A",IF(E12&gt;10,"No",IF(E12&lt;=0,"No","Yes")))</f>
        <v>Yes</v>
      </c>
      <c r="G12" s="9">
        <v>7.5240402299999995E-2</v>
      </c>
      <c r="H12" s="9" t="str">
        <f>IF($B12="N/A","N/A",IF(G12&gt;10,"No",IF(G12&lt;=0,"No","Yes")))</f>
        <v>Yes</v>
      </c>
      <c r="I12" s="10">
        <v>-53</v>
      </c>
      <c r="J12" s="10">
        <v>19.29</v>
      </c>
      <c r="K12" s="9" t="str">
        <f t="shared" si="0"/>
        <v>Yes</v>
      </c>
    </row>
    <row r="13" spans="1:11" x14ac:dyDescent="0.2">
      <c r="A13" s="81" t="s">
        <v>658</v>
      </c>
      <c r="B13" s="59" t="s">
        <v>228</v>
      </c>
      <c r="C13" s="9">
        <v>4.4730721000000003E-3</v>
      </c>
      <c r="D13" s="9" t="str">
        <f>IF($B13="N/A","N/A",IF(C13&gt;5,"No",IF(C13&lt;=0,"No","Yes")))</f>
        <v>Yes</v>
      </c>
      <c r="E13" s="9">
        <v>1.8551499E-3</v>
      </c>
      <c r="F13" s="9" t="str">
        <f>IF($B13="N/A","N/A",IF(E13&gt;5,"No",IF(E13&lt;=0,"No","Yes")))</f>
        <v>Yes</v>
      </c>
      <c r="G13" s="9">
        <v>1.46810541E-2</v>
      </c>
      <c r="H13" s="9" t="str">
        <f>IF($B13="N/A","N/A",IF(G13&gt;5,"No",IF(G13&lt;=0,"No","Yes")))</f>
        <v>Yes</v>
      </c>
      <c r="I13" s="10">
        <v>-58.5</v>
      </c>
      <c r="J13" s="10">
        <v>691.4</v>
      </c>
      <c r="K13" s="9" t="str">
        <f t="shared" si="0"/>
        <v>No</v>
      </c>
    </row>
    <row r="14" spans="1:11" x14ac:dyDescent="0.2">
      <c r="A14" s="81" t="s">
        <v>163</v>
      </c>
      <c r="B14" s="34" t="s">
        <v>218</v>
      </c>
      <c r="C14" s="9">
        <v>99.991053855999994</v>
      </c>
      <c r="D14" s="9" t="str">
        <f>IF($B14="N/A","N/A",IF(C14&gt;100,"No",IF(C14&lt;95,"No","Yes")))</f>
        <v>Yes</v>
      </c>
      <c r="E14" s="9">
        <v>99.985158800999997</v>
      </c>
      <c r="F14" s="9" t="str">
        <f>IF($B14="N/A","N/A",IF(E14&gt;100,"No",IF(E14&lt;95,"No","Yes")))</f>
        <v>Yes</v>
      </c>
      <c r="G14" s="9">
        <v>99.979813551000007</v>
      </c>
      <c r="H14" s="9" t="str">
        <f>IF($B14="N/A","N/A",IF(G14&gt;100,"No",IF(G14&lt;95,"No","Yes")))</f>
        <v>Yes</v>
      </c>
      <c r="I14" s="10">
        <v>-6.0000000000000001E-3</v>
      </c>
      <c r="J14" s="10">
        <v>-5.0000000000000001E-3</v>
      </c>
      <c r="K14" s="9" t="str">
        <f t="shared" si="0"/>
        <v>Yes</v>
      </c>
    </row>
    <row r="15" spans="1:11" x14ac:dyDescent="0.2">
      <c r="A15" s="81" t="s">
        <v>32</v>
      </c>
      <c r="B15" s="34" t="s">
        <v>218</v>
      </c>
      <c r="C15" s="9">
        <v>100</v>
      </c>
      <c r="D15" s="9" t="str">
        <f>IF($B15="N/A","N/A",IF(C15&gt;100,"No",IF(C15&lt;95,"No","Yes")))</f>
        <v>Yes</v>
      </c>
      <c r="E15" s="9">
        <v>100</v>
      </c>
      <c r="F15" s="9" t="str">
        <f>IF($B15="N/A","N/A",IF(E15&gt;100,"No",IF(E15&lt;95,"No","Yes")))</f>
        <v>Yes</v>
      </c>
      <c r="G15" s="9">
        <v>100</v>
      </c>
      <c r="H15" s="9" t="str">
        <f>IF($B15="N/A","N/A",IF(G15&gt;100,"No",IF(G15&lt;95,"No","Yes")))</f>
        <v>Yes</v>
      </c>
      <c r="I15" s="10">
        <v>0</v>
      </c>
      <c r="J15" s="10">
        <v>0</v>
      </c>
      <c r="K15" s="9" t="str">
        <f t="shared" si="0"/>
        <v>Yes</v>
      </c>
    </row>
    <row r="16" spans="1:11" x14ac:dyDescent="0.2">
      <c r="A16" s="81" t="s">
        <v>845</v>
      </c>
      <c r="B16" s="34" t="s">
        <v>230</v>
      </c>
      <c r="C16" s="9">
        <v>2.0799785292999999</v>
      </c>
      <c r="D16" s="9" t="str">
        <f>IF($B16="N/A","N/A",IF(C16&gt;30,"No",IF(C16&lt;5,"No","Yes")))</f>
        <v>No</v>
      </c>
      <c r="E16" s="9">
        <v>4.0163995250999998</v>
      </c>
      <c r="F16" s="9" t="str">
        <f>IF($B16="N/A","N/A",IF(E16&gt;30,"No",IF(E16&lt;5,"No","Yes")))</f>
        <v>No</v>
      </c>
      <c r="G16" s="9">
        <v>3.6519122073000001</v>
      </c>
      <c r="H16" s="9" t="str">
        <f>IF($B16="N/A","N/A",IF(G16&gt;30,"No",IF(G16&lt;5,"No","Yes")))</f>
        <v>No</v>
      </c>
      <c r="I16" s="10">
        <v>93.1</v>
      </c>
      <c r="J16" s="10">
        <v>-9.07</v>
      </c>
      <c r="K16" s="9" t="str">
        <f t="shared" si="0"/>
        <v>Yes</v>
      </c>
    </row>
    <row r="17" spans="1:11" x14ac:dyDescent="0.2">
      <c r="A17" s="81" t="s">
        <v>846</v>
      </c>
      <c r="B17" s="34" t="s">
        <v>231</v>
      </c>
      <c r="C17" s="9">
        <v>78.444265521999995</v>
      </c>
      <c r="D17" s="9" t="str">
        <f>IF($B17="N/A","N/A",IF(C17&gt;75,"No",IF(C17&lt;15,"No","Yes")))</f>
        <v>No</v>
      </c>
      <c r="E17" s="9">
        <v>53.216829920000002</v>
      </c>
      <c r="F17" s="9" t="str">
        <f>IF($B17="N/A","N/A",IF(E17&gt;75,"No",IF(E17&lt;15,"No","Yes")))</f>
        <v>Yes</v>
      </c>
      <c r="G17" s="9">
        <v>49.730235630999999</v>
      </c>
      <c r="H17" s="9" t="str">
        <f>IF($B17="N/A","N/A",IF(G17&gt;75,"No",IF(G17&lt;15,"No","Yes")))</f>
        <v>Yes</v>
      </c>
      <c r="I17" s="10">
        <v>-32.200000000000003</v>
      </c>
      <c r="J17" s="10">
        <v>-6.55</v>
      </c>
      <c r="K17" s="9" t="str">
        <f t="shared" si="0"/>
        <v>Yes</v>
      </c>
    </row>
    <row r="18" spans="1:11" x14ac:dyDescent="0.2">
      <c r="A18" s="81" t="s">
        <v>847</v>
      </c>
      <c r="B18" s="34" t="s">
        <v>232</v>
      </c>
      <c r="C18" s="9">
        <v>19.475755949</v>
      </c>
      <c r="D18" s="9" t="str">
        <f>IF($B18="N/A","N/A",IF(C18&gt;70,"No",IF(C18&lt;25,"No","Yes")))</f>
        <v>No</v>
      </c>
      <c r="E18" s="9">
        <v>42.766770555000001</v>
      </c>
      <c r="F18" s="9" t="str">
        <f>IF($B18="N/A","N/A",IF(E18&gt;70,"No",IF(E18&lt;25,"No","Yes")))</f>
        <v>Yes</v>
      </c>
      <c r="G18" s="9">
        <v>46.616017030000002</v>
      </c>
      <c r="H18" s="9" t="str">
        <f>IF($B18="N/A","N/A",IF(G18&gt;70,"No",IF(G18&lt;25,"No","Yes")))</f>
        <v>Yes</v>
      </c>
      <c r="I18" s="10">
        <v>119.6</v>
      </c>
      <c r="J18" s="10">
        <v>9.0009999999999994</v>
      </c>
      <c r="K18" s="9" t="str">
        <f t="shared" si="0"/>
        <v>Yes</v>
      </c>
    </row>
    <row r="19" spans="1:11" x14ac:dyDescent="0.2">
      <c r="A19" s="81" t="s">
        <v>164</v>
      </c>
      <c r="B19" s="34" t="s">
        <v>218</v>
      </c>
      <c r="C19" s="9">
        <v>96.05027733</v>
      </c>
      <c r="D19" s="9" t="str">
        <f>IF($B19="N/A","N/A",IF(C19&gt;100,"No",IF(C19&lt;95,"No","Yes")))</f>
        <v>Yes</v>
      </c>
      <c r="E19" s="9">
        <v>94.156277826999997</v>
      </c>
      <c r="F19" s="9" t="str">
        <f>IF($B19="N/A","N/A",IF(E19&gt;100,"No",IF(E19&lt;95,"No","Yes")))</f>
        <v>No</v>
      </c>
      <c r="G19" s="9">
        <v>94.927695808999999</v>
      </c>
      <c r="H19" s="9" t="str">
        <f>IF($B19="N/A","N/A",IF(G19&gt;100,"No",IF(G19&lt;95,"No","Yes")))</f>
        <v>No</v>
      </c>
      <c r="I19" s="10">
        <v>-1.97</v>
      </c>
      <c r="J19" s="10">
        <v>0.81930000000000003</v>
      </c>
      <c r="K19" s="9" t="str">
        <f t="shared" si="0"/>
        <v>Yes</v>
      </c>
    </row>
    <row r="20" spans="1:11" x14ac:dyDescent="0.2">
      <c r="A20" s="28" t="s">
        <v>373</v>
      </c>
      <c r="B20" s="34" t="s">
        <v>245</v>
      </c>
      <c r="C20" s="9">
        <v>1.0086777599000001</v>
      </c>
      <c r="D20" s="9" t="str">
        <f>IF($B20="N/A","N/A",IF(C20&gt;5,"No",IF(C20&lt;1,"No","Yes")))</f>
        <v>Yes</v>
      </c>
      <c r="E20" s="9">
        <v>1.6640694568000001</v>
      </c>
      <c r="F20" s="9" t="str">
        <f>IF($B20="N/A","N/A",IF(E20&gt;5,"No",IF(E20&lt;1,"No","Yes")))</f>
        <v>Yes</v>
      </c>
      <c r="G20" s="9">
        <v>2.3801658958999998</v>
      </c>
      <c r="H20" s="9" t="str">
        <f>IF($B20="N/A","N/A",IF(G20&gt;5,"No",IF(G20&lt;1,"No","Yes")))</f>
        <v>Yes</v>
      </c>
      <c r="I20" s="10">
        <v>64.98</v>
      </c>
      <c r="J20" s="10">
        <v>43.03</v>
      </c>
      <c r="K20" s="9" t="str">
        <f t="shared" si="0"/>
        <v>No</v>
      </c>
    </row>
    <row r="21" spans="1:11" x14ac:dyDescent="0.2">
      <c r="A21" s="28" t="s">
        <v>375</v>
      </c>
      <c r="B21" s="34" t="s">
        <v>246</v>
      </c>
      <c r="C21" s="9">
        <v>89.785739845999998</v>
      </c>
      <c r="D21" s="9" t="str">
        <f>IF($B21="N/A","N/A",IF(C21&gt;98,"No",IF(C21&lt;8,"No","Yes")))</f>
        <v>Yes</v>
      </c>
      <c r="E21" s="9">
        <v>87.429504304000005</v>
      </c>
      <c r="F21" s="9" t="str">
        <f>IF($B21="N/A","N/A",IF(E21&gt;98,"No",IF(E21&lt;8,"No","Yes")))</f>
        <v>Yes</v>
      </c>
      <c r="G21" s="9">
        <v>87.168758717000003</v>
      </c>
      <c r="H21" s="9" t="str">
        <f>IF($B21="N/A","N/A",IF(G21&gt;98,"No",IF(G21&lt;8,"No","Yes")))</f>
        <v>Yes</v>
      </c>
      <c r="I21" s="10">
        <v>-2.62</v>
      </c>
      <c r="J21" s="10">
        <v>-0.29799999999999999</v>
      </c>
      <c r="K21" s="9" t="str">
        <f t="shared" si="0"/>
        <v>Yes</v>
      </c>
    </row>
    <row r="22" spans="1:11" x14ac:dyDescent="0.2">
      <c r="A22" s="28" t="s">
        <v>376</v>
      </c>
      <c r="B22" s="59" t="s">
        <v>228</v>
      </c>
      <c r="C22" s="9">
        <v>0.66425120770000001</v>
      </c>
      <c r="D22" s="9" t="str">
        <f>IF($B22="N/A","N/A",IF(C22&gt;5,"No",IF(C22&lt;=0,"No","Yes")))</f>
        <v>Yes</v>
      </c>
      <c r="E22" s="9">
        <v>0.57509646780000001</v>
      </c>
      <c r="F22" s="9" t="str">
        <f>IF($B22="N/A","N/A",IF(E22&gt;5,"No",IF(E22&lt;=0,"No","Yes")))</f>
        <v>Yes</v>
      </c>
      <c r="G22" s="9">
        <v>0.55971518760000005</v>
      </c>
      <c r="H22" s="9" t="str">
        <f>IF($B22="N/A","N/A",IF(G22&gt;5,"No",IF(G22&lt;=0,"No","Yes")))</f>
        <v>Yes</v>
      </c>
      <c r="I22" s="10">
        <v>-13.4</v>
      </c>
      <c r="J22" s="10">
        <v>-2.67</v>
      </c>
      <c r="K22" s="9" t="str">
        <f t="shared" si="0"/>
        <v>Yes</v>
      </c>
    </row>
    <row r="23" spans="1:11" ht="12" customHeight="1" x14ac:dyDescent="0.2">
      <c r="A23" s="170" t="s">
        <v>1649</v>
      </c>
      <c r="B23" s="171"/>
      <c r="C23" s="171"/>
      <c r="D23" s="171"/>
      <c r="E23" s="171"/>
      <c r="F23" s="171"/>
      <c r="G23" s="171"/>
      <c r="H23" s="171"/>
      <c r="I23" s="171"/>
      <c r="J23" s="171"/>
      <c r="K23" s="172"/>
    </row>
    <row r="24" spans="1:11" x14ac:dyDescent="0.2">
      <c r="A24" s="167" t="s">
        <v>1647</v>
      </c>
      <c r="B24" s="168"/>
      <c r="C24" s="168"/>
      <c r="D24" s="168"/>
      <c r="E24" s="168"/>
      <c r="F24" s="168"/>
      <c r="G24" s="168"/>
      <c r="H24" s="168"/>
      <c r="I24" s="168"/>
      <c r="J24" s="168"/>
      <c r="K24" s="169"/>
    </row>
    <row r="25" spans="1:11" x14ac:dyDescent="0.2">
      <c r="C25" s="8"/>
      <c r="D25" s="8"/>
    </row>
    <row r="26" spans="1:11" x14ac:dyDescent="0.2">
      <c r="C26" s="8"/>
      <c r="D26" s="8"/>
    </row>
    <row r="27" spans="1:11" x14ac:dyDescent="0.2">
      <c r="C27" s="8"/>
      <c r="D27" s="8"/>
    </row>
    <row r="28" spans="1:11" x14ac:dyDescent="0.2">
      <c r="C28" s="8"/>
      <c r="D28" s="8"/>
    </row>
    <row r="29" spans="1:11" x14ac:dyDescent="0.2">
      <c r="C29" s="8"/>
      <c r="D29" s="8"/>
    </row>
    <row r="30" spans="1:11" x14ac:dyDescent="0.2">
      <c r="C30" s="8"/>
      <c r="D30" s="8"/>
    </row>
    <row r="31" spans="1:11" x14ac:dyDescent="0.2">
      <c r="C31" s="8"/>
      <c r="D31" s="8"/>
    </row>
    <row r="32" spans="1:11" x14ac:dyDescent="0.2">
      <c r="C32" s="8"/>
      <c r="D32" s="8"/>
    </row>
  </sheetData>
  <mergeCells count="5">
    <mergeCell ref="A1:K1"/>
    <mergeCell ref="A2:K2"/>
    <mergeCell ref="A4:K4"/>
    <mergeCell ref="A23:K23"/>
    <mergeCell ref="A24:K24"/>
  </mergeCells>
  <printOptions headings="1"/>
  <pageMargins left="0.75" right="0.75" top="1" bottom="0.75" header="0.5" footer="0.5"/>
  <pageSetup scale="63" orientation="landscape" useFirstPageNumber="1" r:id="rId1"/>
  <headerFooter alignWithMargins="0">
    <oddFooter>&amp;R&amp;A Page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24</vt:i4>
      </vt:variant>
      <vt:variant>
        <vt:lpstr>Named Ranges</vt:lpstr>
      </vt:variant>
      <vt:variant>
        <vt:i4>68</vt:i4>
      </vt:variant>
    </vt:vector>
  </HeadingPairs>
  <TitlesOfParts>
    <vt:vector size="92" baseType="lpstr">
      <vt:lpstr>CoverPage</vt:lpstr>
      <vt:lpstr>Abbreviations and Acronyms</vt:lpstr>
      <vt:lpstr>IP All Stays</vt:lpstr>
      <vt:lpstr>IP FFS Non-Crossover</vt:lpstr>
      <vt:lpstr>IP FFS Crossover</vt:lpstr>
      <vt:lpstr>IP Encounter</vt:lpstr>
      <vt:lpstr>LT All Claims</vt:lpstr>
      <vt:lpstr>LT FFS Non-Crossover</vt:lpstr>
      <vt:lpstr>LT FFS Crossover</vt:lpstr>
      <vt:lpstr>LT Encounter</vt:lpstr>
      <vt:lpstr>OT All Claims</vt:lpstr>
      <vt:lpstr>OT FFS Non-Crossover</vt:lpstr>
      <vt:lpstr>OT FFS Crossover</vt:lpstr>
      <vt:lpstr>OT Encounter</vt:lpstr>
      <vt:lpstr>RX All Claims</vt:lpstr>
      <vt:lpstr>RX FFS Claims</vt:lpstr>
      <vt:lpstr>RX Encounter Claims</vt:lpstr>
      <vt:lpstr>PS All Recs</vt:lpstr>
      <vt:lpstr>PS Enrolled</vt:lpstr>
      <vt:lpstr>PS Enrolled $</vt:lpstr>
      <vt:lpstr>PS Full Benefits</vt:lpstr>
      <vt:lpstr>PS FFS Non-Duals</vt:lpstr>
      <vt:lpstr>PS FFS Duals</vt:lpstr>
      <vt:lpstr>PS FFS All</vt:lpstr>
      <vt:lpstr>ColumnTitleregion1.A3.A7.2</vt:lpstr>
      <vt:lpstr>ColumnTitleregion2.A9.A79.2</vt:lpstr>
      <vt:lpstr>'IP All Stays'!Print_Area</vt:lpstr>
      <vt:lpstr>'IP Encounter'!Print_Area</vt:lpstr>
      <vt:lpstr>'IP FFS Crossover'!Print_Area</vt:lpstr>
      <vt:lpstr>'IP FFS Non-Crossover'!Print_Area</vt:lpstr>
      <vt:lpstr>'LT All Claims'!Print_Area</vt:lpstr>
      <vt:lpstr>'LT Encounter'!Print_Area</vt:lpstr>
      <vt:lpstr>'LT FFS Crossover'!Print_Area</vt:lpstr>
      <vt:lpstr>'LT FFS Non-Crossover'!Print_Area</vt:lpstr>
      <vt:lpstr>'OT All Claims'!Print_Area</vt:lpstr>
      <vt:lpstr>'OT Encounter'!Print_Area</vt:lpstr>
      <vt:lpstr>'OT FFS Crossover'!Print_Area</vt:lpstr>
      <vt:lpstr>'OT FFS Non-Crossover'!Print_Area</vt:lpstr>
      <vt:lpstr>'PS All Recs'!Print_Area</vt:lpstr>
      <vt:lpstr>'PS Enrolled'!Print_Area</vt:lpstr>
      <vt:lpstr>'PS Enrolled $'!Print_Area</vt:lpstr>
      <vt:lpstr>'PS FFS All'!Print_Area</vt:lpstr>
      <vt:lpstr>'PS FFS Duals'!Print_Area</vt:lpstr>
      <vt:lpstr>'PS FFS Non-Duals'!Print_Area</vt:lpstr>
      <vt:lpstr>'PS Full Benefits'!Print_Area</vt:lpstr>
      <vt:lpstr>'RX All Claims'!Print_Area</vt:lpstr>
      <vt:lpstr>'RX Encounter Claims'!Print_Area</vt:lpstr>
      <vt:lpstr>'RX FFS Claims'!Print_Area</vt:lpstr>
      <vt:lpstr>'IP All Stays'!Print_Titles</vt:lpstr>
      <vt:lpstr>'IP Encounter'!Print_Titles</vt:lpstr>
      <vt:lpstr>'IP FFS Crossover'!Print_Titles</vt:lpstr>
      <vt:lpstr>'IP FFS Non-Crossover'!Print_Titles</vt:lpstr>
      <vt:lpstr>'LT All Claims'!Print_Titles</vt:lpstr>
      <vt:lpstr>'LT Encounter'!Print_Titles</vt:lpstr>
      <vt:lpstr>'LT FFS Crossover'!Print_Titles</vt:lpstr>
      <vt:lpstr>'LT FFS Non-Crossover'!Print_Titles</vt:lpstr>
      <vt:lpstr>'OT All Claims'!Print_Titles</vt:lpstr>
      <vt:lpstr>'OT Encounter'!Print_Titles</vt:lpstr>
      <vt:lpstr>'OT FFS Crossover'!Print_Titles</vt:lpstr>
      <vt:lpstr>'OT FFS Non-Crossover'!Print_Titles</vt:lpstr>
      <vt:lpstr>'PS All Recs'!Print_Titles</vt:lpstr>
      <vt:lpstr>'PS Enrolled'!Print_Titles</vt:lpstr>
      <vt:lpstr>'PS Enrolled $'!Print_Titles</vt:lpstr>
      <vt:lpstr>'PS FFS All'!Print_Titles</vt:lpstr>
      <vt:lpstr>'PS FFS Duals'!Print_Titles</vt:lpstr>
      <vt:lpstr>'PS FFS Non-Duals'!Print_Titles</vt:lpstr>
      <vt:lpstr>'PS Full Benefits'!Print_Titles</vt:lpstr>
      <vt:lpstr>'RX All Claims'!Print_Titles</vt:lpstr>
      <vt:lpstr>'RX Encounter Claims'!Print_Titles</vt:lpstr>
      <vt:lpstr>'RX FFS Claims'!Print_Titles</vt:lpstr>
      <vt:lpstr>TitleRegion1.A5.K130.12</vt:lpstr>
      <vt:lpstr>TitleRegion1.A5.K22.15</vt:lpstr>
      <vt:lpstr>TitleRegion1.A5.K22.9</vt:lpstr>
      <vt:lpstr>TitleRegion1.A5.K24.3</vt:lpstr>
      <vt:lpstr>TitleRegion1.A5.K24.7</vt:lpstr>
      <vt:lpstr>TitleRegion1.A5.K30.10</vt:lpstr>
      <vt:lpstr>TitleRegion1.A5.K31.16</vt:lpstr>
      <vt:lpstr>TitleRegion1.A5.K31.17</vt:lpstr>
      <vt:lpstr>TitleRegion1.A5.K31.5</vt:lpstr>
      <vt:lpstr>TitleRegion1.A5.K34.8</vt:lpstr>
      <vt:lpstr>TitleRegion1.A5.K39.6</vt:lpstr>
      <vt:lpstr>TitleRegion1.A5.K40.4</vt:lpstr>
      <vt:lpstr>TitleRegion1.A5.K47.13</vt:lpstr>
      <vt:lpstr>TitleRegion1.A5.K51.14</vt:lpstr>
      <vt:lpstr>TitleRegion1.A5.K54.11</vt:lpstr>
      <vt:lpstr>TitleRegion1.A5.L166.20</vt:lpstr>
      <vt:lpstr>TitleRegion1.A5.L203.23</vt:lpstr>
      <vt:lpstr>TitleRegion1.A5.L213.21</vt:lpstr>
      <vt:lpstr>TitleRegion1.A5.L252.22</vt:lpstr>
      <vt:lpstr>TitleRegion1.A5.L253.24</vt:lpstr>
      <vt:lpstr>TitleRegion1.A5.L31.18</vt:lpstr>
      <vt:lpstr>TitleRegion1.A5.L338.19</vt:lpstr>
    </vt:vector>
  </TitlesOfParts>
  <Company>Mathematica Policy Research</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State Specifc Validation Tables, MAX 2010</dc:title>
  <dc:subject>MAX 2010 Validation Tables</dc:subject>
  <dc:creator>Mathematica Policy Research</dc:creator>
  <cp:keywords>MAX, Validation</cp:keywords>
  <dc:description/>
  <cp:lastModifiedBy>Shinu Verghese</cp:lastModifiedBy>
  <cp:lastPrinted>2014-06-18T13:39:05Z</cp:lastPrinted>
  <dcterms:created xsi:type="dcterms:W3CDTF">2001-03-26T18:59:21Z</dcterms:created>
  <dcterms:modified xsi:type="dcterms:W3CDTF">2014-12-04T21:33:59Z</dcterms:modified>
  <dc:language>English</dc:language>
</cp:coreProperties>
</file>